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drawings/drawing8.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9.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3.xml" ContentType="application/vnd.ms-excel.slicer+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defaultThemeVersion="124226"/>
  <mc:AlternateContent xmlns:mc="http://schemas.openxmlformats.org/markup-compatibility/2006">
    <mc:Choice Requires="x15">
      <x15ac:absPath xmlns:x15ac="http://schemas.microsoft.com/office/spreadsheetml/2010/11/ac" url="https://unicef.sharepoint.com/teams/DRP/Nut/Working Space/Wasting Cascade/GNC/"/>
    </mc:Choice>
  </mc:AlternateContent>
  <xr:revisionPtr revIDLastSave="0" documentId="8_{05283467-1598-40D8-90BC-1A8E472A120D}" xr6:coauthVersionLast="47" xr6:coauthVersionMax="47" xr10:uidLastSave="{00000000-0000-0000-0000-000000000000}"/>
  <bookViews>
    <workbookView xWindow="13875" yWindow="-21720" windowWidth="38640" windowHeight="21120" activeTab="5" xr2:uid="{00000000-000D-0000-FFFF-FFFF00000000}"/>
  </bookViews>
  <sheets>
    <sheet name="Instructions" sheetId="7" r:id="rId1"/>
    <sheet name="Prevalence" sheetId="6" r:id="rId2"/>
    <sheet name="Admissions" sheetId="22" r:id="rId3"/>
    <sheet name="Burden" sheetId="18" r:id="rId4"/>
    <sheet name="ICF Calculator" sheetId="21" r:id="rId5"/>
    <sheet name="Amplitude" sheetId="19" r:id="rId6"/>
    <sheet name="Calculations" sheetId="20" r:id="rId7"/>
  </sheets>
  <definedNames>
    <definedName name="_xlnm._FilterDatabase" localSheetId="6" hidden="1">Calculations!$E$155:$Q$255</definedName>
    <definedName name="_xlcn.WorksheetConnection_CalculationsE371Q4701" hidden="1">Calculations!$E$377:$Q$476</definedName>
    <definedName name="_xlcn.WorksheetConnection_CalculationsE481R5801" hidden="1">Calculations!$E$487:$R$586</definedName>
    <definedName name="_xlcn.WorksheetConnection_GNCCaseload_Calculator_DEVELOPMENT.xlsxb6to591" hidden="1">b6to59[]</definedName>
    <definedName name="_xlcn.WorksheetConnection_GNCCaseload_Calculator_DEVELOPMENT.xlsxp6to591" hidden="1">p6to59[]</definedName>
    <definedName name="Slicer_Admin">#N/A</definedName>
  </definedNames>
  <calcPr calcId="191028"/>
  <pivotCaches>
    <pivotCache cacheId="853" r:id="rId8"/>
    <pivotCache cacheId="856" r:id="rId9"/>
    <pivotCache cacheId="859" r:id="rId10"/>
    <pivotCache cacheId="862" r:id="rId11"/>
  </pivotCaches>
  <extLst>
    <ext xmlns:x14="http://schemas.microsoft.com/office/spreadsheetml/2009/9/main" uri="{876F7934-8845-4945-9796-88D515C7AA90}">
      <x14:pivotCaches>
        <pivotCache cacheId="612"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6to59" name="p6to59" connection="WorksheetConnection_GNC-Caseload_Calculator_DEVELOPMENT.xlsx!p6to59"/>
          <x15:modelTable id="b6to59" name="b6to59" connection="WorksheetConnection_GNC-Caseload_Calculator_DEVELOPMENT.xlsx!b6to59"/>
          <x15:modelTable id="Range 1" name="b0to5" connection="WorksheetConnection_Calculations!$E$481:$R$580"/>
          <x15:modelTable id="Range" name="p0to5" connection="WorksheetConnection_Calculations!$E$371:$Q$470"/>
        </x15:modelTables>
        <x15:modelRelationships>
          <x15:modelRelationship fromTable="b6to59" fromColumn="Admin" toTable="p6to59" toColumn="Admin"/>
          <x15:modelRelationship fromTable="p0to5" fromColumn="Admin" toTable="p6to59" toColumn="Admin"/>
          <x15:modelRelationship fromTable="b0to5" fromColumn="Admin" toTable="p6to59" toColumn="Admi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2" i="7" l="1"/>
  <c r="N27" i="19"/>
  <c r="L27" i="19"/>
  <c r="O27" i="19"/>
  <c r="K27" i="19"/>
  <c r="Q124" i="20"/>
  <c r="P124" i="20"/>
  <c r="O124" i="20"/>
  <c r="N124" i="20"/>
  <c r="M124" i="20"/>
  <c r="L124" i="20"/>
  <c r="K124" i="20"/>
  <c r="J124" i="20"/>
  <c r="I124" i="20"/>
  <c r="H124" i="20"/>
  <c r="G124" i="20"/>
  <c r="F124" i="20"/>
  <c r="N15" i="20"/>
  <c r="N16" i="20"/>
  <c r="N17" i="20"/>
  <c r="V46" i="7"/>
  <c r="V47" i="7"/>
  <c r="V48" i="7"/>
  <c r="V49" i="7"/>
  <c r="V50" i="7"/>
  <c r="V51" i="7"/>
  <c r="V52" i="7"/>
  <c r="V53" i="7"/>
  <c r="V54" i="7"/>
  <c r="V55" i="7"/>
  <c r="V56" i="7"/>
  <c r="V45" i="7"/>
  <c r="X51" i="7" s="1"/>
  <c r="M27" i="19" l="1"/>
  <c r="W45" i="7"/>
  <c r="W49" i="7"/>
  <c r="X50" i="7"/>
  <c r="S123" i="20"/>
  <c r="M125" i="20" s="1"/>
  <c r="P27" i="19"/>
  <c r="X49" i="7"/>
  <c r="W47" i="7"/>
  <c r="X48" i="7"/>
  <c r="X45" i="7"/>
  <c r="W48" i="7"/>
  <c r="W46" i="7"/>
  <c r="X47" i="7"/>
  <c r="W56" i="7"/>
  <c r="W55" i="7"/>
  <c r="X56" i="7"/>
  <c r="W54" i="7"/>
  <c r="X55" i="7"/>
  <c r="W53" i="7"/>
  <c r="X54" i="7"/>
  <c r="W52" i="7"/>
  <c r="W51" i="7"/>
  <c r="X52" i="7"/>
  <c r="Y45" i="7"/>
  <c r="X53" i="7"/>
  <c r="W50" i="7"/>
  <c r="X46" i="7"/>
  <c r="O10" i="22"/>
  <c r="N10" i="22"/>
  <c r="M10" i="22"/>
  <c r="L10" i="22"/>
  <c r="K10" i="22"/>
  <c r="J10" i="22"/>
  <c r="I10" i="22"/>
  <c r="H10" i="22"/>
  <c r="G10" i="22"/>
  <c r="F10" i="22"/>
  <c r="E10" i="22"/>
  <c r="D10" i="22"/>
  <c r="P10" i="22"/>
  <c r="B12" i="22"/>
  <c r="C12" i="22"/>
  <c r="B13" i="22"/>
  <c r="C13" i="22"/>
  <c r="B14" i="22"/>
  <c r="C14" i="22"/>
  <c r="B15" i="22"/>
  <c r="C15" i="22"/>
  <c r="B16" i="22"/>
  <c r="C16" i="22"/>
  <c r="B17" i="22"/>
  <c r="C17" i="22"/>
  <c r="B18" i="22"/>
  <c r="C18" i="22"/>
  <c r="B19" i="22"/>
  <c r="C19" i="22"/>
  <c r="B20" i="22"/>
  <c r="C20" i="22"/>
  <c r="B21" i="22"/>
  <c r="C21" i="22"/>
  <c r="B22" i="22"/>
  <c r="C22" i="22"/>
  <c r="B23" i="22"/>
  <c r="C23" i="22"/>
  <c r="B24" i="22"/>
  <c r="C24" i="22"/>
  <c r="B25" i="22"/>
  <c r="C25" i="22"/>
  <c r="B26" i="22"/>
  <c r="C26" i="22"/>
  <c r="B27" i="22"/>
  <c r="C27" i="22"/>
  <c r="B28" i="22"/>
  <c r="C28" i="22"/>
  <c r="B29" i="22"/>
  <c r="C29" i="22"/>
  <c r="B30" i="22"/>
  <c r="C30" i="22"/>
  <c r="B31" i="22"/>
  <c r="C31" i="22"/>
  <c r="B32" i="22"/>
  <c r="C32" i="22"/>
  <c r="B33" i="22"/>
  <c r="C33" i="22"/>
  <c r="B34" i="22"/>
  <c r="C34" i="22"/>
  <c r="B35" i="22"/>
  <c r="C35" i="22"/>
  <c r="B36" i="22"/>
  <c r="C36" i="22"/>
  <c r="B37" i="22"/>
  <c r="C37" i="22"/>
  <c r="B38" i="22"/>
  <c r="C38" i="22"/>
  <c r="B39" i="22"/>
  <c r="C39" i="22"/>
  <c r="B40" i="22"/>
  <c r="C40" i="22"/>
  <c r="B41" i="22"/>
  <c r="C41" i="22"/>
  <c r="B42" i="22"/>
  <c r="C42" i="22"/>
  <c r="B43" i="22"/>
  <c r="C43" i="22"/>
  <c r="B44" i="22"/>
  <c r="C44" i="22"/>
  <c r="B45" i="22"/>
  <c r="C45" i="22"/>
  <c r="B46" i="22"/>
  <c r="C46" i="22"/>
  <c r="B47" i="22"/>
  <c r="C47" i="22"/>
  <c r="B48" i="22"/>
  <c r="C48" i="22"/>
  <c r="B49" i="22"/>
  <c r="C49" i="22"/>
  <c r="B50" i="22"/>
  <c r="C50" i="22"/>
  <c r="B51" i="22"/>
  <c r="C51" i="22"/>
  <c r="B52" i="22"/>
  <c r="C52" i="22"/>
  <c r="B53" i="22"/>
  <c r="C53" i="22"/>
  <c r="B54" i="22"/>
  <c r="C54" i="22"/>
  <c r="B55" i="22"/>
  <c r="C55" i="22"/>
  <c r="B56" i="22"/>
  <c r="C56" i="22"/>
  <c r="B57" i="22"/>
  <c r="C57" i="22"/>
  <c r="B58" i="22"/>
  <c r="C58" i="22"/>
  <c r="B59" i="22"/>
  <c r="C59" i="22"/>
  <c r="B60" i="22"/>
  <c r="C60" i="22"/>
  <c r="B61" i="22"/>
  <c r="C61" i="22"/>
  <c r="C11" i="22"/>
  <c r="B11" i="22"/>
  <c r="C10" i="22"/>
  <c r="B10" i="22"/>
  <c r="K12" i="21"/>
  <c r="X224" i="20"/>
  <c r="X225" i="20"/>
  <c r="X226" i="20"/>
  <c r="X227" i="20"/>
  <c r="X228" i="20"/>
  <c r="X229" i="20"/>
  <c r="X230" i="20"/>
  <c r="X231" i="20"/>
  <c r="X232" i="20"/>
  <c r="X233" i="20"/>
  <c r="X234" i="20"/>
  <c r="X223" i="20"/>
  <c r="X181" i="20"/>
  <c r="X182" i="20"/>
  <c r="X183" i="20"/>
  <c r="X184" i="20"/>
  <c r="X185" i="20"/>
  <c r="X186" i="20"/>
  <c r="X187" i="20"/>
  <c r="X188" i="20"/>
  <c r="X189" i="20"/>
  <c r="X190" i="20"/>
  <c r="X191" i="20"/>
  <c r="X180" i="20"/>
  <c r="V7" i="20"/>
  <c r="V8" i="20"/>
  <c r="V9" i="20"/>
  <c r="V10" i="20"/>
  <c r="V11" i="20"/>
  <c r="V12" i="20"/>
  <c r="V13" i="20"/>
  <c r="V14" i="20"/>
  <c r="V15" i="20"/>
  <c r="V16" i="20"/>
  <c r="V17" i="20"/>
  <c r="V18" i="20"/>
  <c r="V19" i="20"/>
  <c r="V20" i="20"/>
  <c r="V21" i="20"/>
  <c r="V22" i="20"/>
  <c r="V23" i="20"/>
  <c r="V24" i="20"/>
  <c r="V25" i="20"/>
  <c r="V26" i="20"/>
  <c r="V27" i="20"/>
  <c r="V28" i="20"/>
  <c r="V29" i="20"/>
  <c r="V30" i="20"/>
  <c r="V31" i="20"/>
  <c r="V32" i="20"/>
  <c r="V33" i="20"/>
  <c r="V34" i="20"/>
  <c r="V35" i="20"/>
  <c r="V36" i="20"/>
  <c r="V37" i="20"/>
  <c r="V38" i="20"/>
  <c r="V39" i="20"/>
  <c r="V40" i="20"/>
  <c r="V41" i="20"/>
  <c r="V42" i="20"/>
  <c r="V43" i="20"/>
  <c r="V44" i="20"/>
  <c r="V45" i="20"/>
  <c r="V46" i="20"/>
  <c r="V47" i="20"/>
  <c r="V48" i="20"/>
  <c r="V49" i="20"/>
  <c r="V50" i="20"/>
  <c r="V51" i="20"/>
  <c r="V52" i="20"/>
  <c r="V53" i="20"/>
  <c r="V54" i="20"/>
  <c r="V55" i="20"/>
  <c r="V56" i="20"/>
  <c r="V57" i="20"/>
  <c r="V58" i="20"/>
  <c r="V59" i="20"/>
  <c r="V60" i="20"/>
  <c r="V61" i="20"/>
  <c r="V62" i="20"/>
  <c r="V63" i="20"/>
  <c r="V64" i="20"/>
  <c r="V65" i="20"/>
  <c r="V66" i="20"/>
  <c r="V67" i="20"/>
  <c r="V68" i="20"/>
  <c r="V69" i="20"/>
  <c r="V70" i="20"/>
  <c r="V71" i="20"/>
  <c r="V72" i="20"/>
  <c r="V73" i="20"/>
  <c r="V74" i="20"/>
  <c r="V75" i="20"/>
  <c r="V76" i="20"/>
  <c r="V77" i="20"/>
  <c r="V78" i="20"/>
  <c r="V79" i="20"/>
  <c r="V80" i="20"/>
  <c r="V81" i="20"/>
  <c r="V82" i="20"/>
  <c r="V83" i="20"/>
  <c r="V84" i="20"/>
  <c r="V85" i="20"/>
  <c r="V86" i="20"/>
  <c r="V87" i="20"/>
  <c r="V88" i="20"/>
  <c r="V89" i="20"/>
  <c r="V90" i="20"/>
  <c r="V91" i="20"/>
  <c r="V92" i="20"/>
  <c r="V93" i="20"/>
  <c r="V94" i="20"/>
  <c r="V95" i="20"/>
  <c r="V96" i="20"/>
  <c r="V97" i="20"/>
  <c r="V98" i="20"/>
  <c r="V99" i="20"/>
  <c r="V100" i="20"/>
  <c r="V101" i="20"/>
  <c r="V102" i="20"/>
  <c r="V103" i="20"/>
  <c r="V104" i="20"/>
  <c r="V105" i="20"/>
  <c r="V5" i="20"/>
  <c r="V6" i="20"/>
  <c r="D7" i="20"/>
  <c r="D489" i="20" s="1"/>
  <c r="D8" i="20"/>
  <c r="D490" i="20" s="1"/>
  <c r="D9" i="20"/>
  <c r="D491" i="20" s="1"/>
  <c r="D10" i="20"/>
  <c r="D492" i="20" s="1"/>
  <c r="D11" i="20"/>
  <c r="D493" i="20" s="1"/>
  <c r="D12" i="20"/>
  <c r="D494" i="20" s="1"/>
  <c r="D13" i="20"/>
  <c r="D495" i="20" s="1"/>
  <c r="D14" i="20"/>
  <c r="D496" i="20" s="1"/>
  <c r="D15" i="20"/>
  <c r="D497" i="20" s="1"/>
  <c r="D16" i="20"/>
  <c r="D30" i="21" s="1"/>
  <c r="D17" i="20"/>
  <c r="D499" i="20" s="1"/>
  <c r="D18" i="20"/>
  <c r="D32" i="21" s="1"/>
  <c r="D19" i="20"/>
  <c r="D501" i="20" s="1"/>
  <c r="D20" i="20"/>
  <c r="D502" i="20" s="1"/>
  <c r="D21" i="20"/>
  <c r="D503" i="20" s="1"/>
  <c r="D22" i="20"/>
  <c r="D504" i="20" s="1"/>
  <c r="D23" i="20"/>
  <c r="D505" i="20" s="1"/>
  <c r="D24" i="20"/>
  <c r="D506" i="20" s="1"/>
  <c r="D25" i="20"/>
  <c r="D507" i="20" s="1"/>
  <c r="D26" i="20"/>
  <c r="D40" i="21" s="1"/>
  <c r="D27" i="20"/>
  <c r="D41" i="21" s="1"/>
  <c r="D28" i="20"/>
  <c r="D42" i="21" s="1"/>
  <c r="D29" i="20"/>
  <c r="D43" i="21" s="1"/>
  <c r="D30" i="20"/>
  <c r="D44" i="21" s="1"/>
  <c r="D31" i="20"/>
  <c r="D513" i="20" s="1"/>
  <c r="D32" i="20"/>
  <c r="D46" i="21" s="1"/>
  <c r="D33" i="20"/>
  <c r="D515" i="20" s="1"/>
  <c r="D34" i="20"/>
  <c r="D516" i="20" s="1"/>
  <c r="D35" i="20"/>
  <c r="D517" i="20" s="1"/>
  <c r="D36" i="20"/>
  <c r="D518" i="20" s="1"/>
  <c r="D37" i="20"/>
  <c r="D519" i="20" s="1"/>
  <c r="D38" i="20"/>
  <c r="D520" i="20" s="1"/>
  <c r="D39" i="20"/>
  <c r="D521" i="20" s="1"/>
  <c r="D40" i="20"/>
  <c r="D54" i="21" s="1"/>
  <c r="D41" i="20"/>
  <c r="D55" i="21" s="1"/>
  <c r="D42" i="20"/>
  <c r="D56" i="21" s="1"/>
  <c r="D43" i="20"/>
  <c r="D525" i="20" s="1"/>
  <c r="D44" i="20"/>
  <c r="D526" i="20" s="1"/>
  <c r="D45" i="20"/>
  <c r="D527" i="20" s="1"/>
  <c r="D46" i="20"/>
  <c r="D528" i="20" s="1"/>
  <c r="D47" i="20"/>
  <c r="D529" i="20" s="1"/>
  <c r="D48" i="20"/>
  <c r="D530" i="20" s="1"/>
  <c r="D49" i="20"/>
  <c r="D531" i="20" s="1"/>
  <c r="D50" i="20"/>
  <c r="D532" i="20" s="1"/>
  <c r="D51" i="20"/>
  <c r="D533" i="20" s="1"/>
  <c r="D52" i="20"/>
  <c r="D66" i="21" s="1"/>
  <c r="D53" i="20"/>
  <c r="D535" i="20" s="1"/>
  <c r="D54" i="20"/>
  <c r="D68" i="21" s="1"/>
  <c r="D55" i="20"/>
  <c r="D537" i="20" s="1"/>
  <c r="D56" i="20"/>
  <c r="D538" i="20" s="1"/>
  <c r="D57" i="20"/>
  <c r="D539" i="20" s="1"/>
  <c r="D58" i="20"/>
  <c r="D540" i="20" s="1"/>
  <c r="D59" i="20"/>
  <c r="D541" i="20" s="1"/>
  <c r="D60" i="20"/>
  <c r="D542" i="20" s="1"/>
  <c r="D61" i="20"/>
  <c r="D543" i="20" s="1"/>
  <c r="D62" i="20"/>
  <c r="D76" i="21" s="1"/>
  <c r="D63" i="20"/>
  <c r="D77" i="21" s="1"/>
  <c r="D64" i="20"/>
  <c r="D78" i="21" s="1"/>
  <c r="D65" i="20"/>
  <c r="D79" i="21" s="1"/>
  <c r="D66" i="20"/>
  <c r="D80" i="21" s="1"/>
  <c r="D67" i="20"/>
  <c r="D549" i="20" s="1"/>
  <c r="D68" i="20"/>
  <c r="D82" i="21" s="1"/>
  <c r="D69" i="20"/>
  <c r="D551" i="20" s="1"/>
  <c r="D70" i="20"/>
  <c r="D552" i="20" s="1"/>
  <c r="D71" i="20"/>
  <c r="D553" i="20" s="1"/>
  <c r="D72" i="20"/>
  <c r="D554" i="20" s="1"/>
  <c r="D73" i="20"/>
  <c r="D555" i="20" s="1"/>
  <c r="D74" i="20"/>
  <c r="D556" i="20" s="1"/>
  <c r="D75" i="20"/>
  <c r="D557" i="20" s="1"/>
  <c r="D76" i="20"/>
  <c r="D90" i="21" s="1"/>
  <c r="D77" i="20"/>
  <c r="D91" i="21" s="1"/>
  <c r="D78" i="20"/>
  <c r="D92" i="21" s="1"/>
  <c r="D79" i="20"/>
  <c r="D561" i="20" s="1"/>
  <c r="D80" i="20"/>
  <c r="D562" i="20" s="1"/>
  <c r="D81" i="20"/>
  <c r="D563" i="20" s="1"/>
  <c r="D82" i="20"/>
  <c r="D564" i="20" s="1"/>
  <c r="D83" i="20"/>
  <c r="D565" i="20" s="1"/>
  <c r="D84" i="20"/>
  <c r="D566" i="20" s="1"/>
  <c r="D85" i="20"/>
  <c r="D567" i="20" s="1"/>
  <c r="D86" i="20"/>
  <c r="D568" i="20" s="1"/>
  <c r="D87" i="20"/>
  <c r="D569" i="20" s="1"/>
  <c r="D88" i="20"/>
  <c r="D570" i="20" s="1"/>
  <c r="D89" i="20"/>
  <c r="D571" i="20" s="1"/>
  <c r="D90" i="20"/>
  <c r="D572" i="20" s="1"/>
  <c r="D91" i="20"/>
  <c r="D573" i="20" s="1"/>
  <c r="D92" i="20"/>
  <c r="D574" i="20" s="1"/>
  <c r="D93" i="20"/>
  <c r="D575" i="20" s="1"/>
  <c r="D94" i="20"/>
  <c r="D576" i="20" s="1"/>
  <c r="D95" i="20"/>
  <c r="D577" i="20" s="1"/>
  <c r="D96" i="20"/>
  <c r="D578" i="20" s="1"/>
  <c r="D97" i="20"/>
  <c r="D579" i="20" s="1"/>
  <c r="D98" i="20"/>
  <c r="D580" i="20" s="1"/>
  <c r="D99" i="20"/>
  <c r="D581" i="20" s="1"/>
  <c r="D100" i="20"/>
  <c r="D582" i="20" s="1"/>
  <c r="D101" i="20"/>
  <c r="D583" i="20" s="1"/>
  <c r="D102" i="20"/>
  <c r="D584" i="20" s="1"/>
  <c r="D103" i="20"/>
  <c r="D585" i="20" s="1"/>
  <c r="D104" i="20"/>
  <c r="D586" i="20" s="1"/>
  <c r="D105" i="20"/>
  <c r="D5" i="20"/>
  <c r="D19" i="21" s="1"/>
  <c r="D6" i="20"/>
  <c r="D488" i="20" s="1"/>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R7" i="20"/>
  <c r="S6" i="20"/>
  <c r="T6" i="20"/>
  <c r="S7" i="20"/>
  <c r="T7" i="20"/>
  <c r="S8" i="20"/>
  <c r="T8" i="20"/>
  <c r="S9" i="20"/>
  <c r="T9" i="20"/>
  <c r="S10" i="20"/>
  <c r="T10" i="20"/>
  <c r="S11" i="20"/>
  <c r="T11" i="20"/>
  <c r="S12" i="20"/>
  <c r="T12" i="20"/>
  <c r="S13" i="20"/>
  <c r="T13" i="20"/>
  <c r="S14" i="20"/>
  <c r="T14" i="20"/>
  <c r="S15" i="20"/>
  <c r="T15" i="20"/>
  <c r="S16" i="20"/>
  <c r="T16" i="20"/>
  <c r="S17" i="20"/>
  <c r="T17" i="20"/>
  <c r="S18" i="20"/>
  <c r="T18" i="20"/>
  <c r="S19" i="20"/>
  <c r="T19" i="20"/>
  <c r="S20" i="20"/>
  <c r="T20" i="20"/>
  <c r="S21" i="20"/>
  <c r="T21" i="20"/>
  <c r="S22" i="20"/>
  <c r="T22" i="20"/>
  <c r="S23" i="20"/>
  <c r="T23" i="20"/>
  <c r="S24" i="20"/>
  <c r="T24" i="20"/>
  <c r="S25" i="20"/>
  <c r="T25" i="20"/>
  <c r="S26" i="20"/>
  <c r="T26" i="20"/>
  <c r="S27" i="20"/>
  <c r="T27" i="20"/>
  <c r="S28" i="20"/>
  <c r="T28" i="20"/>
  <c r="S29" i="20"/>
  <c r="T29" i="20"/>
  <c r="S30" i="20"/>
  <c r="T30" i="20"/>
  <c r="S31" i="20"/>
  <c r="T31" i="20"/>
  <c r="S32" i="20"/>
  <c r="T32" i="20"/>
  <c r="S33" i="20"/>
  <c r="T33" i="20"/>
  <c r="S34" i="20"/>
  <c r="T34" i="20"/>
  <c r="S35" i="20"/>
  <c r="T35" i="20"/>
  <c r="S36" i="20"/>
  <c r="T36" i="20"/>
  <c r="S37" i="20"/>
  <c r="T37" i="20"/>
  <c r="U37" i="20"/>
  <c r="S38" i="20"/>
  <c r="T38" i="20"/>
  <c r="U38" i="20"/>
  <c r="S39" i="20"/>
  <c r="T39" i="20"/>
  <c r="U39" i="20"/>
  <c r="S40" i="20"/>
  <c r="T40" i="20"/>
  <c r="U40" i="20"/>
  <c r="S41" i="20"/>
  <c r="T41" i="20"/>
  <c r="U41" i="20"/>
  <c r="S42" i="20"/>
  <c r="T42" i="20"/>
  <c r="U42" i="20"/>
  <c r="S43" i="20"/>
  <c r="T43" i="20"/>
  <c r="U43" i="20"/>
  <c r="S44" i="20"/>
  <c r="T44" i="20"/>
  <c r="U44" i="20"/>
  <c r="S45" i="20"/>
  <c r="T45" i="20"/>
  <c r="U45" i="20"/>
  <c r="S46" i="20"/>
  <c r="T46" i="20"/>
  <c r="U46" i="20"/>
  <c r="S47" i="20"/>
  <c r="T47" i="20"/>
  <c r="U47" i="20"/>
  <c r="S48" i="20"/>
  <c r="T48" i="20"/>
  <c r="U48" i="20"/>
  <c r="S49" i="20"/>
  <c r="T49" i="20"/>
  <c r="U49" i="20"/>
  <c r="S50" i="20"/>
  <c r="T50" i="20"/>
  <c r="U50" i="20"/>
  <c r="S51" i="20"/>
  <c r="T51" i="20"/>
  <c r="U51" i="20"/>
  <c r="S52" i="20"/>
  <c r="T52" i="20"/>
  <c r="U52" i="20"/>
  <c r="S53" i="20"/>
  <c r="T53" i="20"/>
  <c r="U53" i="20"/>
  <c r="S54" i="20"/>
  <c r="T54" i="20"/>
  <c r="U54" i="20"/>
  <c r="S55" i="20"/>
  <c r="T55" i="20"/>
  <c r="U55" i="20"/>
  <c r="S56" i="20"/>
  <c r="T56" i="20"/>
  <c r="U56" i="20"/>
  <c r="S57" i="20"/>
  <c r="T57" i="20"/>
  <c r="U57" i="20"/>
  <c r="S58" i="20"/>
  <c r="T58" i="20"/>
  <c r="U58" i="20"/>
  <c r="S59" i="20"/>
  <c r="T59" i="20"/>
  <c r="U59" i="20"/>
  <c r="S60" i="20"/>
  <c r="T60" i="20"/>
  <c r="U60" i="20"/>
  <c r="S61" i="20"/>
  <c r="T61" i="20"/>
  <c r="U61" i="20"/>
  <c r="S62" i="20"/>
  <c r="T62" i="20"/>
  <c r="U62" i="20"/>
  <c r="S63" i="20"/>
  <c r="T63" i="20"/>
  <c r="U63" i="20"/>
  <c r="S64" i="20"/>
  <c r="T64" i="20"/>
  <c r="U64" i="20"/>
  <c r="S65" i="20"/>
  <c r="T65" i="20"/>
  <c r="U65" i="20"/>
  <c r="S66" i="20"/>
  <c r="T66" i="20"/>
  <c r="U66" i="20"/>
  <c r="S67" i="20"/>
  <c r="T67" i="20"/>
  <c r="U67" i="20"/>
  <c r="S68" i="20"/>
  <c r="T68" i="20"/>
  <c r="U68" i="20"/>
  <c r="S69" i="20"/>
  <c r="T69" i="20"/>
  <c r="U69" i="20"/>
  <c r="S70" i="20"/>
  <c r="T70" i="20"/>
  <c r="U70" i="20"/>
  <c r="S71" i="20"/>
  <c r="T71" i="20"/>
  <c r="U71" i="20"/>
  <c r="S72" i="20"/>
  <c r="T72" i="20"/>
  <c r="U72" i="20"/>
  <c r="S73" i="20"/>
  <c r="T73" i="20"/>
  <c r="U73" i="20"/>
  <c r="S74" i="20"/>
  <c r="T74" i="20"/>
  <c r="U74" i="20"/>
  <c r="S75" i="20"/>
  <c r="T75" i="20"/>
  <c r="U75" i="20"/>
  <c r="S76" i="20"/>
  <c r="T76" i="20"/>
  <c r="U76" i="20"/>
  <c r="S77" i="20"/>
  <c r="T77" i="20"/>
  <c r="U77" i="20"/>
  <c r="S78" i="20"/>
  <c r="T78" i="20"/>
  <c r="U78" i="20"/>
  <c r="S79" i="20"/>
  <c r="T79" i="20"/>
  <c r="U79" i="20"/>
  <c r="S80" i="20"/>
  <c r="T80" i="20"/>
  <c r="U80" i="20"/>
  <c r="S81" i="20"/>
  <c r="T81" i="20"/>
  <c r="U81" i="20"/>
  <c r="S82" i="20"/>
  <c r="T82" i="20"/>
  <c r="U82" i="20"/>
  <c r="S83" i="20"/>
  <c r="T83" i="20"/>
  <c r="U83" i="20"/>
  <c r="S84" i="20"/>
  <c r="T84" i="20"/>
  <c r="U84" i="20"/>
  <c r="S85" i="20"/>
  <c r="T85" i="20"/>
  <c r="U85" i="20"/>
  <c r="S86" i="20"/>
  <c r="T86" i="20"/>
  <c r="U86" i="20"/>
  <c r="S87" i="20"/>
  <c r="T87" i="20"/>
  <c r="U87" i="20"/>
  <c r="S88" i="20"/>
  <c r="T88" i="20"/>
  <c r="U88" i="20"/>
  <c r="S89" i="20"/>
  <c r="T89" i="20"/>
  <c r="U89" i="20"/>
  <c r="S90" i="20"/>
  <c r="T90" i="20"/>
  <c r="U90" i="20"/>
  <c r="S91" i="20"/>
  <c r="T91" i="20"/>
  <c r="U91" i="20"/>
  <c r="S92" i="20"/>
  <c r="T92" i="20"/>
  <c r="U92" i="20"/>
  <c r="S93" i="20"/>
  <c r="T93" i="20"/>
  <c r="U93" i="20"/>
  <c r="S94" i="20"/>
  <c r="T94" i="20"/>
  <c r="U94" i="20"/>
  <c r="S95" i="20"/>
  <c r="T95" i="20"/>
  <c r="U95" i="20"/>
  <c r="S96" i="20"/>
  <c r="T96" i="20"/>
  <c r="U96" i="20"/>
  <c r="S97" i="20"/>
  <c r="T97" i="20"/>
  <c r="U97" i="20"/>
  <c r="S98" i="20"/>
  <c r="T98" i="20"/>
  <c r="U98" i="20"/>
  <c r="S99" i="20"/>
  <c r="T99" i="20"/>
  <c r="U99" i="20"/>
  <c r="S100" i="20"/>
  <c r="T100" i="20"/>
  <c r="U100" i="20"/>
  <c r="S101" i="20"/>
  <c r="T101" i="20"/>
  <c r="U101" i="20"/>
  <c r="S102" i="20"/>
  <c r="T102" i="20"/>
  <c r="U102" i="20"/>
  <c r="S103" i="20"/>
  <c r="T103" i="20"/>
  <c r="U103" i="20"/>
  <c r="S104" i="20"/>
  <c r="T104" i="20"/>
  <c r="U104" i="20"/>
  <c r="S105" i="20"/>
  <c r="T105" i="20"/>
  <c r="U105" i="20"/>
  <c r="S5" i="20"/>
  <c r="T5" i="20"/>
  <c r="R6" i="20"/>
  <c r="R8" i="20"/>
  <c r="R9" i="20"/>
  <c r="R10" i="20"/>
  <c r="R11" i="20"/>
  <c r="R12" i="20"/>
  <c r="Q12" i="20" s="1"/>
  <c r="R13" i="20"/>
  <c r="R14" i="20"/>
  <c r="R15" i="20"/>
  <c r="R16" i="20"/>
  <c r="R17" i="20"/>
  <c r="R18" i="20"/>
  <c r="R19" i="20"/>
  <c r="R20" i="20"/>
  <c r="R21" i="20"/>
  <c r="R22" i="20"/>
  <c r="R23" i="20"/>
  <c r="R24" i="20"/>
  <c r="Q24" i="20" s="1"/>
  <c r="R25" i="20"/>
  <c r="R26" i="20"/>
  <c r="R27" i="20"/>
  <c r="R28" i="20"/>
  <c r="R29" i="20"/>
  <c r="R30" i="20"/>
  <c r="R31" i="20"/>
  <c r="R32" i="20"/>
  <c r="R33" i="20"/>
  <c r="R34" i="20"/>
  <c r="R35" i="20"/>
  <c r="R36" i="20"/>
  <c r="Q36" i="20" s="1"/>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5" i="20"/>
  <c r="L125" i="20" l="1"/>
  <c r="P118" i="20"/>
  <c r="Q118" i="20" s="1"/>
  <c r="O26" i="6" s="1"/>
  <c r="K125" i="20"/>
  <c r="J125" i="20"/>
  <c r="H125" i="20"/>
  <c r="G125" i="20"/>
  <c r="N125" i="20"/>
  <c r="F125" i="20"/>
  <c r="O125" i="20"/>
  <c r="Q125" i="20"/>
  <c r="P125" i="20"/>
  <c r="I125" i="20"/>
  <c r="D522" i="20"/>
  <c r="D546" i="20"/>
  <c r="Q35" i="20"/>
  <c r="Q23" i="20"/>
  <c r="Q11" i="20"/>
  <c r="D545" i="20"/>
  <c r="D558" i="20"/>
  <c r="Q29" i="20"/>
  <c r="Q17" i="20"/>
  <c r="Q28" i="20"/>
  <c r="Q16" i="20"/>
  <c r="D21" i="21"/>
  <c r="D512" i="20"/>
  <c r="D511" i="20"/>
  <c r="Q69" i="20"/>
  <c r="Q57" i="20"/>
  <c r="Q45" i="20"/>
  <c r="D510" i="20"/>
  <c r="D96" i="21"/>
  <c r="D498" i="20"/>
  <c r="D93" i="21"/>
  <c r="D536" i="20"/>
  <c r="D57" i="21"/>
  <c r="D560" i="20"/>
  <c r="D45" i="21"/>
  <c r="Q101" i="20"/>
  <c r="Q89" i="20"/>
  <c r="Q77" i="20"/>
  <c r="Q65" i="20"/>
  <c r="Q53" i="20"/>
  <c r="Q41" i="20"/>
  <c r="D559" i="20"/>
  <c r="D24" i="21"/>
  <c r="Q97" i="20"/>
  <c r="Q85" i="20"/>
  <c r="Q73" i="20"/>
  <c r="Q61" i="20"/>
  <c r="Q49" i="20"/>
  <c r="Q37" i="20"/>
  <c r="Q25" i="20"/>
  <c r="Q13" i="20"/>
  <c r="Q7" i="20"/>
  <c r="Q98" i="20"/>
  <c r="Q81" i="20"/>
  <c r="Q94" i="20"/>
  <c r="Q8" i="20"/>
  <c r="Q86" i="20"/>
  <c r="Q82" i="20"/>
  <c r="Q93" i="20"/>
  <c r="Q32" i="20"/>
  <c r="Q31" i="20"/>
  <c r="Q19" i="20"/>
  <c r="Q105" i="20"/>
  <c r="Q20" i="20"/>
  <c r="Q102" i="20"/>
  <c r="Q90" i="20"/>
  <c r="Q78" i="20"/>
  <c r="Q66" i="20"/>
  <c r="Q54" i="20"/>
  <c r="Q42" i="20"/>
  <c r="Q5" i="20"/>
  <c r="Q70" i="20"/>
  <c r="Q58" i="20"/>
  <c r="Q46" i="20"/>
  <c r="Q34" i="20"/>
  <c r="Q22" i="20"/>
  <c r="Q10" i="20"/>
  <c r="D534" i="20"/>
  <c r="D81" i="21"/>
  <c r="D84" i="21"/>
  <c r="Q33" i="20"/>
  <c r="Q21" i="20"/>
  <c r="Q9" i="20"/>
  <c r="D524" i="20"/>
  <c r="D72" i="21"/>
  <c r="D523" i="20"/>
  <c r="D69" i="21"/>
  <c r="Q6" i="20"/>
  <c r="D60" i="21"/>
  <c r="Q30" i="20"/>
  <c r="Q18" i="20"/>
  <c r="D48" i="21"/>
  <c r="Q27" i="20"/>
  <c r="Q15" i="20"/>
  <c r="D548" i="20"/>
  <c r="D509" i="20"/>
  <c r="D36" i="21"/>
  <c r="Q74" i="20"/>
  <c r="Q62" i="20"/>
  <c r="Q50" i="20"/>
  <c r="Q38" i="20"/>
  <c r="Q26" i="20"/>
  <c r="Q14" i="20"/>
  <c r="D547" i="20"/>
  <c r="D500" i="20"/>
  <c r="D33" i="21"/>
  <c r="L19" i="21"/>
  <c r="L12" i="21" s="1"/>
  <c r="J12" i="21"/>
  <c r="Q96" i="20"/>
  <c r="Q84" i="20"/>
  <c r="Q72" i="20"/>
  <c r="Q60" i="20"/>
  <c r="Q48" i="20"/>
  <c r="D550" i="20"/>
  <c r="D95" i="21"/>
  <c r="D83" i="21"/>
  <c r="D71" i="21"/>
  <c r="D59" i="21"/>
  <c r="D47" i="21"/>
  <c r="D35" i="21"/>
  <c r="D23" i="21"/>
  <c r="Q95" i="20"/>
  <c r="Q83" i="20"/>
  <c r="Q71" i="20"/>
  <c r="Q59" i="20"/>
  <c r="Q47" i="20"/>
  <c r="Q100" i="20"/>
  <c r="Q88" i="20"/>
  <c r="Q76" i="20"/>
  <c r="Q64" i="20"/>
  <c r="Q52" i="20"/>
  <c r="Q40" i="20"/>
  <c r="D514" i="20"/>
  <c r="D94" i="21"/>
  <c r="D70" i="21"/>
  <c r="D58" i="21"/>
  <c r="D34" i="21"/>
  <c r="D22" i="21"/>
  <c r="Q43" i="20"/>
  <c r="D20" i="21"/>
  <c r="L20" i="21" s="1"/>
  <c r="Q91" i="20"/>
  <c r="Q80" i="20"/>
  <c r="Q44" i="20"/>
  <c r="D67" i="21"/>
  <c r="D31" i="21"/>
  <c r="Q55" i="20"/>
  <c r="Q68" i="20"/>
  <c r="D544" i="20"/>
  <c r="Q79" i="20"/>
  <c r="Q92" i="20"/>
  <c r="Q56" i="20"/>
  <c r="D508" i="20"/>
  <c r="D89" i="21"/>
  <c r="D65" i="21"/>
  <c r="D53" i="21"/>
  <c r="D29" i="21"/>
  <c r="Q103" i="20"/>
  <c r="Q67" i="20"/>
  <c r="Q104" i="20"/>
  <c r="D88" i="21"/>
  <c r="D64" i="21"/>
  <c r="D52" i="21"/>
  <c r="D28" i="21"/>
  <c r="D99" i="21"/>
  <c r="D87" i="21"/>
  <c r="D75" i="21"/>
  <c r="D63" i="21"/>
  <c r="D51" i="21"/>
  <c r="D39" i="21"/>
  <c r="D27" i="21"/>
  <c r="D98" i="21"/>
  <c r="D86" i="21"/>
  <c r="D74" i="21"/>
  <c r="D62" i="21"/>
  <c r="D50" i="21"/>
  <c r="D38" i="21"/>
  <c r="D26" i="21"/>
  <c r="D97" i="21"/>
  <c r="D85" i="21"/>
  <c r="D73" i="21"/>
  <c r="D61" i="21"/>
  <c r="D49" i="21"/>
  <c r="D37" i="21"/>
  <c r="D25" i="21"/>
  <c r="Q99" i="20"/>
  <c r="Q87" i="20"/>
  <c r="Q75" i="20"/>
  <c r="Q63" i="20"/>
  <c r="Q51" i="20"/>
  <c r="Q39" i="20"/>
  <c r="G153" i="20"/>
  <c r="H153" i="20"/>
  <c r="I153" i="20"/>
  <c r="J153" i="20"/>
  <c r="K153" i="20"/>
  <c r="L153" i="20"/>
  <c r="M153" i="20"/>
  <c r="N153" i="20"/>
  <c r="O153" i="20"/>
  <c r="P153" i="20"/>
  <c r="Q153" i="20"/>
  <c r="F153" i="20"/>
  <c r="Q114" i="20"/>
  <c r="Q113" i="20"/>
  <c r="F18" i="18"/>
  <c r="F17" i="18"/>
  <c r="F16" i="18"/>
  <c r="F14" i="18"/>
  <c r="F13" i="18"/>
  <c r="F15" i="18" s="1"/>
  <c r="F11" i="18"/>
  <c r="F10" i="18"/>
  <c r="F12" i="18" s="1"/>
  <c r="F9" i="18"/>
  <c r="F8" i="18"/>
  <c r="F7" i="18"/>
  <c r="F6" i="18"/>
  <c r="O25" i="6"/>
  <c r="O22" i="6"/>
  <c r="O21" i="6"/>
  <c r="O20" i="6"/>
  <c r="O19" i="6"/>
  <c r="O18" i="6"/>
  <c r="G16" i="21" s="1"/>
  <c r="C45" i="20"/>
  <c r="E195" i="20" s="1"/>
  <c r="E417" i="20" s="1"/>
  <c r="C46" i="20"/>
  <c r="E196" i="20" s="1"/>
  <c r="E418" i="20" s="1"/>
  <c r="C47" i="20"/>
  <c r="E197" i="20" s="1"/>
  <c r="E419" i="20" s="1"/>
  <c r="C48" i="20"/>
  <c r="E198" i="20" s="1"/>
  <c r="E420" i="20" s="1"/>
  <c r="C49" i="20"/>
  <c r="E199" i="20" s="1"/>
  <c r="E421" i="20" s="1"/>
  <c r="C50" i="20"/>
  <c r="E200" i="20" s="1"/>
  <c r="E422" i="20" s="1"/>
  <c r="C51" i="20"/>
  <c r="E201" i="20" s="1"/>
  <c r="E423" i="20" s="1"/>
  <c r="C52" i="20"/>
  <c r="E202" i="20" s="1"/>
  <c r="E424" i="20" s="1"/>
  <c r="C53" i="20"/>
  <c r="E203" i="20" s="1"/>
  <c r="E425" i="20" s="1"/>
  <c r="C54" i="20"/>
  <c r="E204" i="20" s="1"/>
  <c r="E426" i="20" s="1"/>
  <c r="C55" i="20"/>
  <c r="E205" i="20" s="1"/>
  <c r="E427" i="20" s="1"/>
  <c r="C56" i="20"/>
  <c r="E206" i="20" s="1"/>
  <c r="E428" i="20" s="1"/>
  <c r="C57" i="20"/>
  <c r="E207" i="20" s="1"/>
  <c r="E429" i="20" s="1"/>
  <c r="C58" i="20"/>
  <c r="E208" i="20" s="1"/>
  <c r="E430" i="20" s="1"/>
  <c r="C59" i="20"/>
  <c r="E209" i="20" s="1"/>
  <c r="E431" i="20" s="1"/>
  <c r="C60" i="20"/>
  <c r="E210" i="20" s="1"/>
  <c r="E432" i="20" s="1"/>
  <c r="C61" i="20"/>
  <c r="E211" i="20" s="1"/>
  <c r="E433" i="20" s="1"/>
  <c r="C62" i="20"/>
  <c r="E212" i="20" s="1"/>
  <c r="E434" i="20" s="1"/>
  <c r="C63" i="20"/>
  <c r="E213" i="20" s="1"/>
  <c r="E435" i="20" s="1"/>
  <c r="C64" i="20"/>
  <c r="E214" i="20" s="1"/>
  <c r="E436" i="20" s="1"/>
  <c r="C65" i="20"/>
  <c r="E215" i="20" s="1"/>
  <c r="E437" i="20" s="1"/>
  <c r="C66" i="20"/>
  <c r="E216" i="20" s="1"/>
  <c r="E438" i="20" s="1"/>
  <c r="C67" i="20"/>
  <c r="E217" i="20" s="1"/>
  <c r="E439" i="20" s="1"/>
  <c r="C68" i="20"/>
  <c r="E218" i="20" s="1"/>
  <c r="E440" i="20" s="1"/>
  <c r="C69" i="20"/>
  <c r="E219" i="20" s="1"/>
  <c r="E441" i="20" s="1"/>
  <c r="C70" i="20"/>
  <c r="E220" i="20" s="1"/>
  <c r="E442" i="20" s="1"/>
  <c r="C71" i="20"/>
  <c r="E221" i="20" s="1"/>
  <c r="E443" i="20" s="1"/>
  <c r="C72" i="20"/>
  <c r="E222" i="20" s="1"/>
  <c r="E444" i="20" s="1"/>
  <c r="C73" i="20"/>
  <c r="E223" i="20" s="1"/>
  <c r="E445" i="20" s="1"/>
  <c r="C74" i="20"/>
  <c r="E224" i="20" s="1"/>
  <c r="E446" i="20" s="1"/>
  <c r="C75" i="20"/>
  <c r="E225" i="20" s="1"/>
  <c r="E447" i="20" s="1"/>
  <c r="C76" i="20"/>
  <c r="E226" i="20" s="1"/>
  <c r="E448" i="20" s="1"/>
  <c r="C77" i="20"/>
  <c r="E227" i="20" s="1"/>
  <c r="E449" i="20" s="1"/>
  <c r="C78" i="20"/>
  <c r="E228" i="20" s="1"/>
  <c r="E450" i="20" s="1"/>
  <c r="C79" i="20"/>
  <c r="E229" i="20" s="1"/>
  <c r="E451" i="20" s="1"/>
  <c r="C80" i="20"/>
  <c r="E230" i="20" s="1"/>
  <c r="E452" i="20" s="1"/>
  <c r="C81" i="20"/>
  <c r="E231" i="20" s="1"/>
  <c r="E453" i="20" s="1"/>
  <c r="C82" i="20"/>
  <c r="E232" i="20" s="1"/>
  <c r="E454" i="20" s="1"/>
  <c r="C83" i="20"/>
  <c r="E233" i="20" s="1"/>
  <c r="E455" i="20" s="1"/>
  <c r="C84" i="20"/>
  <c r="E234" i="20" s="1"/>
  <c r="E456" i="20" s="1"/>
  <c r="C85" i="20"/>
  <c r="E235" i="20" s="1"/>
  <c r="E457" i="20" s="1"/>
  <c r="C86" i="20"/>
  <c r="E236" i="20" s="1"/>
  <c r="E458" i="20" s="1"/>
  <c r="C87" i="20"/>
  <c r="E237" i="20" s="1"/>
  <c r="E459" i="20" s="1"/>
  <c r="C88" i="20"/>
  <c r="E238" i="20" s="1"/>
  <c r="E460" i="20" s="1"/>
  <c r="C89" i="20"/>
  <c r="E239" i="20" s="1"/>
  <c r="E461" i="20" s="1"/>
  <c r="C90" i="20"/>
  <c r="E240" i="20" s="1"/>
  <c r="E462" i="20" s="1"/>
  <c r="C91" i="20"/>
  <c r="E241" i="20" s="1"/>
  <c r="E463" i="20" s="1"/>
  <c r="C92" i="20"/>
  <c r="E242" i="20" s="1"/>
  <c r="E464" i="20" s="1"/>
  <c r="C93" i="20"/>
  <c r="E243" i="20" s="1"/>
  <c r="E465" i="20" s="1"/>
  <c r="C94" i="20"/>
  <c r="E244" i="20" s="1"/>
  <c r="E466" i="20" s="1"/>
  <c r="C95" i="20"/>
  <c r="E245" i="20" s="1"/>
  <c r="E467" i="20" s="1"/>
  <c r="C96" i="20"/>
  <c r="E246" i="20" s="1"/>
  <c r="E468" i="20" s="1"/>
  <c r="C97" i="20"/>
  <c r="E247" i="20" s="1"/>
  <c r="E469" i="20" s="1"/>
  <c r="C98" i="20"/>
  <c r="E248" i="20" s="1"/>
  <c r="E470" i="20" s="1"/>
  <c r="C99" i="20"/>
  <c r="E249" i="20" s="1"/>
  <c r="E471" i="20" s="1"/>
  <c r="C100" i="20"/>
  <c r="E250" i="20" s="1"/>
  <c r="E472" i="20" s="1"/>
  <c r="C101" i="20"/>
  <c r="E251" i="20" s="1"/>
  <c r="E473" i="20" s="1"/>
  <c r="C102" i="20"/>
  <c r="E252" i="20" s="1"/>
  <c r="E474" i="20" s="1"/>
  <c r="C103" i="20"/>
  <c r="E253" i="20" s="1"/>
  <c r="E475" i="20" s="1"/>
  <c r="C104" i="20"/>
  <c r="E254" i="20" s="1"/>
  <c r="E476" i="20" s="1"/>
  <c r="C105" i="20"/>
  <c r="C6" i="20"/>
  <c r="E156" i="20" s="1"/>
  <c r="C7" i="20"/>
  <c r="E157" i="20" s="1"/>
  <c r="E379" i="20" s="1"/>
  <c r="C8" i="20"/>
  <c r="E158" i="20" s="1"/>
  <c r="E380" i="20" s="1"/>
  <c r="C9" i="20"/>
  <c r="E159" i="20" s="1"/>
  <c r="E381" i="20" s="1"/>
  <c r="C10" i="20"/>
  <c r="E160" i="20" s="1"/>
  <c r="E382" i="20" s="1"/>
  <c r="C11" i="20"/>
  <c r="E161" i="20" s="1"/>
  <c r="E383" i="20" s="1"/>
  <c r="C12" i="20"/>
  <c r="E162" i="20" s="1"/>
  <c r="E384" i="20" s="1"/>
  <c r="C13" i="20"/>
  <c r="E163" i="20" s="1"/>
  <c r="E385" i="20" s="1"/>
  <c r="C14" i="20"/>
  <c r="E164" i="20" s="1"/>
  <c r="E386" i="20" s="1"/>
  <c r="C15" i="20"/>
  <c r="E165" i="20" s="1"/>
  <c r="E387" i="20" s="1"/>
  <c r="C16" i="20"/>
  <c r="E166" i="20" s="1"/>
  <c r="E388" i="20" s="1"/>
  <c r="C17" i="20"/>
  <c r="E167" i="20" s="1"/>
  <c r="E389" i="20" s="1"/>
  <c r="C18" i="20"/>
  <c r="E168" i="20" s="1"/>
  <c r="E390" i="20" s="1"/>
  <c r="C19" i="20"/>
  <c r="E169" i="20" s="1"/>
  <c r="E391" i="20" s="1"/>
  <c r="C20" i="20"/>
  <c r="E170" i="20" s="1"/>
  <c r="E392" i="20" s="1"/>
  <c r="C21" i="20"/>
  <c r="E171" i="20" s="1"/>
  <c r="E393" i="20" s="1"/>
  <c r="C22" i="20"/>
  <c r="E172" i="20" s="1"/>
  <c r="E394" i="20" s="1"/>
  <c r="C23" i="20"/>
  <c r="E173" i="20" s="1"/>
  <c r="E395" i="20" s="1"/>
  <c r="C24" i="20"/>
  <c r="E174" i="20" s="1"/>
  <c r="E396" i="20" s="1"/>
  <c r="C25" i="20"/>
  <c r="E175" i="20" s="1"/>
  <c r="E397" i="20" s="1"/>
  <c r="C26" i="20"/>
  <c r="E176" i="20" s="1"/>
  <c r="E398" i="20" s="1"/>
  <c r="C27" i="20"/>
  <c r="E177" i="20" s="1"/>
  <c r="E399" i="20" s="1"/>
  <c r="C28" i="20"/>
  <c r="E178" i="20" s="1"/>
  <c r="E400" i="20" s="1"/>
  <c r="C29" i="20"/>
  <c r="E179" i="20" s="1"/>
  <c r="E401" i="20" s="1"/>
  <c r="C30" i="20"/>
  <c r="E180" i="20" s="1"/>
  <c r="E402" i="20" s="1"/>
  <c r="C31" i="20"/>
  <c r="E181" i="20" s="1"/>
  <c r="E403" i="20" s="1"/>
  <c r="C32" i="20"/>
  <c r="E182" i="20" s="1"/>
  <c r="E404" i="20" s="1"/>
  <c r="C33" i="20"/>
  <c r="E183" i="20" s="1"/>
  <c r="E405" i="20" s="1"/>
  <c r="C34" i="20"/>
  <c r="E184" i="20" s="1"/>
  <c r="E406" i="20" s="1"/>
  <c r="C35" i="20"/>
  <c r="E185" i="20" s="1"/>
  <c r="E407" i="20" s="1"/>
  <c r="C36" i="20"/>
  <c r="E186" i="20" s="1"/>
  <c r="E408" i="20" s="1"/>
  <c r="C37" i="20"/>
  <c r="E187" i="20" s="1"/>
  <c r="E409" i="20" s="1"/>
  <c r="C38" i="20"/>
  <c r="E188" i="20" s="1"/>
  <c r="E410" i="20" s="1"/>
  <c r="C39" i="20"/>
  <c r="E189" i="20" s="1"/>
  <c r="E411" i="20" s="1"/>
  <c r="C40" i="20"/>
  <c r="E190" i="20" s="1"/>
  <c r="E412" i="20" s="1"/>
  <c r="C41" i="20"/>
  <c r="E191" i="20" s="1"/>
  <c r="E413" i="20" s="1"/>
  <c r="C42" i="20"/>
  <c r="E192" i="20" s="1"/>
  <c r="E414" i="20" s="1"/>
  <c r="C43" i="20"/>
  <c r="E193" i="20" s="1"/>
  <c r="E415" i="20" s="1"/>
  <c r="C44" i="20"/>
  <c r="E194" i="20" s="1"/>
  <c r="E416" i="20" s="1"/>
  <c r="C5" i="20"/>
  <c r="O5" i="20"/>
  <c r="P5" i="20"/>
  <c r="O6" i="20"/>
  <c r="P6" i="20"/>
  <c r="O7" i="20"/>
  <c r="P7" i="20"/>
  <c r="O8" i="20"/>
  <c r="P8" i="20"/>
  <c r="O9" i="20"/>
  <c r="P9" i="20"/>
  <c r="O10" i="20"/>
  <c r="P10" i="20"/>
  <c r="O11" i="20"/>
  <c r="P11" i="20"/>
  <c r="O12" i="20"/>
  <c r="P12" i="20"/>
  <c r="O13" i="20"/>
  <c r="P13" i="20"/>
  <c r="O14" i="20"/>
  <c r="P14" i="20"/>
  <c r="O15" i="20"/>
  <c r="P15" i="20"/>
  <c r="O16" i="20"/>
  <c r="P16" i="20"/>
  <c r="O17" i="20"/>
  <c r="P17" i="20"/>
  <c r="O18" i="20"/>
  <c r="P18" i="20"/>
  <c r="O19" i="20"/>
  <c r="P19" i="20"/>
  <c r="O20" i="20"/>
  <c r="P20" i="20"/>
  <c r="O21" i="20"/>
  <c r="P21" i="20"/>
  <c r="O22" i="20"/>
  <c r="P22" i="20"/>
  <c r="O23" i="20"/>
  <c r="P23" i="20"/>
  <c r="O24" i="20"/>
  <c r="P24" i="20"/>
  <c r="O25" i="20"/>
  <c r="P25" i="20"/>
  <c r="O26" i="20"/>
  <c r="P26" i="20"/>
  <c r="O27" i="20"/>
  <c r="P27" i="20"/>
  <c r="O28" i="20"/>
  <c r="P28" i="20"/>
  <c r="O29" i="20"/>
  <c r="P29" i="20"/>
  <c r="O30" i="20"/>
  <c r="P30" i="20"/>
  <c r="O31" i="20"/>
  <c r="P31" i="20"/>
  <c r="O32" i="20"/>
  <c r="P32" i="20"/>
  <c r="O33" i="20"/>
  <c r="P33" i="20"/>
  <c r="O34" i="20"/>
  <c r="P34" i="20"/>
  <c r="O35" i="20"/>
  <c r="P35" i="20"/>
  <c r="O36" i="20"/>
  <c r="P36" i="20"/>
  <c r="O37" i="20"/>
  <c r="P37" i="20"/>
  <c r="O38" i="20"/>
  <c r="P38" i="20"/>
  <c r="O39" i="20"/>
  <c r="P39" i="20"/>
  <c r="O40" i="20"/>
  <c r="P40" i="20"/>
  <c r="O41" i="20"/>
  <c r="P41" i="20"/>
  <c r="O42" i="20"/>
  <c r="P42" i="20"/>
  <c r="O43" i="20"/>
  <c r="P43" i="20"/>
  <c r="O44" i="20"/>
  <c r="P44" i="20"/>
  <c r="O45" i="20"/>
  <c r="P45" i="20"/>
  <c r="O46" i="20"/>
  <c r="P46" i="20"/>
  <c r="O47" i="20"/>
  <c r="P47" i="20"/>
  <c r="O48" i="20"/>
  <c r="P48" i="20"/>
  <c r="O49" i="20"/>
  <c r="P49" i="20"/>
  <c r="O50" i="20"/>
  <c r="P50" i="20"/>
  <c r="O51" i="20"/>
  <c r="P51" i="20"/>
  <c r="O52" i="20"/>
  <c r="P52" i="20"/>
  <c r="O53" i="20"/>
  <c r="P53" i="20"/>
  <c r="O54" i="20"/>
  <c r="P54" i="20"/>
  <c r="O55" i="20"/>
  <c r="P55" i="20"/>
  <c r="O56" i="20"/>
  <c r="P56" i="20"/>
  <c r="O57" i="20"/>
  <c r="P57" i="20"/>
  <c r="O58" i="20"/>
  <c r="P58" i="20"/>
  <c r="O59" i="20"/>
  <c r="P59" i="20"/>
  <c r="O60" i="20"/>
  <c r="P60" i="20"/>
  <c r="O61" i="20"/>
  <c r="P61" i="20"/>
  <c r="O62" i="20"/>
  <c r="P62" i="20"/>
  <c r="O63" i="20"/>
  <c r="P63" i="20"/>
  <c r="O64" i="20"/>
  <c r="P64" i="20"/>
  <c r="O65" i="20"/>
  <c r="P65" i="20"/>
  <c r="O66" i="20"/>
  <c r="P66" i="20"/>
  <c r="O67" i="20"/>
  <c r="P67" i="20"/>
  <c r="O68" i="20"/>
  <c r="P68" i="20"/>
  <c r="O69" i="20"/>
  <c r="P69" i="20"/>
  <c r="O70" i="20"/>
  <c r="P70" i="20"/>
  <c r="O71" i="20"/>
  <c r="P71" i="20"/>
  <c r="O72" i="20"/>
  <c r="P72" i="20"/>
  <c r="O73" i="20"/>
  <c r="P73" i="20"/>
  <c r="O74" i="20"/>
  <c r="P74" i="20"/>
  <c r="O75" i="20"/>
  <c r="P75" i="20"/>
  <c r="O76" i="20"/>
  <c r="P76" i="20"/>
  <c r="O77" i="20"/>
  <c r="P77" i="20"/>
  <c r="O78" i="20"/>
  <c r="P78" i="20"/>
  <c r="O79" i="20"/>
  <c r="P79" i="20"/>
  <c r="O80" i="20"/>
  <c r="P80" i="20"/>
  <c r="O81" i="20"/>
  <c r="P81" i="20"/>
  <c r="O82" i="20"/>
  <c r="P82" i="20"/>
  <c r="O83" i="20"/>
  <c r="P83" i="20"/>
  <c r="O84" i="20"/>
  <c r="P84" i="20"/>
  <c r="O85" i="20"/>
  <c r="P85" i="20"/>
  <c r="O86" i="20"/>
  <c r="P86" i="20"/>
  <c r="O87" i="20"/>
  <c r="P87" i="20"/>
  <c r="O88" i="20"/>
  <c r="P88" i="20"/>
  <c r="O89" i="20"/>
  <c r="P89" i="20"/>
  <c r="O90" i="20"/>
  <c r="P90" i="20"/>
  <c r="O91" i="20"/>
  <c r="P91" i="20"/>
  <c r="O92" i="20"/>
  <c r="P92" i="20"/>
  <c r="O93" i="20"/>
  <c r="P93" i="20"/>
  <c r="O94" i="20"/>
  <c r="P94" i="20"/>
  <c r="O95" i="20"/>
  <c r="P95" i="20"/>
  <c r="O96" i="20"/>
  <c r="P96" i="20"/>
  <c r="O97" i="20"/>
  <c r="P97" i="20"/>
  <c r="O98" i="20"/>
  <c r="P98" i="20"/>
  <c r="O99" i="20"/>
  <c r="P99" i="20"/>
  <c r="O100" i="20"/>
  <c r="P100" i="20"/>
  <c r="O101" i="20"/>
  <c r="P101" i="20"/>
  <c r="O102" i="20"/>
  <c r="P102" i="20"/>
  <c r="O103" i="20"/>
  <c r="P103" i="20"/>
  <c r="O104" i="20"/>
  <c r="P104" i="20"/>
  <c r="O105" i="20"/>
  <c r="P105" i="20"/>
  <c r="N6" i="20"/>
  <c r="N7" i="20"/>
  <c r="N8" i="20"/>
  <c r="N9" i="20"/>
  <c r="N10" i="20"/>
  <c r="N11" i="20"/>
  <c r="N12" i="20"/>
  <c r="N13" i="20"/>
  <c r="N14" i="20"/>
  <c r="M14" i="20" s="1"/>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5" i="20"/>
  <c r="G5" i="20"/>
  <c r="H5" i="20"/>
  <c r="G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5" i="20"/>
  <c r="D263"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5" i="20"/>
  <c r="X124" i="20" l="1"/>
  <c r="X122" i="20"/>
  <c r="X123" i="20"/>
  <c r="Q126" i="20" s="1"/>
  <c r="E5" i="20"/>
  <c r="E96" i="20"/>
  <c r="E84" i="20"/>
  <c r="E72" i="20"/>
  <c r="E60" i="20"/>
  <c r="E48" i="20"/>
  <c r="E36" i="20"/>
  <c r="E24" i="20"/>
  <c r="E12" i="20"/>
  <c r="E26" i="20"/>
  <c r="M74" i="20"/>
  <c r="M85" i="20"/>
  <c r="M61" i="20"/>
  <c r="M37" i="20"/>
  <c r="E14" i="20"/>
  <c r="M98" i="20"/>
  <c r="M86" i="20"/>
  <c r="M62" i="20"/>
  <c r="M50" i="20"/>
  <c r="M38" i="20"/>
  <c r="M26" i="20"/>
  <c r="M97" i="20"/>
  <c r="M73" i="20"/>
  <c r="M49" i="20"/>
  <c r="M25" i="20"/>
  <c r="E54" i="20"/>
  <c r="E18" i="20"/>
  <c r="E6" i="20"/>
  <c r="E78" i="20"/>
  <c r="E30" i="20"/>
  <c r="E102" i="20"/>
  <c r="E90" i="20"/>
  <c r="E66" i="20"/>
  <c r="E42" i="20"/>
  <c r="E97" i="20"/>
  <c r="E85" i="20"/>
  <c r="E73" i="20"/>
  <c r="E61" i="20"/>
  <c r="E49" i="20"/>
  <c r="E37" i="20"/>
  <c r="E25" i="20"/>
  <c r="E13" i="20"/>
  <c r="M27" i="20"/>
  <c r="E104" i="20"/>
  <c r="E92" i="20"/>
  <c r="E80" i="20"/>
  <c r="E32" i="20"/>
  <c r="E20" i="20"/>
  <c r="E27" i="20"/>
  <c r="E15" i="20"/>
  <c r="E33" i="20"/>
  <c r="E21" i="20"/>
  <c r="E9" i="20"/>
  <c r="E68" i="20"/>
  <c r="E56" i="20"/>
  <c r="E44" i="20"/>
  <c r="E8" i="20"/>
  <c r="M56" i="20"/>
  <c r="M44" i="20"/>
  <c r="M32" i="20"/>
  <c r="M20" i="20"/>
  <c r="M15" i="20"/>
  <c r="M33" i="20"/>
  <c r="M21" i="20"/>
  <c r="M9" i="20"/>
  <c r="M5" i="20"/>
  <c r="M28" i="20"/>
  <c r="M16" i="20"/>
  <c r="M13" i="20"/>
  <c r="M70" i="20"/>
  <c r="M46" i="20"/>
  <c r="M10" i="20"/>
  <c r="M94" i="20"/>
  <c r="M58" i="20"/>
  <c r="M34" i="20"/>
  <c r="M82" i="20"/>
  <c r="M22" i="20"/>
  <c r="E17" i="20"/>
  <c r="E35" i="20"/>
  <c r="E23" i="20"/>
  <c r="E11" i="20"/>
  <c r="E29" i="20"/>
  <c r="M96" i="20"/>
  <c r="M84" i="20"/>
  <c r="M72" i="20"/>
  <c r="M60" i="20"/>
  <c r="M48" i="20"/>
  <c r="M36" i="20"/>
  <c r="M24" i="20"/>
  <c r="M12" i="20"/>
  <c r="E105" i="20"/>
  <c r="E93" i="20"/>
  <c r="E81" i="20"/>
  <c r="E69" i="20"/>
  <c r="E57" i="20"/>
  <c r="E45" i="20"/>
  <c r="L101" i="20"/>
  <c r="L95" i="20"/>
  <c r="L89" i="20"/>
  <c r="L83" i="20"/>
  <c r="L77" i="20"/>
  <c r="L71" i="20"/>
  <c r="L65" i="20"/>
  <c r="L59" i="20"/>
  <c r="L53" i="20"/>
  <c r="L47" i="20"/>
  <c r="L41" i="20"/>
  <c r="M95" i="20"/>
  <c r="M83" i="20"/>
  <c r="M71" i="20"/>
  <c r="M59" i="20"/>
  <c r="M47" i="20"/>
  <c r="M35" i="20"/>
  <c r="M23" i="20"/>
  <c r="M11" i="20"/>
  <c r="M103" i="20"/>
  <c r="M91" i="20"/>
  <c r="M79" i="20"/>
  <c r="M67" i="20"/>
  <c r="M55" i="20"/>
  <c r="M43" i="20"/>
  <c r="M31" i="20"/>
  <c r="M19" i="20"/>
  <c r="M7" i="20"/>
  <c r="E53" i="20"/>
  <c r="M102" i="20"/>
  <c r="M90" i="20"/>
  <c r="M78" i="20"/>
  <c r="M66" i="20"/>
  <c r="M54" i="20"/>
  <c r="M42" i="20"/>
  <c r="M30" i="20"/>
  <c r="M18" i="20"/>
  <c r="M6" i="20"/>
  <c r="E41" i="20"/>
  <c r="E87" i="20"/>
  <c r="E63" i="20"/>
  <c r="E39" i="20"/>
  <c r="M101" i="20"/>
  <c r="M89" i="20"/>
  <c r="M77" i="20"/>
  <c r="M65" i="20"/>
  <c r="M53" i="20"/>
  <c r="M41" i="20"/>
  <c r="M29" i="20"/>
  <c r="M17" i="20"/>
  <c r="E99" i="20"/>
  <c r="E75" i="20"/>
  <c r="E51" i="20"/>
  <c r="M99" i="20"/>
  <c r="M87" i="20"/>
  <c r="M75" i="20"/>
  <c r="M63" i="20"/>
  <c r="M51" i="20"/>
  <c r="M39" i="20"/>
  <c r="E94" i="20"/>
  <c r="E82" i="20"/>
  <c r="E70" i="20"/>
  <c r="E58" i="20"/>
  <c r="E46" i="20"/>
  <c r="E34" i="20"/>
  <c r="E22" i="20"/>
  <c r="E10" i="20"/>
  <c r="E103" i="20"/>
  <c r="E91" i="20"/>
  <c r="E79" i="20"/>
  <c r="E67" i="20"/>
  <c r="E55" i="20"/>
  <c r="E43" i="20"/>
  <c r="E31" i="20"/>
  <c r="E19" i="20"/>
  <c r="E7" i="20"/>
  <c r="M105" i="20"/>
  <c r="M93" i="20"/>
  <c r="M81" i="20"/>
  <c r="M69" i="20"/>
  <c r="M57" i="20"/>
  <c r="M45" i="20"/>
  <c r="M8" i="20"/>
  <c r="M92" i="20"/>
  <c r="E101" i="20"/>
  <c r="E77" i="20"/>
  <c r="E100" i="20"/>
  <c r="E88" i="20"/>
  <c r="E76" i="20"/>
  <c r="E64" i="20"/>
  <c r="E52" i="20"/>
  <c r="E40" i="20"/>
  <c r="E28" i="20"/>
  <c r="E16" i="20"/>
  <c r="M68" i="20"/>
  <c r="E89" i="20"/>
  <c r="M104" i="20"/>
  <c r="M80" i="20"/>
  <c r="E65" i="20"/>
  <c r="E98" i="20"/>
  <c r="E86" i="20"/>
  <c r="E74" i="20"/>
  <c r="E62" i="20"/>
  <c r="E50" i="20"/>
  <c r="E38" i="20"/>
  <c r="K104" i="20"/>
  <c r="K98" i="20"/>
  <c r="K86" i="20"/>
  <c r="K74" i="20"/>
  <c r="K62" i="20"/>
  <c r="K50" i="20"/>
  <c r="K38" i="20"/>
  <c r="M100" i="20"/>
  <c r="M88" i="20"/>
  <c r="M76" i="20"/>
  <c r="M64" i="20"/>
  <c r="M52" i="20"/>
  <c r="M40" i="20"/>
  <c r="E95" i="20"/>
  <c r="E83" i="20"/>
  <c r="E71" i="20"/>
  <c r="E59" i="20"/>
  <c r="E47" i="20"/>
  <c r="L23" i="20"/>
  <c r="L35" i="20"/>
  <c r="L11" i="20"/>
  <c r="L17" i="20"/>
  <c r="L29" i="20"/>
  <c r="L5" i="20"/>
  <c r="K14" i="20"/>
  <c r="K26" i="20"/>
  <c r="K92" i="20"/>
  <c r="K80" i="20"/>
  <c r="K68" i="20"/>
  <c r="K56" i="20"/>
  <c r="K44" i="20"/>
  <c r="K32" i="20"/>
  <c r="K20" i="20"/>
  <c r="K8" i="20"/>
  <c r="L105" i="20"/>
  <c r="L99" i="20"/>
  <c r="L93" i="20"/>
  <c r="L87" i="20"/>
  <c r="L75" i="20"/>
  <c r="L69" i="20"/>
  <c r="L63" i="20"/>
  <c r="L57" i="20"/>
  <c r="L51" i="20"/>
  <c r="L45" i="20"/>
  <c r="L39" i="20"/>
  <c r="L33" i="20"/>
  <c r="L27" i="20"/>
  <c r="L21" i="20"/>
  <c r="L15" i="20"/>
  <c r="L9" i="20"/>
  <c r="L81" i="20"/>
  <c r="J94" i="20"/>
  <c r="J82" i="20"/>
  <c r="J70" i="20"/>
  <c r="J58" i="20"/>
  <c r="J46" i="20"/>
  <c r="J22" i="20"/>
  <c r="K54" i="20"/>
  <c r="K48" i="20"/>
  <c r="K42" i="20"/>
  <c r="K36" i="20"/>
  <c r="K30" i="20"/>
  <c r="K24" i="20"/>
  <c r="K18" i="20"/>
  <c r="K12" i="20"/>
  <c r="K6" i="20"/>
  <c r="K101" i="20"/>
  <c r="K95" i="20"/>
  <c r="K89" i="20"/>
  <c r="K83" i="20"/>
  <c r="K77" i="20"/>
  <c r="K71" i="20"/>
  <c r="K65" i="20"/>
  <c r="K59" i="20"/>
  <c r="K53" i="20"/>
  <c r="K47" i="20"/>
  <c r="K41" i="20"/>
  <c r="K35" i="20"/>
  <c r="K29" i="20"/>
  <c r="K23" i="20"/>
  <c r="K17" i="20"/>
  <c r="K11" i="20"/>
  <c r="K5" i="20"/>
  <c r="J5" i="20"/>
  <c r="J95" i="20"/>
  <c r="J71" i="20"/>
  <c r="J47" i="20"/>
  <c r="J11" i="20"/>
  <c r="J101" i="20"/>
  <c r="J89" i="20"/>
  <c r="J77" i="20"/>
  <c r="J65" i="20"/>
  <c r="J53" i="20"/>
  <c r="J41" i="20"/>
  <c r="J29" i="20"/>
  <c r="L104" i="20"/>
  <c r="K51" i="20"/>
  <c r="K45" i="20"/>
  <c r="K39" i="20"/>
  <c r="K33" i="20"/>
  <c r="K27" i="20"/>
  <c r="K21" i="20"/>
  <c r="K15" i="20"/>
  <c r="K9" i="20"/>
  <c r="K58" i="20"/>
  <c r="K52" i="20"/>
  <c r="K46" i="20"/>
  <c r="K40" i="20"/>
  <c r="K34" i="20"/>
  <c r="K28" i="20"/>
  <c r="K22" i="20"/>
  <c r="K16" i="20"/>
  <c r="K10" i="20"/>
  <c r="K55" i="20"/>
  <c r="K49" i="20"/>
  <c r="K43" i="20"/>
  <c r="K37" i="20"/>
  <c r="K31" i="20"/>
  <c r="K25" i="20"/>
  <c r="K19" i="20"/>
  <c r="K13" i="20"/>
  <c r="K7" i="20"/>
  <c r="J99" i="20"/>
  <c r="J87" i="20"/>
  <c r="J75" i="20"/>
  <c r="J63" i="20"/>
  <c r="J51" i="20"/>
  <c r="J39" i="20"/>
  <c r="J27" i="20"/>
  <c r="J15" i="20"/>
  <c r="L103" i="20"/>
  <c r="L97" i="20"/>
  <c r="L91" i="20"/>
  <c r="L85" i="20"/>
  <c r="L79" i="20"/>
  <c r="L73" i="20"/>
  <c r="L67" i="20"/>
  <c r="L61" i="20"/>
  <c r="L55" i="20"/>
  <c r="L49" i="20"/>
  <c r="L43" i="20"/>
  <c r="L37" i="20"/>
  <c r="L31" i="20"/>
  <c r="L25" i="20"/>
  <c r="L19" i="20"/>
  <c r="L13" i="20"/>
  <c r="L7" i="20"/>
  <c r="L102" i="20"/>
  <c r="L96" i="20"/>
  <c r="L90" i="20"/>
  <c r="L84" i="20"/>
  <c r="L78" i="20"/>
  <c r="L72" i="20"/>
  <c r="L66" i="20"/>
  <c r="L60" i="20"/>
  <c r="L54" i="20"/>
  <c r="L48" i="20"/>
  <c r="L42" i="20"/>
  <c r="L36" i="20"/>
  <c r="L30" i="20"/>
  <c r="L24" i="20"/>
  <c r="L18" i="20"/>
  <c r="L12" i="20"/>
  <c r="L6" i="20"/>
  <c r="J32" i="20"/>
  <c r="J20" i="20"/>
  <c r="J102" i="20"/>
  <c r="J78" i="20"/>
  <c r="J54" i="20"/>
  <c r="J30" i="20"/>
  <c r="J18" i="20"/>
  <c r="J6" i="20"/>
  <c r="K100" i="20"/>
  <c r="K94" i="20"/>
  <c r="K88" i="20"/>
  <c r="K82" i="20"/>
  <c r="K76" i="20"/>
  <c r="K70" i="20"/>
  <c r="K64" i="20"/>
  <c r="J100" i="20"/>
  <c r="J76" i="20"/>
  <c r="J52" i="20"/>
  <c r="J28" i="20"/>
  <c r="J16" i="20"/>
  <c r="K103" i="20"/>
  <c r="K97" i="20"/>
  <c r="K91" i="20"/>
  <c r="K85" i="20"/>
  <c r="K79" i="20"/>
  <c r="K73" i="20"/>
  <c r="K67" i="20"/>
  <c r="K61" i="20"/>
  <c r="J56" i="20"/>
  <c r="J80" i="20"/>
  <c r="K105" i="20"/>
  <c r="K99" i="20"/>
  <c r="K93" i="20"/>
  <c r="K87" i="20"/>
  <c r="K81" i="20"/>
  <c r="K75" i="20"/>
  <c r="K69" i="20"/>
  <c r="K63" i="20"/>
  <c r="K57" i="20"/>
  <c r="J98" i="20"/>
  <c r="J86" i="20"/>
  <c r="J74" i="20"/>
  <c r="J62" i="20"/>
  <c r="J50" i="20"/>
  <c r="J38" i="20"/>
  <c r="J26" i="20"/>
  <c r="J14" i="20"/>
  <c r="K102" i="20"/>
  <c r="K96" i="20"/>
  <c r="K90" i="20"/>
  <c r="K84" i="20"/>
  <c r="K78" i="20"/>
  <c r="K72" i="20"/>
  <c r="K66" i="20"/>
  <c r="K60" i="20"/>
  <c r="J105" i="20"/>
  <c r="J81" i="20"/>
  <c r="J69" i="20"/>
  <c r="J57" i="20"/>
  <c r="J45" i="20"/>
  <c r="J33" i="20"/>
  <c r="J9" i="20"/>
  <c r="J103" i="20"/>
  <c r="J91" i="20"/>
  <c r="J79" i="20"/>
  <c r="J67" i="20"/>
  <c r="J55" i="20"/>
  <c r="J43" i="20"/>
  <c r="J31" i="20"/>
  <c r="J19" i="20"/>
  <c r="J7" i="20"/>
  <c r="L100" i="20"/>
  <c r="L94" i="20"/>
  <c r="L88" i="20"/>
  <c r="L82" i="20"/>
  <c r="L76" i="20"/>
  <c r="L70" i="20"/>
  <c r="L64" i="20"/>
  <c r="L58" i="20"/>
  <c r="L52" i="20"/>
  <c r="L46" i="20"/>
  <c r="L40" i="20"/>
  <c r="L34" i="20"/>
  <c r="L28" i="20"/>
  <c r="L22" i="20"/>
  <c r="L16" i="20"/>
  <c r="L10" i="20"/>
  <c r="J12" i="20"/>
  <c r="J88" i="20"/>
  <c r="L98" i="20"/>
  <c r="L92" i="20"/>
  <c r="L86" i="20"/>
  <c r="L80" i="20"/>
  <c r="L74" i="20"/>
  <c r="L68" i="20"/>
  <c r="L62" i="20"/>
  <c r="L56" i="20"/>
  <c r="L50" i="20"/>
  <c r="L44" i="20"/>
  <c r="L38" i="20"/>
  <c r="L32" i="20"/>
  <c r="L26" i="20"/>
  <c r="L20" i="20"/>
  <c r="L14" i="20"/>
  <c r="L8" i="20"/>
  <c r="J64" i="20"/>
  <c r="J97" i="20"/>
  <c r="J85" i="20"/>
  <c r="J73" i="20"/>
  <c r="J61" i="20"/>
  <c r="J49" i="20"/>
  <c r="J37" i="20"/>
  <c r="J25" i="20"/>
  <c r="J13" i="20"/>
  <c r="J72" i="20"/>
  <c r="J60" i="20"/>
  <c r="J48" i="20"/>
  <c r="J36" i="20"/>
  <c r="J24" i="20"/>
  <c r="J40" i="20"/>
  <c r="J8" i="20"/>
  <c r="J96" i="20"/>
  <c r="J84" i="20"/>
  <c r="J83" i="20"/>
  <c r="J59" i="20"/>
  <c r="J35" i="20"/>
  <c r="J23" i="20"/>
  <c r="J34" i="20"/>
  <c r="J17" i="20"/>
  <c r="J93" i="20"/>
  <c r="J21" i="20"/>
  <c r="J104" i="20"/>
  <c r="J92" i="20"/>
  <c r="J68" i="20"/>
  <c r="J44" i="20"/>
  <c r="J90" i="20"/>
  <c r="J66" i="20"/>
  <c r="J42" i="20"/>
  <c r="J10" i="20"/>
  <c r="P126" i="20" l="1"/>
  <c r="O126" i="20"/>
  <c r="I126" i="20"/>
  <c r="L126" i="20"/>
  <c r="H126" i="20"/>
  <c r="M126" i="20"/>
  <c r="G126" i="20"/>
  <c r="F126" i="20"/>
  <c r="K126" i="20"/>
  <c r="J126" i="20"/>
  <c r="N126" i="20"/>
  <c r="X125" i="20"/>
  <c r="I13" i="20"/>
  <c r="I71" i="20"/>
  <c r="I42" i="20"/>
  <c r="I34" i="20"/>
  <c r="I88" i="20"/>
  <c r="I90" i="20"/>
  <c r="I84" i="20"/>
  <c r="I67" i="20"/>
  <c r="I83" i="20"/>
  <c r="I91" i="20"/>
  <c r="I100" i="20"/>
  <c r="I103" i="20"/>
  <c r="I23" i="20"/>
  <c r="I30" i="20"/>
  <c r="I37" i="20"/>
  <c r="I44" i="20"/>
  <c r="I32" i="20"/>
  <c r="I25" i="20"/>
  <c r="I29" i="20"/>
  <c r="I8" i="20"/>
  <c r="I35" i="20"/>
  <c r="I21" i="20"/>
  <c r="I10" i="20"/>
  <c r="I55" i="20"/>
  <c r="I12" i="20"/>
  <c r="I16" i="20"/>
  <c r="I62" i="20"/>
  <c r="I49" i="20"/>
  <c r="I96" i="20"/>
  <c r="I9" i="20"/>
  <c r="I20" i="20"/>
  <c r="I7" i="20"/>
  <c r="I57" i="20"/>
  <c r="I14" i="20"/>
  <c r="I51" i="20"/>
  <c r="I93" i="20"/>
  <c r="I64" i="20"/>
  <c r="I19" i="20"/>
  <c r="I69" i="20"/>
  <c r="I26" i="20"/>
  <c r="I63" i="20"/>
  <c r="I89" i="20"/>
  <c r="I104" i="20"/>
  <c r="I24" i="20"/>
  <c r="I36" i="20"/>
  <c r="I17" i="20"/>
  <c r="I48" i="20"/>
  <c r="I31" i="20"/>
  <c r="I60" i="20"/>
  <c r="I43" i="20"/>
  <c r="I105" i="20"/>
  <c r="I50" i="20"/>
  <c r="I6" i="20"/>
  <c r="I87" i="20"/>
  <c r="I11" i="20"/>
  <c r="I94" i="20"/>
  <c r="I59" i="20"/>
  <c r="I79" i="20"/>
  <c r="I56" i="20"/>
  <c r="I54" i="20"/>
  <c r="I95" i="20"/>
  <c r="I52" i="20"/>
  <c r="I66" i="20"/>
  <c r="I86" i="20"/>
  <c r="I76" i="20"/>
  <c r="I74" i="20"/>
  <c r="I98" i="20"/>
  <c r="I78" i="20"/>
  <c r="I5" i="20"/>
  <c r="I80" i="20"/>
  <c r="I102" i="20"/>
  <c r="I68" i="20"/>
  <c r="I61" i="20"/>
  <c r="I15" i="20"/>
  <c r="I41" i="20"/>
  <c r="I92" i="20"/>
  <c r="I73" i="20"/>
  <c r="I33" i="20"/>
  <c r="I27" i="20"/>
  <c r="I53" i="20"/>
  <c r="I22" i="20"/>
  <c r="I40" i="20"/>
  <c r="I85" i="20"/>
  <c r="I45" i="20"/>
  <c r="I39" i="20"/>
  <c r="I65" i="20"/>
  <c r="I46" i="20"/>
  <c r="I97" i="20"/>
  <c r="I77" i="20"/>
  <c r="I58" i="20"/>
  <c r="I70" i="20"/>
  <c r="I81" i="20"/>
  <c r="I38" i="20"/>
  <c r="I75" i="20"/>
  <c r="I101" i="20"/>
  <c r="I82" i="20"/>
  <c r="I72" i="20"/>
  <c r="I28" i="20"/>
  <c r="I18" i="20"/>
  <c r="I99" i="20"/>
  <c r="I47" i="20"/>
  <c r="B57" i="21"/>
  <c r="C57" i="21"/>
  <c r="E57" i="21"/>
  <c r="L57" i="21" s="1"/>
  <c r="B58" i="21"/>
  <c r="C58" i="21"/>
  <c r="E58" i="21"/>
  <c r="L58" i="21" s="1"/>
  <c r="B59" i="21"/>
  <c r="C59" i="21"/>
  <c r="E59" i="21"/>
  <c r="L59" i="21" s="1"/>
  <c r="B60" i="21"/>
  <c r="C60" i="21"/>
  <c r="E60" i="21"/>
  <c r="L60" i="21" s="1"/>
  <c r="B61" i="21"/>
  <c r="C61" i="21"/>
  <c r="E61" i="21"/>
  <c r="L61" i="21" s="1"/>
  <c r="B62" i="21"/>
  <c r="C62" i="21"/>
  <c r="E62" i="21"/>
  <c r="L62" i="21" s="1"/>
  <c r="B63" i="21"/>
  <c r="C63" i="21"/>
  <c r="E63" i="21"/>
  <c r="L63" i="21" s="1"/>
  <c r="B64" i="21"/>
  <c r="C64" i="21"/>
  <c r="E64" i="21"/>
  <c r="L64" i="21" s="1"/>
  <c r="B65" i="21"/>
  <c r="C65" i="21"/>
  <c r="E65" i="21"/>
  <c r="L65" i="21" s="1"/>
  <c r="B66" i="21"/>
  <c r="C66" i="21"/>
  <c r="E66" i="21"/>
  <c r="L66" i="21" s="1"/>
  <c r="B67" i="21"/>
  <c r="C67" i="21"/>
  <c r="E67" i="21"/>
  <c r="L67" i="21" s="1"/>
  <c r="B68" i="21"/>
  <c r="C68" i="21"/>
  <c r="E68" i="21"/>
  <c r="L68" i="21" s="1"/>
  <c r="B69" i="21"/>
  <c r="C69" i="21"/>
  <c r="E69" i="21"/>
  <c r="L69" i="21" s="1"/>
  <c r="B70" i="21"/>
  <c r="C70" i="21"/>
  <c r="E70" i="21"/>
  <c r="L70" i="21" s="1"/>
  <c r="B71" i="21"/>
  <c r="C71" i="21"/>
  <c r="E71" i="21"/>
  <c r="L71" i="21" s="1"/>
  <c r="B72" i="21"/>
  <c r="C72" i="21"/>
  <c r="E72" i="21"/>
  <c r="L72" i="21" s="1"/>
  <c r="B73" i="21"/>
  <c r="C73" i="21"/>
  <c r="E73" i="21"/>
  <c r="L73" i="21" s="1"/>
  <c r="B74" i="21"/>
  <c r="C74" i="21"/>
  <c r="E74" i="21"/>
  <c r="L74" i="21" s="1"/>
  <c r="B75" i="21"/>
  <c r="C75" i="21"/>
  <c r="E75" i="21"/>
  <c r="L75" i="21" s="1"/>
  <c r="B76" i="21"/>
  <c r="C76" i="21"/>
  <c r="E76" i="21"/>
  <c r="L76" i="21" s="1"/>
  <c r="B77" i="21"/>
  <c r="C77" i="21"/>
  <c r="E77" i="21"/>
  <c r="L77" i="21" s="1"/>
  <c r="B78" i="21"/>
  <c r="C78" i="21"/>
  <c r="E78" i="21"/>
  <c r="L78" i="21" s="1"/>
  <c r="B79" i="21"/>
  <c r="C79" i="21"/>
  <c r="E79" i="21"/>
  <c r="L79" i="21" s="1"/>
  <c r="B80" i="21"/>
  <c r="C80" i="21"/>
  <c r="E80" i="21"/>
  <c r="L80" i="21" s="1"/>
  <c r="B81" i="21"/>
  <c r="C81" i="21"/>
  <c r="E81" i="21"/>
  <c r="L81" i="21" s="1"/>
  <c r="B82" i="21"/>
  <c r="C82" i="21"/>
  <c r="E82" i="21"/>
  <c r="L82" i="21" s="1"/>
  <c r="B83" i="21"/>
  <c r="C83" i="21"/>
  <c r="E83" i="21"/>
  <c r="L83" i="21" s="1"/>
  <c r="B84" i="21"/>
  <c r="C84" i="21"/>
  <c r="E84" i="21"/>
  <c r="L84" i="21" s="1"/>
  <c r="B85" i="21"/>
  <c r="C85" i="21"/>
  <c r="E85" i="21"/>
  <c r="L85" i="21" s="1"/>
  <c r="B86" i="21"/>
  <c r="C86" i="21"/>
  <c r="E86" i="21"/>
  <c r="L86" i="21" s="1"/>
  <c r="B87" i="21"/>
  <c r="C87" i="21"/>
  <c r="E87" i="21"/>
  <c r="L87" i="21" s="1"/>
  <c r="B88" i="21"/>
  <c r="C88" i="21"/>
  <c r="E88" i="21"/>
  <c r="L88" i="21" s="1"/>
  <c r="B89" i="21"/>
  <c r="C89" i="21"/>
  <c r="E89" i="21"/>
  <c r="L89" i="21" s="1"/>
  <c r="B90" i="21"/>
  <c r="C90" i="21"/>
  <c r="E90" i="21"/>
  <c r="L90" i="21" s="1"/>
  <c r="B91" i="21"/>
  <c r="C91" i="21"/>
  <c r="E91" i="21"/>
  <c r="L91" i="21" s="1"/>
  <c r="B92" i="21"/>
  <c r="C92" i="21"/>
  <c r="E92" i="21"/>
  <c r="L92" i="21" s="1"/>
  <c r="B93" i="21"/>
  <c r="C93" i="21"/>
  <c r="E93" i="21"/>
  <c r="L93" i="21" s="1"/>
  <c r="B94" i="21"/>
  <c r="C94" i="21"/>
  <c r="E94" i="21"/>
  <c r="L94" i="21" s="1"/>
  <c r="B95" i="21"/>
  <c r="C95" i="21"/>
  <c r="E95" i="21"/>
  <c r="L95" i="21" s="1"/>
  <c r="B96" i="21"/>
  <c r="C96" i="21"/>
  <c r="E96" i="21"/>
  <c r="L96" i="21" s="1"/>
  <c r="B97" i="21"/>
  <c r="C97" i="21"/>
  <c r="E97" i="21"/>
  <c r="L97" i="21" s="1"/>
  <c r="B98" i="21"/>
  <c r="C98" i="21"/>
  <c r="E98" i="21"/>
  <c r="L98" i="21" s="1"/>
  <c r="B99" i="21"/>
  <c r="C99" i="21"/>
  <c r="E99" i="21"/>
  <c r="L99" i="21" s="1"/>
  <c r="D11" i="21"/>
  <c r="F14" i="21"/>
  <c r="F13" i="21"/>
  <c r="D14" i="21"/>
  <c r="F12" i="21"/>
  <c r="E30" i="21"/>
  <c r="L30" i="21" s="1"/>
  <c r="E31" i="21"/>
  <c r="L31" i="21" s="1"/>
  <c r="E32" i="21"/>
  <c r="L32" i="21" s="1"/>
  <c r="E33" i="21"/>
  <c r="L33" i="21" s="1"/>
  <c r="E34" i="21"/>
  <c r="L34" i="21" s="1"/>
  <c r="E35" i="21"/>
  <c r="L35" i="21" s="1"/>
  <c r="E36" i="21"/>
  <c r="L36" i="21" s="1"/>
  <c r="E37" i="21"/>
  <c r="L37" i="21" s="1"/>
  <c r="E38" i="21"/>
  <c r="L38" i="21" s="1"/>
  <c r="E39" i="21"/>
  <c r="L39" i="21" s="1"/>
  <c r="E40" i="21"/>
  <c r="L40" i="21" s="1"/>
  <c r="E41" i="21"/>
  <c r="L41" i="21" s="1"/>
  <c r="E42" i="21"/>
  <c r="L42" i="21" s="1"/>
  <c r="E43" i="21"/>
  <c r="L43" i="21" s="1"/>
  <c r="E44" i="21"/>
  <c r="L44" i="21" s="1"/>
  <c r="E45" i="21"/>
  <c r="L45" i="21" s="1"/>
  <c r="E46" i="21"/>
  <c r="L46" i="21" s="1"/>
  <c r="E47" i="21"/>
  <c r="L47" i="21" s="1"/>
  <c r="E48" i="21"/>
  <c r="L48" i="21" s="1"/>
  <c r="E49" i="21"/>
  <c r="L49" i="21" s="1"/>
  <c r="E50" i="21"/>
  <c r="L50" i="21" s="1"/>
  <c r="E51" i="21"/>
  <c r="L51" i="21" s="1"/>
  <c r="E52" i="21"/>
  <c r="L52" i="21" s="1"/>
  <c r="E53" i="21"/>
  <c r="L53" i="21" s="1"/>
  <c r="E54" i="21"/>
  <c r="L54" i="21" s="1"/>
  <c r="E55" i="21"/>
  <c r="L55" i="21" s="1"/>
  <c r="E56" i="21"/>
  <c r="L56" i="21" s="1"/>
  <c r="B48" i="21"/>
  <c r="C48" i="21"/>
  <c r="B49" i="21"/>
  <c r="C49" i="21"/>
  <c r="B50" i="21"/>
  <c r="C50" i="21"/>
  <c r="B51" i="21"/>
  <c r="C51" i="21"/>
  <c r="B52" i="21"/>
  <c r="C52" i="21"/>
  <c r="B53" i="21"/>
  <c r="C53" i="21"/>
  <c r="B54" i="21"/>
  <c r="C54" i="21"/>
  <c r="B55" i="21"/>
  <c r="C55" i="21"/>
  <c r="B56" i="21"/>
  <c r="C56" i="21"/>
  <c r="B42" i="21"/>
  <c r="C42" i="21"/>
  <c r="B43" i="21"/>
  <c r="C43" i="21"/>
  <c r="B44" i="21"/>
  <c r="C44" i="21"/>
  <c r="B45" i="21"/>
  <c r="C45" i="21"/>
  <c r="B46" i="21"/>
  <c r="C46" i="21"/>
  <c r="B47" i="21"/>
  <c r="C47" i="21"/>
  <c r="B30" i="21"/>
  <c r="C30" i="21"/>
  <c r="B31" i="21"/>
  <c r="C31" i="21"/>
  <c r="B32" i="21"/>
  <c r="C32" i="21"/>
  <c r="B33" i="21"/>
  <c r="C33" i="21"/>
  <c r="B34" i="21"/>
  <c r="C34" i="21"/>
  <c r="B35" i="21"/>
  <c r="C35" i="21"/>
  <c r="B36" i="21"/>
  <c r="C36" i="21"/>
  <c r="B37" i="21"/>
  <c r="C37" i="21"/>
  <c r="B38" i="21"/>
  <c r="C38" i="21"/>
  <c r="B39" i="21"/>
  <c r="C39" i="21"/>
  <c r="B40" i="21"/>
  <c r="C40" i="21"/>
  <c r="B41" i="21"/>
  <c r="C41" i="21"/>
  <c r="B16" i="21"/>
  <c r="I18" i="21"/>
  <c r="E21" i="21"/>
  <c r="L21" i="21" s="1"/>
  <c r="E22" i="21"/>
  <c r="L22" i="21" s="1"/>
  <c r="E23" i="21"/>
  <c r="L23" i="21" s="1"/>
  <c r="E24" i="21"/>
  <c r="L24" i="21" s="1"/>
  <c r="E25" i="21"/>
  <c r="L25" i="21" s="1"/>
  <c r="E26" i="21"/>
  <c r="L26" i="21" s="1"/>
  <c r="E27" i="21"/>
  <c r="L27" i="21" s="1"/>
  <c r="E28" i="21"/>
  <c r="L28" i="21" s="1"/>
  <c r="E29" i="21"/>
  <c r="L29" i="21" s="1"/>
  <c r="D13" i="21"/>
  <c r="D12" i="21"/>
  <c r="B18" i="21"/>
  <c r="C18" i="21"/>
  <c r="B21" i="21"/>
  <c r="C21" i="21"/>
  <c r="B22" i="21"/>
  <c r="C22" i="21"/>
  <c r="B23" i="21"/>
  <c r="C23" i="21"/>
  <c r="B24" i="21"/>
  <c r="C24" i="21"/>
  <c r="B25" i="21"/>
  <c r="C25" i="21"/>
  <c r="B26" i="21"/>
  <c r="C26" i="21"/>
  <c r="B27" i="21"/>
  <c r="C27" i="21"/>
  <c r="B28" i="21"/>
  <c r="C28" i="21"/>
  <c r="B29" i="21"/>
  <c r="C29" i="21"/>
  <c r="C16" i="21"/>
  <c r="D16" i="21"/>
  <c r="M12" i="21" l="1"/>
  <c r="I12" i="21" s="1"/>
  <c r="C19" i="21"/>
  <c r="F11" i="21" l="1"/>
  <c r="B19" i="21"/>
  <c r="E266" i="20" l="1"/>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E358" i="20"/>
  <c r="E359" i="20"/>
  <c r="E360" i="20"/>
  <c r="E361" i="20"/>
  <c r="E362" i="20"/>
  <c r="E363" i="20"/>
  <c r="T202" i="20" l="1"/>
  <c r="T158" i="20"/>
  <c r="J28" i="18" l="1"/>
  <c r="K28" i="18"/>
  <c r="L28" i="18"/>
  <c r="M28" i="18"/>
  <c r="N28" i="18"/>
  <c r="O28" i="18"/>
  <c r="P28" i="18"/>
  <c r="Q28" i="18"/>
  <c r="R28" i="18"/>
  <c r="S28" i="18"/>
  <c r="T28" i="18"/>
  <c r="I28" i="18"/>
  <c r="T201" i="20"/>
  <c r="D486" i="20"/>
  <c r="E487" i="20"/>
  <c r="E488" i="20"/>
  <c r="E489" i="20"/>
  <c r="E490" i="20"/>
  <c r="E491" i="20"/>
  <c r="E492" i="20"/>
  <c r="E493" i="20"/>
  <c r="E494" i="20"/>
  <c r="E495" i="20"/>
  <c r="E496" i="20"/>
  <c r="E497" i="20"/>
  <c r="E498" i="20"/>
  <c r="E499" i="20"/>
  <c r="E500" i="20"/>
  <c r="E501" i="20"/>
  <c r="E502" i="20"/>
  <c r="E503" i="20"/>
  <c r="E504" i="20"/>
  <c r="E505" i="20"/>
  <c r="E506" i="20"/>
  <c r="E507" i="20"/>
  <c r="E508" i="20"/>
  <c r="E509" i="20"/>
  <c r="E510" i="20"/>
  <c r="E511" i="20"/>
  <c r="E512" i="20"/>
  <c r="E513" i="20"/>
  <c r="E514" i="20"/>
  <c r="E515" i="20"/>
  <c r="E516" i="20"/>
  <c r="E517" i="20"/>
  <c r="E518" i="20"/>
  <c r="E519" i="20"/>
  <c r="E520" i="20"/>
  <c r="E521" i="20"/>
  <c r="E522" i="20"/>
  <c r="E523" i="20"/>
  <c r="E524" i="20"/>
  <c r="E525" i="20"/>
  <c r="E526" i="20"/>
  <c r="E527" i="20"/>
  <c r="E528" i="20"/>
  <c r="E529" i="20"/>
  <c r="E530" i="20"/>
  <c r="E531" i="20"/>
  <c r="E532" i="20"/>
  <c r="E533" i="20"/>
  <c r="E534" i="20"/>
  <c r="E535" i="20"/>
  <c r="E536" i="20"/>
  <c r="E537" i="20"/>
  <c r="E538" i="20"/>
  <c r="E539" i="20"/>
  <c r="E540" i="20"/>
  <c r="E541" i="20"/>
  <c r="E542" i="20"/>
  <c r="E543" i="20"/>
  <c r="E544" i="20"/>
  <c r="E545" i="20"/>
  <c r="E546" i="20"/>
  <c r="E547" i="20"/>
  <c r="E548" i="20"/>
  <c r="E549" i="20"/>
  <c r="E550" i="20"/>
  <c r="E551" i="20"/>
  <c r="E552" i="20"/>
  <c r="E553" i="20"/>
  <c r="E554" i="20"/>
  <c r="E555" i="20"/>
  <c r="E556" i="20"/>
  <c r="E557" i="20"/>
  <c r="E558" i="20"/>
  <c r="E559" i="20"/>
  <c r="E560" i="20"/>
  <c r="E561" i="20"/>
  <c r="E562" i="20"/>
  <c r="E563" i="20"/>
  <c r="E564" i="20"/>
  <c r="E565" i="20"/>
  <c r="E566" i="20"/>
  <c r="E567" i="20"/>
  <c r="E568" i="20"/>
  <c r="E569" i="20"/>
  <c r="E570" i="20"/>
  <c r="E571" i="20"/>
  <c r="E572" i="20"/>
  <c r="E573" i="20"/>
  <c r="E574" i="20"/>
  <c r="E575" i="20"/>
  <c r="E576" i="20"/>
  <c r="E577" i="20"/>
  <c r="E578" i="20"/>
  <c r="E579" i="20"/>
  <c r="E580" i="20"/>
  <c r="E581" i="20"/>
  <c r="E582" i="20"/>
  <c r="E583" i="20"/>
  <c r="E584" i="20"/>
  <c r="E585" i="20"/>
  <c r="E586" i="20"/>
  <c r="E486" i="20"/>
  <c r="E378" i="20"/>
  <c r="Y231" i="20" l="1"/>
  <c r="Q30" i="18"/>
  <c r="Q26" i="18" s="1"/>
  <c r="Y230" i="20"/>
  <c r="P30" i="18"/>
  <c r="P26" i="18" s="1"/>
  <c r="Y233" i="20"/>
  <c r="S30" i="18"/>
  <c r="S26" i="18" s="1"/>
  <c r="Y229" i="20"/>
  <c r="O30" i="18"/>
  <c r="O26" i="18" s="1"/>
  <c r="Y228" i="20"/>
  <c r="N30" i="18"/>
  <c r="N26" i="18" s="1"/>
  <c r="Y232" i="20"/>
  <c r="R30" i="18"/>
  <c r="R26" i="18" s="1"/>
  <c r="Y227" i="20"/>
  <c r="M30" i="18"/>
  <c r="M26" i="18" s="1"/>
  <c r="Y226" i="20"/>
  <c r="L30" i="18"/>
  <c r="L26" i="18" s="1"/>
  <c r="Y225" i="20"/>
  <c r="K30" i="18"/>
  <c r="K26" i="18" s="1"/>
  <c r="Y224" i="20"/>
  <c r="J30" i="18"/>
  <c r="J26" i="18" s="1"/>
  <c r="U28" i="18"/>
  <c r="I71" i="18"/>
  <c r="J71" i="18" s="1"/>
  <c r="K71" i="18" s="1"/>
  <c r="L71" i="18" s="1"/>
  <c r="M71" i="18" s="1"/>
  <c r="N71" i="18" s="1"/>
  <c r="O71" i="18" s="1"/>
  <c r="P71" i="18" s="1"/>
  <c r="Q71" i="18" s="1"/>
  <c r="R71" i="18" s="1"/>
  <c r="Y234" i="20"/>
  <c r="T30" i="18"/>
  <c r="T26" i="18" s="1"/>
  <c r="V223" i="20"/>
  <c r="V224" i="20" s="1"/>
  <c r="V225" i="20" s="1"/>
  <c r="V226" i="20" s="1"/>
  <c r="V227" i="20" s="1"/>
  <c r="V228" i="20" s="1"/>
  <c r="V229" i="20" s="1"/>
  <c r="V230" i="20" s="1"/>
  <c r="V231" i="20" s="1"/>
  <c r="V232" i="20" s="1"/>
  <c r="V233" i="20" s="1"/>
  <c r="V234" i="20" s="1"/>
  <c r="I30" i="18"/>
  <c r="I26" i="18" s="1"/>
  <c r="Y223" i="20"/>
  <c r="E265" i="20"/>
  <c r="U30" i="18" l="1"/>
  <c r="I73" i="18"/>
  <c r="J73" i="18" s="1"/>
  <c r="K73" i="18" s="1"/>
  <c r="L73" i="18" s="1"/>
  <c r="M73" i="18" s="1"/>
  <c r="N73" i="18" s="1"/>
  <c r="O73" i="18" s="1"/>
  <c r="P73" i="18" s="1"/>
  <c r="Q73" i="18" s="1"/>
  <c r="S71" i="18"/>
  <c r="Y187" i="20"/>
  <c r="Y191" i="20"/>
  <c r="Y190" i="20"/>
  <c r="Y188" i="20"/>
  <c r="Y189" i="20"/>
  <c r="Y186" i="20"/>
  <c r="Y185" i="20"/>
  <c r="Y184" i="20"/>
  <c r="Y183" i="20"/>
  <c r="Y182" i="20"/>
  <c r="Y181" i="20"/>
  <c r="Y180" i="20"/>
  <c r="Q115" i="20"/>
  <c r="S116" i="20" s="1"/>
  <c r="R73" i="18" l="1"/>
  <c r="T71" i="18"/>
  <c r="W223" i="20"/>
  <c r="Q116" i="20"/>
  <c r="S124" i="20" s="1" a="1"/>
  <c r="S124" i="20" s="1"/>
  <c r="Q117" i="20"/>
  <c r="O23" i="6"/>
  <c r="M122" i="20" l="1"/>
  <c r="D128" i="20"/>
  <c r="S73" i="18"/>
  <c r="U71" i="18"/>
  <c r="H122" i="20"/>
  <c r="F122" i="20"/>
  <c r="F123" i="20" s="1"/>
  <c r="O122" i="20"/>
  <c r="N122" i="20"/>
  <c r="K122" i="20"/>
  <c r="J122" i="20"/>
  <c r="Q122" i="20"/>
  <c r="P122" i="20"/>
  <c r="L122" i="20"/>
  <c r="I122" i="20"/>
  <c r="G122" i="20"/>
  <c r="F137" i="20" l="1"/>
  <c r="F140" i="20"/>
  <c r="F134" i="20"/>
  <c r="T73" i="18"/>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U73" i="18" l="1"/>
  <c r="V180" i="20"/>
  <c r="W180" i="20" s="1"/>
  <c r="T157" i="20"/>
  <c r="V181" i="20" l="1"/>
  <c r="W181" i="20" s="1"/>
  <c r="V182" i="20" l="1"/>
  <c r="W182" i="20" s="1"/>
  <c r="V183" i="20" l="1"/>
  <c r="W183" i="20" s="1"/>
  <c r="V184" i="20" l="1"/>
  <c r="W184" i="20" s="1"/>
  <c r="V185" i="20" l="1"/>
  <c r="W185" i="20" s="1"/>
  <c r="V186" i="20" l="1"/>
  <c r="W186" i="20" s="1"/>
  <c r="V187" i="20" l="1"/>
  <c r="W187" i="20" s="1"/>
  <c r="V188" i="20" l="1"/>
  <c r="W188" i="20" s="1"/>
  <c r="V189" i="20" l="1"/>
  <c r="W189" i="20" s="1"/>
  <c r="V190" i="20" l="1"/>
  <c r="W190" i="20" s="1"/>
  <c r="V191" i="20" l="1"/>
  <c r="W191" i="20" s="1"/>
  <c r="V193" i="20"/>
  <c r="X193" i="20"/>
  <c r="D292" i="20" l="1"/>
  <c r="D291" i="20"/>
  <c r="D290" i="20"/>
  <c r="D289" i="20"/>
  <c r="D288" i="20"/>
  <c r="D287" i="20"/>
  <c r="D286" i="20"/>
  <c r="D285" i="20"/>
  <c r="D284" i="20"/>
  <c r="D283" i="20"/>
  <c r="D282" i="20"/>
  <c r="D281" i="20"/>
  <c r="D280" i="20"/>
  <c r="D279" i="20"/>
  <c r="D278" i="20"/>
  <c r="D277" i="20"/>
  <c r="D276" i="20"/>
  <c r="D275" i="20"/>
  <c r="D274" i="20"/>
  <c r="D273" i="20"/>
  <c r="D272" i="20"/>
  <c r="D271" i="20"/>
  <c r="D270" i="20"/>
  <c r="D269" i="20"/>
  <c r="D268" i="20"/>
  <c r="D267" i="20"/>
  <c r="D266" i="20"/>
  <c r="D265" i="20"/>
  <c r="E263" i="20"/>
  <c r="Q123" i="20"/>
  <c r="P123" i="20"/>
  <c r="O123" i="20"/>
  <c r="N123" i="20"/>
  <c r="M123" i="20"/>
  <c r="M137" i="20" s="1"/>
  <c r="L123" i="20"/>
  <c r="K123" i="20"/>
  <c r="K137" i="20" s="1"/>
  <c r="J123" i="20"/>
  <c r="I123" i="20"/>
  <c r="H123" i="20"/>
  <c r="G123" i="20"/>
  <c r="F375" i="20"/>
  <c r="N137" i="20" l="1"/>
  <c r="N140" i="20"/>
  <c r="Q375" i="20"/>
  <c r="Q137" i="20"/>
  <c r="P375" i="20"/>
  <c r="P137" i="20"/>
  <c r="G375" i="20"/>
  <c r="G137" i="20"/>
  <c r="H375" i="20"/>
  <c r="H137" i="20"/>
  <c r="O375" i="20"/>
  <c r="O137" i="20"/>
  <c r="I375" i="20"/>
  <c r="I137" i="20"/>
  <c r="J375" i="20"/>
  <c r="J137" i="20"/>
  <c r="L375" i="20"/>
  <c r="L137" i="20"/>
  <c r="M375" i="20"/>
  <c r="N375" i="20"/>
  <c r="N131" i="20"/>
  <c r="N134" i="20"/>
  <c r="K375" i="20"/>
  <c r="K134" i="20"/>
  <c r="K135" i="20" s="1"/>
  <c r="K140" i="20"/>
  <c r="P131" i="20"/>
  <c r="P132" i="20" s="1"/>
  <c r="Q131" i="20"/>
  <c r="Q132" i="20" s="1"/>
  <c r="K131" i="20"/>
  <c r="K132" i="20" s="1"/>
  <c r="F131" i="20"/>
  <c r="G131" i="20"/>
  <c r="G132" i="20" s="1"/>
  <c r="H131" i="20"/>
  <c r="H132" i="20" s="1"/>
  <c r="I131" i="20"/>
  <c r="I132" i="20" s="1"/>
  <c r="J131" i="20"/>
  <c r="J132" i="20" s="1"/>
  <c r="L131" i="20"/>
  <c r="L132" i="20" s="1"/>
  <c r="M131" i="20"/>
  <c r="M132" i="20" s="1"/>
  <c r="O131" i="20"/>
  <c r="O132" i="20" s="1"/>
  <c r="Q140" i="20"/>
  <c r="H134" i="20"/>
  <c r="H135" i="20" s="1"/>
  <c r="G140" i="20"/>
  <c r="J134" i="20"/>
  <c r="J135" i="20" s="1"/>
  <c r="I140" i="20"/>
  <c r="H140" i="20"/>
  <c r="J140" i="20"/>
  <c r="L134" i="20"/>
  <c r="L135" i="20" s="1"/>
  <c r="M134" i="20"/>
  <c r="M135" i="20" s="1"/>
  <c r="L140" i="20"/>
  <c r="I134" i="20"/>
  <c r="I135" i="20" s="1"/>
  <c r="M140" i="20"/>
  <c r="G134" i="20"/>
  <c r="G135" i="20" s="1"/>
  <c r="O134" i="20"/>
  <c r="O135" i="20" s="1"/>
  <c r="P134" i="20"/>
  <c r="P135" i="20" s="1"/>
  <c r="O140" i="20"/>
  <c r="Q134" i="20"/>
  <c r="Q135" i="20" s="1"/>
  <c r="P140" i="20"/>
  <c r="T137" i="20" l="1"/>
  <c r="T140" i="20"/>
  <c r="F135" i="20"/>
  <c r="T134" i="20"/>
  <c r="T131" i="20"/>
  <c r="S125" i="20" s="1"/>
  <c r="I31" i="18"/>
  <c r="I74" i="18" s="1"/>
  <c r="P39" i="19"/>
  <c r="M39" i="19"/>
  <c r="P31" i="19"/>
  <c r="P29" i="19"/>
  <c r="H133" i="20" l="1"/>
  <c r="H136" i="20" s="1"/>
  <c r="H139" i="20" s="1"/>
  <c r="H142" i="20" s="1"/>
  <c r="Q133" i="20"/>
  <c r="Q136" i="20" s="1"/>
  <c r="M133" i="20"/>
  <c r="M136" i="20" s="1"/>
  <c r="L133" i="20"/>
  <c r="L136" i="20" s="1"/>
  <c r="K133" i="20"/>
  <c r="K136" i="20" s="1"/>
  <c r="O133" i="20"/>
  <c r="O136" i="20" s="1"/>
  <c r="F133" i="20"/>
  <c r="J133" i="20"/>
  <c r="J136" i="20" s="1"/>
  <c r="I133" i="20"/>
  <c r="I136" i="20" s="1"/>
  <c r="G133" i="20"/>
  <c r="G136" i="20" s="1"/>
  <c r="G139" i="20" s="1"/>
  <c r="G142" i="20" s="1"/>
  <c r="P133" i="20"/>
  <c r="P136" i="20" s="1"/>
  <c r="N133" i="20"/>
  <c r="N136" i="20" s="1"/>
  <c r="T263" i="20"/>
  <c r="U263" i="20" s="1"/>
  <c r="V263" i="20" s="1"/>
  <c r="S39" i="19"/>
  <c r="M23" i="19"/>
  <c r="P23" i="19"/>
  <c r="M31" i="19"/>
  <c r="M29" i="19"/>
  <c r="P43" i="19"/>
  <c r="M43" i="19"/>
  <c r="P41" i="19"/>
  <c r="M41" i="19"/>
  <c r="P37" i="19"/>
  <c r="M37" i="19"/>
  <c r="P35" i="19"/>
  <c r="M35" i="19"/>
  <c r="P33" i="19"/>
  <c r="M33" i="19"/>
  <c r="P25" i="19"/>
  <c r="M25" i="19"/>
  <c r="P21" i="19"/>
  <c r="P19" i="19"/>
  <c r="M19" i="19"/>
  <c r="M21" i="19"/>
  <c r="Q376" i="20" l="1"/>
  <c r="Q411" i="20" s="1"/>
  <c r="Q139" i="20"/>
  <c r="Q142" i="20" s="1"/>
  <c r="O376" i="20"/>
  <c r="O447" i="20" s="1"/>
  <c r="O139" i="20"/>
  <c r="O142" i="20" s="1"/>
  <c r="K376" i="20"/>
  <c r="K405" i="20" s="1"/>
  <c r="K139" i="20"/>
  <c r="K142" i="20" s="1"/>
  <c r="I376" i="20"/>
  <c r="I405" i="20" s="1"/>
  <c r="I139" i="20"/>
  <c r="I142" i="20" s="1"/>
  <c r="M376" i="20"/>
  <c r="M422" i="20" s="1"/>
  <c r="M139" i="20"/>
  <c r="M142" i="20" s="1"/>
  <c r="N376" i="20"/>
  <c r="N416" i="20" s="1"/>
  <c r="N139" i="20"/>
  <c r="N142" i="20" s="1"/>
  <c r="L376" i="20"/>
  <c r="L444" i="20" s="1"/>
  <c r="L139" i="20"/>
  <c r="L142" i="20" s="1"/>
  <c r="J376" i="20"/>
  <c r="J382" i="20" s="1"/>
  <c r="J139" i="20"/>
  <c r="J142" i="20" s="1"/>
  <c r="P376" i="20"/>
  <c r="P388" i="20" s="1"/>
  <c r="P139" i="20"/>
  <c r="P142" i="20" s="1"/>
  <c r="F136" i="20"/>
  <c r="T133" i="20"/>
  <c r="K383" i="20"/>
  <c r="H376" i="20"/>
  <c r="G376" i="20"/>
  <c r="D27" i="18"/>
  <c r="K395" i="20" l="1"/>
  <c r="K407" i="20"/>
  <c r="L419" i="20"/>
  <c r="P464" i="20"/>
  <c r="P391" i="20"/>
  <c r="J428" i="20"/>
  <c r="L384" i="20"/>
  <c r="P383" i="20"/>
  <c r="J472" i="20"/>
  <c r="J463" i="20"/>
  <c r="L407" i="20"/>
  <c r="L451" i="20"/>
  <c r="K419" i="20"/>
  <c r="J395" i="20"/>
  <c r="O416" i="20"/>
  <c r="L424" i="20"/>
  <c r="O424" i="20"/>
  <c r="Q379" i="20"/>
  <c r="L447" i="20"/>
  <c r="L399" i="20"/>
  <c r="L473" i="20"/>
  <c r="L427" i="20"/>
  <c r="L400" i="20"/>
  <c r="L379" i="20"/>
  <c r="L395" i="20"/>
  <c r="L464" i="20"/>
  <c r="L385" i="20"/>
  <c r="L380" i="20"/>
  <c r="J423" i="20"/>
  <c r="L425" i="20"/>
  <c r="L469" i="20"/>
  <c r="L453" i="20"/>
  <c r="L417" i="20"/>
  <c r="J396" i="20"/>
  <c r="L421" i="20"/>
  <c r="L439" i="20"/>
  <c r="L436" i="20"/>
  <c r="L405" i="20"/>
  <c r="Q458" i="20"/>
  <c r="J454" i="20"/>
  <c r="L410" i="20"/>
  <c r="L435" i="20"/>
  <c r="L409" i="20"/>
  <c r="L393" i="20"/>
  <c r="Q441" i="20"/>
  <c r="L471" i="20"/>
  <c r="L415" i="20"/>
  <c r="L398" i="20"/>
  <c r="L414" i="20"/>
  <c r="L381" i="20"/>
  <c r="Q434" i="20"/>
  <c r="L389" i="20"/>
  <c r="L457" i="20"/>
  <c r="L430" i="20"/>
  <c r="L391" i="20"/>
  <c r="L463" i="20"/>
  <c r="L423" i="20"/>
  <c r="L459" i="20"/>
  <c r="L388" i="20"/>
  <c r="L442" i="20"/>
  <c r="L470" i="20"/>
  <c r="Q463" i="20"/>
  <c r="L454" i="20"/>
  <c r="L387" i="20"/>
  <c r="L390" i="20"/>
  <c r="L386" i="20"/>
  <c r="L406" i="20"/>
  <c r="Q446" i="20"/>
  <c r="L412" i="20"/>
  <c r="L475" i="20"/>
  <c r="L431" i="20"/>
  <c r="L441" i="20"/>
  <c r="L394" i="20"/>
  <c r="L382" i="20"/>
  <c r="L472" i="20"/>
  <c r="L443" i="20"/>
  <c r="L401" i="20"/>
  <c r="L468" i="20"/>
  <c r="P435" i="20"/>
  <c r="L422" i="20"/>
  <c r="L408" i="20"/>
  <c r="L402" i="20"/>
  <c r="L411" i="20"/>
  <c r="L452" i="20"/>
  <c r="L467" i="20"/>
  <c r="L474" i="20"/>
  <c r="L426" i="20"/>
  <c r="L403" i="20"/>
  <c r="L466" i="20"/>
  <c r="L440" i="20"/>
  <c r="L420" i="20"/>
  <c r="P403" i="20"/>
  <c r="L450" i="20"/>
  <c r="L434" i="20"/>
  <c r="L433" i="20"/>
  <c r="L449" i="20"/>
  <c r="L428" i="20"/>
  <c r="P393" i="20"/>
  <c r="J474" i="20"/>
  <c r="L446" i="20"/>
  <c r="L418" i="20"/>
  <c r="L413" i="20"/>
  <c r="L461" i="20"/>
  <c r="L445" i="20"/>
  <c r="L416" i="20"/>
  <c r="L396" i="20"/>
  <c r="Q399" i="20"/>
  <c r="Q387" i="20"/>
  <c r="Q464" i="20"/>
  <c r="Q418" i="20"/>
  <c r="Q403" i="20"/>
  <c r="Q393" i="20"/>
  <c r="Q395" i="20"/>
  <c r="Q388" i="20"/>
  <c r="O451" i="20"/>
  <c r="O448" i="20"/>
  <c r="O417" i="20"/>
  <c r="Q380" i="20"/>
  <c r="Q470" i="20"/>
  <c r="Q424" i="20"/>
  <c r="Q469" i="20"/>
  <c r="Q461" i="20"/>
  <c r="Q404" i="20"/>
  <c r="Q460" i="20"/>
  <c r="Q448" i="20"/>
  <c r="Q396" i="20"/>
  <c r="Q459" i="20"/>
  <c r="Q437" i="20"/>
  <c r="Q443" i="20"/>
  <c r="Q431" i="20"/>
  <c r="Q414" i="20"/>
  <c r="Q450" i="20"/>
  <c r="Q442" i="20"/>
  <c r="Q433" i="20"/>
  <c r="Q425" i="20"/>
  <c r="Q439" i="20"/>
  <c r="Q427" i="20"/>
  <c r="Q406" i="20"/>
  <c r="Q420" i="20"/>
  <c r="Q438" i="20"/>
  <c r="Q421" i="20"/>
  <c r="Q413" i="20"/>
  <c r="Q422" i="20"/>
  <c r="Q432" i="20"/>
  <c r="Q409" i="20"/>
  <c r="Q408" i="20"/>
  <c r="Q397" i="20"/>
  <c r="Q410" i="20"/>
  <c r="Q405" i="20"/>
  <c r="Q429" i="20"/>
  <c r="Q400" i="20"/>
  <c r="Q465" i="20"/>
  <c r="Q453" i="20"/>
  <c r="Q474" i="20"/>
  <c r="Q457" i="20"/>
  <c r="Q449" i="20"/>
  <c r="Q436" i="20"/>
  <c r="Q445" i="20"/>
  <c r="Q416" i="20"/>
  <c r="Q417" i="20"/>
  <c r="Q415" i="20"/>
  <c r="Q401" i="20"/>
  <c r="Q390" i="20"/>
  <c r="Q428" i="20"/>
  <c r="Q412" i="20"/>
  <c r="Q407" i="20"/>
  <c r="Q389" i="20"/>
  <c r="Q382" i="20"/>
  <c r="Q440" i="20"/>
  <c r="Q391" i="20"/>
  <c r="Q381" i="20"/>
  <c r="Q475" i="20"/>
  <c r="Q385" i="20"/>
  <c r="P433" i="20"/>
  <c r="Q426" i="20"/>
  <c r="Q423" i="20"/>
  <c r="Q383" i="20"/>
  <c r="Q473" i="20"/>
  <c r="Q455" i="20"/>
  <c r="Q468" i="20"/>
  <c r="Q435" i="20"/>
  <c r="Q419" i="20"/>
  <c r="Q471" i="20"/>
  <c r="Q467" i="20"/>
  <c r="Q451" i="20"/>
  <c r="O392" i="20"/>
  <c r="O426" i="20"/>
  <c r="O440" i="20"/>
  <c r="O470" i="20"/>
  <c r="O386" i="20"/>
  <c r="P467" i="20"/>
  <c r="O450" i="20"/>
  <c r="P429" i="20"/>
  <c r="O454" i="20"/>
  <c r="O476" i="20"/>
  <c r="O395" i="20"/>
  <c r="O464" i="20"/>
  <c r="O383" i="20"/>
  <c r="O452" i="20"/>
  <c r="O389" i="20"/>
  <c r="O388" i="20"/>
  <c r="O411" i="20"/>
  <c r="O457" i="20"/>
  <c r="O399" i="20"/>
  <c r="O446" i="20"/>
  <c r="O453" i="20"/>
  <c r="O429" i="20"/>
  <c r="O405" i="20"/>
  <c r="O445" i="20"/>
  <c r="O425" i="20"/>
  <c r="J422" i="20"/>
  <c r="L456" i="20"/>
  <c r="J400" i="20"/>
  <c r="O418" i="20"/>
  <c r="J476" i="20"/>
  <c r="O421" i="20"/>
  <c r="O428" i="20"/>
  <c r="O402" i="20"/>
  <c r="J435" i="20"/>
  <c r="O410" i="20"/>
  <c r="O465" i="20"/>
  <c r="O379" i="20"/>
  <c r="O396" i="20"/>
  <c r="J471" i="20"/>
  <c r="J404" i="20"/>
  <c r="O468" i="20"/>
  <c r="O427" i="20"/>
  <c r="O441" i="20"/>
  <c r="O384" i="20"/>
  <c r="J384" i="20"/>
  <c r="J392" i="20"/>
  <c r="O420" i="20"/>
  <c r="O408" i="20"/>
  <c r="O382" i="20"/>
  <c r="O466" i="20"/>
  <c r="O473" i="20"/>
  <c r="O397" i="20"/>
  <c r="O474" i="20"/>
  <c r="O469" i="20"/>
  <c r="O462" i="20"/>
  <c r="O463" i="20"/>
  <c r="O385" i="20"/>
  <c r="P382" i="20"/>
  <c r="P456" i="20"/>
  <c r="P459" i="20"/>
  <c r="P469" i="20"/>
  <c r="P444" i="20"/>
  <c r="P447" i="20"/>
  <c r="P452" i="20"/>
  <c r="P470" i="20"/>
  <c r="P409" i="20"/>
  <c r="O442" i="20"/>
  <c r="O422" i="20"/>
  <c r="O436" i="20"/>
  <c r="O437" i="20"/>
  <c r="O443" i="20"/>
  <c r="O387" i="20"/>
  <c r="P445" i="20"/>
  <c r="P397" i="20"/>
  <c r="P432" i="20"/>
  <c r="P462" i="20"/>
  <c r="O415" i="20"/>
  <c r="O390" i="20"/>
  <c r="O401" i="20"/>
  <c r="O412" i="20"/>
  <c r="O407" i="20"/>
  <c r="P476" i="20"/>
  <c r="P428" i="20"/>
  <c r="P385" i="20"/>
  <c r="P380" i="20"/>
  <c r="P389" i="20"/>
  <c r="P386" i="20"/>
  <c r="P395" i="20"/>
  <c r="P434" i="20"/>
  <c r="P411" i="20"/>
  <c r="P381" i="20"/>
  <c r="P460" i="20"/>
  <c r="N385" i="20"/>
  <c r="P417" i="20"/>
  <c r="P392" i="20"/>
  <c r="P401" i="20"/>
  <c r="P473" i="20"/>
  <c r="P430" i="20"/>
  <c r="P379" i="20"/>
  <c r="P436" i="20"/>
  <c r="P457" i="20"/>
  <c r="P442" i="20"/>
  <c r="P448" i="20"/>
  <c r="P426" i="20"/>
  <c r="P440" i="20"/>
  <c r="P471" i="20"/>
  <c r="P438" i="20"/>
  <c r="O460" i="20"/>
  <c r="O403" i="20"/>
  <c r="O414" i="20"/>
  <c r="O404" i="20"/>
  <c r="O394" i="20"/>
  <c r="O435" i="20"/>
  <c r="P418" i="20"/>
  <c r="P423" i="20"/>
  <c r="P458" i="20"/>
  <c r="P421" i="20"/>
  <c r="P424" i="20"/>
  <c r="O430" i="20"/>
  <c r="O380" i="20"/>
  <c r="O406" i="20"/>
  <c r="O472" i="20"/>
  <c r="O455" i="20"/>
  <c r="O423" i="20"/>
  <c r="P422" i="20"/>
  <c r="P419" i="20"/>
  <c r="P450" i="20"/>
  <c r="P415" i="20"/>
  <c r="M466" i="20"/>
  <c r="I472" i="20"/>
  <c r="I398" i="20"/>
  <c r="I384" i="20"/>
  <c r="I401" i="20"/>
  <c r="K462" i="20"/>
  <c r="K433" i="20"/>
  <c r="K410" i="20"/>
  <c r="K438" i="20"/>
  <c r="K387" i="20"/>
  <c r="K400" i="20"/>
  <c r="K476" i="20"/>
  <c r="K456" i="20"/>
  <c r="K465" i="20"/>
  <c r="K412" i="20"/>
  <c r="K411" i="20"/>
  <c r="K457" i="20"/>
  <c r="K450" i="20"/>
  <c r="K446" i="20"/>
  <c r="K396" i="20"/>
  <c r="K384" i="20"/>
  <c r="K423" i="20"/>
  <c r="K397" i="20"/>
  <c r="K432" i="20"/>
  <c r="K428" i="20"/>
  <c r="K434" i="20"/>
  <c r="K420" i="20"/>
  <c r="J431" i="20"/>
  <c r="J444" i="20"/>
  <c r="J429" i="20"/>
  <c r="J457" i="20"/>
  <c r="J446" i="20"/>
  <c r="J410" i="20"/>
  <c r="J440" i="20"/>
  <c r="J387" i="20"/>
  <c r="J438" i="20"/>
  <c r="J386" i="20"/>
  <c r="J447" i="20"/>
  <c r="J402" i="20"/>
  <c r="J397" i="20"/>
  <c r="J413" i="20"/>
  <c r="J436" i="20"/>
  <c r="J388" i="20"/>
  <c r="J417" i="20"/>
  <c r="J421" i="20"/>
  <c r="J452" i="20"/>
  <c r="J450" i="20"/>
  <c r="J458" i="20"/>
  <c r="J468" i="20"/>
  <c r="J419" i="20"/>
  <c r="J403" i="20"/>
  <c r="J407" i="20"/>
  <c r="J451" i="20"/>
  <c r="J465" i="20"/>
  <c r="J391" i="20"/>
  <c r="K414" i="20"/>
  <c r="K424" i="20"/>
  <c r="K391" i="20"/>
  <c r="K416" i="20"/>
  <c r="J441" i="20"/>
  <c r="J473" i="20"/>
  <c r="J443" i="20"/>
  <c r="J398" i="20"/>
  <c r="J432" i="20"/>
  <c r="J381" i="20"/>
  <c r="J380" i="20"/>
  <c r="J424" i="20"/>
  <c r="J459" i="20"/>
  <c r="J408" i="20"/>
  <c r="J393" i="20"/>
  <c r="J462" i="20"/>
  <c r="J466" i="20"/>
  <c r="J467" i="20"/>
  <c r="J405" i="20"/>
  <c r="J460" i="20"/>
  <c r="J427" i="20"/>
  <c r="J426" i="20"/>
  <c r="J406" i="20"/>
  <c r="J418" i="20"/>
  <c r="J412" i="20"/>
  <c r="J420" i="20"/>
  <c r="J456" i="20"/>
  <c r="J461" i="20"/>
  <c r="J414" i="20"/>
  <c r="I445" i="20"/>
  <c r="I463" i="20"/>
  <c r="I422" i="20"/>
  <c r="K472" i="20"/>
  <c r="K460" i="20"/>
  <c r="K386" i="20"/>
  <c r="K429" i="20"/>
  <c r="K448" i="20"/>
  <c r="K404" i="20"/>
  <c r="K444" i="20"/>
  <c r="K379" i="20"/>
  <c r="K418" i="20"/>
  <c r="K440" i="20"/>
  <c r="K392" i="20"/>
  <c r="I436" i="20"/>
  <c r="J470" i="20"/>
  <c r="J390" i="20"/>
  <c r="J442" i="20"/>
  <c r="O475" i="20"/>
  <c r="O413" i="20"/>
  <c r="O398" i="20"/>
  <c r="O393" i="20"/>
  <c r="O391" i="20"/>
  <c r="O433" i="20"/>
  <c r="O467" i="20"/>
  <c r="O409" i="20"/>
  <c r="I413" i="20"/>
  <c r="J399" i="20"/>
  <c r="J389" i="20"/>
  <c r="J434" i="20"/>
  <c r="J439" i="20"/>
  <c r="J448" i="20"/>
  <c r="J453" i="20"/>
  <c r="J415" i="20"/>
  <c r="J430" i="20"/>
  <c r="M413" i="20"/>
  <c r="J449" i="20"/>
  <c r="J437" i="20"/>
  <c r="J455" i="20"/>
  <c r="J475" i="20"/>
  <c r="J385" i="20"/>
  <c r="J411" i="20"/>
  <c r="J409" i="20"/>
  <c r="J379" i="20"/>
  <c r="J394" i="20"/>
  <c r="N462" i="20"/>
  <c r="I389" i="20"/>
  <c r="M423" i="20"/>
  <c r="O434" i="20"/>
  <c r="O456" i="20"/>
  <c r="O461" i="20"/>
  <c r="O449" i="20"/>
  <c r="O471" i="20"/>
  <c r="O381" i="20"/>
  <c r="O431" i="20"/>
  <c r="O459" i="20"/>
  <c r="M416" i="20"/>
  <c r="O400" i="20"/>
  <c r="O439" i="20"/>
  <c r="O444" i="20"/>
  <c r="O432" i="20"/>
  <c r="O458" i="20"/>
  <c r="O438" i="20"/>
  <c r="O419" i="20"/>
  <c r="I462" i="20"/>
  <c r="J445" i="20"/>
  <c r="J433" i="20"/>
  <c r="J425" i="20"/>
  <c r="J464" i="20"/>
  <c r="J469" i="20"/>
  <c r="J383" i="20"/>
  <c r="J401" i="20"/>
  <c r="J416" i="20"/>
  <c r="N382" i="20"/>
  <c r="I414" i="20"/>
  <c r="I453" i="20"/>
  <c r="M453" i="20"/>
  <c r="I410" i="20"/>
  <c r="I441" i="20"/>
  <c r="N445" i="20"/>
  <c r="M449" i="20"/>
  <c r="M465" i="20"/>
  <c r="M406" i="20"/>
  <c r="M394" i="20"/>
  <c r="M447" i="20"/>
  <c r="N429" i="20"/>
  <c r="I460" i="20"/>
  <c r="K402" i="20"/>
  <c r="K426" i="20"/>
  <c r="K409" i="20"/>
  <c r="K380" i="20"/>
  <c r="I397" i="20"/>
  <c r="I418" i="20"/>
  <c r="I456" i="20"/>
  <c r="K474" i="20"/>
  <c r="K385" i="20"/>
  <c r="K449" i="20"/>
  <c r="K417" i="20"/>
  <c r="N419" i="20"/>
  <c r="M384" i="20"/>
  <c r="M473" i="20"/>
  <c r="M400" i="20"/>
  <c r="N425" i="20"/>
  <c r="N390" i="20"/>
  <c r="I439" i="20"/>
  <c r="K458" i="20"/>
  <c r="K468" i="20"/>
  <c r="K469" i="20"/>
  <c r="K445" i="20"/>
  <c r="N470" i="20"/>
  <c r="N475" i="20"/>
  <c r="M409" i="20"/>
  <c r="M418" i="20"/>
  <c r="M454" i="20"/>
  <c r="M432" i="20"/>
  <c r="M444" i="20"/>
  <c r="M439" i="20"/>
  <c r="M430" i="20"/>
  <c r="M410" i="20"/>
  <c r="M397" i="20"/>
  <c r="M381" i="20"/>
  <c r="M379" i="20"/>
  <c r="M396" i="20"/>
  <c r="M411" i="20"/>
  <c r="M426" i="20"/>
  <c r="M415" i="20"/>
  <c r="M389" i="20"/>
  <c r="M421" i="20"/>
  <c r="M393" i="20"/>
  <c r="M391" i="20"/>
  <c r="M401" i="20"/>
  <c r="M419" i="20"/>
  <c r="M443" i="20"/>
  <c r="M434" i="20"/>
  <c r="M446" i="20"/>
  <c r="M417" i="20"/>
  <c r="M440" i="20"/>
  <c r="M464" i="20"/>
  <c r="M467" i="20"/>
  <c r="M457" i="20"/>
  <c r="M424" i="20"/>
  <c r="M476" i="20"/>
  <c r="M472" i="20"/>
  <c r="M469" i="20"/>
  <c r="M428" i="20"/>
  <c r="M390" i="20"/>
  <c r="M402" i="20"/>
  <c r="M470" i="20"/>
  <c r="M433" i="20"/>
  <c r="M405" i="20"/>
  <c r="M399" i="20"/>
  <c r="M436" i="20"/>
  <c r="M431" i="20"/>
  <c r="M460" i="20"/>
  <c r="M438" i="20"/>
  <c r="M450" i="20"/>
  <c r="M445" i="20"/>
  <c r="M420" i="20"/>
  <c r="M448" i="20"/>
  <c r="M455" i="20"/>
  <c r="M429" i="20"/>
  <c r="M452" i="20"/>
  <c r="M474" i="20"/>
  <c r="M441" i="20"/>
  <c r="M388" i="20"/>
  <c r="M392" i="20"/>
  <c r="M408" i="20"/>
  <c r="N468" i="20"/>
  <c r="N412" i="20"/>
  <c r="N447" i="20"/>
  <c r="I420" i="20"/>
  <c r="I394" i="20"/>
  <c r="N434" i="20"/>
  <c r="N394" i="20"/>
  <c r="N467" i="20"/>
  <c r="N428" i="20"/>
  <c r="N457" i="20"/>
  <c r="N448" i="20"/>
  <c r="N460" i="20"/>
  <c r="N438" i="20"/>
  <c r="N384" i="20"/>
  <c r="N454" i="20"/>
  <c r="N471" i="20"/>
  <c r="N453" i="20"/>
  <c r="N380" i="20"/>
  <c r="N413" i="20"/>
  <c r="N415" i="20"/>
  <c r="N396" i="20"/>
  <c r="N466" i="20"/>
  <c r="N379" i="20"/>
  <c r="N393" i="20"/>
  <c r="N403" i="20"/>
  <c r="N421" i="20"/>
  <c r="N389" i="20"/>
  <c r="N431" i="20"/>
  <c r="N474" i="20"/>
  <c r="N417" i="20"/>
  <c r="N440" i="20"/>
  <c r="N476" i="20"/>
  <c r="N407" i="20"/>
  <c r="N424" i="20"/>
  <c r="N469" i="20"/>
  <c r="N426" i="20"/>
  <c r="N399" i="20"/>
  <c r="N408" i="20"/>
  <c r="N381" i="20"/>
  <c r="N391" i="20"/>
  <c r="N401" i="20"/>
  <c r="N411" i="20"/>
  <c r="N443" i="20"/>
  <c r="N455" i="20"/>
  <c r="N383" i="20"/>
  <c r="N436" i="20"/>
  <c r="N464" i="20"/>
  <c r="N395" i="20"/>
  <c r="N420" i="20"/>
  <c r="N452" i="20"/>
  <c r="N397" i="20"/>
  <c r="N386" i="20"/>
  <c r="N433" i="20"/>
  <c r="N388" i="20"/>
  <c r="N402" i="20"/>
  <c r="N392" i="20"/>
  <c r="N441" i="20"/>
  <c r="N461" i="20"/>
  <c r="M463" i="20"/>
  <c r="N444" i="20"/>
  <c r="M459" i="20"/>
  <c r="M386" i="20"/>
  <c r="N451" i="20"/>
  <c r="N404" i="20"/>
  <c r="I381" i="20"/>
  <c r="I415" i="20"/>
  <c r="I396" i="20"/>
  <c r="I419" i="20"/>
  <c r="I400" i="20"/>
  <c r="I468" i="20"/>
  <c r="I442" i="20"/>
  <c r="I424" i="20"/>
  <c r="I466" i="20"/>
  <c r="I393" i="20"/>
  <c r="I390" i="20"/>
  <c r="I423" i="20"/>
  <c r="I431" i="20"/>
  <c r="I408" i="20"/>
  <c r="I474" i="20"/>
  <c r="I446" i="20"/>
  <c r="I454" i="20"/>
  <c r="I470" i="20"/>
  <c r="I465" i="20"/>
  <c r="I449" i="20"/>
  <c r="I406" i="20"/>
  <c r="I443" i="20"/>
  <c r="I421" i="20"/>
  <c r="I450" i="20"/>
  <c r="I404" i="20"/>
  <c r="I459" i="20"/>
  <c r="I457" i="20"/>
  <c r="I387" i="20"/>
  <c r="I383" i="20"/>
  <c r="I395" i="20"/>
  <c r="I458" i="20"/>
  <c r="I380" i="20"/>
  <c r="I461" i="20"/>
  <c r="I435" i="20"/>
  <c r="I447" i="20"/>
  <c r="I438" i="20"/>
  <c r="I467" i="20"/>
  <c r="I409" i="20"/>
  <c r="I473" i="20"/>
  <c r="I379" i="20"/>
  <c r="I388" i="20"/>
  <c r="I452" i="20"/>
  <c r="I464" i="20"/>
  <c r="I455" i="20"/>
  <c r="I471" i="20"/>
  <c r="I432" i="20"/>
  <c r="I391" i="20"/>
  <c r="I440" i="20"/>
  <c r="I469" i="20"/>
  <c r="I475" i="20"/>
  <c r="I399" i="20"/>
  <c r="I403" i="20"/>
  <c r="I385" i="20"/>
  <c r="I407" i="20"/>
  <c r="I402" i="20"/>
  <c r="I416" i="20"/>
  <c r="I392" i="20"/>
  <c r="M435" i="20"/>
  <c r="N423" i="20"/>
  <c r="N410" i="20"/>
  <c r="I382" i="20"/>
  <c r="I429" i="20"/>
  <c r="M425" i="20"/>
  <c r="M458" i="20"/>
  <c r="N398" i="20"/>
  <c r="I451" i="20"/>
  <c r="M403" i="20"/>
  <c r="M385" i="20"/>
  <c r="N442" i="20"/>
  <c r="I427" i="20"/>
  <c r="M475" i="20"/>
  <c r="M437" i="20"/>
  <c r="N456" i="20"/>
  <c r="N430" i="20"/>
  <c r="I386" i="20"/>
  <c r="I430" i="20"/>
  <c r="I411" i="20"/>
  <c r="N465" i="20"/>
  <c r="N458" i="20"/>
  <c r="M414" i="20"/>
  <c r="M395" i="20"/>
  <c r="N400" i="20"/>
  <c r="I444" i="20"/>
  <c r="N405" i="20"/>
  <c r="N463" i="20"/>
  <c r="I433" i="20"/>
  <c r="I437" i="20"/>
  <c r="N387" i="20"/>
  <c r="N437" i="20"/>
  <c r="M382" i="20"/>
  <c r="N446" i="20"/>
  <c r="M456" i="20"/>
  <c r="M407" i="20"/>
  <c r="N427" i="20"/>
  <c r="N422" i="20"/>
  <c r="M442" i="20"/>
  <c r="M462" i="20"/>
  <c r="N472" i="20"/>
  <c r="I428" i="20"/>
  <c r="I448" i="20"/>
  <c r="M398" i="20"/>
  <c r="M383" i="20"/>
  <c r="N450" i="20"/>
  <c r="I417" i="20"/>
  <c r="M387" i="20"/>
  <c r="M471" i="20"/>
  <c r="N449" i="20"/>
  <c r="I434" i="20"/>
  <c r="M380" i="20"/>
  <c r="N473" i="20"/>
  <c r="N432" i="20"/>
  <c r="M468" i="20"/>
  <c r="M461" i="20"/>
  <c r="M412" i="20"/>
  <c r="N439" i="20"/>
  <c r="N414" i="20"/>
  <c r="N418" i="20"/>
  <c r="I426" i="20"/>
  <c r="M451" i="20"/>
  <c r="M427" i="20"/>
  <c r="M404" i="20"/>
  <c r="N459" i="20"/>
  <c r="N435" i="20"/>
  <c r="N409" i="20"/>
  <c r="N406" i="20"/>
  <c r="I412" i="20"/>
  <c r="I476" i="20"/>
  <c r="I425" i="20"/>
  <c r="K455" i="20"/>
  <c r="K403" i="20"/>
  <c r="K466" i="20"/>
  <c r="K461" i="20"/>
  <c r="K413" i="20"/>
  <c r="K475" i="20"/>
  <c r="K442" i="20"/>
  <c r="K437" i="20"/>
  <c r="K467" i="20"/>
  <c r="K415" i="20"/>
  <c r="K401" i="20"/>
  <c r="K406" i="20"/>
  <c r="K422" i="20"/>
  <c r="K382" i="20"/>
  <c r="K459" i="20"/>
  <c r="K454" i="20"/>
  <c r="P413" i="20"/>
  <c r="P453" i="20"/>
  <c r="P425" i="20"/>
  <c r="P412" i="20"/>
  <c r="K441" i="20"/>
  <c r="K389" i="20"/>
  <c r="K464" i="20"/>
  <c r="K452" i="20"/>
  <c r="K388" i="20"/>
  <c r="K463" i="20"/>
  <c r="K393" i="20"/>
  <c r="P475" i="20"/>
  <c r="P405" i="20"/>
  <c r="P461" i="20"/>
  <c r="P449" i="20"/>
  <c r="P399" i="20"/>
  <c r="P402" i="20"/>
  <c r="P408" i="20"/>
  <c r="P400" i="20"/>
  <c r="K399" i="20"/>
  <c r="K473" i="20"/>
  <c r="K447" i="20"/>
  <c r="K435" i="20"/>
  <c r="K470" i="20"/>
  <c r="K451" i="20"/>
  <c r="K381" i="20"/>
  <c r="P431" i="20"/>
  <c r="P472" i="20"/>
  <c r="P394" i="20"/>
  <c r="K394" i="20"/>
  <c r="K425" i="20"/>
  <c r="K430" i="20"/>
  <c r="K398" i="20"/>
  <c r="K453" i="20"/>
  <c r="K439" i="20"/>
  <c r="K443" i="20"/>
  <c r="P398" i="20"/>
  <c r="P468" i="20"/>
  <c r="P446" i="20"/>
  <c r="P404" i="20"/>
  <c r="P406" i="20"/>
  <c r="P416" i="20"/>
  <c r="P390" i="20"/>
  <c r="P387" i="20"/>
  <c r="P410" i="20"/>
  <c r="P407" i="20"/>
  <c r="P463" i="20"/>
  <c r="P437" i="20"/>
  <c r="P465" i="20"/>
  <c r="P441" i="20"/>
  <c r="P420" i="20"/>
  <c r="P455" i="20"/>
  <c r="P443" i="20"/>
  <c r="P414" i="20"/>
  <c r="P396" i="20"/>
  <c r="P451" i="20"/>
  <c r="P439" i="20"/>
  <c r="P427" i="20"/>
  <c r="P466" i="20"/>
  <c r="P454" i="20"/>
  <c r="P474" i="20"/>
  <c r="P384" i="20"/>
  <c r="K471" i="20"/>
  <c r="K421" i="20"/>
  <c r="K408" i="20"/>
  <c r="K390" i="20"/>
  <c r="K436" i="20"/>
  <c r="K427" i="20"/>
  <c r="K431" i="20"/>
  <c r="L432" i="20"/>
  <c r="L392" i="20"/>
  <c r="L458" i="20"/>
  <c r="L437" i="20"/>
  <c r="L448" i="20"/>
  <c r="L460" i="20"/>
  <c r="L438" i="20"/>
  <c r="L397" i="20"/>
  <c r="L404" i="20"/>
  <c r="L462" i="20"/>
  <c r="L383" i="20"/>
  <c r="L465" i="20"/>
  <c r="L476" i="20"/>
  <c r="L455" i="20"/>
  <c r="L429" i="20"/>
  <c r="Q386" i="20"/>
  <c r="Q384" i="20"/>
  <c r="Q394" i="20"/>
  <c r="Q454" i="20"/>
  <c r="Q462" i="20"/>
  <c r="Q444" i="20"/>
  <c r="Q452" i="20"/>
  <c r="Q430" i="20"/>
  <c r="Q398" i="20"/>
  <c r="Q392" i="20"/>
  <c r="Q402" i="20"/>
  <c r="Q472" i="20"/>
  <c r="Q466" i="20"/>
  <c r="Q476" i="20"/>
  <c r="Q456" i="20"/>
  <c r="Q447" i="20"/>
  <c r="T136" i="20"/>
  <c r="F139" i="20"/>
  <c r="F142" i="20" s="1"/>
  <c r="G379" i="20"/>
  <c r="G391" i="20"/>
  <c r="G403" i="20"/>
  <c r="G415" i="20"/>
  <c r="G427" i="20"/>
  <c r="G439" i="20"/>
  <c r="G451" i="20"/>
  <c r="G463" i="20"/>
  <c r="G389" i="20"/>
  <c r="G401" i="20"/>
  <c r="G413" i="20"/>
  <c r="G388" i="20"/>
  <c r="G400" i="20"/>
  <c r="G412" i="20"/>
  <c r="G387" i="20"/>
  <c r="G399" i="20"/>
  <c r="G411" i="20"/>
  <c r="G423" i="20"/>
  <c r="G435" i="20"/>
  <c r="G447" i="20"/>
  <c r="G459" i="20"/>
  <c r="G471" i="20"/>
  <c r="G380" i="20"/>
  <c r="G398" i="20"/>
  <c r="G406" i="20"/>
  <c r="G419" i="20"/>
  <c r="G431" i="20"/>
  <c r="G448" i="20"/>
  <c r="G465" i="20"/>
  <c r="G469" i="20"/>
  <c r="G385" i="20"/>
  <c r="G393" i="20"/>
  <c r="G422" i="20"/>
  <c r="G452" i="20"/>
  <c r="G456" i="20"/>
  <c r="G476" i="20"/>
  <c r="G408" i="20"/>
  <c r="G416" i="20"/>
  <c r="G426" i="20"/>
  <c r="G443" i="20"/>
  <c r="G460" i="20"/>
  <c r="G475" i="20"/>
  <c r="G390" i="20"/>
  <c r="G395" i="20"/>
  <c r="G430" i="20"/>
  <c r="G434" i="20"/>
  <c r="G464" i="20"/>
  <c r="G468" i="20"/>
  <c r="G474" i="20"/>
  <c r="G382" i="20"/>
  <c r="G410" i="20"/>
  <c r="G418" i="20"/>
  <c r="G421" i="20"/>
  <c r="G438" i="20"/>
  <c r="G455" i="20"/>
  <c r="G473" i="20"/>
  <c r="G397" i="20"/>
  <c r="G405" i="20"/>
  <c r="G425" i="20"/>
  <c r="G442" i="20"/>
  <c r="G446" i="20"/>
  <c r="G472" i="20"/>
  <c r="G384" i="20"/>
  <c r="G392" i="20"/>
  <c r="G429" i="20"/>
  <c r="G433" i="20"/>
  <c r="G450" i="20"/>
  <c r="G467" i="20"/>
  <c r="G402" i="20"/>
  <c r="G407" i="20"/>
  <c r="G437" i="20"/>
  <c r="G454" i="20"/>
  <c r="G458" i="20"/>
  <c r="G386" i="20"/>
  <c r="G394" i="20"/>
  <c r="G420" i="20"/>
  <c r="G424" i="20"/>
  <c r="G441" i="20"/>
  <c r="G445" i="20"/>
  <c r="G462" i="20"/>
  <c r="G409" i="20"/>
  <c r="G417" i="20"/>
  <c r="G428" i="20"/>
  <c r="G432" i="20"/>
  <c r="G449" i="20"/>
  <c r="G466" i="20"/>
  <c r="G470" i="20"/>
  <c r="G381" i="20"/>
  <c r="G396" i="20"/>
  <c r="G404" i="20"/>
  <c r="G436" i="20"/>
  <c r="G453" i="20"/>
  <c r="G457" i="20"/>
  <c r="G383" i="20"/>
  <c r="G414" i="20"/>
  <c r="G440" i="20"/>
  <c r="G444" i="20"/>
  <c r="G461" i="20"/>
  <c r="H380" i="20"/>
  <c r="H392" i="20"/>
  <c r="H404" i="20"/>
  <c r="H416" i="20"/>
  <c r="H428" i="20"/>
  <c r="H440" i="20"/>
  <c r="H452" i="20"/>
  <c r="H464" i="20"/>
  <c r="H379" i="20"/>
  <c r="H390" i="20"/>
  <c r="H402" i="20"/>
  <c r="H414" i="20"/>
  <c r="H389" i="20"/>
  <c r="H401" i="20"/>
  <c r="H413" i="20"/>
  <c r="H388" i="20"/>
  <c r="H400" i="20"/>
  <c r="H412" i="20"/>
  <c r="H424" i="20"/>
  <c r="H436" i="20"/>
  <c r="H448" i="20"/>
  <c r="H460" i="20"/>
  <c r="H383" i="20"/>
  <c r="H411" i="20"/>
  <c r="H427" i="20"/>
  <c r="H444" i="20"/>
  <c r="H461" i="20"/>
  <c r="H398" i="20"/>
  <c r="H406" i="20"/>
  <c r="H419" i="20"/>
  <c r="H431" i="20"/>
  <c r="H435" i="20"/>
  <c r="H465" i="20"/>
  <c r="H469" i="20"/>
  <c r="H385" i="20"/>
  <c r="H393" i="20"/>
  <c r="H422" i="20"/>
  <c r="H439" i="20"/>
  <c r="H456" i="20"/>
  <c r="H476" i="20"/>
  <c r="H403" i="20"/>
  <c r="H408" i="20"/>
  <c r="H426" i="20"/>
  <c r="H443" i="20"/>
  <c r="H447" i="20"/>
  <c r="H475" i="20"/>
  <c r="H387" i="20"/>
  <c r="H395" i="20"/>
  <c r="H430" i="20"/>
  <c r="H434" i="20"/>
  <c r="H451" i="20"/>
  <c r="H468" i="20"/>
  <c r="H474" i="20"/>
  <c r="H382" i="20"/>
  <c r="H410" i="20"/>
  <c r="H418" i="20"/>
  <c r="H421" i="20"/>
  <c r="H438" i="20"/>
  <c r="H455" i="20"/>
  <c r="H459" i="20"/>
  <c r="H473" i="20"/>
  <c r="H397" i="20"/>
  <c r="H405" i="20"/>
  <c r="H425" i="20"/>
  <c r="H442" i="20"/>
  <c r="H446" i="20"/>
  <c r="H463" i="20"/>
  <c r="H472" i="20"/>
  <c r="H384" i="20"/>
  <c r="H415" i="20"/>
  <c r="H429" i="20"/>
  <c r="H433" i="20"/>
  <c r="H450" i="20"/>
  <c r="H467" i="20"/>
  <c r="H471" i="20"/>
  <c r="H423" i="20"/>
  <c r="H399" i="20"/>
  <c r="H407" i="20"/>
  <c r="H437" i="20"/>
  <c r="H454" i="20"/>
  <c r="H458" i="20"/>
  <c r="H386" i="20"/>
  <c r="H394" i="20"/>
  <c r="H420" i="20"/>
  <c r="H441" i="20"/>
  <c r="H445" i="20"/>
  <c r="H462" i="20"/>
  <c r="H409" i="20"/>
  <c r="H417" i="20"/>
  <c r="H432" i="20"/>
  <c r="H449" i="20"/>
  <c r="H466" i="20"/>
  <c r="H470" i="20"/>
  <c r="H381" i="20"/>
  <c r="H391" i="20"/>
  <c r="H396" i="20"/>
  <c r="H453" i="20"/>
  <c r="H457" i="20"/>
  <c r="D24" i="18"/>
  <c r="D22" i="18" l="1"/>
  <c r="D23" i="18" s="1"/>
  <c r="D25" i="18" l="1"/>
  <c r="I29" i="18"/>
  <c r="I72" i="18" s="1"/>
  <c r="W32" i="18" l="1"/>
  <c r="I27" i="18"/>
  <c r="I70" i="18" s="1"/>
  <c r="I69" i="18"/>
  <c r="W34" i="18"/>
  <c r="J29" i="18"/>
  <c r="J72" i="18" s="1"/>
  <c r="K29" i="18" l="1"/>
  <c r="K72" i="18" s="1"/>
  <c r="L29" i="18" l="1"/>
  <c r="L72" i="18" s="1"/>
  <c r="M29" i="18" l="1"/>
  <c r="M72" i="18" s="1"/>
  <c r="N29" i="18" l="1"/>
  <c r="N72" i="18" s="1"/>
  <c r="O29" i="18" l="1"/>
  <c r="O72" i="18" s="1"/>
  <c r="P29" i="18" l="1"/>
  <c r="P72" i="18" s="1"/>
  <c r="Q29" i="18" l="1"/>
  <c r="Q72" i="18" s="1"/>
  <c r="R29" i="18" l="1"/>
  <c r="R72" i="18" s="1"/>
  <c r="S29" i="18" l="1"/>
  <c r="S72" i="18" s="1"/>
  <c r="T29" i="18" l="1"/>
  <c r="T72" i="18" s="1"/>
  <c r="V236" i="20" l="1"/>
  <c r="X236" i="20"/>
  <c r="W224" i="20" l="1"/>
  <c r="J31" i="18" l="1"/>
  <c r="J69" i="18"/>
  <c r="K31" i="18"/>
  <c r="K27" i="18" s="1"/>
  <c r="W225" i="20"/>
  <c r="K69" i="18" l="1"/>
  <c r="J27" i="18"/>
  <c r="J70" i="18" s="1"/>
  <c r="K70" i="18" s="1"/>
  <c r="J74" i="18"/>
  <c r="K74" i="18" s="1"/>
  <c r="L31" i="18"/>
  <c r="L27" i="18" s="1"/>
  <c r="W226" i="20"/>
  <c r="L69" i="18" l="1"/>
  <c r="L74" i="18"/>
  <c r="L70" i="18"/>
  <c r="M31" i="18"/>
  <c r="M27" i="18" s="1"/>
  <c r="W227" i="20"/>
  <c r="M69" i="18" l="1"/>
  <c r="M70" i="18"/>
  <c r="M74" i="18"/>
  <c r="N31" i="18"/>
  <c r="N27" i="18" s="1"/>
  <c r="W228" i="20"/>
  <c r="N74" i="18" l="1"/>
  <c r="N69" i="18"/>
  <c r="N70" i="18"/>
  <c r="O31" i="18"/>
  <c r="O27" i="18" s="1"/>
  <c r="W229" i="20"/>
  <c r="O69" i="18" l="1"/>
  <c r="O70" i="18"/>
  <c r="O74" i="18"/>
  <c r="P31" i="18"/>
  <c r="P27" i="18" s="1"/>
  <c r="W230" i="20"/>
  <c r="P69" i="18" l="1"/>
  <c r="P74" i="18"/>
  <c r="P70" i="18"/>
  <c r="Q31" i="18"/>
  <c r="Q27" i="18" s="1"/>
  <c r="W231" i="20"/>
  <c r="Q69" i="18" l="1"/>
  <c r="Q70" i="18"/>
  <c r="Q74" i="18"/>
  <c r="R31" i="18"/>
  <c r="R27" i="18" s="1"/>
  <c r="W232" i="20"/>
  <c r="R70" i="18" l="1"/>
  <c r="R69" i="18"/>
  <c r="R74" i="18"/>
  <c r="S31" i="18"/>
  <c r="S27" i="18" s="1"/>
  <c r="W233" i="20"/>
  <c r="S70" i="18" l="1"/>
  <c r="S69" i="18"/>
  <c r="S74" i="18"/>
  <c r="W234" i="20"/>
  <c r="T31" i="18" l="1"/>
  <c r="T27" i="18" s="1"/>
  <c r="T70" i="18" s="1"/>
  <c r="U26" i="18"/>
  <c r="J34" i="18" l="1"/>
  <c r="K32" i="18"/>
  <c r="K34" i="18"/>
  <c r="L34" i="18"/>
  <c r="M32" i="18"/>
  <c r="M34" i="18"/>
  <c r="N32" i="18"/>
  <c r="N34" i="18"/>
  <c r="Q32" i="18"/>
  <c r="O32" i="18"/>
  <c r="Q34" i="18"/>
  <c r="R32" i="18"/>
  <c r="R34" i="18"/>
  <c r="S34" i="18"/>
  <c r="S32" i="18"/>
  <c r="J32" i="18"/>
  <c r="L32" i="18"/>
  <c r="P34" i="18"/>
  <c r="I32" i="18"/>
  <c r="O34" i="18"/>
  <c r="P32" i="18"/>
  <c r="T32" i="18"/>
  <c r="T33" i="18" s="1"/>
  <c r="T34" i="18"/>
  <c r="I34" i="18"/>
  <c r="D28" i="18"/>
  <c r="T69" i="18"/>
  <c r="U69" i="18" s="1"/>
  <c r="T74" i="18"/>
  <c r="U32" i="18" l="1"/>
  <c r="T35" i="18"/>
  <c r="J35" i="18"/>
  <c r="K35" i="18"/>
  <c r="J33" i="18"/>
  <c r="K33" i="18"/>
  <c r="L35" i="18"/>
  <c r="L33" i="18"/>
  <c r="M35" i="18"/>
  <c r="M33" i="18"/>
  <c r="N33" i="18"/>
  <c r="N35" i="18"/>
  <c r="O35" i="18"/>
  <c r="O33" i="18"/>
  <c r="P35" i="18"/>
  <c r="P33" i="18"/>
  <c r="Q35" i="18"/>
  <c r="Q33" i="18"/>
  <c r="R33" i="18"/>
  <c r="R35" i="18"/>
  <c r="S33" i="18"/>
  <c r="S35" i="18"/>
  <c r="Q154" i="20"/>
  <c r="N154" i="20"/>
  <c r="V161" i="20"/>
  <c r="O259" i="20"/>
  <c r="V158" i="20"/>
  <c r="K154" i="20"/>
  <c r="V157" i="20"/>
  <c r="U34" i="18" l="1"/>
  <c r="K172" i="20"/>
  <c r="K156" i="20"/>
  <c r="Q229" i="20"/>
  <c r="Q156" i="20"/>
  <c r="N236" i="20"/>
  <c r="N156" i="20"/>
  <c r="I35" i="18"/>
  <c r="I78" i="18" s="1"/>
  <c r="J78" i="18" s="1"/>
  <c r="K78" i="18" s="1"/>
  <c r="L78" i="18" s="1"/>
  <c r="M78" i="18" s="1"/>
  <c r="N78" i="18" s="1"/>
  <c r="O78" i="18" s="1"/>
  <c r="P78" i="18" s="1"/>
  <c r="Q78" i="18" s="1"/>
  <c r="R78" i="18" s="1"/>
  <c r="S78" i="18" s="1"/>
  <c r="T78" i="18" s="1"/>
  <c r="I77" i="18"/>
  <c r="J77" i="18" s="1"/>
  <c r="K77" i="18" s="1"/>
  <c r="L77" i="18" s="1"/>
  <c r="M77" i="18" s="1"/>
  <c r="N77" i="18" s="1"/>
  <c r="O77" i="18" s="1"/>
  <c r="P77" i="18" s="1"/>
  <c r="Q77" i="18" s="1"/>
  <c r="R77" i="18" s="1"/>
  <c r="S77" i="18" s="1"/>
  <c r="T77" i="18" s="1"/>
  <c r="U77" i="18" s="1"/>
  <c r="I33" i="18"/>
  <c r="I76" i="18"/>
  <c r="J76" i="18" s="1"/>
  <c r="K76" i="18" s="1"/>
  <c r="L76" i="18" s="1"/>
  <c r="M76" i="18" s="1"/>
  <c r="N76" i="18" s="1"/>
  <c r="O76" i="18" s="1"/>
  <c r="P76" i="18" s="1"/>
  <c r="Q76" i="18" s="1"/>
  <c r="R76" i="18" s="1"/>
  <c r="S76" i="18" s="1"/>
  <c r="T76" i="18" s="1"/>
  <c r="I75" i="18"/>
  <c r="J75" i="18" s="1"/>
  <c r="K75" i="18" s="1"/>
  <c r="L75" i="18" s="1"/>
  <c r="M75" i="18" s="1"/>
  <c r="N75" i="18" s="1"/>
  <c r="O75" i="18" s="1"/>
  <c r="P75" i="18" s="1"/>
  <c r="Q75" i="18" s="1"/>
  <c r="R75" i="18" s="1"/>
  <c r="S75" i="18" s="1"/>
  <c r="T75" i="18" s="1"/>
  <c r="U75" i="18" s="1"/>
  <c r="V211" i="20"/>
  <c r="K165" i="20"/>
  <c r="K259" i="20"/>
  <c r="K226" i="20"/>
  <c r="N205" i="20"/>
  <c r="N182" i="20"/>
  <c r="K204" i="20"/>
  <c r="N233" i="20"/>
  <c r="N222" i="20"/>
  <c r="Q198" i="20"/>
  <c r="Q234" i="20"/>
  <c r="S133" i="20"/>
  <c r="W133" i="20" s="1"/>
  <c r="Q259" i="20"/>
  <c r="Q247" i="20"/>
  <c r="Q177" i="20"/>
  <c r="I154" i="20"/>
  <c r="I156" i="20" s="1"/>
  <c r="I259" i="20"/>
  <c r="V160" i="20"/>
  <c r="K243" i="20"/>
  <c r="P378" i="20"/>
  <c r="K232" i="20"/>
  <c r="K218" i="20"/>
  <c r="H154" i="20"/>
  <c r="H156" i="20" s="1"/>
  <c r="H259" i="20"/>
  <c r="V159" i="20"/>
  <c r="L154" i="20"/>
  <c r="L156" i="20" s="1"/>
  <c r="L259" i="20"/>
  <c r="K249" i="20"/>
  <c r="K179" i="20"/>
  <c r="V163" i="20"/>
  <c r="K171" i="20"/>
  <c r="K248" i="20"/>
  <c r="M154" i="20"/>
  <c r="M156" i="20" s="1"/>
  <c r="M259" i="20"/>
  <c r="V164" i="20"/>
  <c r="K198" i="20"/>
  <c r="K229" i="20"/>
  <c r="G154" i="20"/>
  <c r="G156" i="20" s="1"/>
  <c r="K223" i="20"/>
  <c r="F154" i="20"/>
  <c r="F156" i="20" s="1"/>
  <c r="U133" i="20"/>
  <c r="X133" i="20" s="1"/>
  <c r="F259" i="20"/>
  <c r="K181" i="20"/>
  <c r="G259" i="20"/>
  <c r="V162" i="20"/>
  <c r="K206" i="20"/>
  <c r="K161" i="20"/>
  <c r="K214" i="20"/>
  <c r="K253" i="20"/>
  <c r="K211" i="20"/>
  <c r="K250" i="20"/>
  <c r="K220" i="20"/>
  <c r="K231" i="20"/>
  <c r="K194" i="20"/>
  <c r="K244" i="20"/>
  <c r="K202" i="20"/>
  <c r="K241" i="20"/>
  <c r="K199" i="20"/>
  <c r="K180" i="20"/>
  <c r="K208" i="20"/>
  <c r="K217" i="20"/>
  <c r="K219" i="20"/>
  <c r="K166" i="20"/>
  <c r="K239" i="20"/>
  <c r="K190" i="20"/>
  <c r="K236" i="20"/>
  <c r="K187" i="20"/>
  <c r="K233" i="20"/>
  <c r="K196" i="20"/>
  <c r="K205" i="20"/>
  <c r="K207" i="20"/>
  <c r="K158" i="20"/>
  <c r="K227" i="20"/>
  <c r="K164" i="20"/>
  <c r="K224" i="20"/>
  <c r="K183" i="20"/>
  <c r="K221" i="20"/>
  <c r="K184" i="20"/>
  <c r="K177" i="20"/>
  <c r="K195" i="20"/>
  <c r="K162" i="20"/>
  <c r="K215" i="20"/>
  <c r="K254" i="20"/>
  <c r="K212" i="20"/>
  <c r="K251" i="20"/>
  <c r="K209" i="20"/>
  <c r="K174" i="20"/>
  <c r="K178" i="20"/>
  <c r="K245" i="20"/>
  <c r="K203" i="20"/>
  <c r="K242" i="20"/>
  <c r="K200" i="20"/>
  <c r="K175" i="20"/>
  <c r="K197" i="20"/>
  <c r="K182" i="20"/>
  <c r="K246" i="20"/>
  <c r="K170" i="20"/>
  <c r="K240" i="20"/>
  <c r="K191" i="20"/>
  <c r="K237" i="20"/>
  <c r="K188" i="20"/>
  <c r="K234" i="20"/>
  <c r="K185" i="20"/>
  <c r="K167" i="20"/>
  <c r="K163" i="20"/>
  <c r="K228" i="20"/>
  <c r="K176" i="20"/>
  <c r="K225" i="20"/>
  <c r="K160" i="20"/>
  <c r="K222" i="20"/>
  <c r="K159" i="20"/>
  <c r="K193" i="20"/>
  <c r="K247" i="20"/>
  <c r="K216" i="20"/>
  <c r="K157" i="20"/>
  <c r="K213" i="20"/>
  <c r="K252" i="20"/>
  <c r="K210" i="20"/>
  <c r="K169" i="20"/>
  <c r="K173" i="20"/>
  <c r="K230" i="20"/>
  <c r="K192" i="20"/>
  <c r="K238" i="20"/>
  <c r="K189" i="20"/>
  <c r="K235" i="20"/>
  <c r="K186" i="20"/>
  <c r="K168" i="20"/>
  <c r="K201" i="20"/>
  <c r="N218" i="20"/>
  <c r="N186" i="20"/>
  <c r="Q222" i="20"/>
  <c r="Q195" i="20"/>
  <c r="Q237" i="20"/>
  <c r="Q164" i="20"/>
  <c r="Q202" i="20"/>
  <c r="Q243" i="20"/>
  <c r="Q223" i="20"/>
  <c r="Q186" i="20"/>
  <c r="Q245" i="20"/>
  <c r="Q183" i="20"/>
  <c r="Q249" i="20"/>
  <c r="Q227" i="20"/>
  <c r="Q190" i="20"/>
  <c r="Q182" i="20"/>
  <c r="Q211" i="20"/>
  <c r="Q165" i="20"/>
  <c r="Q174" i="20"/>
  <c r="Q159" i="20"/>
  <c r="Q254" i="20"/>
  <c r="Q215" i="20"/>
  <c r="Q173" i="20"/>
  <c r="Q158" i="20"/>
  <c r="Q199" i="20"/>
  <c r="Q217" i="20"/>
  <c r="Q232" i="20"/>
  <c r="Q241" i="20"/>
  <c r="Q166" i="20"/>
  <c r="Q203" i="20"/>
  <c r="Q248" i="20"/>
  <c r="Q224" i="20"/>
  <c r="Q187" i="20"/>
  <c r="Q251" i="20"/>
  <c r="Q220" i="20"/>
  <c r="Q238" i="20"/>
  <c r="Q228" i="20"/>
  <c r="Q191" i="20"/>
  <c r="Q236" i="20"/>
  <c r="Q212" i="20"/>
  <c r="Q167" i="20"/>
  <c r="Q176" i="20"/>
  <c r="Q208" i="20"/>
  <c r="Q168" i="20"/>
  <c r="Q170" i="20"/>
  <c r="Q216" i="20"/>
  <c r="Q175" i="20"/>
  <c r="Q160" i="20"/>
  <c r="Q200" i="20"/>
  <c r="Q193" i="20"/>
  <c r="Q233" i="20"/>
  <c r="Q196" i="20"/>
  <c r="Q246" i="20"/>
  <c r="Q230" i="20"/>
  <c r="Q204" i="20"/>
  <c r="Q235" i="20"/>
  <c r="Q225" i="20"/>
  <c r="Q188" i="20"/>
  <c r="Q242" i="20"/>
  <c r="Q221" i="20"/>
  <c r="Q184" i="20"/>
  <c r="Q240" i="20"/>
  <c r="Q218" i="20"/>
  <c r="Q192" i="20"/>
  <c r="Q253" i="20"/>
  <c r="Q213" i="20"/>
  <c r="Q169" i="20"/>
  <c r="Q178" i="20"/>
  <c r="Q209" i="20"/>
  <c r="Q219" i="20"/>
  <c r="Q181" i="20"/>
  <c r="Q244" i="20"/>
  <c r="Q226" i="20"/>
  <c r="Q171" i="20"/>
  <c r="Q180" i="20"/>
  <c r="Q210" i="20"/>
  <c r="Q163" i="20"/>
  <c r="P154" i="20"/>
  <c r="P156" i="20" s="1"/>
  <c r="O154" i="20"/>
  <c r="O156" i="20" s="1"/>
  <c r="N221" i="20"/>
  <c r="N192" i="20"/>
  <c r="Q157" i="20"/>
  <c r="V168" i="20"/>
  <c r="V165" i="20"/>
  <c r="N253" i="20"/>
  <c r="N171" i="20"/>
  <c r="Q250" i="20"/>
  <c r="Q194" i="20"/>
  <c r="N259" i="20"/>
  <c r="N210" i="20"/>
  <c r="N193" i="20"/>
  <c r="Q205" i="20"/>
  <c r="Q206" i="20"/>
  <c r="N164" i="20"/>
  <c r="N213" i="20"/>
  <c r="Q179" i="20"/>
  <c r="Q207" i="20"/>
  <c r="J259" i="20"/>
  <c r="J154" i="20"/>
  <c r="J156" i="20" s="1"/>
  <c r="N198" i="20"/>
  <c r="N161" i="20"/>
  <c r="Q189" i="20"/>
  <c r="Q231" i="20"/>
  <c r="V167" i="20"/>
  <c r="N234" i="20"/>
  <c r="Q161" i="20"/>
  <c r="Q201" i="20"/>
  <c r="Q172" i="20"/>
  <c r="N247" i="20"/>
  <c r="N197" i="20"/>
  <c r="N163" i="20"/>
  <c r="N237" i="20"/>
  <c r="N185" i="20"/>
  <c r="N179" i="20"/>
  <c r="N201" i="20"/>
  <c r="N209" i="20"/>
  <c r="N167" i="20"/>
  <c r="N254" i="20"/>
  <c r="N220" i="20"/>
  <c r="N242" i="20"/>
  <c r="N208" i="20"/>
  <c r="N223" i="20"/>
  <c r="N250" i="20"/>
  <c r="N232" i="20"/>
  <c r="N231" i="20"/>
  <c r="N203" i="20"/>
  <c r="N184" i="20"/>
  <c r="N216" i="20"/>
  <c r="N224" i="20"/>
  <c r="N181" i="20"/>
  <c r="N174" i="20"/>
  <c r="N170" i="20"/>
  <c r="N196" i="20"/>
  <c r="N195" i="20"/>
  <c r="N226" i="20"/>
  <c r="N165" i="20"/>
  <c r="N240" i="20"/>
  <c r="N188" i="20"/>
  <c r="N157" i="20"/>
  <c r="N204" i="20"/>
  <c r="N212" i="20"/>
  <c r="N248" i="20"/>
  <c r="N190" i="20"/>
  <c r="N189" i="20"/>
  <c r="N243" i="20"/>
  <c r="N211" i="20"/>
  <c r="N172" i="20"/>
  <c r="N251" i="20"/>
  <c r="N235" i="20"/>
  <c r="N173" i="20"/>
  <c r="N158" i="20"/>
  <c r="N169" i="20"/>
  <c r="N219" i="20"/>
  <c r="N227" i="20"/>
  <c r="N183" i="20"/>
  <c r="N180" i="20"/>
  <c r="N176" i="20"/>
  <c r="N199" i="20"/>
  <c r="N206" i="20"/>
  <c r="N225" i="20"/>
  <c r="N178" i="20"/>
  <c r="N191" i="20"/>
  <c r="N159" i="20"/>
  <c r="N207" i="20"/>
  <c r="N215" i="20"/>
  <c r="N175" i="20"/>
  <c r="N229" i="20"/>
  <c r="N187" i="20"/>
  <c r="N244" i="20"/>
  <c r="N214" i="20"/>
  <c r="N168" i="20"/>
  <c r="N252" i="20"/>
  <c r="N238" i="20"/>
  <c r="N200" i="20"/>
  <c r="N228" i="20"/>
  <c r="N245" i="20"/>
  <c r="N217" i="20"/>
  <c r="N162" i="20"/>
  <c r="N241" i="20"/>
  <c r="N166" i="20"/>
  <c r="N246" i="20"/>
  <c r="N249" i="20"/>
  <c r="V166" i="20"/>
  <c r="P259" i="20"/>
  <c r="N160" i="20"/>
  <c r="N239" i="20"/>
  <c r="Q252" i="20"/>
  <c r="Q214" i="20"/>
  <c r="N177" i="20"/>
  <c r="N194" i="20"/>
  <c r="Q185" i="20"/>
  <c r="Q162" i="20"/>
  <c r="N202" i="20"/>
  <c r="N230" i="20"/>
  <c r="Q197" i="20"/>
  <c r="Q239" i="20"/>
  <c r="V170" i="20" l="1"/>
  <c r="D26" i="18" s="1"/>
  <c r="R263" i="20"/>
  <c r="K378" i="20"/>
  <c r="V206" i="20"/>
  <c r="V210" i="20"/>
  <c r="O378" i="20"/>
  <c r="V202" i="20"/>
  <c r="G378" i="20"/>
  <c r="J378" i="20"/>
  <c r="V205" i="20"/>
  <c r="F220" i="20"/>
  <c r="F228" i="20"/>
  <c r="F159" i="20"/>
  <c r="F221" i="20"/>
  <c r="F245" i="20"/>
  <c r="F181" i="20"/>
  <c r="F178" i="20"/>
  <c r="F251" i="20"/>
  <c r="F174" i="20"/>
  <c r="F246" i="20"/>
  <c r="F163" i="20"/>
  <c r="F172" i="20"/>
  <c r="F160" i="20"/>
  <c r="F229" i="20"/>
  <c r="F193" i="20"/>
  <c r="F212" i="20"/>
  <c r="R265" i="20"/>
  <c r="F194" i="20"/>
  <c r="F249" i="20"/>
  <c r="F171" i="20"/>
  <c r="F198" i="20"/>
  <c r="F241" i="20"/>
  <c r="F216" i="20"/>
  <c r="F234" i="20"/>
  <c r="F247" i="20"/>
  <c r="F184" i="20"/>
  <c r="F189" i="20"/>
  <c r="F158" i="20"/>
  <c r="F213" i="20"/>
  <c r="F227" i="20"/>
  <c r="F253" i="20"/>
  <c r="F219" i="20"/>
  <c r="F190" i="20"/>
  <c r="F204" i="20"/>
  <c r="F195" i="20"/>
  <c r="F168" i="20"/>
  <c r="F235" i="20"/>
  <c r="F162" i="20"/>
  <c r="F201" i="20"/>
  <c r="F248" i="20"/>
  <c r="F191" i="20"/>
  <c r="F164" i="20"/>
  <c r="F250" i="20"/>
  <c r="F187" i="20"/>
  <c r="F236" i="20"/>
  <c r="F254" i="20"/>
  <c r="F157" i="20"/>
  <c r="F223" i="20"/>
  <c r="F177" i="20"/>
  <c r="F225" i="20"/>
  <c r="F210" i="20"/>
  <c r="F239" i="20"/>
  <c r="F238" i="20"/>
  <c r="F183" i="20"/>
  <c r="F218" i="20"/>
  <c r="F222" i="20"/>
  <c r="F230" i="20"/>
  <c r="F214" i="20"/>
  <c r="F252" i="20"/>
  <c r="F165" i="20"/>
  <c r="F188" i="20"/>
  <c r="F179" i="20"/>
  <c r="F211" i="20"/>
  <c r="F202" i="20"/>
  <c r="F205" i="20"/>
  <c r="F170" i="20"/>
  <c r="F199" i="20"/>
  <c r="F231" i="20"/>
  <c r="F203" i="20"/>
  <c r="F208" i="20"/>
  <c r="F217" i="20"/>
  <c r="F192" i="20"/>
  <c r="F209" i="20"/>
  <c r="F207" i="20"/>
  <c r="F166" i="20"/>
  <c r="F242" i="20"/>
  <c r="F243" i="20"/>
  <c r="F196" i="20"/>
  <c r="F169" i="20"/>
  <c r="F180" i="20"/>
  <c r="F185" i="20"/>
  <c r="F197" i="20"/>
  <c r="F237" i="20"/>
  <c r="F215" i="20"/>
  <c r="F224" i="20"/>
  <c r="F176" i="20"/>
  <c r="F226" i="20"/>
  <c r="F167" i="20"/>
  <c r="F161" i="20"/>
  <c r="F186" i="20"/>
  <c r="F232" i="20"/>
  <c r="F206" i="20"/>
  <c r="F173" i="20"/>
  <c r="F200" i="20"/>
  <c r="F244" i="20"/>
  <c r="F233" i="20"/>
  <c r="F175" i="20"/>
  <c r="F182" i="20"/>
  <c r="F240" i="20"/>
  <c r="G227" i="20"/>
  <c r="G254" i="20"/>
  <c r="G167" i="20"/>
  <c r="G179" i="20"/>
  <c r="G205" i="20"/>
  <c r="G158" i="20"/>
  <c r="G238" i="20"/>
  <c r="G245" i="20"/>
  <c r="G162" i="20"/>
  <c r="G231" i="20"/>
  <c r="G242" i="20"/>
  <c r="G172" i="20"/>
  <c r="G188" i="20"/>
  <c r="G213" i="20"/>
  <c r="G165" i="20"/>
  <c r="G239" i="20"/>
  <c r="G157" i="20"/>
  <c r="G195" i="20"/>
  <c r="G225" i="20"/>
  <c r="G194" i="20"/>
  <c r="G208" i="20"/>
  <c r="G221" i="20"/>
  <c r="G204" i="20"/>
  <c r="G174" i="20"/>
  <c r="G199" i="20"/>
  <c r="G161" i="20"/>
  <c r="G223" i="20"/>
  <c r="G176" i="20"/>
  <c r="G249" i="20"/>
  <c r="G200" i="20"/>
  <c r="G159" i="20"/>
  <c r="G226" i="20"/>
  <c r="G243" i="20"/>
  <c r="G218" i="20"/>
  <c r="G197" i="20"/>
  <c r="G216" i="20"/>
  <c r="G170" i="20"/>
  <c r="G202" i="20"/>
  <c r="G246" i="20"/>
  <c r="G185" i="20"/>
  <c r="G168" i="20"/>
  <c r="G209" i="20"/>
  <c r="G190" i="20"/>
  <c r="G217" i="20"/>
  <c r="G177" i="20"/>
  <c r="G207" i="20"/>
  <c r="G169" i="20"/>
  <c r="G237" i="20"/>
  <c r="G173" i="20"/>
  <c r="G229" i="20"/>
  <c r="G219" i="20"/>
  <c r="G250" i="20"/>
  <c r="G233" i="20"/>
  <c r="G193" i="20"/>
  <c r="G163" i="20"/>
  <c r="G234" i="20"/>
  <c r="G253" i="20"/>
  <c r="G211" i="20"/>
  <c r="G164" i="20"/>
  <c r="G182" i="20"/>
  <c r="G230" i="20"/>
  <c r="G247" i="20"/>
  <c r="G203" i="20"/>
  <c r="G198" i="20"/>
  <c r="G184" i="20"/>
  <c r="G228" i="20"/>
  <c r="G252" i="20"/>
  <c r="G178" i="20"/>
  <c r="G240" i="20"/>
  <c r="G196" i="20"/>
  <c r="G241" i="20"/>
  <c r="G201" i="20"/>
  <c r="G180" i="20"/>
  <c r="G251" i="20"/>
  <c r="G215" i="20"/>
  <c r="G187" i="20"/>
  <c r="G236" i="20"/>
  <c r="G160" i="20"/>
  <c r="G214" i="20"/>
  <c r="G166" i="20"/>
  <c r="G183" i="20"/>
  <c r="G191" i="20"/>
  <c r="G189" i="20"/>
  <c r="G244" i="20"/>
  <c r="G232" i="20"/>
  <c r="G224" i="20"/>
  <c r="G220" i="20"/>
  <c r="G171" i="20"/>
  <c r="G212" i="20"/>
  <c r="G210" i="20"/>
  <c r="G192" i="20"/>
  <c r="G248" i="20"/>
  <c r="G186" i="20"/>
  <c r="G175" i="20"/>
  <c r="G222" i="20"/>
  <c r="G235" i="20"/>
  <c r="G181" i="20"/>
  <c r="G206" i="20"/>
  <c r="V203" i="20"/>
  <c r="H378" i="20"/>
  <c r="I168" i="20"/>
  <c r="I188" i="20"/>
  <c r="I173" i="20"/>
  <c r="I236" i="20"/>
  <c r="I164" i="20"/>
  <c r="I231" i="20"/>
  <c r="I220" i="20"/>
  <c r="I174" i="20"/>
  <c r="I215" i="20"/>
  <c r="I205" i="20"/>
  <c r="I202" i="20"/>
  <c r="I200" i="20"/>
  <c r="I189" i="20"/>
  <c r="I243" i="20"/>
  <c r="I182" i="20"/>
  <c r="I176" i="20"/>
  <c r="I162" i="20"/>
  <c r="I247" i="20"/>
  <c r="I218" i="20"/>
  <c r="I219" i="20"/>
  <c r="I170" i="20"/>
  <c r="I235" i="20"/>
  <c r="I160" i="20"/>
  <c r="I242" i="20"/>
  <c r="I193" i="20"/>
  <c r="I223" i="20"/>
  <c r="I222" i="20"/>
  <c r="I203" i="20"/>
  <c r="I229" i="20"/>
  <c r="I159" i="20"/>
  <c r="I167" i="20"/>
  <c r="I206" i="20"/>
  <c r="I210" i="20"/>
  <c r="I165" i="20"/>
  <c r="I232" i="20"/>
  <c r="I213" i="20"/>
  <c r="I226" i="20"/>
  <c r="I249" i="20"/>
  <c r="I190" i="20"/>
  <c r="I198" i="20"/>
  <c r="I217" i="20"/>
  <c r="I196" i="20"/>
  <c r="I211" i="20"/>
  <c r="I183" i="20"/>
  <c r="I166" i="20"/>
  <c r="I186" i="20"/>
  <c r="I201" i="20"/>
  <c r="I158" i="20"/>
  <c r="I194" i="20"/>
  <c r="I238" i="20"/>
  <c r="I252" i="20"/>
  <c r="I177" i="20"/>
  <c r="I184" i="20"/>
  <c r="I246" i="20"/>
  <c r="I157" i="20"/>
  <c r="I224" i="20"/>
  <c r="I179" i="20"/>
  <c r="I250" i="20"/>
  <c r="I251" i="20"/>
  <c r="I171" i="20"/>
  <c r="I234" i="20"/>
  <c r="I207" i="20"/>
  <c r="I240" i="20"/>
  <c r="I161" i="20"/>
  <c r="I172" i="20"/>
  <c r="I227" i="20"/>
  <c r="I253" i="20"/>
  <c r="I191" i="20"/>
  <c r="I228" i="20"/>
  <c r="I233" i="20"/>
  <c r="I241" i="20"/>
  <c r="I230" i="20"/>
  <c r="I212" i="20"/>
  <c r="I180" i="20"/>
  <c r="I178" i="20"/>
  <c r="I216" i="20"/>
  <c r="I221" i="20"/>
  <c r="I244" i="20"/>
  <c r="I199" i="20"/>
  <c r="I169" i="20"/>
  <c r="I225" i="20"/>
  <c r="I175" i="20"/>
  <c r="I192" i="20"/>
  <c r="I197" i="20"/>
  <c r="I187" i="20"/>
  <c r="I209" i="20"/>
  <c r="I163" i="20"/>
  <c r="I185" i="20"/>
  <c r="I214" i="20"/>
  <c r="I254" i="20"/>
  <c r="I195" i="20"/>
  <c r="I245" i="20"/>
  <c r="I237" i="20"/>
  <c r="I239" i="20"/>
  <c r="I208" i="20"/>
  <c r="I248" i="20"/>
  <c r="I204" i="20"/>
  <c r="I181" i="20"/>
  <c r="H192" i="20"/>
  <c r="H238" i="20"/>
  <c r="H163" i="20"/>
  <c r="H233" i="20"/>
  <c r="H187" i="20"/>
  <c r="H202" i="20"/>
  <c r="H185" i="20"/>
  <c r="H242" i="20"/>
  <c r="H251" i="20"/>
  <c r="H212" i="20"/>
  <c r="H199" i="20"/>
  <c r="H169" i="20"/>
  <c r="H197" i="20"/>
  <c r="H173" i="20"/>
  <c r="H239" i="20"/>
  <c r="H243" i="20"/>
  <c r="H211" i="20"/>
  <c r="H231" i="20"/>
  <c r="H252" i="20"/>
  <c r="H175" i="20"/>
  <c r="H216" i="20"/>
  <c r="H247" i="20"/>
  <c r="H168" i="20"/>
  <c r="H204" i="20"/>
  <c r="H214" i="20"/>
  <c r="H177" i="20"/>
  <c r="H195" i="20"/>
  <c r="H235" i="20"/>
  <c r="H181" i="20"/>
  <c r="H237" i="20"/>
  <c r="H226" i="20"/>
  <c r="H178" i="20"/>
  <c r="H224" i="20"/>
  <c r="H159" i="20"/>
  <c r="H215" i="20"/>
  <c r="H205" i="20"/>
  <c r="H189" i="20"/>
  <c r="H200" i="20"/>
  <c r="H190" i="20"/>
  <c r="H207" i="20"/>
  <c r="H188" i="20"/>
  <c r="H160" i="20"/>
  <c r="H182" i="20"/>
  <c r="H253" i="20"/>
  <c r="H176" i="20"/>
  <c r="H164" i="20"/>
  <c r="H248" i="20"/>
  <c r="H162" i="20"/>
  <c r="H227" i="20"/>
  <c r="H244" i="20"/>
  <c r="H167" i="20"/>
  <c r="H241" i="20"/>
  <c r="H158" i="20"/>
  <c r="H219" i="20"/>
  <c r="H229" i="20"/>
  <c r="H180" i="20"/>
  <c r="H191" i="20"/>
  <c r="H217" i="20"/>
  <c r="H171" i="20"/>
  <c r="H208" i="20"/>
  <c r="H225" i="20"/>
  <c r="H240" i="20"/>
  <c r="H193" i="20"/>
  <c r="H210" i="20"/>
  <c r="H245" i="20"/>
  <c r="H166" i="20"/>
  <c r="H236" i="20"/>
  <c r="H183" i="20"/>
  <c r="H206" i="20"/>
  <c r="H232" i="20"/>
  <c r="H209" i="20"/>
  <c r="H246" i="20"/>
  <c r="H161" i="20"/>
  <c r="H201" i="20"/>
  <c r="H218" i="20"/>
  <c r="H174" i="20"/>
  <c r="H234" i="20"/>
  <c r="H157" i="20"/>
  <c r="H198" i="20"/>
  <c r="H213" i="20"/>
  <c r="H254" i="20"/>
  <c r="H165" i="20"/>
  <c r="H230" i="20"/>
  <c r="H170" i="20"/>
  <c r="H194" i="20"/>
  <c r="H228" i="20"/>
  <c r="H223" i="20"/>
  <c r="H222" i="20"/>
  <c r="H220" i="20"/>
  <c r="H186" i="20"/>
  <c r="H184" i="20"/>
  <c r="H250" i="20"/>
  <c r="H249" i="20"/>
  <c r="H179" i="20"/>
  <c r="H203" i="20"/>
  <c r="H196" i="20"/>
  <c r="H172" i="20"/>
  <c r="H221" i="20"/>
  <c r="N378" i="20"/>
  <c r="V209" i="20"/>
  <c r="Q378" i="20"/>
  <c r="V212" i="20"/>
  <c r="O225" i="20"/>
  <c r="O242" i="20"/>
  <c r="O200" i="20"/>
  <c r="O169" i="20"/>
  <c r="O221" i="20"/>
  <c r="O184" i="20"/>
  <c r="O166" i="20"/>
  <c r="O193" i="20"/>
  <c r="O213" i="20"/>
  <c r="O249" i="20"/>
  <c r="O188" i="20"/>
  <c r="O167" i="20"/>
  <c r="O209" i="20"/>
  <c r="O165" i="20"/>
  <c r="O230" i="20"/>
  <c r="O248" i="20"/>
  <c r="O201" i="20"/>
  <c r="O162" i="20"/>
  <c r="O176" i="20"/>
  <c r="O234" i="20"/>
  <c r="O197" i="20"/>
  <c r="O250" i="20"/>
  <c r="O218" i="20"/>
  <c r="O244" i="20"/>
  <c r="O189" i="20"/>
  <c r="O238" i="20"/>
  <c r="O175" i="20"/>
  <c r="O222" i="20"/>
  <c r="O185" i="20"/>
  <c r="O253" i="20"/>
  <c r="O206" i="20"/>
  <c r="O174" i="20"/>
  <c r="O245" i="20"/>
  <c r="O226" i="20"/>
  <c r="O173" i="20"/>
  <c r="O210" i="20"/>
  <c r="O171" i="20"/>
  <c r="O172" i="20"/>
  <c r="O194" i="20"/>
  <c r="O240" i="20"/>
  <c r="O254" i="20"/>
  <c r="O214" i="20"/>
  <c r="O235" i="20"/>
  <c r="O198" i="20"/>
  <c r="O158" i="20"/>
  <c r="O231" i="20"/>
  <c r="O252" i="20"/>
  <c r="O228" i="20"/>
  <c r="O241" i="20"/>
  <c r="O168" i="20"/>
  <c r="O202" i="20"/>
  <c r="O223" i="20"/>
  <c r="O186" i="20"/>
  <c r="O157" i="20"/>
  <c r="O219" i="20"/>
  <c r="O251" i="20"/>
  <c r="O216" i="20"/>
  <c r="O182" i="20"/>
  <c r="O239" i="20"/>
  <c r="O190" i="20"/>
  <c r="O211" i="20"/>
  <c r="O177" i="20"/>
  <c r="O178" i="20"/>
  <c r="O207" i="20"/>
  <c r="O180" i="20"/>
  <c r="O204" i="20"/>
  <c r="O246" i="20"/>
  <c r="O227" i="20"/>
  <c r="O179" i="20"/>
  <c r="O199" i="20"/>
  <c r="O164" i="20"/>
  <c r="O232" i="20"/>
  <c r="O195" i="20"/>
  <c r="O160" i="20"/>
  <c r="O203" i="20"/>
  <c r="O224" i="20"/>
  <c r="O183" i="20"/>
  <c r="O161" i="20"/>
  <c r="O208" i="20"/>
  <c r="O243" i="20"/>
  <c r="O217" i="20"/>
  <c r="O187" i="20"/>
  <c r="O215" i="20"/>
  <c r="O170" i="20"/>
  <c r="O163" i="20"/>
  <c r="O233" i="20"/>
  <c r="O220" i="20"/>
  <c r="O196" i="20"/>
  <c r="O181" i="20"/>
  <c r="O159" i="20"/>
  <c r="O191" i="20"/>
  <c r="O205" i="20"/>
  <c r="O237" i="20"/>
  <c r="O247" i="20"/>
  <c r="O229" i="20"/>
  <c r="O236" i="20"/>
  <c r="O192" i="20"/>
  <c r="O212" i="20"/>
  <c r="J165" i="20"/>
  <c r="J245" i="20"/>
  <c r="J239" i="20"/>
  <c r="J211" i="20"/>
  <c r="J221" i="20"/>
  <c r="J159" i="20"/>
  <c r="J179" i="20"/>
  <c r="J226" i="20"/>
  <c r="J230" i="20"/>
  <c r="J178" i="20"/>
  <c r="J242" i="20"/>
  <c r="J174" i="20"/>
  <c r="J209" i="20"/>
  <c r="J229" i="20"/>
  <c r="J241" i="20"/>
  <c r="J214" i="20"/>
  <c r="J254" i="20"/>
  <c r="J200" i="20"/>
  <c r="J222" i="20"/>
  <c r="J171" i="20"/>
  <c r="J181" i="20"/>
  <c r="J197" i="20"/>
  <c r="J217" i="20"/>
  <c r="J164" i="20"/>
  <c r="J202" i="20"/>
  <c r="J234" i="20"/>
  <c r="J248" i="20"/>
  <c r="J195" i="20"/>
  <c r="J218" i="20"/>
  <c r="J225" i="20"/>
  <c r="J185" i="20"/>
  <c r="J205" i="20"/>
  <c r="J170" i="20"/>
  <c r="J190" i="20"/>
  <c r="J210" i="20"/>
  <c r="J240" i="20"/>
  <c r="J176" i="20"/>
  <c r="J187" i="20"/>
  <c r="J213" i="20"/>
  <c r="J161" i="20"/>
  <c r="J193" i="20"/>
  <c r="J227" i="20"/>
  <c r="J162" i="20"/>
  <c r="J224" i="20"/>
  <c r="J172" i="20"/>
  <c r="J231" i="20"/>
  <c r="J201" i="20"/>
  <c r="J208" i="20"/>
  <c r="J215" i="20"/>
  <c r="J175" i="20"/>
  <c r="J246" i="20"/>
  <c r="J199" i="20"/>
  <c r="J220" i="20"/>
  <c r="J253" i="20"/>
  <c r="J189" i="20"/>
  <c r="J196" i="20"/>
  <c r="J160" i="20"/>
  <c r="J203" i="20"/>
  <c r="J232" i="20"/>
  <c r="J206" i="20"/>
  <c r="J194" i="20"/>
  <c r="J169" i="20"/>
  <c r="J163" i="20"/>
  <c r="J184" i="20"/>
  <c r="J182" i="20"/>
  <c r="J191" i="20"/>
  <c r="J207" i="20"/>
  <c r="J244" i="20"/>
  <c r="J250" i="20"/>
  <c r="J212" i="20"/>
  <c r="J252" i="20"/>
  <c r="J180" i="20"/>
  <c r="J228" i="20"/>
  <c r="J167" i="20"/>
  <c r="J249" i="20"/>
  <c r="J223" i="20"/>
  <c r="J219" i="20"/>
  <c r="J251" i="20"/>
  <c r="J238" i="20"/>
  <c r="J177" i="20"/>
  <c r="J204" i="20"/>
  <c r="J183" i="20"/>
  <c r="J168" i="20"/>
  <c r="J186" i="20"/>
  <c r="J236" i="20"/>
  <c r="J173" i="20"/>
  <c r="J216" i="20"/>
  <c r="J235" i="20"/>
  <c r="J192" i="20"/>
  <c r="J237" i="20"/>
  <c r="J247" i="20"/>
  <c r="J198" i="20"/>
  <c r="J158" i="20"/>
  <c r="J166" i="20"/>
  <c r="J157" i="20"/>
  <c r="J188" i="20"/>
  <c r="J243" i="20"/>
  <c r="J233" i="20"/>
  <c r="P208" i="20"/>
  <c r="P166" i="20"/>
  <c r="P207" i="20"/>
  <c r="P157" i="20"/>
  <c r="P228" i="20"/>
  <c r="P175" i="20"/>
  <c r="P225" i="20"/>
  <c r="P169" i="20"/>
  <c r="P196" i="20"/>
  <c r="P233" i="20"/>
  <c r="P195" i="20"/>
  <c r="P251" i="20"/>
  <c r="P216" i="20"/>
  <c r="P248" i="20"/>
  <c r="P213" i="20"/>
  <c r="P245" i="20"/>
  <c r="P184" i="20"/>
  <c r="P221" i="20"/>
  <c r="P183" i="20"/>
  <c r="P182" i="20"/>
  <c r="P204" i="20"/>
  <c r="P176" i="20"/>
  <c r="P201" i="20"/>
  <c r="P170" i="20"/>
  <c r="P244" i="20"/>
  <c r="P209" i="20"/>
  <c r="P159" i="20"/>
  <c r="P158" i="20"/>
  <c r="P192" i="20"/>
  <c r="P238" i="20"/>
  <c r="P189" i="20"/>
  <c r="P235" i="20"/>
  <c r="P168" i="20"/>
  <c r="P197" i="20"/>
  <c r="P252" i="20"/>
  <c r="P229" i="20"/>
  <c r="P177" i="20"/>
  <c r="P226" i="20"/>
  <c r="P171" i="20"/>
  <c r="P223" i="20"/>
  <c r="P234" i="20"/>
  <c r="P185" i="20"/>
  <c r="P240" i="20"/>
  <c r="P217" i="20"/>
  <c r="P249" i="20"/>
  <c r="P214" i="20"/>
  <c r="P246" i="20"/>
  <c r="P211" i="20"/>
  <c r="P161" i="20"/>
  <c r="P222" i="20"/>
  <c r="P163" i="20"/>
  <c r="P160" i="20"/>
  <c r="P205" i="20"/>
  <c r="P178" i="20"/>
  <c r="P202" i="20"/>
  <c r="P172" i="20"/>
  <c r="P199" i="20"/>
  <c r="P254" i="20"/>
  <c r="P210" i="20"/>
  <c r="P253" i="20"/>
  <c r="P230" i="20"/>
  <c r="P193" i="20"/>
  <c r="P239" i="20"/>
  <c r="P190" i="20"/>
  <c r="P236" i="20"/>
  <c r="P187" i="20"/>
  <c r="P242" i="20"/>
  <c r="P198" i="20"/>
  <c r="P241" i="20"/>
  <c r="P218" i="20"/>
  <c r="P179" i="20"/>
  <c r="P227" i="20"/>
  <c r="P173" i="20"/>
  <c r="P224" i="20"/>
  <c r="P232" i="20"/>
  <c r="P165" i="20"/>
  <c r="P231" i="20"/>
  <c r="P194" i="20"/>
  <c r="P180" i="20"/>
  <c r="P203" i="20"/>
  <c r="P174" i="20"/>
  <c r="P200" i="20"/>
  <c r="P162" i="20"/>
  <c r="P167" i="20"/>
  <c r="P247" i="20"/>
  <c r="P219" i="20"/>
  <c r="P206" i="20"/>
  <c r="P181" i="20"/>
  <c r="P250" i="20"/>
  <c r="P220" i="20"/>
  <c r="P215" i="20"/>
  <c r="P237" i="20"/>
  <c r="P191" i="20"/>
  <c r="P164" i="20"/>
  <c r="P186" i="20"/>
  <c r="P212" i="20"/>
  <c r="P243" i="20"/>
  <c r="P188" i="20"/>
  <c r="L378" i="20"/>
  <c r="V207" i="20"/>
  <c r="V204" i="20"/>
  <c r="I378" i="20"/>
  <c r="V208" i="20"/>
  <c r="M378" i="20"/>
  <c r="M226" i="20"/>
  <c r="M192" i="20"/>
  <c r="M164" i="20"/>
  <c r="M188" i="20"/>
  <c r="M160" i="20"/>
  <c r="M185" i="20"/>
  <c r="M237" i="20"/>
  <c r="M218" i="20"/>
  <c r="M170" i="20"/>
  <c r="M177" i="20"/>
  <c r="M225" i="20"/>
  <c r="M169" i="20"/>
  <c r="M222" i="20"/>
  <c r="M163" i="20"/>
  <c r="M243" i="20"/>
  <c r="M206" i="20"/>
  <c r="M179" i="20"/>
  <c r="M214" i="20"/>
  <c r="M180" i="20"/>
  <c r="M213" i="20"/>
  <c r="M234" i="20"/>
  <c r="M210" i="20"/>
  <c r="M162" i="20"/>
  <c r="M231" i="20"/>
  <c r="M194" i="20"/>
  <c r="M202" i="20"/>
  <c r="M251" i="20"/>
  <c r="M201" i="20"/>
  <c r="M247" i="20"/>
  <c r="M198" i="20"/>
  <c r="M240" i="20"/>
  <c r="M219" i="20"/>
  <c r="M181" i="20"/>
  <c r="M190" i="20"/>
  <c r="M176" i="20"/>
  <c r="M189" i="20"/>
  <c r="M178" i="20"/>
  <c r="M186" i="20"/>
  <c r="M244" i="20"/>
  <c r="M207" i="20"/>
  <c r="M157" i="20"/>
  <c r="M173" i="20"/>
  <c r="M227" i="20"/>
  <c r="M171" i="20"/>
  <c r="M223" i="20"/>
  <c r="M165" i="20"/>
  <c r="M232" i="20"/>
  <c r="M195" i="20"/>
  <c r="M239" i="20"/>
  <c r="M238" i="20"/>
  <c r="M215" i="20"/>
  <c r="M168" i="20"/>
  <c r="M211" i="20"/>
  <c r="M166" i="20"/>
  <c r="M220" i="20"/>
  <c r="M183" i="20"/>
  <c r="M253" i="20"/>
  <c r="M252" i="20"/>
  <c r="M203" i="20"/>
  <c r="M248" i="20"/>
  <c r="M199" i="20"/>
  <c r="M245" i="20"/>
  <c r="M208" i="20"/>
  <c r="M159" i="20"/>
  <c r="M241" i="20"/>
  <c r="M182" i="20"/>
  <c r="M191" i="20"/>
  <c r="M158" i="20"/>
  <c r="M187" i="20"/>
  <c r="M233" i="20"/>
  <c r="M196" i="20"/>
  <c r="M235" i="20"/>
  <c r="M229" i="20"/>
  <c r="M174" i="20"/>
  <c r="M216" i="20"/>
  <c r="M236" i="20"/>
  <c r="M212" i="20"/>
  <c r="M172" i="20"/>
  <c r="M209" i="20"/>
  <c r="M161" i="20"/>
  <c r="M242" i="20"/>
  <c r="M205" i="20"/>
  <c r="M228" i="20"/>
  <c r="M254" i="20"/>
  <c r="M204" i="20"/>
  <c r="M230" i="20"/>
  <c r="M221" i="20"/>
  <c r="M175" i="20"/>
  <c r="M217" i="20"/>
  <c r="M249" i="20"/>
  <c r="M193" i="20"/>
  <c r="M224" i="20"/>
  <c r="M200" i="20"/>
  <c r="M167" i="20"/>
  <c r="M197" i="20"/>
  <c r="M246" i="20"/>
  <c r="M184" i="20"/>
  <c r="M250" i="20"/>
  <c r="L209" i="20"/>
  <c r="L167" i="20"/>
  <c r="L220" i="20"/>
  <c r="L159" i="20"/>
  <c r="L245" i="20"/>
  <c r="L204" i="20"/>
  <c r="L178" i="20"/>
  <c r="L213" i="20"/>
  <c r="L197" i="20"/>
  <c r="L170" i="20"/>
  <c r="L208" i="20"/>
  <c r="L162" i="20"/>
  <c r="L229" i="20"/>
  <c r="L192" i="20"/>
  <c r="L254" i="20"/>
  <c r="L201" i="20"/>
  <c r="L172" i="20"/>
  <c r="L233" i="20"/>
  <c r="L250" i="20"/>
  <c r="L196" i="20"/>
  <c r="L238" i="20"/>
  <c r="L217" i="20"/>
  <c r="L177" i="20"/>
  <c r="L242" i="20"/>
  <c r="L189" i="20"/>
  <c r="L185" i="20"/>
  <c r="L234" i="20"/>
  <c r="L184" i="20"/>
  <c r="L246" i="20"/>
  <c r="L205" i="20"/>
  <c r="L180" i="20"/>
  <c r="L226" i="20"/>
  <c r="L171" i="20"/>
  <c r="L163" i="20"/>
  <c r="L222" i="20"/>
  <c r="L161" i="20"/>
  <c r="L230" i="20"/>
  <c r="L193" i="20"/>
  <c r="L214" i="20"/>
  <c r="L174" i="20"/>
  <c r="L166" i="20"/>
  <c r="L210" i="20"/>
  <c r="L164" i="20"/>
  <c r="L218" i="20"/>
  <c r="L179" i="20"/>
  <c r="L237" i="20"/>
  <c r="L202" i="20"/>
  <c r="L252" i="20"/>
  <c r="L251" i="20"/>
  <c r="L198" i="20"/>
  <c r="L247" i="20"/>
  <c r="L206" i="20"/>
  <c r="L182" i="20"/>
  <c r="L243" i="20"/>
  <c r="L190" i="20"/>
  <c r="L236" i="20"/>
  <c r="L235" i="20"/>
  <c r="L186" i="20"/>
  <c r="L231" i="20"/>
  <c r="L194" i="20"/>
  <c r="L158" i="20"/>
  <c r="L227" i="20"/>
  <c r="L173" i="20"/>
  <c r="L224" i="20"/>
  <c r="L223" i="20"/>
  <c r="L165" i="20"/>
  <c r="L219" i="20"/>
  <c r="L181" i="20"/>
  <c r="L240" i="20"/>
  <c r="L215" i="20"/>
  <c r="L176" i="20"/>
  <c r="L212" i="20"/>
  <c r="L249" i="20"/>
  <c r="L199" i="20"/>
  <c r="L248" i="20"/>
  <c r="L195" i="20"/>
  <c r="L160" i="20"/>
  <c r="L228" i="20"/>
  <c r="L191" i="20"/>
  <c r="L241" i="20"/>
  <c r="L188" i="20"/>
  <c r="L203" i="20"/>
  <c r="L221" i="20"/>
  <c r="L175" i="20"/>
  <c r="L211" i="20"/>
  <c r="L253" i="20"/>
  <c r="L187" i="20"/>
  <c r="L225" i="20"/>
  <c r="L168" i="20"/>
  <c r="L200" i="20"/>
  <c r="L157" i="20"/>
  <c r="L239" i="20"/>
  <c r="L232" i="20"/>
  <c r="L169" i="20"/>
  <c r="L207" i="20"/>
  <c r="L183" i="20"/>
  <c r="L244" i="20"/>
  <c r="L216" i="20"/>
  <c r="R351" i="20" l="1"/>
  <c r="R357" i="20"/>
  <c r="R321" i="20"/>
  <c r="R315" i="20"/>
  <c r="R340" i="20"/>
  <c r="R331" i="20"/>
  <c r="R296" i="20"/>
  <c r="R328" i="20"/>
  <c r="R360" i="20"/>
  <c r="R348" i="20"/>
  <c r="R341" i="20"/>
  <c r="R308" i="20"/>
  <c r="R327" i="20"/>
  <c r="R359" i="20"/>
  <c r="R362" i="20"/>
  <c r="R358" i="20"/>
  <c r="R305" i="20"/>
  <c r="R336" i="20"/>
  <c r="R303" i="20"/>
  <c r="R352" i="20"/>
  <c r="R314" i="20"/>
  <c r="R347" i="20"/>
  <c r="R300" i="20"/>
  <c r="R322" i="20"/>
  <c r="R354" i="20"/>
  <c r="R311" i="20"/>
  <c r="R330" i="20"/>
  <c r="R349" i="20"/>
  <c r="R335" i="20"/>
  <c r="R320" i="20"/>
  <c r="R319" i="20"/>
  <c r="R310" i="20"/>
  <c r="R298" i="20"/>
  <c r="R302" i="20"/>
  <c r="R316" i="20"/>
  <c r="R334" i="20"/>
  <c r="R338" i="20"/>
  <c r="R337" i="20"/>
  <c r="R333" i="20"/>
  <c r="R318" i="20"/>
  <c r="R297" i="20"/>
  <c r="R344" i="20"/>
  <c r="R356" i="20"/>
  <c r="R329" i="20"/>
  <c r="R342" i="20"/>
  <c r="R324" i="20"/>
  <c r="R301" i="20"/>
  <c r="R332" i="20"/>
  <c r="R343" i="20"/>
  <c r="R353" i="20"/>
  <c r="R346" i="20"/>
  <c r="R326" i="20"/>
  <c r="R361" i="20"/>
  <c r="R304" i="20"/>
  <c r="R325" i="20"/>
  <c r="R309" i="20"/>
  <c r="R306" i="20"/>
  <c r="R317" i="20"/>
  <c r="R323" i="20"/>
  <c r="R363" i="20"/>
  <c r="R313" i="20"/>
  <c r="R350" i="20"/>
  <c r="R355" i="20"/>
  <c r="R312" i="20"/>
  <c r="R339" i="20"/>
  <c r="R345" i="20"/>
  <c r="R299" i="20"/>
  <c r="R307" i="20"/>
  <c r="R274" i="20"/>
  <c r="R289" i="20"/>
  <c r="R277" i="20"/>
  <c r="R266" i="20"/>
  <c r="R272" i="20"/>
  <c r="R281" i="20"/>
  <c r="R282" i="20"/>
  <c r="R294" i="20"/>
  <c r="R283" i="20"/>
  <c r="R280" i="20"/>
  <c r="R278" i="20"/>
  <c r="R287" i="20"/>
  <c r="R295" i="20"/>
  <c r="R279" i="20"/>
  <c r="R292" i="20"/>
  <c r="R273" i="20"/>
  <c r="R290" i="20"/>
  <c r="R270" i="20"/>
  <c r="R276" i="20"/>
  <c r="R267" i="20"/>
  <c r="R275" i="20"/>
  <c r="R268" i="20"/>
  <c r="R291" i="20"/>
  <c r="R285" i="20"/>
  <c r="R288" i="20"/>
  <c r="R271" i="20"/>
  <c r="R293" i="20"/>
  <c r="R284" i="20"/>
  <c r="R286" i="20"/>
  <c r="R269" i="20"/>
  <c r="F263" i="20"/>
  <c r="F365" i="20" s="1"/>
  <c r="G263" i="20"/>
  <c r="G365" i="20" s="1"/>
  <c r="J263" i="20"/>
  <c r="K263" i="20"/>
  <c r="L263" i="20"/>
  <c r="Q263" i="20"/>
  <c r="H263" i="20"/>
  <c r="I263" i="20"/>
  <c r="N263" i="20"/>
  <c r="M263" i="20"/>
  <c r="P263" i="20"/>
  <c r="O263" i="20"/>
  <c r="L482" i="20"/>
  <c r="Q482" i="20"/>
  <c r="H482" i="20"/>
  <c r="I482" i="20"/>
  <c r="M482" i="20"/>
  <c r="N482" i="20"/>
  <c r="J482" i="20"/>
  <c r="G482" i="20"/>
  <c r="K482" i="20"/>
  <c r="O482" i="20"/>
  <c r="P482" i="20"/>
  <c r="F376" i="20" l="1"/>
  <c r="S136" i="20"/>
  <c r="W136" i="20" s="1"/>
  <c r="U136" i="20"/>
  <c r="X136" i="20" s="1"/>
  <c r="G289" i="20"/>
  <c r="F289" i="20"/>
  <c r="F342" i="20"/>
  <c r="G342" i="20"/>
  <c r="G277" i="20"/>
  <c r="F277" i="20"/>
  <c r="F265" i="20"/>
  <c r="G265" i="20"/>
  <c r="F330" i="20"/>
  <c r="G330" i="20"/>
  <c r="F274" i="20"/>
  <c r="G274" i="20"/>
  <c r="F278" i="20"/>
  <c r="G278" i="20"/>
  <c r="F307" i="20"/>
  <c r="G307" i="20"/>
  <c r="G318" i="20"/>
  <c r="F318" i="20"/>
  <c r="F350" i="20"/>
  <c r="G350" i="20"/>
  <c r="F361" i="20"/>
  <c r="G361" i="20"/>
  <c r="F301" i="20"/>
  <c r="G301" i="20"/>
  <c r="F362" i="20"/>
  <c r="G362" i="20"/>
  <c r="F333" i="20"/>
  <c r="G333" i="20"/>
  <c r="F315" i="20"/>
  <c r="G315" i="20"/>
  <c r="F304" i="20"/>
  <c r="G304" i="20"/>
  <c r="F308" i="20"/>
  <c r="G308" i="20"/>
  <c r="F348" i="20"/>
  <c r="G348" i="20"/>
  <c r="F358" i="20"/>
  <c r="G358" i="20"/>
  <c r="G295" i="20"/>
  <c r="F295" i="20"/>
  <c r="F328" i="20"/>
  <c r="G328" i="20"/>
  <c r="F285" i="20"/>
  <c r="G285" i="20"/>
  <c r="F313" i="20"/>
  <c r="G313" i="20"/>
  <c r="F326" i="20"/>
  <c r="G326" i="20"/>
  <c r="F346" i="20"/>
  <c r="G346" i="20"/>
  <c r="F268" i="20"/>
  <c r="G268" i="20"/>
  <c r="G312" i="20"/>
  <c r="F312" i="20"/>
  <c r="F284" i="20"/>
  <c r="G284" i="20"/>
  <c r="F332" i="20"/>
  <c r="G332" i="20"/>
  <c r="F283" i="20"/>
  <c r="G283" i="20"/>
  <c r="F266" i="20"/>
  <c r="G266" i="20"/>
  <c r="F287" i="20"/>
  <c r="G287" i="20"/>
  <c r="F311" i="20"/>
  <c r="G311" i="20"/>
  <c r="F356" i="20"/>
  <c r="G356" i="20"/>
  <c r="G336" i="20"/>
  <c r="F336" i="20"/>
  <c r="F296" i="20"/>
  <c r="G296" i="20"/>
  <c r="F363" i="20"/>
  <c r="G363" i="20"/>
  <c r="G306" i="20"/>
  <c r="F306" i="20"/>
  <c r="F353" i="20"/>
  <c r="G353" i="20"/>
  <c r="F302" i="20"/>
  <c r="G302" i="20"/>
  <c r="F337" i="20"/>
  <c r="G337" i="20"/>
  <c r="G354" i="20"/>
  <c r="F354" i="20"/>
  <c r="F272" i="20"/>
  <c r="G272" i="20"/>
  <c r="F357" i="20"/>
  <c r="G357" i="20"/>
  <c r="F276" i="20"/>
  <c r="G276" i="20"/>
  <c r="F351" i="20"/>
  <c r="G351" i="20"/>
  <c r="F310" i="20"/>
  <c r="G310" i="20"/>
  <c r="F273" i="20"/>
  <c r="G273" i="20"/>
  <c r="G331" i="20"/>
  <c r="F331" i="20"/>
  <c r="F323" i="20"/>
  <c r="G323" i="20"/>
  <c r="F309" i="20"/>
  <c r="G309" i="20"/>
  <c r="F293" i="20"/>
  <c r="G293" i="20"/>
  <c r="F281" i="20"/>
  <c r="G281" i="20"/>
  <c r="F347" i="20"/>
  <c r="G347" i="20"/>
  <c r="F325" i="20"/>
  <c r="G325" i="20"/>
  <c r="F314" i="20"/>
  <c r="G314" i="20"/>
  <c r="F317" i="20"/>
  <c r="G317" i="20"/>
  <c r="F275" i="20"/>
  <c r="G275" i="20"/>
  <c r="F300" i="20"/>
  <c r="G300" i="20"/>
  <c r="F321" i="20"/>
  <c r="G321" i="20"/>
  <c r="F297" i="20"/>
  <c r="G297" i="20"/>
  <c r="F352" i="20"/>
  <c r="G352" i="20"/>
  <c r="F340" i="20"/>
  <c r="G340" i="20"/>
  <c r="G271" i="20"/>
  <c r="F271" i="20"/>
  <c r="F349" i="20"/>
  <c r="G349" i="20"/>
  <c r="F290" i="20"/>
  <c r="G290" i="20"/>
  <c r="F279" i="20"/>
  <c r="G279" i="20"/>
  <c r="F341" i="20"/>
  <c r="G341" i="20"/>
  <c r="F299" i="20"/>
  <c r="G299" i="20"/>
  <c r="F294" i="20"/>
  <c r="G294" i="20"/>
  <c r="F338" i="20"/>
  <c r="G338" i="20"/>
  <c r="F334" i="20"/>
  <c r="G334" i="20"/>
  <c r="F298" i="20"/>
  <c r="G298" i="20"/>
  <c r="G343" i="20"/>
  <c r="F343" i="20"/>
  <c r="F303" i="20"/>
  <c r="G303" i="20"/>
  <c r="F305" i="20"/>
  <c r="G305" i="20"/>
  <c r="F360" i="20"/>
  <c r="G360" i="20"/>
  <c r="F345" i="20"/>
  <c r="G345" i="20"/>
  <c r="F282" i="20"/>
  <c r="G282" i="20"/>
  <c r="F286" i="20"/>
  <c r="G286" i="20"/>
  <c r="F329" i="20"/>
  <c r="G329" i="20"/>
  <c r="F288" i="20"/>
  <c r="G288" i="20"/>
  <c r="F320" i="20"/>
  <c r="G320" i="20"/>
  <c r="F319" i="20"/>
  <c r="G319" i="20"/>
  <c r="F359" i="20"/>
  <c r="G359" i="20"/>
  <c r="F327" i="20"/>
  <c r="G327" i="20"/>
  <c r="F267" i="20"/>
  <c r="G267" i="20"/>
  <c r="F335" i="20"/>
  <c r="G335" i="20"/>
  <c r="F292" i="20"/>
  <c r="G292" i="20"/>
  <c r="G355" i="20"/>
  <c r="F355" i="20"/>
  <c r="F344" i="20"/>
  <c r="G344" i="20"/>
  <c r="F322" i="20"/>
  <c r="G322" i="20"/>
  <c r="F270" i="20"/>
  <c r="G270" i="20"/>
  <c r="F280" i="20"/>
  <c r="G280" i="20"/>
  <c r="F291" i="20"/>
  <c r="G291" i="20"/>
  <c r="F339" i="20"/>
  <c r="G339" i="20"/>
  <c r="G324" i="20"/>
  <c r="F324" i="20"/>
  <c r="F269" i="20"/>
  <c r="G269" i="20"/>
  <c r="F316" i="20"/>
  <c r="G316" i="20"/>
  <c r="M314" i="20"/>
  <c r="Q314" i="20"/>
  <c r="H314" i="20"/>
  <c r="I314" i="20"/>
  <c r="J314" i="20"/>
  <c r="K314" i="20"/>
  <c r="L314" i="20"/>
  <c r="N314" i="20"/>
  <c r="O314" i="20"/>
  <c r="P314" i="20"/>
  <c r="L330" i="20"/>
  <c r="M330" i="20"/>
  <c r="N330" i="20"/>
  <c r="O330" i="20"/>
  <c r="H330" i="20"/>
  <c r="J330" i="20"/>
  <c r="K330" i="20"/>
  <c r="P330" i="20"/>
  <c r="Q330" i="20"/>
  <c r="I330" i="20"/>
  <c r="H352" i="20"/>
  <c r="I352" i="20"/>
  <c r="J352" i="20"/>
  <c r="K352" i="20"/>
  <c r="P352" i="20"/>
  <c r="M352" i="20"/>
  <c r="L352" i="20"/>
  <c r="Q352" i="20"/>
  <c r="O352" i="20"/>
  <c r="N352" i="20"/>
  <c r="J274" i="20"/>
  <c r="L274" i="20"/>
  <c r="P274" i="20"/>
  <c r="H274" i="20"/>
  <c r="I274" i="20"/>
  <c r="O274" i="20"/>
  <c r="M274" i="20"/>
  <c r="N274" i="20"/>
  <c r="Q274" i="20"/>
  <c r="K274" i="20"/>
  <c r="M313" i="20"/>
  <c r="Q313" i="20"/>
  <c r="P313" i="20"/>
  <c r="H313" i="20"/>
  <c r="N313" i="20"/>
  <c r="I313" i="20"/>
  <c r="J313" i="20"/>
  <c r="O313" i="20"/>
  <c r="K313" i="20"/>
  <c r="L313" i="20"/>
  <c r="H353" i="20"/>
  <c r="I353" i="20"/>
  <c r="J353" i="20"/>
  <c r="K353" i="20"/>
  <c r="P353" i="20"/>
  <c r="L353" i="20"/>
  <c r="M353" i="20"/>
  <c r="N353" i="20"/>
  <c r="O353" i="20"/>
  <c r="Q353" i="20"/>
  <c r="Q322" i="20"/>
  <c r="N322" i="20"/>
  <c r="L322" i="20"/>
  <c r="M322" i="20"/>
  <c r="O322" i="20"/>
  <c r="P322" i="20"/>
  <c r="H322" i="20"/>
  <c r="K322" i="20"/>
  <c r="I322" i="20"/>
  <c r="J322" i="20"/>
  <c r="J270" i="20"/>
  <c r="L270" i="20"/>
  <c r="P270" i="20"/>
  <c r="H270" i="20"/>
  <c r="O270" i="20"/>
  <c r="I270" i="20"/>
  <c r="K270" i="20"/>
  <c r="M270" i="20"/>
  <c r="N270" i="20"/>
  <c r="Q270" i="20"/>
  <c r="H354" i="20"/>
  <c r="I354" i="20"/>
  <c r="J354" i="20"/>
  <c r="K354" i="20"/>
  <c r="P354" i="20"/>
  <c r="N354" i="20"/>
  <c r="O354" i="20"/>
  <c r="Q354" i="20"/>
  <c r="L354" i="20"/>
  <c r="M354" i="20"/>
  <c r="H347" i="20"/>
  <c r="I347" i="20"/>
  <c r="J347" i="20"/>
  <c r="K347" i="20"/>
  <c r="P347" i="20"/>
  <c r="L347" i="20"/>
  <c r="O347" i="20"/>
  <c r="Q347" i="20"/>
  <c r="M347" i="20"/>
  <c r="N347" i="20"/>
  <c r="H342" i="20"/>
  <c r="I342" i="20"/>
  <c r="J342" i="20"/>
  <c r="K342" i="20"/>
  <c r="P342" i="20"/>
  <c r="N342" i="20"/>
  <c r="O342" i="20"/>
  <c r="Q342" i="20"/>
  <c r="L342" i="20"/>
  <c r="M342" i="20"/>
  <c r="I359" i="20"/>
  <c r="J359" i="20"/>
  <c r="K359" i="20"/>
  <c r="P359" i="20"/>
  <c r="H359" i="20"/>
  <c r="N359" i="20"/>
  <c r="O359" i="20"/>
  <c r="Q359" i="20"/>
  <c r="M359" i="20"/>
  <c r="L359" i="20"/>
  <c r="M289" i="20"/>
  <c r="P289" i="20"/>
  <c r="Q289" i="20"/>
  <c r="I289" i="20"/>
  <c r="L289" i="20"/>
  <c r="N289" i="20"/>
  <c r="O289" i="20"/>
  <c r="H289" i="20"/>
  <c r="J289" i="20"/>
  <c r="K289" i="20"/>
  <c r="M297" i="20"/>
  <c r="P297" i="20"/>
  <c r="Q297" i="20"/>
  <c r="I297" i="20"/>
  <c r="H297" i="20"/>
  <c r="J297" i="20"/>
  <c r="O297" i="20"/>
  <c r="L297" i="20"/>
  <c r="N297" i="20"/>
  <c r="K297" i="20"/>
  <c r="Q325" i="20"/>
  <c r="H325" i="20"/>
  <c r="I325" i="20"/>
  <c r="N325" i="20"/>
  <c r="M325" i="20"/>
  <c r="J325" i="20"/>
  <c r="K325" i="20"/>
  <c r="L325" i="20"/>
  <c r="O325" i="20"/>
  <c r="P325" i="20"/>
  <c r="J277" i="20"/>
  <c r="L277" i="20"/>
  <c r="P277" i="20"/>
  <c r="H277" i="20"/>
  <c r="I277" i="20"/>
  <c r="O277" i="20"/>
  <c r="K277" i="20"/>
  <c r="M277" i="20"/>
  <c r="N277" i="20"/>
  <c r="Q277" i="20"/>
  <c r="M284" i="20"/>
  <c r="P284" i="20"/>
  <c r="Q284" i="20"/>
  <c r="I284" i="20"/>
  <c r="K284" i="20"/>
  <c r="J284" i="20"/>
  <c r="L284" i="20"/>
  <c r="N284" i="20"/>
  <c r="O284" i="20"/>
  <c r="H284" i="20"/>
  <c r="M304" i="20"/>
  <c r="P304" i="20"/>
  <c r="Q304" i="20"/>
  <c r="L304" i="20"/>
  <c r="H304" i="20"/>
  <c r="I304" i="20"/>
  <c r="J304" i="20"/>
  <c r="N304" i="20"/>
  <c r="O304" i="20"/>
  <c r="K304" i="20"/>
  <c r="Q315" i="20"/>
  <c r="K315" i="20"/>
  <c r="L315" i="20"/>
  <c r="M315" i="20"/>
  <c r="N315" i="20"/>
  <c r="H315" i="20"/>
  <c r="I315" i="20"/>
  <c r="J315" i="20"/>
  <c r="O315" i="20"/>
  <c r="P315" i="20"/>
  <c r="J267" i="20"/>
  <c r="L267" i="20"/>
  <c r="P267" i="20"/>
  <c r="H267" i="20"/>
  <c r="O267" i="20"/>
  <c r="I267" i="20"/>
  <c r="N267" i="20"/>
  <c r="Q267" i="20"/>
  <c r="K267" i="20"/>
  <c r="M267" i="20"/>
  <c r="M308" i="20"/>
  <c r="Q308" i="20"/>
  <c r="L308" i="20"/>
  <c r="O308" i="20"/>
  <c r="P308" i="20"/>
  <c r="I308" i="20"/>
  <c r="K308" i="20"/>
  <c r="H308" i="20"/>
  <c r="J308" i="20"/>
  <c r="N308" i="20"/>
  <c r="M307" i="20"/>
  <c r="P307" i="20"/>
  <c r="Q307" i="20"/>
  <c r="I307" i="20"/>
  <c r="O307" i="20"/>
  <c r="H307" i="20"/>
  <c r="J307" i="20"/>
  <c r="K307" i="20"/>
  <c r="L307" i="20"/>
  <c r="N307" i="20"/>
  <c r="H358" i="20"/>
  <c r="I358" i="20"/>
  <c r="J358" i="20"/>
  <c r="K358" i="20"/>
  <c r="P358" i="20"/>
  <c r="M358" i="20"/>
  <c r="N358" i="20"/>
  <c r="Q358" i="20"/>
  <c r="O358" i="20"/>
  <c r="L358" i="20"/>
  <c r="H326" i="20"/>
  <c r="I326" i="20"/>
  <c r="J326" i="20"/>
  <c r="K326" i="20"/>
  <c r="P326" i="20"/>
  <c r="N326" i="20"/>
  <c r="O326" i="20"/>
  <c r="Q326" i="20"/>
  <c r="L326" i="20"/>
  <c r="M326" i="20"/>
  <c r="H336" i="20"/>
  <c r="I336" i="20"/>
  <c r="N336" i="20"/>
  <c r="J336" i="20"/>
  <c r="L336" i="20"/>
  <c r="M336" i="20"/>
  <c r="K336" i="20"/>
  <c r="O336" i="20"/>
  <c r="P336" i="20"/>
  <c r="Q336" i="20"/>
  <c r="H351" i="20"/>
  <c r="I351" i="20"/>
  <c r="J351" i="20"/>
  <c r="K351" i="20"/>
  <c r="P351" i="20"/>
  <c r="N351" i="20"/>
  <c r="O351" i="20"/>
  <c r="Q351" i="20"/>
  <c r="L351" i="20"/>
  <c r="M351" i="20"/>
  <c r="M310" i="20"/>
  <c r="Q310" i="20"/>
  <c r="I310" i="20"/>
  <c r="H310" i="20"/>
  <c r="J310" i="20"/>
  <c r="K310" i="20"/>
  <c r="L310" i="20"/>
  <c r="O310" i="20"/>
  <c r="P310" i="20"/>
  <c r="N310" i="20"/>
  <c r="J273" i="20"/>
  <c r="L273" i="20"/>
  <c r="P273" i="20"/>
  <c r="H273" i="20"/>
  <c r="O273" i="20"/>
  <c r="I273" i="20"/>
  <c r="M273" i="20"/>
  <c r="K273" i="20"/>
  <c r="N273" i="20"/>
  <c r="Q273" i="20"/>
  <c r="M331" i="20"/>
  <c r="N331" i="20"/>
  <c r="O331" i="20"/>
  <c r="P331" i="20"/>
  <c r="I331" i="20"/>
  <c r="H331" i="20"/>
  <c r="Q331" i="20"/>
  <c r="J331" i="20"/>
  <c r="K331" i="20"/>
  <c r="L331" i="20"/>
  <c r="Q323" i="20"/>
  <c r="O323" i="20"/>
  <c r="N323" i="20"/>
  <c r="P323" i="20"/>
  <c r="J323" i="20"/>
  <c r="K323" i="20"/>
  <c r="I323" i="20"/>
  <c r="L323" i="20"/>
  <c r="H323" i="20"/>
  <c r="M323" i="20"/>
  <c r="M309" i="20"/>
  <c r="Q309" i="20"/>
  <c r="O309" i="20"/>
  <c r="H309" i="20"/>
  <c r="N309" i="20"/>
  <c r="P309" i="20"/>
  <c r="J309" i="20"/>
  <c r="K309" i="20"/>
  <c r="L309" i="20"/>
  <c r="I309" i="20"/>
  <c r="M293" i="20"/>
  <c r="P293" i="20"/>
  <c r="Q293" i="20"/>
  <c r="I293" i="20"/>
  <c r="K293" i="20"/>
  <c r="J293" i="20"/>
  <c r="L293" i="20"/>
  <c r="N293" i="20"/>
  <c r="O293" i="20"/>
  <c r="H293" i="20"/>
  <c r="I265" i="20"/>
  <c r="J265" i="20"/>
  <c r="K265" i="20"/>
  <c r="P265" i="20"/>
  <c r="H265" i="20"/>
  <c r="N265" i="20"/>
  <c r="O265" i="20"/>
  <c r="Q265" i="20"/>
  <c r="L265" i="20"/>
  <c r="M265" i="20"/>
  <c r="M287" i="20"/>
  <c r="P287" i="20"/>
  <c r="Q287" i="20"/>
  <c r="I287" i="20"/>
  <c r="K287" i="20"/>
  <c r="H287" i="20"/>
  <c r="L287" i="20"/>
  <c r="J287" i="20"/>
  <c r="O287" i="20"/>
  <c r="N287" i="20"/>
  <c r="M301" i="20"/>
  <c r="P301" i="20"/>
  <c r="Q301" i="20"/>
  <c r="I301" i="20"/>
  <c r="L301" i="20"/>
  <c r="N301" i="20"/>
  <c r="O301" i="20"/>
  <c r="K301" i="20"/>
  <c r="J301" i="20"/>
  <c r="H301" i="20"/>
  <c r="H348" i="20"/>
  <c r="I348" i="20"/>
  <c r="J348" i="20"/>
  <c r="K348" i="20"/>
  <c r="P348" i="20"/>
  <c r="O348" i="20"/>
  <c r="L348" i="20"/>
  <c r="Q348" i="20"/>
  <c r="M348" i="20"/>
  <c r="N348" i="20"/>
  <c r="H346" i="20"/>
  <c r="I346" i="20"/>
  <c r="J346" i="20"/>
  <c r="K346" i="20"/>
  <c r="P346" i="20"/>
  <c r="M346" i="20"/>
  <c r="N346" i="20"/>
  <c r="Q346" i="20"/>
  <c r="O346" i="20"/>
  <c r="L346" i="20"/>
  <c r="H356" i="20"/>
  <c r="I356" i="20"/>
  <c r="J356" i="20"/>
  <c r="K356" i="20"/>
  <c r="P356" i="20"/>
  <c r="O356" i="20"/>
  <c r="Q356" i="20"/>
  <c r="L356" i="20"/>
  <c r="M356" i="20"/>
  <c r="N356" i="20"/>
  <c r="M302" i="20"/>
  <c r="P302" i="20"/>
  <c r="Q302" i="20"/>
  <c r="I302" i="20"/>
  <c r="K302" i="20"/>
  <c r="J302" i="20"/>
  <c r="L302" i="20"/>
  <c r="N302" i="20"/>
  <c r="O302" i="20"/>
  <c r="H302" i="20"/>
  <c r="Q335" i="20"/>
  <c r="H335" i="20"/>
  <c r="M335" i="20"/>
  <c r="P335" i="20"/>
  <c r="I335" i="20"/>
  <c r="L335" i="20"/>
  <c r="N335" i="20"/>
  <c r="O335" i="20"/>
  <c r="J335" i="20"/>
  <c r="K335" i="20"/>
  <c r="M292" i="20"/>
  <c r="P292" i="20"/>
  <c r="Q292" i="20"/>
  <c r="I292" i="20"/>
  <c r="L292" i="20"/>
  <c r="N292" i="20"/>
  <c r="O292" i="20"/>
  <c r="K292" i="20"/>
  <c r="H292" i="20"/>
  <c r="J292" i="20"/>
  <c r="H340" i="20"/>
  <c r="I340" i="20"/>
  <c r="J340" i="20"/>
  <c r="K340" i="20"/>
  <c r="P340" i="20"/>
  <c r="L340" i="20"/>
  <c r="M340" i="20"/>
  <c r="Q340" i="20"/>
  <c r="N340" i="20"/>
  <c r="O340" i="20"/>
  <c r="H355" i="20"/>
  <c r="I355" i="20"/>
  <c r="J355" i="20"/>
  <c r="K355" i="20"/>
  <c r="P355" i="20"/>
  <c r="N355" i="20"/>
  <c r="O355" i="20"/>
  <c r="M355" i="20"/>
  <c r="Q355" i="20"/>
  <c r="L355" i="20"/>
  <c r="Q317" i="20"/>
  <c r="I317" i="20"/>
  <c r="O317" i="20"/>
  <c r="P317" i="20"/>
  <c r="K317" i="20"/>
  <c r="H317" i="20"/>
  <c r="J317" i="20"/>
  <c r="L317" i="20"/>
  <c r="M317" i="20"/>
  <c r="N317" i="20"/>
  <c r="J275" i="20"/>
  <c r="L275" i="20"/>
  <c r="P275" i="20"/>
  <c r="H275" i="20"/>
  <c r="I275" i="20"/>
  <c r="N275" i="20"/>
  <c r="O275" i="20"/>
  <c r="Q275" i="20"/>
  <c r="M275" i="20"/>
  <c r="K275" i="20"/>
  <c r="J271" i="20"/>
  <c r="L271" i="20"/>
  <c r="P271" i="20"/>
  <c r="H271" i="20"/>
  <c r="I271" i="20"/>
  <c r="O271" i="20"/>
  <c r="K271" i="20"/>
  <c r="Q271" i="20"/>
  <c r="M271" i="20"/>
  <c r="N271" i="20"/>
  <c r="J266" i="20"/>
  <c r="K266" i="20"/>
  <c r="L266" i="20"/>
  <c r="Q266" i="20"/>
  <c r="N266" i="20"/>
  <c r="O266" i="20"/>
  <c r="P266" i="20"/>
  <c r="H266" i="20"/>
  <c r="I266" i="20"/>
  <c r="M266" i="20"/>
  <c r="J276" i="20"/>
  <c r="L276" i="20"/>
  <c r="P276" i="20"/>
  <c r="H276" i="20"/>
  <c r="O276" i="20"/>
  <c r="I276" i="20"/>
  <c r="N276" i="20"/>
  <c r="Q276" i="20"/>
  <c r="M276" i="20"/>
  <c r="K276" i="20"/>
  <c r="Q318" i="20"/>
  <c r="J318" i="20"/>
  <c r="M318" i="20"/>
  <c r="L318" i="20"/>
  <c r="N318" i="20"/>
  <c r="O318" i="20"/>
  <c r="P318" i="20"/>
  <c r="H318" i="20"/>
  <c r="I318" i="20"/>
  <c r="K318" i="20"/>
  <c r="I361" i="20"/>
  <c r="J361" i="20"/>
  <c r="K361" i="20"/>
  <c r="P361" i="20"/>
  <c r="M361" i="20"/>
  <c r="N361" i="20"/>
  <c r="Q361" i="20"/>
  <c r="O361" i="20"/>
  <c r="H361" i="20"/>
  <c r="L361" i="20"/>
  <c r="H349" i="20"/>
  <c r="I349" i="20"/>
  <c r="J349" i="20"/>
  <c r="K349" i="20"/>
  <c r="P349" i="20"/>
  <c r="Q349" i="20"/>
  <c r="M349" i="20"/>
  <c r="N349" i="20"/>
  <c r="O349" i="20"/>
  <c r="L349" i="20"/>
  <c r="M290" i="20"/>
  <c r="P290" i="20"/>
  <c r="Q290" i="20"/>
  <c r="I290" i="20"/>
  <c r="K290" i="20"/>
  <c r="J290" i="20"/>
  <c r="H290" i="20"/>
  <c r="L290" i="20"/>
  <c r="N290" i="20"/>
  <c r="O290" i="20"/>
  <c r="P279" i="20"/>
  <c r="L279" i="20"/>
  <c r="O279" i="20"/>
  <c r="Q279" i="20"/>
  <c r="H279" i="20"/>
  <c r="I279" i="20"/>
  <c r="N279" i="20"/>
  <c r="J279" i="20"/>
  <c r="K279" i="20"/>
  <c r="M279" i="20"/>
  <c r="H341" i="20"/>
  <c r="I341" i="20"/>
  <c r="J341" i="20"/>
  <c r="K341" i="20"/>
  <c r="P341" i="20"/>
  <c r="L341" i="20"/>
  <c r="M341" i="20"/>
  <c r="Q341" i="20"/>
  <c r="N341" i="20"/>
  <c r="O341" i="20"/>
  <c r="M299" i="20"/>
  <c r="P299" i="20"/>
  <c r="Q299" i="20"/>
  <c r="I299" i="20"/>
  <c r="K299" i="20"/>
  <c r="J299" i="20"/>
  <c r="H299" i="20"/>
  <c r="L299" i="20"/>
  <c r="N299" i="20"/>
  <c r="O299" i="20"/>
  <c r="M294" i="20"/>
  <c r="P294" i="20"/>
  <c r="Q294" i="20"/>
  <c r="I294" i="20"/>
  <c r="H294" i="20"/>
  <c r="J294" i="20"/>
  <c r="O294" i="20"/>
  <c r="K294" i="20"/>
  <c r="N294" i="20"/>
  <c r="L294" i="20"/>
  <c r="H338" i="20"/>
  <c r="I338" i="20"/>
  <c r="J338" i="20"/>
  <c r="K338" i="20"/>
  <c r="P338" i="20"/>
  <c r="M338" i="20"/>
  <c r="N338" i="20"/>
  <c r="L338" i="20"/>
  <c r="O338" i="20"/>
  <c r="Q338" i="20"/>
  <c r="P334" i="20"/>
  <c r="Q334" i="20"/>
  <c r="L334" i="20"/>
  <c r="I334" i="20"/>
  <c r="O334" i="20"/>
  <c r="J334" i="20"/>
  <c r="K334" i="20"/>
  <c r="M334" i="20"/>
  <c r="N334" i="20"/>
  <c r="H334" i="20"/>
  <c r="M298" i="20"/>
  <c r="P298" i="20"/>
  <c r="Q298" i="20"/>
  <c r="I298" i="20"/>
  <c r="L298" i="20"/>
  <c r="N298" i="20"/>
  <c r="O298" i="20"/>
  <c r="H298" i="20"/>
  <c r="J298" i="20"/>
  <c r="K298" i="20"/>
  <c r="H357" i="20"/>
  <c r="I357" i="20"/>
  <c r="J357" i="20"/>
  <c r="K357" i="20"/>
  <c r="P357" i="20"/>
  <c r="L357" i="20"/>
  <c r="M357" i="20"/>
  <c r="N357" i="20"/>
  <c r="O357" i="20"/>
  <c r="Q357" i="20"/>
  <c r="M285" i="20"/>
  <c r="P285" i="20"/>
  <c r="Q285" i="20"/>
  <c r="I285" i="20"/>
  <c r="H285" i="20"/>
  <c r="J285" i="20"/>
  <c r="O285" i="20"/>
  <c r="K285" i="20"/>
  <c r="L285" i="20"/>
  <c r="N285" i="20"/>
  <c r="J268" i="20"/>
  <c r="L268" i="20"/>
  <c r="P268" i="20"/>
  <c r="H268" i="20"/>
  <c r="I268" i="20"/>
  <c r="O268" i="20"/>
  <c r="Q268" i="20"/>
  <c r="M268" i="20"/>
  <c r="K268" i="20"/>
  <c r="N268" i="20"/>
  <c r="M296" i="20"/>
  <c r="P296" i="20"/>
  <c r="Q296" i="20"/>
  <c r="I296" i="20"/>
  <c r="K296" i="20"/>
  <c r="H296" i="20"/>
  <c r="N296" i="20"/>
  <c r="O296" i="20"/>
  <c r="J296" i="20"/>
  <c r="L296" i="20"/>
  <c r="M303" i="20"/>
  <c r="P303" i="20"/>
  <c r="Q303" i="20"/>
  <c r="I303" i="20"/>
  <c r="O303" i="20"/>
  <c r="K303" i="20"/>
  <c r="H303" i="20"/>
  <c r="N303" i="20"/>
  <c r="J303" i="20"/>
  <c r="L303" i="20"/>
  <c r="M305" i="20"/>
  <c r="P305" i="20"/>
  <c r="Q305" i="20"/>
  <c r="H305" i="20"/>
  <c r="L305" i="20"/>
  <c r="N305" i="20"/>
  <c r="O305" i="20"/>
  <c r="K305" i="20"/>
  <c r="J305" i="20"/>
  <c r="I305" i="20"/>
  <c r="I360" i="20"/>
  <c r="J360" i="20"/>
  <c r="K360" i="20"/>
  <c r="P360" i="20"/>
  <c r="O360" i="20"/>
  <c r="M360" i="20"/>
  <c r="N360" i="20"/>
  <c r="H360" i="20"/>
  <c r="L360" i="20"/>
  <c r="Q360" i="20"/>
  <c r="H345" i="20"/>
  <c r="I345" i="20"/>
  <c r="J345" i="20"/>
  <c r="K345" i="20"/>
  <c r="P345" i="20"/>
  <c r="M345" i="20"/>
  <c r="N345" i="20"/>
  <c r="L345" i="20"/>
  <c r="Q345" i="20"/>
  <c r="O345" i="20"/>
  <c r="M282" i="20"/>
  <c r="P282" i="20"/>
  <c r="Q282" i="20"/>
  <c r="I282" i="20"/>
  <c r="H282" i="20"/>
  <c r="J282" i="20"/>
  <c r="K282" i="20"/>
  <c r="L282" i="20"/>
  <c r="N282" i="20"/>
  <c r="O282" i="20"/>
  <c r="M286" i="20"/>
  <c r="P286" i="20"/>
  <c r="Q286" i="20"/>
  <c r="I286" i="20"/>
  <c r="L286" i="20"/>
  <c r="N286" i="20"/>
  <c r="O286" i="20"/>
  <c r="K286" i="20"/>
  <c r="H286" i="20"/>
  <c r="J286" i="20"/>
  <c r="K329" i="20"/>
  <c r="L329" i="20"/>
  <c r="M329" i="20"/>
  <c r="N329" i="20"/>
  <c r="I329" i="20"/>
  <c r="H329" i="20"/>
  <c r="J329" i="20"/>
  <c r="Q329" i="20"/>
  <c r="O329" i="20"/>
  <c r="P329" i="20"/>
  <c r="M288" i="20"/>
  <c r="P288" i="20"/>
  <c r="Q288" i="20"/>
  <c r="I288" i="20"/>
  <c r="H288" i="20"/>
  <c r="J288" i="20"/>
  <c r="O288" i="20"/>
  <c r="N288" i="20"/>
  <c r="L288" i="20"/>
  <c r="K288" i="20"/>
  <c r="Q320" i="20"/>
  <c r="L320" i="20"/>
  <c r="H320" i="20"/>
  <c r="I320" i="20"/>
  <c r="J320" i="20"/>
  <c r="K320" i="20"/>
  <c r="N320" i="20"/>
  <c r="O320" i="20"/>
  <c r="P320" i="20"/>
  <c r="M320" i="20"/>
  <c r="I327" i="20"/>
  <c r="J327" i="20"/>
  <c r="K327" i="20"/>
  <c r="L327" i="20"/>
  <c r="Q327" i="20"/>
  <c r="H327" i="20"/>
  <c r="M327" i="20"/>
  <c r="N327" i="20"/>
  <c r="O327" i="20"/>
  <c r="P327" i="20"/>
  <c r="J272" i="20"/>
  <c r="L272" i="20"/>
  <c r="P272" i="20"/>
  <c r="H272" i="20"/>
  <c r="I272" i="20"/>
  <c r="N272" i="20"/>
  <c r="O272" i="20"/>
  <c r="K272" i="20"/>
  <c r="M272" i="20"/>
  <c r="Q272" i="20"/>
  <c r="H350" i="20"/>
  <c r="I350" i="20"/>
  <c r="J350" i="20"/>
  <c r="K350" i="20"/>
  <c r="P350" i="20"/>
  <c r="N350" i="20"/>
  <c r="L350" i="20"/>
  <c r="M350" i="20"/>
  <c r="O350" i="20"/>
  <c r="Q350" i="20"/>
  <c r="M295" i="20"/>
  <c r="P295" i="20"/>
  <c r="Q295" i="20"/>
  <c r="I295" i="20"/>
  <c r="L295" i="20"/>
  <c r="N295" i="20"/>
  <c r="O295" i="20"/>
  <c r="K295" i="20"/>
  <c r="H295" i="20"/>
  <c r="J295" i="20"/>
  <c r="I363" i="20"/>
  <c r="J363" i="20"/>
  <c r="K363" i="20"/>
  <c r="P363" i="20"/>
  <c r="N363" i="20"/>
  <c r="H363" i="20"/>
  <c r="L363" i="20"/>
  <c r="M363" i="20"/>
  <c r="O363" i="20"/>
  <c r="Q363" i="20"/>
  <c r="H344" i="20"/>
  <c r="I344" i="20"/>
  <c r="J344" i="20"/>
  <c r="K344" i="20"/>
  <c r="P344" i="20"/>
  <c r="O344" i="20"/>
  <c r="Q344" i="20"/>
  <c r="L344" i="20"/>
  <c r="M344" i="20"/>
  <c r="N344" i="20"/>
  <c r="M291" i="20"/>
  <c r="P291" i="20"/>
  <c r="Q291" i="20"/>
  <c r="I291" i="20"/>
  <c r="H291" i="20"/>
  <c r="J291" i="20"/>
  <c r="K291" i="20"/>
  <c r="L291" i="20"/>
  <c r="N291" i="20"/>
  <c r="O291" i="20"/>
  <c r="H339" i="20"/>
  <c r="I339" i="20"/>
  <c r="J339" i="20"/>
  <c r="K339" i="20"/>
  <c r="P339" i="20"/>
  <c r="N339" i="20"/>
  <c r="O339" i="20"/>
  <c r="Q339" i="20"/>
  <c r="L339" i="20"/>
  <c r="M339" i="20"/>
  <c r="Q324" i="20"/>
  <c r="P324" i="20"/>
  <c r="L324" i="20"/>
  <c r="M324" i="20"/>
  <c r="N324" i="20"/>
  <c r="O324" i="20"/>
  <c r="I324" i="20"/>
  <c r="J324" i="20"/>
  <c r="K324" i="20"/>
  <c r="H324" i="20"/>
  <c r="J269" i="20"/>
  <c r="L269" i="20"/>
  <c r="P269" i="20"/>
  <c r="H269" i="20"/>
  <c r="I269" i="20"/>
  <c r="N269" i="20"/>
  <c r="O269" i="20"/>
  <c r="Q269" i="20"/>
  <c r="K269" i="20"/>
  <c r="M269" i="20"/>
  <c r="Q316" i="20"/>
  <c r="H316" i="20"/>
  <c r="M316" i="20"/>
  <c r="N316" i="20"/>
  <c r="O316" i="20"/>
  <c r="P316" i="20"/>
  <c r="I316" i="20"/>
  <c r="K316" i="20"/>
  <c r="L316" i="20"/>
  <c r="J316" i="20"/>
  <c r="N332" i="20"/>
  <c r="O332" i="20"/>
  <c r="P332" i="20"/>
  <c r="Q332" i="20"/>
  <c r="J332" i="20"/>
  <c r="I332" i="20"/>
  <c r="K332" i="20"/>
  <c r="M332" i="20"/>
  <c r="L332" i="20"/>
  <c r="H332" i="20"/>
  <c r="M283" i="20"/>
  <c r="P283" i="20"/>
  <c r="Q283" i="20"/>
  <c r="I283" i="20"/>
  <c r="L283" i="20"/>
  <c r="N283" i="20"/>
  <c r="O283" i="20"/>
  <c r="K283" i="20"/>
  <c r="J283" i="20"/>
  <c r="H283" i="20"/>
  <c r="J278" i="20"/>
  <c r="L278" i="20"/>
  <c r="P278" i="20"/>
  <c r="H278" i="20"/>
  <c r="I278" i="20"/>
  <c r="N278" i="20"/>
  <c r="O278" i="20"/>
  <c r="Q278" i="20"/>
  <c r="K278" i="20"/>
  <c r="M278" i="20"/>
  <c r="J328" i="20"/>
  <c r="K328" i="20"/>
  <c r="L328" i="20"/>
  <c r="M328" i="20"/>
  <c r="N328" i="20"/>
  <c r="O328" i="20"/>
  <c r="Q328" i="20"/>
  <c r="P328" i="20"/>
  <c r="H328" i="20"/>
  <c r="I328" i="20"/>
  <c r="M311" i="20"/>
  <c r="Q311" i="20"/>
  <c r="K311" i="20"/>
  <c r="L311" i="20"/>
  <c r="N311" i="20"/>
  <c r="O311" i="20"/>
  <c r="P311" i="20"/>
  <c r="J311" i="20"/>
  <c r="H311" i="20"/>
  <c r="I311" i="20"/>
  <c r="M306" i="20"/>
  <c r="P306" i="20"/>
  <c r="Q306" i="20"/>
  <c r="K306" i="20"/>
  <c r="N306" i="20"/>
  <c r="H306" i="20"/>
  <c r="L306" i="20"/>
  <c r="O306" i="20"/>
  <c r="I306" i="20"/>
  <c r="J306" i="20"/>
  <c r="M280" i="20"/>
  <c r="P280" i="20"/>
  <c r="Q280" i="20"/>
  <c r="I280" i="20"/>
  <c r="L280" i="20"/>
  <c r="N280" i="20"/>
  <c r="O280" i="20"/>
  <c r="H280" i="20"/>
  <c r="J280" i="20"/>
  <c r="K280" i="20"/>
  <c r="Q319" i="20"/>
  <c r="K319" i="20"/>
  <c r="H319" i="20"/>
  <c r="I319" i="20"/>
  <c r="O319" i="20"/>
  <c r="J319" i="20"/>
  <c r="L319" i="20"/>
  <c r="M319" i="20"/>
  <c r="N319" i="20"/>
  <c r="P319" i="20"/>
  <c r="M300" i="20"/>
  <c r="P300" i="20"/>
  <c r="Q300" i="20"/>
  <c r="I300" i="20"/>
  <c r="H300" i="20"/>
  <c r="J300" i="20"/>
  <c r="K300" i="20"/>
  <c r="L300" i="20"/>
  <c r="N300" i="20"/>
  <c r="O300" i="20"/>
  <c r="I362" i="20"/>
  <c r="J362" i="20"/>
  <c r="K362" i="20"/>
  <c r="P362" i="20"/>
  <c r="H362" i="20"/>
  <c r="N362" i="20"/>
  <c r="O362" i="20"/>
  <c r="Q362" i="20"/>
  <c r="M362" i="20"/>
  <c r="L362" i="20"/>
  <c r="M312" i="20"/>
  <c r="Q312" i="20"/>
  <c r="N312" i="20"/>
  <c r="P312" i="20"/>
  <c r="J312" i="20"/>
  <c r="H312" i="20"/>
  <c r="I312" i="20"/>
  <c r="L312" i="20"/>
  <c r="O312" i="20"/>
  <c r="K312" i="20"/>
  <c r="H337" i="20"/>
  <c r="I337" i="20"/>
  <c r="J337" i="20"/>
  <c r="O337" i="20"/>
  <c r="P337" i="20"/>
  <c r="Q337" i="20"/>
  <c r="L337" i="20"/>
  <c r="M337" i="20"/>
  <c r="N337" i="20"/>
  <c r="K337" i="20"/>
  <c r="M281" i="20"/>
  <c r="P281" i="20"/>
  <c r="Q281" i="20"/>
  <c r="I281" i="20"/>
  <c r="K281" i="20"/>
  <c r="J281" i="20"/>
  <c r="O281" i="20"/>
  <c r="H281" i="20"/>
  <c r="L281" i="20"/>
  <c r="N281" i="20"/>
  <c r="Q321" i="20"/>
  <c r="M321" i="20"/>
  <c r="J321" i="20"/>
  <c r="K321" i="20"/>
  <c r="L321" i="20"/>
  <c r="N321" i="20"/>
  <c r="I321" i="20"/>
  <c r="H321" i="20"/>
  <c r="O321" i="20"/>
  <c r="P321" i="20"/>
  <c r="H343" i="20"/>
  <c r="I343" i="20"/>
  <c r="J343" i="20"/>
  <c r="K343" i="20"/>
  <c r="P343" i="20"/>
  <c r="N343" i="20"/>
  <c r="M343" i="20"/>
  <c r="O343" i="20"/>
  <c r="L343" i="20"/>
  <c r="Q343" i="20"/>
  <c r="O333" i="20"/>
  <c r="P333" i="20"/>
  <c r="Q333" i="20"/>
  <c r="K333" i="20"/>
  <c r="H333" i="20"/>
  <c r="I333" i="20"/>
  <c r="M333" i="20"/>
  <c r="N333" i="20"/>
  <c r="J333" i="20"/>
  <c r="L333" i="20"/>
  <c r="F379" i="20" l="1"/>
  <c r="R489" i="20" s="1"/>
  <c r="F391" i="20"/>
  <c r="R501" i="20" s="1"/>
  <c r="F403" i="20"/>
  <c r="R513" i="20" s="1"/>
  <c r="F415" i="20"/>
  <c r="R525" i="20" s="1"/>
  <c r="F427" i="20"/>
  <c r="R537" i="20" s="1"/>
  <c r="F439" i="20"/>
  <c r="R549" i="20" s="1"/>
  <c r="F451" i="20"/>
  <c r="R561" i="20" s="1"/>
  <c r="F463" i="20"/>
  <c r="R573" i="20" s="1"/>
  <c r="F475" i="20"/>
  <c r="R585" i="20" s="1"/>
  <c r="F380" i="20"/>
  <c r="R490" i="20" s="1"/>
  <c r="F392" i="20"/>
  <c r="R502" i="20" s="1"/>
  <c r="F404" i="20"/>
  <c r="R514" i="20" s="1"/>
  <c r="F416" i="20"/>
  <c r="R526" i="20" s="1"/>
  <c r="F428" i="20"/>
  <c r="R538" i="20" s="1"/>
  <c r="F440" i="20"/>
  <c r="R550" i="20" s="1"/>
  <c r="F452" i="20"/>
  <c r="R562" i="20" s="1"/>
  <c r="F464" i="20"/>
  <c r="R574" i="20" s="1"/>
  <c r="F476" i="20"/>
  <c r="R586" i="20" s="1"/>
  <c r="F381" i="20"/>
  <c r="R491" i="20" s="1"/>
  <c r="F393" i="20"/>
  <c r="R503" i="20" s="1"/>
  <c r="F405" i="20"/>
  <c r="R515" i="20" s="1"/>
  <c r="F417" i="20"/>
  <c r="R527" i="20" s="1"/>
  <c r="F429" i="20"/>
  <c r="R539" i="20" s="1"/>
  <c r="F441" i="20"/>
  <c r="R551" i="20" s="1"/>
  <c r="F453" i="20"/>
  <c r="R563" i="20" s="1"/>
  <c r="F465" i="20"/>
  <c r="R575" i="20" s="1"/>
  <c r="F382" i="20"/>
  <c r="R492" i="20" s="1"/>
  <c r="F394" i="20"/>
  <c r="R504" i="20" s="1"/>
  <c r="F406" i="20"/>
  <c r="R516" i="20" s="1"/>
  <c r="F418" i="20"/>
  <c r="R528" i="20" s="1"/>
  <c r="F430" i="20"/>
  <c r="R540" i="20" s="1"/>
  <c r="F442" i="20"/>
  <c r="R552" i="20" s="1"/>
  <c r="F454" i="20"/>
  <c r="R564" i="20" s="1"/>
  <c r="F466" i="20"/>
  <c r="R576" i="20" s="1"/>
  <c r="F383" i="20"/>
  <c r="R493" i="20" s="1"/>
  <c r="F395" i="20"/>
  <c r="R505" i="20" s="1"/>
  <c r="F407" i="20"/>
  <c r="R517" i="20" s="1"/>
  <c r="F419" i="20"/>
  <c r="R529" i="20" s="1"/>
  <c r="F431" i="20"/>
  <c r="R541" i="20" s="1"/>
  <c r="F443" i="20"/>
  <c r="R553" i="20" s="1"/>
  <c r="F455" i="20"/>
  <c r="R565" i="20" s="1"/>
  <c r="F467" i="20"/>
  <c r="R577" i="20" s="1"/>
  <c r="F378" i="20"/>
  <c r="R488" i="20" s="1"/>
  <c r="F384" i="20"/>
  <c r="R494" i="20" s="1"/>
  <c r="F396" i="20"/>
  <c r="R506" i="20" s="1"/>
  <c r="F408" i="20"/>
  <c r="R518" i="20" s="1"/>
  <c r="F420" i="20"/>
  <c r="R530" i="20" s="1"/>
  <c r="F432" i="20"/>
  <c r="R542" i="20" s="1"/>
  <c r="F444" i="20"/>
  <c r="R554" i="20" s="1"/>
  <c r="F456" i="20"/>
  <c r="R566" i="20" s="1"/>
  <c r="F468" i="20"/>
  <c r="R578" i="20" s="1"/>
  <c r="F414" i="20"/>
  <c r="R524" i="20" s="1"/>
  <c r="F385" i="20"/>
  <c r="R495" i="20" s="1"/>
  <c r="F397" i="20"/>
  <c r="R507" i="20" s="1"/>
  <c r="F409" i="20"/>
  <c r="R519" i="20" s="1"/>
  <c r="F421" i="20"/>
  <c r="R531" i="20" s="1"/>
  <c r="F433" i="20"/>
  <c r="R543" i="20" s="1"/>
  <c r="F445" i="20"/>
  <c r="R555" i="20" s="1"/>
  <c r="F457" i="20"/>
  <c r="R567" i="20" s="1"/>
  <c r="F469" i="20"/>
  <c r="R579" i="20" s="1"/>
  <c r="F386" i="20"/>
  <c r="R496" i="20" s="1"/>
  <c r="F398" i="20"/>
  <c r="R508" i="20" s="1"/>
  <c r="F410" i="20"/>
  <c r="R520" i="20" s="1"/>
  <c r="F422" i="20"/>
  <c r="R532" i="20" s="1"/>
  <c r="F434" i="20"/>
  <c r="R544" i="20" s="1"/>
  <c r="F446" i="20"/>
  <c r="R556" i="20" s="1"/>
  <c r="F458" i="20"/>
  <c r="R568" i="20" s="1"/>
  <c r="F470" i="20"/>
  <c r="R580" i="20" s="1"/>
  <c r="F387" i="20"/>
  <c r="R497" i="20" s="1"/>
  <c r="F399" i="20"/>
  <c r="R509" i="20" s="1"/>
  <c r="F411" i="20"/>
  <c r="R521" i="20" s="1"/>
  <c r="F423" i="20"/>
  <c r="R533" i="20" s="1"/>
  <c r="F435" i="20"/>
  <c r="R545" i="20" s="1"/>
  <c r="F447" i="20"/>
  <c r="R557" i="20" s="1"/>
  <c r="F459" i="20"/>
  <c r="R569" i="20" s="1"/>
  <c r="F471" i="20"/>
  <c r="R581" i="20" s="1"/>
  <c r="F390" i="20"/>
  <c r="R500" i="20" s="1"/>
  <c r="F388" i="20"/>
  <c r="R498" i="20" s="1"/>
  <c r="F400" i="20"/>
  <c r="R510" i="20" s="1"/>
  <c r="F412" i="20"/>
  <c r="R522" i="20" s="1"/>
  <c r="F424" i="20"/>
  <c r="R534" i="20" s="1"/>
  <c r="F436" i="20"/>
  <c r="R546" i="20" s="1"/>
  <c r="F448" i="20"/>
  <c r="R558" i="20" s="1"/>
  <c r="F460" i="20"/>
  <c r="R570" i="20" s="1"/>
  <c r="F472" i="20"/>
  <c r="R582" i="20" s="1"/>
  <c r="F462" i="20"/>
  <c r="R572" i="20" s="1"/>
  <c r="F389" i="20"/>
  <c r="R499" i="20" s="1"/>
  <c r="F401" i="20"/>
  <c r="R511" i="20" s="1"/>
  <c r="F413" i="20"/>
  <c r="R523" i="20" s="1"/>
  <c r="F425" i="20"/>
  <c r="R535" i="20" s="1"/>
  <c r="F437" i="20"/>
  <c r="R547" i="20" s="1"/>
  <c r="F449" i="20"/>
  <c r="R559" i="20" s="1"/>
  <c r="F461" i="20"/>
  <c r="R571" i="20" s="1"/>
  <c r="F473" i="20"/>
  <c r="R583" i="20" s="1"/>
  <c r="F450" i="20"/>
  <c r="R560" i="20" s="1"/>
  <c r="F402" i="20"/>
  <c r="R512" i="20" s="1"/>
  <c r="F426" i="20"/>
  <c r="R536" i="20" s="1"/>
  <c r="F438" i="20"/>
  <c r="R548" i="20" s="1"/>
  <c r="F474" i="20"/>
  <c r="R584" i="20" s="1"/>
  <c r="R486" i="20"/>
  <c r="V201" i="20"/>
  <c r="V214" i="20" s="1"/>
  <c r="F482" i="20"/>
  <c r="N366" i="20" a="1"/>
  <c r="N366" i="20" s="1"/>
  <c r="L366" i="20" a="1"/>
  <c r="L366" i="20" s="1"/>
  <c r="I366" i="20" a="1"/>
  <c r="I366" i="20" s="1"/>
  <c r="G366" i="20" a="1"/>
  <c r="G366" i="20" s="1"/>
  <c r="J366" i="20" a="1"/>
  <c r="J366" i="20" s="1"/>
  <c r="Q366" i="20" a="1"/>
  <c r="Q366" i="20" s="1"/>
  <c r="F366" i="20" a="1"/>
  <c r="F366" i="20" s="1"/>
  <c r="P366" i="20" a="1"/>
  <c r="P366" i="20" s="1"/>
  <c r="K366" i="20" a="1"/>
  <c r="K366" i="20" s="1"/>
  <c r="M366" i="20" a="1"/>
  <c r="M366" i="20" s="1"/>
  <c r="H366" i="20" a="1"/>
  <c r="H366" i="20" s="1"/>
  <c r="O366" i="20" a="1"/>
  <c r="O366" i="20" s="1"/>
  <c r="I365" i="20"/>
  <c r="F486" i="20" l="1"/>
  <c r="F588" i="20" s="1"/>
  <c r="N509" i="20"/>
  <c r="J509" i="20"/>
  <c r="L509" i="20"/>
  <c r="M509" i="20"/>
  <c r="Q509" i="20"/>
  <c r="G509" i="20"/>
  <c r="H509" i="20"/>
  <c r="P509" i="20"/>
  <c r="F509" i="20"/>
  <c r="K509" i="20"/>
  <c r="I509" i="20"/>
  <c r="O509" i="20"/>
  <c r="J586" i="20"/>
  <c r="L586" i="20"/>
  <c r="P586" i="20"/>
  <c r="H586" i="20"/>
  <c r="G586" i="20"/>
  <c r="I586" i="20"/>
  <c r="O586" i="20"/>
  <c r="K586" i="20"/>
  <c r="F586" i="20"/>
  <c r="M586" i="20"/>
  <c r="N586" i="20"/>
  <c r="Q586" i="20"/>
  <c r="F522" i="20"/>
  <c r="J522" i="20"/>
  <c r="N522" i="20"/>
  <c r="Q522" i="20"/>
  <c r="G522" i="20"/>
  <c r="H522" i="20"/>
  <c r="I522" i="20"/>
  <c r="P522" i="20"/>
  <c r="M522" i="20"/>
  <c r="O522" i="20"/>
  <c r="K522" i="20"/>
  <c r="L522" i="20"/>
  <c r="L569" i="20"/>
  <c r="M569" i="20"/>
  <c r="Q569" i="20"/>
  <c r="J569" i="20"/>
  <c r="G569" i="20"/>
  <c r="H569" i="20"/>
  <c r="I569" i="20"/>
  <c r="P569" i="20"/>
  <c r="F569" i="20"/>
  <c r="K569" i="20"/>
  <c r="O569" i="20"/>
  <c r="N569" i="20"/>
  <c r="G574" i="20"/>
  <c r="H574" i="20"/>
  <c r="I574" i="20"/>
  <c r="P574" i="20"/>
  <c r="K574" i="20"/>
  <c r="O574" i="20"/>
  <c r="Q574" i="20"/>
  <c r="J574" i="20"/>
  <c r="M574" i="20"/>
  <c r="F574" i="20"/>
  <c r="L574" i="20"/>
  <c r="N574" i="20"/>
  <c r="M540" i="20"/>
  <c r="O540" i="20"/>
  <c r="K540" i="20"/>
  <c r="L540" i="20"/>
  <c r="Q540" i="20"/>
  <c r="N540" i="20"/>
  <c r="F540" i="20"/>
  <c r="J540" i="20"/>
  <c r="G540" i="20"/>
  <c r="H540" i="20"/>
  <c r="I540" i="20"/>
  <c r="P540" i="20"/>
  <c r="Q532" i="20"/>
  <c r="F532" i="20"/>
  <c r="L532" i="20"/>
  <c r="M532" i="20"/>
  <c r="G532" i="20"/>
  <c r="H532" i="20"/>
  <c r="I532" i="20"/>
  <c r="P532" i="20"/>
  <c r="K532" i="20"/>
  <c r="O532" i="20"/>
  <c r="J532" i="20"/>
  <c r="N532" i="20"/>
  <c r="I535" i="20"/>
  <c r="P535" i="20"/>
  <c r="K535" i="20"/>
  <c r="O535" i="20"/>
  <c r="F535" i="20"/>
  <c r="J535" i="20"/>
  <c r="Q535" i="20"/>
  <c r="M535" i="20"/>
  <c r="N535" i="20"/>
  <c r="L535" i="20"/>
  <c r="G535" i="20"/>
  <c r="H535" i="20"/>
  <c r="G553" i="20"/>
  <c r="H553" i="20"/>
  <c r="I553" i="20"/>
  <c r="P553" i="20"/>
  <c r="K553" i="20"/>
  <c r="O553" i="20"/>
  <c r="F553" i="20"/>
  <c r="J553" i="20"/>
  <c r="Q553" i="20"/>
  <c r="L553" i="20"/>
  <c r="M553" i="20"/>
  <c r="N553" i="20"/>
  <c r="Q563" i="20"/>
  <c r="H563" i="20"/>
  <c r="I563" i="20"/>
  <c r="P563" i="20"/>
  <c r="F563" i="20"/>
  <c r="K563" i="20"/>
  <c r="O563" i="20"/>
  <c r="N563" i="20"/>
  <c r="J563" i="20"/>
  <c r="G563" i="20"/>
  <c r="L563" i="20"/>
  <c r="M563" i="20"/>
  <c r="G491" i="20"/>
  <c r="H491" i="20"/>
  <c r="I491" i="20"/>
  <c r="P491" i="20"/>
  <c r="F491" i="20"/>
  <c r="K491" i="20"/>
  <c r="O491" i="20"/>
  <c r="M491" i="20"/>
  <c r="L491" i="20"/>
  <c r="N491" i="20"/>
  <c r="Q491" i="20"/>
  <c r="J491" i="20"/>
  <c r="J583" i="20"/>
  <c r="L583" i="20"/>
  <c r="P583" i="20"/>
  <c r="H583" i="20"/>
  <c r="G583" i="20"/>
  <c r="I583" i="20"/>
  <c r="O583" i="20"/>
  <c r="F583" i="20"/>
  <c r="Q583" i="20"/>
  <c r="N583" i="20"/>
  <c r="K583" i="20"/>
  <c r="M583" i="20"/>
  <c r="J585" i="20"/>
  <c r="L585" i="20"/>
  <c r="P585" i="20"/>
  <c r="H585" i="20"/>
  <c r="O585" i="20"/>
  <c r="I585" i="20"/>
  <c r="F585" i="20"/>
  <c r="G585" i="20"/>
  <c r="K585" i="20"/>
  <c r="M585" i="20"/>
  <c r="N585" i="20"/>
  <c r="Q585" i="20"/>
  <c r="M497" i="20"/>
  <c r="Q497" i="20"/>
  <c r="G497" i="20"/>
  <c r="H497" i="20"/>
  <c r="I497" i="20"/>
  <c r="P497" i="20"/>
  <c r="F497" i="20"/>
  <c r="K497" i="20"/>
  <c r="O497" i="20"/>
  <c r="N497" i="20"/>
  <c r="J497" i="20"/>
  <c r="L497" i="20"/>
  <c r="I581" i="20"/>
  <c r="N581" i="20"/>
  <c r="O581" i="20"/>
  <c r="Q581" i="20"/>
  <c r="F581" i="20"/>
  <c r="G581" i="20"/>
  <c r="K581" i="20"/>
  <c r="M581" i="20"/>
  <c r="J581" i="20"/>
  <c r="L581" i="20"/>
  <c r="P581" i="20"/>
  <c r="H581" i="20"/>
  <c r="G564" i="20"/>
  <c r="H564" i="20"/>
  <c r="I564" i="20"/>
  <c r="P564" i="20"/>
  <c r="M564" i="20"/>
  <c r="O564" i="20"/>
  <c r="K564" i="20"/>
  <c r="J564" i="20"/>
  <c r="L564" i="20"/>
  <c r="N564" i="20"/>
  <c r="F564" i="20"/>
  <c r="Q564" i="20"/>
  <c r="M547" i="20"/>
  <c r="L547" i="20"/>
  <c r="N547" i="20"/>
  <c r="F547" i="20"/>
  <c r="G547" i="20"/>
  <c r="H547" i="20"/>
  <c r="I547" i="20"/>
  <c r="P547" i="20"/>
  <c r="K547" i="20"/>
  <c r="O547" i="20"/>
  <c r="Q547" i="20"/>
  <c r="J547" i="20"/>
  <c r="G575" i="20"/>
  <c r="H575" i="20"/>
  <c r="I575" i="20"/>
  <c r="P575" i="20"/>
  <c r="Q575" i="20"/>
  <c r="J575" i="20"/>
  <c r="L575" i="20"/>
  <c r="F575" i="20"/>
  <c r="K575" i="20"/>
  <c r="O575" i="20"/>
  <c r="M575" i="20"/>
  <c r="N575" i="20"/>
  <c r="K505" i="20"/>
  <c r="O505" i="20"/>
  <c r="J505" i="20"/>
  <c r="N505" i="20"/>
  <c r="H505" i="20"/>
  <c r="I505" i="20"/>
  <c r="P505" i="20"/>
  <c r="Q505" i="20"/>
  <c r="F505" i="20"/>
  <c r="L505" i="20"/>
  <c r="M505" i="20"/>
  <c r="G505" i="20"/>
  <c r="I568" i="20"/>
  <c r="P568" i="20"/>
  <c r="K568" i="20"/>
  <c r="O568" i="20"/>
  <c r="J568" i="20"/>
  <c r="N568" i="20"/>
  <c r="Q568" i="20"/>
  <c r="F568" i="20"/>
  <c r="L568" i="20"/>
  <c r="M568" i="20"/>
  <c r="G568" i="20"/>
  <c r="H568" i="20"/>
  <c r="K520" i="20"/>
  <c r="Q520" i="20"/>
  <c r="J520" i="20"/>
  <c r="G520" i="20"/>
  <c r="O520" i="20"/>
  <c r="M520" i="20"/>
  <c r="L520" i="20"/>
  <c r="H520" i="20"/>
  <c r="I520" i="20"/>
  <c r="P520" i="20"/>
  <c r="F520" i="20"/>
  <c r="N520" i="20"/>
  <c r="F579" i="20"/>
  <c r="G579" i="20"/>
  <c r="Q579" i="20"/>
  <c r="N579" i="20"/>
  <c r="J579" i="20"/>
  <c r="L579" i="20"/>
  <c r="P579" i="20"/>
  <c r="H579" i="20"/>
  <c r="O579" i="20"/>
  <c r="I579" i="20"/>
  <c r="M579" i="20"/>
  <c r="K579" i="20"/>
  <c r="N565" i="20"/>
  <c r="M565" i="20"/>
  <c r="F565" i="20"/>
  <c r="L565" i="20"/>
  <c r="G565" i="20"/>
  <c r="H565" i="20"/>
  <c r="I565" i="20"/>
  <c r="P565" i="20"/>
  <c r="K565" i="20"/>
  <c r="O565" i="20"/>
  <c r="Q565" i="20"/>
  <c r="J565" i="20"/>
  <c r="J559" i="20"/>
  <c r="N559" i="20"/>
  <c r="Q559" i="20"/>
  <c r="F559" i="20"/>
  <c r="L559" i="20"/>
  <c r="M559" i="20"/>
  <c r="G559" i="20"/>
  <c r="H559" i="20"/>
  <c r="I559" i="20"/>
  <c r="P559" i="20"/>
  <c r="K559" i="20"/>
  <c r="O559" i="20"/>
  <c r="L500" i="20"/>
  <c r="J500" i="20"/>
  <c r="M500" i="20"/>
  <c r="Q500" i="20"/>
  <c r="G500" i="20"/>
  <c r="H500" i="20"/>
  <c r="I500" i="20"/>
  <c r="P500" i="20"/>
  <c r="F500" i="20"/>
  <c r="K500" i="20"/>
  <c r="O500" i="20"/>
  <c r="N500" i="20"/>
  <c r="G512" i="20"/>
  <c r="H512" i="20"/>
  <c r="I512" i="20"/>
  <c r="P512" i="20"/>
  <c r="F512" i="20"/>
  <c r="K512" i="20"/>
  <c r="O512" i="20"/>
  <c r="M512" i="20"/>
  <c r="N512" i="20"/>
  <c r="J512" i="20"/>
  <c r="L512" i="20"/>
  <c r="Q512" i="20"/>
  <c r="M506" i="20"/>
  <c r="L506" i="20"/>
  <c r="G506" i="20"/>
  <c r="H506" i="20"/>
  <c r="I506" i="20"/>
  <c r="P506" i="20"/>
  <c r="F506" i="20"/>
  <c r="K506" i="20"/>
  <c r="O506" i="20"/>
  <c r="N506" i="20"/>
  <c r="Q506" i="20"/>
  <c r="J506" i="20"/>
  <c r="Q489" i="20"/>
  <c r="I489" i="20"/>
  <c r="P489" i="20"/>
  <c r="J489" i="20"/>
  <c r="N489" i="20"/>
  <c r="G489" i="20"/>
  <c r="H489" i="20"/>
  <c r="L489" i="20"/>
  <c r="F489" i="20"/>
  <c r="O489" i="20"/>
  <c r="K489" i="20"/>
  <c r="M489" i="20"/>
  <c r="F539" i="20"/>
  <c r="K539" i="20"/>
  <c r="O539" i="20"/>
  <c r="M539" i="20"/>
  <c r="N539" i="20"/>
  <c r="J539" i="20"/>
  <c r="L539" i="20"/>
  <c r="Q539" i="20"/>
  <c r="G539" i="20"/>
  <c r="H539" i="20"/>
  <c r="I539" i="20"/>
  <c r="P539" i="20"/>
  <c r="N566" i="20"/>
  <c r="J566" i="20"/>
  <c r="L566" i="20"/>
  <c r="Q566" i="20"/>
  <c r="G566" i="20"/>
  <c r="H566" i="20"/>
  <c r="I566" i="20"/>
  <c r="P566" i="20"/>
  <c r="F566" i="20"/>
  <c r="K566" i="20"/>
  <c r="O566" i="20"/>
  <c r="M566" i="20"/>
  <c r="F534" i="20"/>
  <c r="N534" i="20"/>
  <c r="Q534" i="20"/>
  <c r="J534" i="20"/>
  <c r="G534" i="20"/>
  <c r="H534" i="20"/>
  <c r="I534" i="20"/>
  <c r="P534" i="20"/>
  <c r="M534" i="20"/>
  <c r="O534" i="20"/>
  <c r="K534" i="20"/>
  <c r="L534" i="20"/>
  <c r="N501" i="20"/>
  <c r="F501" i="20"/>
  <c r="G501" i="20"/>
  <c r="H501" i="20"/>
  <c r="I501" i="20"/>
  <c r="P501" i="20"/>
  <c r="M501" i="20"/>
  <c r="O501" i="20"/>
  <c r="K501" i="20"/>
  <c r="J501" i="20"/>
  <c r="L501" i="20"/>
  <c r="Q501" i="20"/>
  <c r="G526" i="20"/>
  <c r="H526" i="20"/>
  <c r="I526" i="20"/>
  <c r="P526" i="20"/>
  <c r="K526" i="20"/>
  <c r="O526" i="20"/>
  <c r="F526" i="20"/>
  <c r="J526" i="20"/>
  <c r="Q526" i="20"/>
  <c r="L526" i="20"/>
  <c r="M526" i="20"/>
  <c r="N526" i="20"/>
  <c r="G496" i="20"/>
  <c r="H496" i="20"/>
  <c r="I496" i="20"/>
  <c r="P496" i="20"/>
  <c r="K496" i="20"/>
  <c r="O496" i="20"/>
  <c r="J496" i="20"/>
  <c r="N496" i="20"/>
  <c r="Q496" i="20"/>
  <c r="M496" i="20"/>
  <c r="F496" i="20"/>
  <c r="L496" i="20"/>
  <c r="G498" i="20"/>
  <c r="H498" i="20"/>
  <c r="I498" i="20"/>
  <c r="P498" i="20"/>
  <c r="M498" i="20"/>
  <c r="O498" i="20"/>
  <c r="K498" i="20"/>
  <c r="L498" i="20"/>
  <c r="J498" i="20"/>
  <c r="N498" i="20"/>
  <c r="Q498" i="20"/>
  <c r="F498" i="20"/>
  <c r="F571" i="20"/>
  <c r="J571" i="20"/>
  <c r="Q571" i="20"/>
  <c r="L571" i="20"/>
  <c r="M571" i="20"/>
  <c r="N571" i="20"/>
  <c r="G571" i="20"/>
  <c r="H571" i="20"/>
  <c r="I571" i="20"/>
  <c r="P571" i="20"/>
  <c r="K571" i="20"/>
  <c r="O571" i="20"/>
  <c r="G514" i="20"/>
  <c r="I514" i="20"/>
  <c r="N514" i="20"/>
  <c r="Q514" i="20"/>
  <c r="F514" i="20"/>
  <c r="L514" i="20"/>
  <c r="M514" i="20"/>
  <c r="H514" i="20"/>
  <c r="P514" i="20"/>
  <c r="K514" i="20"/>
  <c r="O514" i="20"/>
  <c r="J514" i="20"/>
  <c r="L530" i="20"/>
  <c r="J530" i="20"/>
  <c r="G530" i="20"/>
  <c r="H530" i="20"/>
  <c r="I530" i="20"/>
  <c r="P530" i="20"/>
  <c r="F530" i="20"/>
  <c r="K530" i="20"/>
  <c r="O530" i="20"/>
  <c r="M530" i="20"/>
  <c r="N530" i="20"/>
  <c r="Q530" i="20"/>
  <c r="G580" i="20"/>
  <c r="I580" i="20"/>
  <c r="O580" i="20"/>
  <c r="M580" i="20"/>
  <c r="N580" i="20"/>
  <c r="Q580" i="20"/>
  <c r="K580" i="20"/>
  <c r="F580" i="20"/>
  <c r="J580" i="20"/>
  <c r="L580" i="20"/>
  <c r="P580" i="20"/>
  <c r="H580" i="20"/>
  <c r="F499" i="20"/>
  <c r="J499" i="20"/>
  <c r="Q499" i="20"/>
  <c r="L499" i="20"/>
  <c r="N499" i="20"/>
  <c r="M499" i="20"/>
  <c r="G499" i="20"/>
  <c r="H499" i="20"/>
  <c r="I499" i="20"/>
  <c r="P499" i="20"/>
  <c r="K499" i="20"/>
  <c r="O499" i="20"/>
  <c r="G555" i="20"/>
  <c r="H555" i="20"/>
  <c r="I555" i="20"/>
  <c r="P555" i="20"/>
  <c r="M555" i="20"/>
  <c r="O555" i="20"/>
  <c r="K555" i="20"/>
  <c r="J555" i="20"/>
  <c r="L555" i="20"/>
  <c r="Q555" i="20"/>
  <c r="N555" i="20"/>
  <c r="F555" i="20"/>
  <c r="I494" i="20"/>
  <c r="P494" i="20"/>
  <c r="F494" i="20"/>
  <c r="K494" i="20"/>
  <c r="O494" i="20"/>
  <c r="M494" i="20"/>
  <c r="N494" i="20"/>
  <c r="Q494" i="20"/>
  <c r="J494" i="20"/>
  <c r="L494" i="20"/>
  <c r="G494" i="20"/>
  <c r="H494" i="20"/>
  <c r="P503" i="20"/>
  <c r="F503" i="20"/>
  <c r="K503" i="20"/>
  <c r="O503" i="20"/>
  <c r="M503" i="20"/>
  <c r="N503" i="20"/>
  <c r="Q503" i="20"/>
  <c r="J503" i="20"/>
  <c r="L503" i="20"/>
  <c r="H503" i="20"/>
  <c r="G503" i="20"/>
  <c r="I503" i="20"/>
  <c r="N538" i="20"/>
  <c r="F538" i="20"/>
  <c r="L538" i="20"/>
  <c r="M538" i="20"/>
  <c r="G538" i="20"/>
  <c r="H538" i="20"/>
  <c r="I538" i="20"/>
  <c r="P538" i="20"/>
  <c r="K538" i="20"/>
  <c r="O538" i="20"/>
  <c r="Q538" i="20"/>
  <c r="J538" i="20"/>
  <c r="N511" i="20"/>
  <c r="M511" i="20"/>
  <c r="F511" i="20"/>
  <c r="L511" i="20"/>
  <c r="G511" i="20"/>
  <c r="H511" i="20"/>
  <c r="I511" i="20"/>
  <c r="P511" i="20"/>
  <c r="K511" i="20"/>
  <c r="O511" i="20"/>
  <c r="Q511" i="20"/>
  <c r="J511" i="20"/>
  <c r="H545" i="20"/>
  <c r="I545" i="20"/>
  <c r="P545" i="20"/>
  <c r="F545" i="20"/>
  <c r="K545" i="20"/>
  <c r="O545" i="20"/>
  <c r="N545" i="20"/>
  <c r="M545" i="20"/>
  <c r="Q545" i="20"/>
  <c r="L545" i="20"/>
  <c r="J545" i="20"/>
  <c r="G545" i="20"/>
  <c r="P542" i="20"/>
  <c r="F542" i="20"/>
  <c r="K542" i="20"/>
  <c r="O542" i="20"/>
  <c r="N542" i="20"/>
  <c r="L542" i="20"/>
  <c r="M542" i="20"/>
  <c r="Q542" i="20"/>
  <c r="J542" i="20"/>
  <c r="I542" i="20"/>
  <c r="G542" i="20"/>
  <c r="H542" i="20"/>
  <c r="K562" i="20"/>
  <c r="O562" i="20"/>
  <c r="F562" i="20"/>
  <c r="J562" i="20"/>
  <c r="Q562" i="20"/>
  <c r="M562" i="20"/>
  <c r="N562" i="20"/>
  <c r="L562" i="20"/>
  <c r="G562" i="20"/>
  <c r="H562" i="20"/>
  <c r="I562" i="20"/>
  <c r="P562" i="20"/>
  <c r="N508" i="20"/>
  <c r="L508" i="20"/>
  <c r="G508" i="20"/>
  <c r="H508" i="20"/>
  <c r="I508" i="20"/>
  <c r="P508" i="20"/>
  <c r="K508" i="20"/>
  <c r="O508" i="20"/>
  <c r="F508" i="20"/>
  <c r="J508" i="20"/>
  <c r="Q508" i="20"/>
  <c r="M508" i="20"/>
  <c r="N521" i="20"/>
  <c r="Q521" i="20"/>
  <c r="L521" i="20"/>
  <c r="J521" i="20"/>
  <c r="G521" i="20"/>
  <c r="H521" i="20"/>
  <c r="I521" i="20"/>
  <c r="P521" i="20"/>
  <c r="F521" i="20"/>
  <c r="K521" i="20"/>
  <c r="O521" i="20"/>
  <c r="M521" i="20"/>
  <c r="N577" i="20"/>
  <c r="Q577" i="20"/>
  <c r="J577" i="20"/>
  <c r="L577" i="20"/>
  <c r="P577" i="20"/>
  <c r="H577" i="20"/>
  <c r="G577" i="20"/>
  <c r="I577" i="20"/>
  <c r="O577" i="20"/>
  <c r="K577" i="20"/>
  <c r="F577" i="20"/>
  <c r="M577" i="20"/>
  <c r="K490" i="20"/>
  <c r="M490" i="20"/>
  <c r="Q490" i="20"/>
  <c r="I490" i="20"/>
  <c r="J490" i="20"/>
  <c r="O490" i="20"/>
  <c r="P490" i="20"/>
  <c r="H490" i="20"/>
  <c r="L490" i="20"/>
  <c r="N490" i="20"/>
  <c r="G490" i="20"/>
  <c r="F490" i="20"/>
  <c r="G557" i="20"/>
  <c r="H557" i="20"/>
  <c r="I557" i="20"/>
  <c r="P557" i="20"/>
  <c r="F557" i="20"/>
  <c r="K557" i="20"/>
  <c r="O557" i="20"/>
  <c r="M557" i="20"/>
  <c r="N557" i="20"/>
  <c r="Q557" i="20"/>
  <c r="L557" i="20"/>
  <c r="J557" i="20"/>
  <c r="Q558" i="20"/>
  <c r="G558" i="20"/>
  <c r="H558" i="20"/>
  <c r="I558" i="20"/>
  <c r="P558" i="20"/>
  <c r="M558" i="20"/>
  <c r="O558" i="20"/>
  <c r="K558" i="20"/>
  <c r="L558" i="20"/>
  <c r="F558" i="20"/>
  <c r="J558" i="20"/>
  <c r="N558" i="20"/>
  <c r="G510" i="20"/>
  <c r="H510" i="20"/>
  <c r="I510" i="20"/>
  <c r="P510" i="20"/>
  <c r="M510" i="20"/>
  <c r="O510" i="20"/>
  <c r="K510" i="20"/>
  <c r="J510" i="20"/>
  <c r="L510" i="20"/>
  <c r="N510" i="20"/>
  <c r="F510" i="20"/>
  <c r="Q510" i="20"/>
  <c r="F536" i="20"/>
  <c r="K536" i="20"/>
  <c r="O536" i="20"/>
  <c r="N536" i="20"/>
  <c r="J536" i="20"/>
  <c r="M536" i="20"/>
  <c r="Q536" i="20"/>
  <c r="L536" i="20"/>
  <c r="G536" i="20"/>
  <c r="H536" i="20"/>
  <c r="I536" i="20"/>
  <c r="P536" i="20"/>
  <c r="J513" i="20"/>
  <c r="N513" i="20"/>
  <c r="G513" i="20"/>
  <c r="H513" i="20"/>
  <c r="I513" i="20"/>
  <c r="P513" i="20"/>
  <c r="M513" i="20"/>
  <c r="O513" i="20"/>
  <c r="K513" i="20"/>
  <c r="L513" i="20"/>
  <c r="Q513" i="20"/>
  <c r="F513" i="20"/>
  <c r="M493" i="20"/>
  <c r="F493" i="20"/>
  <c r="N493" i="20"/>
  <c r="L493" i="20"/>
  <c r="G493" i="20"/>
  <c r="H493" i="20"/>
  <c r="I493" i="20"/>
  <c r="P493" i="20"/>
  <c r="K493" i="20"/>
  <c r="O493" i="20"/>
  <c r="Q493" i="20"/>
  <c r="J493" i="20"/>
  <c r="F533" i="20"/>
  <c r="K533" i="20"/>
  <c r="O533" i="20"/>
  <c r="N533" i="20"/>
  <c r="J533" i="20"/>
  <c r="L533" i="20"/>
  <c r="M533" i="20"/>
  <c r="Q533" i="20"/>
  <c r="G533" i="20"/>
  <c r="H533" i="20"/>
  <c r="I533" i="20"/>
  <c r="P533" i="20"/>
  <c r="H488" i="20"/>
  <c r="J488" i="20"/>
  <c r="P488" i="20"/>
  <c r="N488" i="20"/>
  <c r="O488" i="20"/>
  <c r="F488" i="20"/>
  <c r="L488" i="20"/>
  <c r="G488" i="20"/>
  <c r="K488" i="20"/>
  <c r="M488" i="20"/>
  <c r="Q488" i="20"/>
  <c r="I488" i="20"/>
  <c r="N556" i="20"/>
  <c r="M556" i="20"/>
  <c r="G556" i="20"/>
  <c r="H556" i="20"/>
  <c r="I556" i="20"/>
  <c r="P556" i="20"/>
  <c r="K556" i="20"/>
  <c r="O556" i="20"/>
  <c r="Q556" i="20"/>
  <c r="J556" i="20"/>
  <c r="F556" i="20"/>
  <c r="L556" i="20"/>
  <c r="J523" i="20"/>
  <c r="N523" i="20"/>
  <c r="Q523" i="20"/>
  <c r="F523" i="20"/>
  <c r="L523" i="20"/>
  <c r="M523" i="20"/>
  <c r="G523" i="20"/>
  <c r="H523" i="20"/>
  <c r="O523" i="20"/>
  <c r="I523" i="20"/>
  <c r="P523" i="20"/>
  <c r="K523" i="20"/>
  <c r="F524" i="20"/>
  <c r="K524" i="20"/>
  <c r="O524" i="20"/>
  <c r="N524" i="20"/>
  <c r="G524" i="20"/>
  <c r="H524" i="20"/>
  <c r="I524" i="20"/>
  <c r="P524" i="20"/>
  <c r="J524" i="20"/>
  <c r="L524" i="20"/>
  <c r="M524" i="20"/>
  <c r="Q524" i="20"/>
  <c r="M516" i="20"/>
  <c r="O516" i="20"/>
  <c r="K516" i="20"/>
  <c r="L516" i="20"/>
  <c r="Q516" i="20"/>
  <c r="F516" i="20"/>
  <c r="N516" i="20"/>
  <c r="J516" i="20"/>
  <c r="G516" i="20"/>
  <c r="H516" i="20"/>
  <c r="I516" i="20"/>
  <c r="P516" i="20"/>
  <c r="Q551" i="20"/>
  <c r="L551" i="20"/>
  <c r="G551" i="20"/>
  <c r="H551" i="20"/>
  <c r="I551" i="20"/>
  <c r="P551" i="20"/>
  <c r="F551" i="20"/>
  <c r="K551" i="20"/>
  <c r="O551" i="20"/>
  <c r="N551" i="20"/>
  <c r="J551" i="20"/>
  <c r="M551" i="20"/>
  <c r="J578" i="20"/>
  <c r="L578" i="20"/>
  <c r="P578" i="20"/>
  <c r="H578" i="20"/>
  <c r="I578" i="20"/>
  <c r="N578" i="20"/>
  <c r="O578" i="20"/>
  <c r="G578" i="20"/>
  <c r="K578" i="20"/>
  <c r="M578" i="20"/>
  <c r="F578" i="20"/>
  <c r="Q578" i="20"/>
  <c r="I504" i="20"/>
  <c r="P504" i="20"/>
  <c r="M504" i="20"/>
  <c r="O504" i="20"/>
  <c r="K504" i="20"/>
  <c r="L504" i="20"/>
  <c r="Q504" i="20"/>
  <c r="N504" i="20"/>
  <c r="F504" i="20"/>
  <c r="J504" i="20"/>
  <c r="G504" i="20"/>
  <c r="H504" i="20"/>
  <c r="G560" i="20"/>
  <c r="H560" i="20"/>
  <c r="I560" i="20"/>
  <c r="P560" i="20"/>
  <c r="F560" i="20"/>
  <c r="K560" i="20"/>
  <c r="O560" i="20"/>
  <c r="N560" i="20"/>
  <c r="Q560" i="20"/>
  <c r="M560" i="20"/>
  <c r="J560" i="20"/>
  <c r="L560" i="20"/>
  <c r="F567" i="20"/>
  <c r="J567" i="20"/>
  <c r="G567" i="20"/>
  <c r="H567" i="20"/>
  <c r="I567" i="20"/>
  <c r="P567" i="20"/>
  <c r="M567" i="20"/>
  <c r="O567" i="20"/>
  <c r="K567" i="20"/>
  <c r="L567" i="20"/>
  <c r="Q567" i="20"/>
  <c r="N567" i="20"/>
  <c r="K517" i="20"/>
  <c r="O517" i="20"/>
  <c r="F517" i="20"/>
  <c r="J517" i="20"/>
  <c r="Q517" i="20"/>
  <c r="L517" i="20"/>
  <c r="M517" i="20"/>
  <c r="N517" i="20"/>
  <c r="G517" i="20"/>
  <c r="H517" i="20"/>
  <c r="I517" i="20"/>
  <c r="P517" i="20"/>
  <c r="G541" i="20"/>
  <c r="H541" i="20"/>
  <c r="I541" i="20"/>
  <c r="P541" i="20"/>
  <c r="K541" i="20"/>
  <c r="O541" i="20"/>
  <c r="J541" i="20"/>
  <c r="N541" i="20"/>
  <c r="M541" i="20"/>
  <c r="Q541" i="20"/>
  <c r="L541" i="20"/>
  <c r="F541" i="20"/>
  <c r="Q550" i="20"/>
  <c r="H550" i="20"/>
  <c r="I550" i="20"/>
  <c r="P550" i="20"/>
  <c r="K550" i="20"/>
  <c r="O550" i="20"/>
  <c r="G550" i="20"/>
  <c r="J550" i="20"/>
  <c r="N550" i="20"/>
  <c r="M550" i="20"/>
  <c r="L550" i="20"/>
  <c r="F550" i="20"/>
  <c r="F518" i="20"/>
  <c r="K518" i="20"/>
  <c r="O518" i="20"/>
  <c r="M518" i="20"/>
  <c r="Q518" i="20"/>
  <c r="J518" i="20"/>
  <c r="L518" i="20"/>
  <c r="G518" i="20"/>
  <c r="H518" i="20"/>
  <c r="I518" i="20"/>
  <c r="P518" i="20"/>
  <c r="N518" i="20"/>
  <c r="G549" i="20"/>
  <c r="H549" i="20"/>
  <c r="I549" i="20"/>
  <c r="P549" i="20"/>
  <c r="M549" i="20"/>
  <c r="O549" i="20"/>
  <c r="K549" i="20"/>
  <c r="L549" i="20"/>
  <c r="F549" i="20"/>
  <c r="J549" i="20"/>
  <c r="N549" i="20"/>
  <c r="Q549" i="20"/>
  <c r="I528" i="20"/>
  <c r="P528" i="20"/>
  <c r="M528" i="20"/>
  <c r="O528" i="20"/>
  <c r="K528" i="20"/>
  <c r="J528" i="20"/>
  <c r="L528" i="20"/>
  <c r="Q528" i="20"/>
  <c r="F528" i="20"/>
  <c r="N528" i="20"/>
  <c r="G528" i="20"/>
  <c r="H528" i="20"/>
  <c r="Q554" i="20"/>
  <c r="J554" i="20"/>
  <c r="G554" i="20"/>
  <c r="H554" i="20"/>
  <c r="I554" i="20"/>
  <c r="P554" i="20"/>
  <c r="F554" i="20"/>
  <c r="K554" i="20"/>
  <c r="O554" i="20"/>
  <c r="N554" i="20"/>
  <c r="L554" i="20"/>
  <c r="M554" i="20"/>
  <c r="N548" i="20"/>
  <c r="J548" i="20"/>
  <c r="L548" i="20"/>
  <c r="Q548" i="20"/>
  <c r="G548" i="20"/>
  <c r="H548" i="20"/>
  <c r="I548" i="20"/>
  <c r="P548" i="20"/>
  <c r="F548" i="20"/>
  <c r="K548" i="20"/>
  <c r="O548" i="20"/>
  <c r="M548" i="20"/>
  <c r="N546" i="20"/>
  <c r="Q546" i="20"/>
  <c r="G546" i="20"/>
  <c r="H546" i="20"/>
  <c r="I546" i="20"/>
  <c r="P546" i="20"/>
  <c r="M546" i="20"/>
  <c r="O546" i="20"/>
  <c r="K546" i="20"/>
  <c r="J546" i="20"/>
  <c r="L546" i="20"/>
  <c r="F546" i="20"/>
  <c r="M544" i="20"/>
  <c r="N544" i="20"/>
  <c r="G544" i="20"/>
  <c r="H544" i="20"/>
  <c r="I544" i="20"/>
  <c r="P544" i="20"/>
  <c r="K544" i="20"/>
  <c r="O544" i="20"/>
  <c r="F544" i="20"/>
  <c r="J544" i="20"/>
  <c r="Q544" i="20"/>
  <c r="L544" i="20"/>
  <c r="K495" i="20"/>
  <c r="L495" i="20"/>
  <c r="F495" i="20"/>
  <c r="J495" i="20"/>
  <c r="N495" i="20"/>
  <c r="Q495" i="20"/>
  <c r="G495" i="20"/>
  <c r="H495" i="20"/>
  <c r="I495" i="20"/>
  <c r="P495" i="20"/>
  <c r="M495" i="20"/>
  <c r="O495" i="20"/>
  <c r="O527" i="20"/>
  <c r="N527" i="20"/>
  <c r="L527" i="20"/>
  <c r="J527" i="20"/>
  <c r="M527" i="20"/>
  <c r="Q527" i="20"/>
  <c r="G527" i="20"/>
  <c r="H527" i="20"/>
  <c r="I527" i="20"/>
  <c r="P527" i="20"/>
  <c r="F527" i="20"/>
  <c r="K527" i="20"/>
  <c r="I584" i="20"/>
  <c r="N584" i="20"/>
  <c r="O584" i="20"/>
  <c r="F584" i="20"/>
  <c r="G584" i="20"/>
  <c r="K584" i="20"/>
  <c r="M584" i="20"/>
  <c r="Q584" i="20"/>
  <c r="J584" i="20"/>
  <c r="L584" i="20"/>
  <c r="P584" i="20"/>
  <c r="H584" i="20"/>
  <c r="O515" i="20"/>
  <c r="J515" i="20"/>
  <c r="G515" i="20"/>
  <c r="H515" i="20"/>
  <c r="I515" i="20"/>
  <c r="P515" i="20"/>
  <c r="F515" i="20"/>
  <c r="K515" i="20"/>
  <c r="N515" i="20"/>
  <c r="L515" i="20"/>
  <c r="M515" i="20"/>
  <c r="Q515" i="20"/>
  <c r="K507" i="20"/>
  <c r="L507" i="20"/>
  <c r="F507" i="20"/>
  <c r="J507" i="20"/>
  <c r="N507" i="20"/>
  <c r="Q507" i="20"/>
  <c r="G507" i="20"/>
  <c r="H507" i="20"/>
  <c r="I507" i="20"/>
  <c r="P507" i="20"/>
  <c r="M507" i="20"/>
  <c r="O507" i="20"/>
  <c r="I529" i="20"/>
  <c r="P529" i="20"/>
  <c r="K529" i="20"/>
  <c r="O529" i="20"/>
  <c r="Q529" i="20"/>
  <c r="J529" i="20"/>
  <c r="F529" i="20"/>
  <c r="L529" i="20"/>
  <c r="M529" i="20"/>
  <c r="N529" i="20"/>
  <c r="G529" i="20"/>
  <c r="H529" i="20"/>
  <c r="J570" i="20"/>
  <c r="N570" i="20"/>
  <c r="G570" i="20"/>
  <c r="H570" i="20"/>
  <c r="I570" i="20"/>
  <c r="P570" i="20"/>
  <c r="M570" i="20"/>
  <c r="O570" i="20"/>
  <c r="K570" i="20"/>
  <c r="L570" i="20"/>
  <c r="Q570" i="20"/>
  <c r="F570" i="20"/>
  <c r="H561" i="20"/>
  <c r="I561" i="20"/>
  <c r="P561" i="20"/>
  <c r="M561" i="20"/>
  <c r="O561" i="20"/>
  <c r="L561" i="20"/>
  <c r="F561" i="20"/>
  <c r="Q561" i="20"/>
  <c r="J561" i="20"/>
  <c r="N561" i="20"/>
  <c r="G561" i="20"/>
  <c r="K561" i="20"/>
  <c r="J552" i="20"/>
  <c r="N552" i="20"/>
  <c r="Q552" i="20"/>
  <c r="F552" i="20"/>
  <c r="G552" i="20"/>
  <c r="H552" i="20"/>
  <c r="I552" i="20"/>
  <c r="P552" i="20"/>
  <c r="M552" i="20"/>
  <c r="O552" i="20"/>
  <c r="K552" i="20"/>
  <c r="L552" i="20"/>
  <c r="J582" i="20"/>
  <c r="L582" i="20"/>
  <c r="P582" i="20"/>
  <c r="H582" i="20"/>
  <c r="O582" i="20"/>
  <c r="I582" i="20"/>
  <c r="N582" i="20"/>
  <c r="Q582" i="20"/>
  <c r="M582" i="20"/>
  <c r="F582" i="20"/>
  <c r="G582" i="20"/>
  <c r="K582" i="20"/>
  <c r="K531" i="20"/>
  <c r="L531" i="20"/>
  <c r="Q531" i="20"/>
  <c r="F531" i="20"/>
  <c r="J531" i="20"/>
  <c r="N531" i="20"/>
  <c r="G531" i="20"/>
  <c r="H531" i="20"/>
  <c r="I531" i="20"/>
  <c r="P531" i="20"/>
  <c r="M531" i="20"/>
  <c r="O531" i="20"/>
  <c r="O573" i="20"/>
  <c r="K573" i="20"/>
  <c r="J573" i="20"/>
  <c r="L573" i="20"/>
  <c r="F573" i="20"/>
  <c r="N573" i="20"/>
  <c r="Q573" i="20"/>
  <c r="G573" i="20"/>
  <c r="H573" i="20"/>
  <c r="I573" i="20"/>
  <c r="P573" i="20"/>
  <c r="M573" i="20"/>
  <c r="K576" i="20"/>
  <c r="Q576" i="20"/>
  <c r="L576" i="20"/>
  <c r="H576" i="20"/>
  <c r="O576" i="20"/>
  <c r="I576" i="20"/>
  <c r="F576" i="20"/>
  <c r="G576" i="20"/>
  <c r="J576" i="20"/>
  <c r="P576" i="20"/>
  <c r="M576" i="20"/>
  <c r="N576" i="20"/>
  <c r="L537" i="20"/>
  <c r="N537" i="20"/>
  <c r="F537" i="20"/>
  <c r="Q537" i="20"/>
  <c r="G537" i="20"/>
  <c r="H537" i="20"/>
  <c r="I537" i="20"/>
  <c r="P537" i="20"/>
  <c r="M537" i="20"/>
  <c r="O537" i="20"/>
  <c r="K537" i="20"/>
  <c r="J537" i="20"/>
  <c r="M525" i="20"/>
  <c r="O525" i="20"/>
  <c r="K525" i="20"/>
  <c r="L525" i="20"/>
  <c r="J525" i="20"/>
  <c r="N525" i="20"/>
  <c r="Q525" i="20"/>
  <c r="F525" i="20"/>
  <c r="G525" i="20"/>
  <c r="H525" i="20"/>
  <c r="I525" i="20"/>
  <c r="P525" i="20"/>
  <c r="K519" i="20"/>
  <c r="J519" i="20"/>
  <c r="L519" i="20"/>
  <c r="F519" i="20"/>
  <c r="Q519" i="20"/>
  <c r="N519" i="20"/>
  <c r="G519" i="20"/>
  <c r="H519" i="20"/>
  <c r="I519" i="20"/>
  <c r="P519" i="20"/>
  <c r="M519" i="20"/>
  <c r="O519" i="20"/>
  <c r="F502" i="20"/>
  <c r="L502" i="20"/>
  <c r="M502" i="20"/>
  <c r="N502" i="20"/>
  <c r="G502" i="20"/>
  <c r="H502" i="20"/>
  <c r="I502" i="20"/>
  <c r="P502" i="20"/>
  <c r="K502" i="20"/>
  <c r="O502" i="20"/>
  <c r="Q502" i="20"/>
  <c r="J502" i="20"/>
  <c r="M543" i="20"/>
  <c r="K543" i="20"/>
  <c r="N543" i="20"/>
  <c r="Q543" i="20"/>
  <c r="G543" i="20"/>
  <c r="H543" i="20"/>
  <c r="I543" i="20"/>
  <c r="P543" i="20"/>
  <c r="O543" i="20"/>
  <c r="L543" i="20"/>
  <c r="F543" i="20"/>
  <c r="J543" i="20"/>
  <c r="J492" i="20"/>
  <c r="N492" i="20"/>
  <c r="Q492" i="20"/>
  <c r="G492" i="20"/>
  <c r="H492" i="20"/>
  <c r="I492" i="20"/>
  <c r="P492" i="20"/>
  <c r="M492" i="20"/>
  <c r="O492" i="20"/>
  <c r="K492" i="20"/>
  <c r="L492" i="20"/>
  <c r="F492" i="20"/>
  <c r="O572" i="20"/>
  <c r="N572" i="20"/>
  <c r="M572" i="20"/>
  <c r="Q572" i="20"/>
  <c r="L572" i="20"/>
  <c r="J572" i="20"/>
  <c r="G572" i="20"/>
  <c r="H572" i="20"/>
  <c r="I572" i="20"/>
  <c r="P572" i="20"/>
  <c r="F572" i="20"/>
  <c r="K572" i="20"/>
  <c r="K486" i="20"/>
  <c r="K588" i="20" s="1"/>
  <c r="G486" i="20"/>
  <c r="G588" i="20" s="1"/>
  <c r="P486" i="20"/>
  <c r="P588" i="20" s="1"/>
  <c r="J486" i="20"/>
  <c r="J588" i="20" s="1"/>
  <c r="N486" i="20"/>
  <c r="N588" i="20" s="1"/>
  <c r="O486" i="20"/>
  <c r="O588" i="20" s="1"/>
  <c r="I486" i="20"/>
  <c r="I588" i="20" s="1"/>
  <c r="H486" i="20"/>
  <c r="H588" i="20" s="1"/>
  <c r="Q486" i="20"/>
  <c r="Q588" i="20" s="1"/>
  <c r="M486" i="20"/>
  <c r="M588" i="20" s="1"/>
  <c r="L486" i="20"/>
  <c r="L588" i="20" s="1"/>
  <c r="R366" i="20"/>
  <c r="M365" i="20"/>
  <c r="H365" i="20"/>
  <c r="J365" i="20"/>
  <c r="K365" i="20"/>
  <c r="P365" i="20"/>
  <c r="O365" i="20"/>
  <c r="Q365" i="20"/>
  <c r="L365" i="20"/>
  <c r="N365" i="20"/>
  <c r="R588" i="20" l="1"/>
  <c r="I589" i="20" a="1"/>
  <c r="I589" i="20" s="1"/>
  <c r="Q589" i="20" a="1"/>
  <c r="Q589" i="20" s="1"/>
  <c r="M589" i="20" a="1"/>
  <c r="M589" i="20" s="1"/>
  <c r="K589" i="20" a="1"/>
  <c r="K589" i="20" s="1"/>
  <c r="F591" i="20"/>
  <c r="G589" i="20" a="1"/>
  <c r="G589" i="20" s="1"/>
  <c r="L589" i="20" a="1"/>
  <c r="L589" i="20" s="1"/>
  <c r="F589" i="20" a="1"/>
  <c r="F589" i="20" s="1"/>
  <c r="O589" i="20" a="1"/>
  <c r="O589" i="20" s="1"/>
  <c r="N589" i="20" a="1"/>
  <c r="N589" i="20" s="1"/>
  <c r="P589" i="20" a="1"/>
  <c r="P589" i="20" s="1"/>
  <c r="J589" i="20" a="1"/>
  <c r="J589" i="20" s="1"/>
  <c r="H589" i="20" a="1"/>
  <c r="H589" i="20" s="1"/>
  <c r="R365" i="20"/>
  <c r="R589" i="20" l="1"/>
  <c r="R590" i="20" s="1"/>
  <c r="R591" i="20" s="1"/>
  <c r="R367" i="20" l="1"/>
  <c r="R368"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A140E3-4C2C-4F6C-B29F-0D45288999B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B14E6CD-BA26-4C77-AE39-82FBD1ECBE8E}" name="WorksheetConnection_Calculations!$E$371:$Q$470" type="102" refreshedVersion="8" minRefreshableVersion="5">
    <extLst>
      <ext xmlns:x15="http://schemas.microsoft.com/office/spreadsheetml/2010/11/main" uri="{DE250136-89BD-433C-8126-D09CA5730AF9}">
        <x15:connection id="Range" autoDelete="1">
          <x15:rangePr sourceName="_xlcn.WorksheetConnection_CalculationsE371Q4701"/>
        </x15:connection>
      </ext>
    </extLst>
  </connection>
  <connection id="3" xr16:uid="{EEC3FB5B-BDB0-41D2-A1B3-C3179E5722ED}" name="WorksheetConnection_Calculations!$E$481:$R$580" type="102" refreshedVersion="8" minRefreshableVersion="5">
    <extLst>
      <ext xmlns:x15="http://schemas.microsoft.com/office/spreadsheetml/2010/11/main" uri="{DE250136-89BD-433C-8126-D09CA5730AF9}">
        <x15:connection id="Range 1" autoDelete="1">
          <x15:rangePr sourceName="_xlcn.WorksheetConnection_CalculationsE481R5801"/>
        </x15:connection>
      </ext>
    </extLst>
  </connection>
  <connection id="4" xr16:uid="{8C947105-476B-41B9-9083-E65638930240}" name="WorksheetConnection_GNC-Caseload_Calculator_DEVELOPMENT.xlsx!b6to59" type="102" refreshedVersion="8" minRefreshableVersion="5">
    <extLst>
      <ext xmlns:x15="http://schemas.microsoft.com/office/spreadsheetml/2010/11/main" uri="{DE250136-89BD-433C-8126-D09CA5730AF9}">
        <x15:connection id="b6to59" autoDelete="1">
          <x15:rangePr sourceName="_xlcn.WorksheetConnection_GNCCaseload_Calculator_DEVELOPMENT.xlsxb6to591"/>
        </x15:connection>
      </ext>
    </extLst>
  </connection>
  <connection id="5" xr16:uid="{C4B12E66-4FEE-48F5-8978-B9E29BE44E95}" name="WorksheetConnection_GNC-Caseload_Calculator_DEVELOPMENT.xlsx!p6to59" type="102" refreshedVersion="8" minRefreshableVersion="5">
    <extLst>
      <ext xmlns:x15="http://schemas.microsoft.com/office/spreadsheetml/2010/11/main" uri="{DE250136-89BD-433C-8126-D09CA5730AF9}">
        <x15:connection id="p6to59" autoDelete="1">
          <x15:rangePr sourceName="_xlcn.WorksheetConnection_GNCCaseload_Calculator_DEVELOPMENT.xlsxp6to591"/>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<sst xmlns="http://schemas.openxmlformats.org/spreadsheetml/2006/main" count="1428" uniqueCount="542">
  <si>
    <t>DRAFT</t>
  </si>
  <si>
    <t>Assumptions</t>
  </si>
  <si>
    <t>·</t>
  </si>
  <si>
    <t xml:space="preserve">All survey based inputs entered into the calculator are assumed to have been collected at the same time with the same dates of data collection. </t>
  </si>
  <si>
    <t xml:space="preserve">The calculation of national burden is based on the sum of the sub-national calculations, not the national level populations times prevalence times ICF. </t>
  </si>
  <si>
    <t xml:space="preserve">The amplitude and duration of condition (SAM, MAM or acute malnutrition in PLW) is assumed to remain the same throughout the year. </t>
  </si>
  <si>
    <t xml:space="preserve">The seasonal variability (amplitude) is used in the calculations for children 6-59M.  The proportional differences across months from children 6-59M are applied to 0-5M.  </t>
  </si>
  <si>
    <t>The incidence control factor is used to calculate the burden of cases needing treatment.  Prevalence (1 ) +  ICF (1.6) or higher/lower = 2.6</t>
  </si>
  <si>
    <t xml:space="preserve">The proportional differences from national/overall to sub-national are applied to calculate the sub-national (admin1 or 2) monthly estimates.  </t>
  </si>
  <si>
    <t>The burden by month are calculated as the average monthly burden times the monthly prevalence divided by the average annual prevalence</t>
  </si>
  <si>
    <t>The percent coverage is assumed to not change during the year.</t>
  </si>
  <si>
    <t>General Inputs</t>
  </si>
  <si>
    <t xml:space="preserve">Country </t>
  </si>
  <si>
    <t>Enter the name of the country</t>
  </si>
  <si>
    <t xml:space="preserve">Burkina Faso </t>
  </si>
  <si>
    <t>Year of program</t>
  </si>
  <si>
    <t>Enter the year for the program projections</t>
  </si>
  <si>
    <t xml:space="preserve">Name of data source of prevalence of acute malnutrition </t>
  </si>
  <si>
    <t xml:space="preserve">Enter the source of data used for prevalence  </t>
  </si>
  <si>
    <t>SMART 2023</t>
  </si>
  <si>
    <t>Enter yes or no</t>
  </si>
  <si>
    <t xml:space="preserve">If no, please explain what estimates were used and if they were  modified? </t>
  </si>
  <si>
    <t xml:space="preserve">Provide detailed explanation </t>
  </si>
  <si>
    <t>Population - what was the source of demographic data ?</t>
  </si>
  <si>
    <t xml:space="preserve">Enter the source of data used for population data  </t>
  </si>
  <si>
    <t xml:space="preserve">Were the population numbers updated since the publication of the source of demographic data? </t>
  </si>
  <si>
    <t xml:space="preserve">if yes,  please explain how were the population numbers updated - give all details. </t>
  </si>
  <si>
    <t>Survey Dates</t>
  </si>
  <si>
    <t>Start date of survey</t>
  </si>
  <si>
    <t xml:space="preserve">Enter the start month and year of data collection (DD-MM-YY).  If the day is not known, enter 15 as day. </t>
  </si>
  <si>
    <t>End date of survey</t>
  </si>
  <si>
    <t xml:space="preserve">Enter the end month and year of data collection (DD-MM-YY).  If the day is not known, enter 15 as day. </t>
  </si>
  <si>
    <t>Seasonality Model Inputs</t>
  </si>
  <si>
    <t>Amplitude</t>
  </si>
  <si>
    <t xml:space="preserve">See the amplitude tab, for more information on expected amplitude of wasting in countries and regions. </t>
  </si>
  <si>
    <t>Peak (month)</t>
  </si>
  <si>
    <t>Admissions Criteria</t>
  </si>
  <si>
    <t>Case definition for admissions to SAM treatment 6-59M</t>
  </si>
  <si>
    <t>Enter the case definitions</t>
  </si>
  <si>
    <t>WHZ&lt;-3SD, MUAC&lt;115 MM or bilateral edema</t>
  </si>
  <si>
    <t>Case definition for admissions for SAM treatment in infants 0-5M</t>
  </si>
  <si>
    <t>WAZ&lt;-2SD, WHZ&lt;-3SD, MUAC&lt;110 MM, bilateral edema or lack of wgt gain</t>
  </si>
  <si>
    <t>Case definition for enrollment for MAM Rx Children 6-59M</t>
  </si>
  <si>
    <t>WHZ &gt;= - 3 SD &amp; &lt; -2SD or MUAC &gt;= 115mm &amp; &lt; 125 mm</t>
  </si>
  <si>
    <t>Case definition for admissions of Pregnant and Breastfeeding Women</t>
  </si>
  <si>
    <t>MUAC&lt;23 CM</t>
  </si>
  <si>
    <t>Demographics</t>
  </si>
  <si>
    <t>Children 6-59 months % of total population</t>
  </si>
  <si>
    <t xml:space="preserve">Use proportion of children 6-59 months from the latest demographic survey. </t>
  </si>
  <si>
    <t>If not known, estimate as 18% of the population (in low income countries only)</t>
  </si>
  <si>
    <t>Children 0-5 months % of total population</t>
  </si>
  <si>
    <t xml:space="preserve">Use proportion of children 0-5 months from the latest demographic survey. </t>
  </si>
  <si>
    <t>If not known, estimate as 2% of the population (in low income countries only)</t>
  </si>
  <si>
    <t>PBW as percentage of total population, %</t>
  </si>
  <si>
    <t>Use proportion of PBW from the latest demographic survey.</t>
  </si>
  <si>
    <t>If not known, estimate as 5% of the population (in low income countries only)</t>
  </si>
  <si>
    <t>Incidence Correction Factors</t>
  </si>
  <si>
    <t>SAM ICF  6-59 months (Incident correction factor)</t>
  </si>
  <si>
    <t xml:space="preserve">Enter the locally contextualized incidence correction factor for SAM. </t>
  </si>
  <si>
    <t>SAM ICF 0-5 months (Incident correction factor)</t>
  </si>
  <si>
    <t>MAM  ICF 6-59M (Incident correction factor)</t>
  </si>
  <si>
    <t xml:space="preserve">Enter the locally contextualized incidence correction factor for MAM.  If not known, enter 0 </t>
  </si>
  <si>
    <t xml:space="preserve">If not known, enter 0 for MAM 6-59 months. </t>
  </si>
  <si>
    <t>PBW ICF (Incident correction factor)</t>
  </si>
  <si>
    <t xml:space="preserve">Enter the locally contextualized incidence correction factor for PBW. If not known, enter 0 </t>
  </si>
  <si>
    <t>If not known, enter 0 for AM for PBW.</t>
  </si>
  <si>
    <t>Estimated programme coverage</t>
  </si>
  <si>
    <t>Expected SAM  6-59 months programme coverage, %</t>
  </si>
  <si>
    <t>Mean coverage expected to be achieved by the program over one year</t>
  </si>
  <si>
    <t>To estimate expected coverage, review the programme and capacity to scale up . If mean coverage for the previous year is known, base estimates past coverage accounting for any potential increase/decrease.</t>
  </si>
  <si>
    <t>Expected SAM 0-5 months programme coverage, %</t>
  </si>
  <si>
    <t>Expected MAM 6-59 months programme coverage, %</t>
  </si>
  <si>
    <t>Expected PBW programme coverage, %</t>
  </si>
  <si>
    <t xml:space="preserve">INSTRUCTIONS: </t>
  </si>
  <si>
    <t>Prevention and Treatment of Wasting Program</t>
  </si>
  <si>
    <t>Annual seasonal adjusted wasting prevalence calculations</t>
  </si>
  <si>
    <t xml:space="preserve">Name of survey </t>
  </si>
  <si>
    <t>Enter Country Name or Admin 1 names</t>
  </si>
  <si>
    <t>Enter Admin 1 or Admin 2 names</t>
  </si>
  <si>
    <t>Enter data for admin level from the latest demographic survey, accounting for population growth, displacement and migration.</t>
  </si>
  <si>
    <t>National or overall</t>
  </si>
  <si>
    <t>Admin 1 or Admin 2</t>
  </si>
  <si>
    <t xml:space="preserve">Total Population 
</t>
  </si>
  <si>
    <t>cGAM % (WHZ and/or MUAC) Children 6-59M</t>
  </si>
  <si>
    <t>GAM % (WHZ) Children 6-59M</t>
  </si>
  <si>
    <t>GAM % (MUAC) Children 6-59M</t>
  </si>
  <si>
    <t>cSAM %  (WFH and/or MUAC or nutritional edema) 6-59M</t>
  </si>
  <si>
    <t>SAM % (WHZ or nutritional edema) Children 6-59M</t>
  </si>
  <si>
    <t>SAM % (MUAC or nutritional edema) Children 6-59M</t>
  </si>
  <si>
    <t>Infants 0-5M % (Combined admission criteria for Rx)</t>
  </si>
  <si>
    <t>Infants 0-5M % (WHZ or nutritional edema)</t>
  </si>
  <si>
    <t>Infants 0-5M % (MUAC or nutritional edema</t>
  </si>
  <si>
    <t>Infants 0-5M % (WAZ or nutritional edema</t>
  </si>
  <si>
    <t>Acute malnutrition in PBW, %</t>
  </si>
  <si>
    <t>Burkina Faso (zones couvertes)</t>
  </si>
  <si>
    <t>Jan</t>
  </si>
  <si>
    <t>Feb</t>
  </si>
  <si>
    <t>Mar</t>
  </si>
  <si>
    <t>Apr</t>
  </si>
  <si>
    <t>May</t>
  </si>
  <si>
    <t>Jun</t>
  </si>
  <si>
    <t>Jul</t>
  </si>
  <si>
    <t>Aug</t>
  </si>
  <si>
    <t>Sep</t>
  </si>
  <si>
    <t>Oct</t>
  </si>
  <si>
    <t>Nov</t>
  </si>
  <si>
    <t>Dec</t>
  </si>
  <si>
    <t>Boucle du Mouhoun</t>
  </si>
  <si>
    <t>DS Boromo</t>
  </si>
  <si>
    <t>Weather</t>
  </si>
  <si>
    <t>Heat</t>
  </si>
  <si>
    <t>DS Dedougou</t>
  </si>
  <si>
    <t>Cold</t>
  </si>
  <si>
    <t>DS Nouna</t>
  </si>
  <si>
    <t>Rains</t>
  </si>
  <si>
    <t>DS Solenzo</t>
  </si>
  <si>
    <t>Floods</t>
  </si>
  <si>
    <t>DS Toma</t>
  </si>
  <si>
    <t>Drought</t>
  </si>
  <si>
    <t>DS Tougan</t>
  </si>
  <si>
    <t>Disease</t>
  </si>
  <si>
    <t>Malaria</t>
  </si>
  <si>
    <t>Cascades</t>
  </si>
  <si>
    <t>DS Banfora</t>
  </si>
  <si>
    <t>Diarrhea</t>
  </si>
  <si>
    <t>DS Mangodara</t>
  </si>
  <si>
    <t>Acute Respiratory Illness</t>
  </si>
  <si>
    <t>DS Sindou</t>
  </si>
  <si>
    <t>Measles</t>
  </si>
  <si>
    <t>Centre</t>
  </si>
  <si>
    <t>DS Baskuy</t>
  </si>
  <si>
    <t>Cholera</t>
  </si>
  <si>
    <t>DS Bogodogo</t>
  </si>
  <si>
    <t>Key Events</t>
  </si>
  <si>
    <t>Planting</t>
  </si>
  <si>
    <t>DS Boulmiougou</t>
  </si>
  <si>
    <t>Harvest</t>
  </si>
  <si>
    <t>DS Nongr-Massom</t>
  </si>
  <si>
    <t>Grazing</t>
  </si>
  <si>
    <t>DS Sig-Noghin</t>
  </si>
  <si>
    <t>Ramadan</t>
  </si>
  <si>
    <t>Centre Est</t>
  </si>
  <si>
    <t>DS Bittou</t>
  </si>
  <si>
    <t>Other Holiday</t>
  </si>
  <si>
    <t>DS Garango</t>
  </si>
  <si>
    <t>Conflict</t>
  </si>
  <si>
    <t>DS KoupÃ©la</t>
  </si>
  <si>
    <t>Economics</t>
  </si>
  <si>
    <t>Food Prices</t>
  </si>
  <si>
    <t>DS Ouargaye</t>
  </si>
  <si>
    <t>Economic shock</t>
  </si>
  <si>
    <t>DS Pouytenga</t>
  </si>
  <si>
    <t>DS Tenkodogo</t>
  </si>
  <si>
    <t>Documentation of seasonal factors that provoke malnutrition or impede service delivery</t>
  </si>
  <si>
    <t>DS ZabrÃ©</t>
  </si>
  <si>
    <t xml:space="preserve"> Enter the conditions (weather, disease, key events, conflict and economic) by month and color in the monthly mapping above. See example below.</t>
  </si>
  <si>
    <t>Centre Nord</t>
  </si>
  <si>
    <t>DS Barsalogho</t>
  </si>
  <si>
    <t>DS Boulsa</t>
  </si>
  <si>
    <t>DS Boussouma</t>
  </si>
  <si>
    <t>DS Kaya</t>
  </si>
  <si>
    <t>DS Kongoussi</t>
  </si>
  <si>
    <t>DS Tougouri</t>
  </si>
  <si>
    <t>Centre Ouest</t>
  </si>
  <si>
    <t>DS Koudougou</t>
  </si>
  <si>
    <t>DS LÃ©o</t>
  </si>
  <si>
    <t>DS Nanoro</t>
  </si>
  <si>
    <t>DS RÃ©o</t>
  </si>
  <si>
    <t>DS Sabou</t>
  </si>
  <si>
    <t>DS Sapouy</t>
  </si>
  <si>
    <t>Example Seasonal Calendar</t>
  </si>
  <si>
    <t>DS Tenado</t>
  </si>
  <si>
    <t>Centre Sud</t>
  </si>
  <si>
    <t>DS Kombissiri</t>
  </si>
  <si>
    <t>DS Manga</t>
  </si>
  <si>
    <t>Hot</t>
  </si>
  <si>
    <t>DS Po</t>
  </si>
  <si>
    <t>DS Sapone</t>
  </si>
  <si>
    <t>Est</t>
  </si>
  <si>
    <t>DS Bogande</t>
  </si>
  <si>
    <t>DS Diapaga</t>
  </si>
  <si>
    <t xml:space="preserve">Malaria </t>
  </si>
  <si>
    <t>DS Fada</t>
  </si>
  <si>
    <t>DS Gayeri</t>
  </si>
  <si>
    <t>DS Manni</t>
  </si>
  <si>
    <t>DS Pama</t>
  </si>
  <si>
    <t>Hauts Bassins</t>
  </si>
  <si>
    <t>DS Dafra</t>
  </si>
  <si>
    <t>DS Dande</t>
  </si>
  <si>
    <t>DS Do</t>
  </si>
  <si>
    <t>DS Hounde</t>
  </si>
  <si>
    <t>DS Karangasso Vigue</t>
  </si>
  <si>
    <t>DS LÃ©na</t>
  </si>
  <si>
    <t>DS N'Dorola</t>
  </si>
  <si>
    <t>DS Orodara</t>
  </si>
  <si>
    <t>Nord</t>
  </si>
  <si>
    <t>DS Gourcy</t>
  </si>
  <si>
    <t>DS Ouahigouya</t>
  </si>
  <si>
    <t>DS SÃ©guÃ©nÃ©ga</t>
  </si>
  <si>
    <t>DS Thiou</t>
  </si>
  <si>
    <t>DS Titao</t>
  </si>
  <si>
    <t>DS Yako</t>
  </si>
  <si>
    <t>Plateau Central</t>
  </si>
  <si>
    <t>DS BoussÃ©</t>
  </si>
  <si>
    <t>Graph Title</t>
  </si>
  <si>
    <t>DS ZiniarÃ©</t>
  </si>
  <si>
    <t>Return slicer here</t>
  </si>
  <si>
    <t>DS Zorgho</t>
  </si>
  <si>
    <t>Sahel</t>
  </si>
  <si>
    <t>DS Djibo</t>
  </si>
  <si>
    <t>DS Dori</t>
  </si>
  <si>
    <t>DS Gorom-Gorom</t>
  </si>
  <si>
    <t>DS Sebba</t>
  </si>
  <si>
    <t>Sud Ouest</t>
  </si>
  <si>
    <t>DS BatiÃ©</t>
  </si>
  <si>
    <t>DS Dano</t>
  </si>
  <si>
    <t>DS DiÃ©bougou</t>
  </si>
  <si>
    <t>DS Gaoua</t>
  </si>
  <si>
    <t>DS Kampti</t>
  </si>
  <si>
    <t xml:space="preserve">Prevention and Treatment of Wasting Program: </t>
  </si>
  <si>
    <t>Admissions</t>
  </si>
  <si>
    <t>Enter the year number for the most recent complete admissions data</t>
  </si>
  <si>
    <t xml:space="preserve">Enter the admissions for the last complete year at the 1st or 2nd administrative level by month or total. </t>
  </si>
  <si>
    <t>YEAR</t>
  </si>
  <si>
    <t>Annual Burden Calculations</t>
  </si>
  <si>
    <t>Expected SAM programme coverage, %</t>
  </si>
  <si>
    <t xml:space="preserve">Length of SAM episode in months </t>
  </si>
  <si>
    <t>MAM  ICF (Incident correction factor)</t>
  </si>
  <si>
    <t>Expected MAM programme coverage, %</t>
  </si>
  <si>
    <t xml:space="preserve">Length of MAM episode in months </t>
  </si>
  <si>
    <t>Expected programme coverage, %</t>
  </si>
  <si>
    <t xml:space="preserve">Note: in cell E31, if slider is activated and cell in calcualtions = Grand Total then look up popuation, else take overall population. </t>
  </si>
  <si>
    <t xml:space="preserve">Calculation of burden for </t>
  </si>
  <si>
    <t xml:space="preserve">Total Population </t>
  </si>
  <si>
    <t>% of total pop who are children 0-59m of age</t>
  </si>
  <si>
    <t xml:space="preserve">Population of children 0-59M </t>
  </si>
  <si>
    <t>Month</t>
  </si>
  <si>
    <t>Overall / National</t>
  </si>
  <si>
    <t>Adjusted annual severe wasting prevalence 0-59M %</t>
  </si>
  <si>
    <t>Overall SAM 0-59M</t>
  </si>
  <si>
    <t>SAM Incidence Correction Factor</t>
  </si>
  <si>
    <t>Overall Expected Admissions 0-59M</t>
  </si>
  <si>
    <t xml:space="preserve">SAM cases 6-59M </t>
  </si>
  <si>
    <t>Expected Admissions 6-59M</t>
  </si>
  <si>
    <t>SAM admission criteria Infants 0-5M</t>
  </si>
  <si>
    <t>Expected Admissions 0-5M</t>
  </si>
  <si>
    <t>Check</t>
  </si>
  <si>
    <t>MAM Cases 6-59M</t>
  </si>
  <si>
    <t>Acute malnutrition in PLW, %</t>
  </si>
  <si>
    <t>Cumulative cases SAM 0-59M</t>
  </si>
  <si>
    <t>Cumulative Expected Admissions 0-59M</t>
  </si>
  <si>
    <t xml:space="preserve">Cumulative cases SAM 6-59M </t>
  </si>
  <si>
    <t>Cumulative Expected Admissions 6-59M</t>
  </si>
  <si>
    <t>Cumulative cases SAM admission criteria Infants 0-5M</t>
  </si>
  <si>
    <t>Cumulative Expected Admissions 0-5M</t>
  </si>
  <si>
    <t>MAM % Children 6-59M (WFH or MUAC)</t>
  </si>
  <si>
    <t xml:space="preserve">To determine the amplitude of wasting and severe wasting in the country or sub-national area of concern: </t>
  </si>
  <si>
    <t>Amplitude of wasting and severe wasting</t>
  </si>
  <si>
    <t xml:space="preserve">INCLUDE AGE RANGE </t>
  </si>
  <si>
    <t xml:space="preserve">Wasting </t>
  </si>
  <si>
    <t>Severe Wasting</t>
  </si>
  <si>
    <t>Mean WHZ</t>
  </si>
  <si>
    <t>UN Region</t>
  </si>
  <si>
    <t>UN Sub-region</t>
  </si>
  <si>
    <t>Country</t>
  </si>
  <si>
    <t>M49</t>
  </si>
  <si>
    <t>Characterization</t>
  </si>
  <si>
    <t>Representative area</t>
  </si>
  <si>
    <t xml:space="preserve">start data collection </t>
  </si>
  <si>
    <t xml:space="preserve">end data collection </t>
  </si>
  <si>
    <t>WHZ&lt;-2 Peak</t>
  </si>
  <si>
    <t>WHZ&lt;-2 Trough</t>
  </si>
  <si>
    <t>WHZ&lt;-2 Amplitude</t>
  </si>
  <si>
    <t>WHZ&lt;-3 Peak</t>
  </si>
  <si>
    <t>WHZ&lt;-3 Trough</t>
  </si>
  <si>
    <t>WHZ&lt;-3 Amplitude</t>
  </si>
  <si>
    <t>WHZ Peak</t>
  </si>
  <si>
    <t>WHZ Trough</t>
  </si>
  <si>
    <t>WHZ Amplitude</t>
  </si>
  <si>
    <t>Data type</t>
  </si>
  <si>
    <t>Data name</t>
  </si>
  <si>
    <t>Source</t>
  </si>
  <si>
    <t>Link</t>
  </si>
  <si>
    <t>Northern Africa</t>
  </si>
  <si>
    <t>Sudan</t>
  </si>
  <si>
    <t>Nutrition emergencies</t>
  </si>
  <si>
    <t>Survey</t>
  </si>
  <si>
    <t>African drylands</t>
  </si>
  <si>
    <t>Venkat A et al, 2023</t>
  </si>
  <si>
    <t>doi: 10.1177/03795721231178344.</t>
  </si>
  <si>
    <t>Sub-Saharan Africa</t>
  </si>
  <si>
    <t>Middle Africa</t>
  </si>
  <si>
    <t>Chad</t>
  </si>
  <si>
    <t>Longitudinal</t>
  </si>
  <si>
    <t xml:space="preserve">Concern </t>
  </si>
  <si>
    <t xml:space="preserve">Marschak A et al, 2023 </t>
  </si>
  <si>
    <t>doi : 10.1177/03795721231181715</t>
  </si>
  <si>
    <t>Eastern Africa</t>
  </si>
  <si>
    <t>South Sudan</t>
  </si>
  <si>
    <t>Western Africa</t>
  </si>
  <si>
    <t>Semiarid - Agricultural</t>
  </si>
  <si>
    <t xml:space="preserve">Semiarid - Agro-Pastoral </t>
  </si>
  <si>
    <t xml:space="preserve">Asia </t>
  </si>
  <si>
    <t>Southern Asia</t>
  </si>
  <si>
    <t>Bangladesh</t>
  </si>
  <si>
    <t>high wasting</t>
  </si>
  <si>
    <t>MAL-ED</t>
  </si>
  <si>
    <t>Mertens A et al, 2023</t>
  </si>
  <si>
    <t xml:space="preserve">doi: 10.1038/s41586-023-06480-z - </t>
  </si>
  <si>
    <t>India</t>
  </si>
  <si>
    <t>Nepal</t>
  </si>
  <si>
    <t xml:space="preserve">Pakistan </t>
  </si>
  <si>
    <t>Resp. Pathogens</t>
  </si>
  <si>
    <t>Americas</t>
  </si>
  <si>
    <t>South America</t>
  </si>
  <si>
    <t xml:space="preserve">Brasil </t>
  </si>
  <si>
    <t>low wasting</t>
  </si>
  <si>
    <t>Peru</t>
  </si>
  <si>
    <t>1. Enter completed last year's coverage in column F</t>
  </si>
  <si>
    <t>2. Enter completed last year's admissions in column G</t>
  </si>
  <si>
    <t>3. Enter the next year's total population 6-59M in column I</t>
  </si>
  <si>
    <t>4. Enter the next year's expected SAM prevalence 6-59M in column J</t>
  </si>
  <si>
    <t>5. Enter expected next year's admissions in column K</t>
  </si>
  <si>
    <t>ICF Calculation based on Population, Prevalence and Coverage</t>
  </si>
  <si>
    <t>Data Points</t>
  </si>
  <si>
    <t>Data from last completed year</t>
  </si>
  <si>
    <t>Data for next year</t>
  </si>
  <si>
    <t>SAM Rx admissions</t>
  </si>
  <si>
    <t>Incidence Correction Factor (calculated)</t>
  </si>
  <si>
    <t>Total 6-59M Population</t>
  </si>
  <si>
    <t>Prevalent cases</t>
  </si>
  <si>
    <t>Incident cases</t>
  </si>
  <si>
    <t>Overall Burden</t>
  </si>
  <si>
    <t>Population 6-59M</t>
  </si>
  <si>
    <t>SAM prevalence</t>
  </si>
  <si>
    <t>Coverage</t>
  </si>
  <si>
    <t>Last year</t>
  </si>
  <si>
    <t xml:space="preserve">Next Year </t>
  </si>
  <si>
    <t xml:space="preserve">SAM % 6-59M </t>
  </si>
  <si>
    <t>Expected Coverage</t>
  </si>
  <si>
    <t>Expected admissions</t>
  </si>
  <si>
    <t xml:space="preserve">if expected coverage decreases then expected admissions increases. </t>
  </si>
  <si>
    <t>expected coverage is the expected number of cases to sucessfuly start treatment</t>
  </si>
  <si>
    <t xml:space="preserve">have to use annual seasonal adjusted prevalence. </t>
  </si>
  <si>
    <t xml:space="preserve">Add Total </t>
  </si>
  <si>
    <t>Calculations</t>
  </si>
  <si>
    <t>This page is locked</t>
  </si>
  <si>
    <t>cGAM % USED IN CALCULATIONS</t>
  </si>
  <si>
    <t>cMAM % USED IN CALCULATIONS</t>
  </si>
  <si>
    <t>cMAM % Children 6-59M (WFH or MUAC)</t>
  </si>
  <si>
    <t>MAM % Children 6-59M (WHZ)</t>
  </si>
  <si>
    <t>MAM % Children 6-59M (MUAC)</t>
  </si>
  <si>
    <t>cSAM % USED IN CALCULATIONS</t>
  </si>
  <si>
    <t>Infants 0-5M % USED IN CALCULATIONS</t>
  </si>
  <si>
    <t xml:space="preserve">The"Used in Calculations" columns must explicitly be a number. </t>
  </si>
  <si>
    <t xml:space="preserve">Start date of data collection </t>
  </si>
  <si>
    <t xml:space="preserve">Enter the start month and year of data collection </t>
  </si>
  <si>
    <t xml:space="preserve">End date of data collection </t>
  </si>
  <si>
    <t xml:space="preserve">Enter the end month and year of data collection </t>
  </si>
  <si>
    <t xml:space="preserve">Length in days of data collection </t>
  </si>
  <si>
    <t>days</t>
  </si>
  <si>
    <t>Month (#)</t>
  </si>
  <si>
    <t>mid point of data collection (month)</t>
  </si>
  <si>
    <t>Year</t>
  </si>
  <si>
    <t>mid point of data collection (year)</t>
  </si>
  <si>
    <t>Peak Month</t>
  </si>
  <si>
    <t>National Level Seasonal Prevalence Estimates</t>
  </si>
  <si>
    <t>Month Num</t>
  </si>
  <si>
    <t>Year of data collection</t>
  </si>
  <si>
    <t>M-Y of data collection</t>
  </si>
  <si>
    <t>Mid point of data collection</t>
  </si>
  <si>
    <t>Rotation</t>
  </si>
  <si>
    <t>Add data to the data entry page on prevalence tab</t>
  </si>
  <si>
    <t xml:space="preserve">Pull thru prevalence </t>
  </si>
  <si>
    <t>Average</t>
  </si>
  <si>
    <t>Create and name 4 tables in the data model for prev and burden by age group</t>
  </si>
  <si>
    <t xml:space="preserve">SAM % </t>
  </si>
  <si>
    <t>Min</t>
  </si>
  <si>
    <t>Max</t>
  </si>
  <si>
    <t>Check for negative numbers</t>
  </si>
  <si>
    <t>Children 6-59M</t>
  </si>
  <si>
    <t xml:space="preserve">National Monthly estimate </t>
  </si>
  <si>
    <t xml:space="preserve">Recreate the pivot tables based on data model.  Do not delect the range of data in the spreadsheet when making the pivot tables, only the exact data table. </t>
  </si>
  <si>
    <t xml:space="preserve">Infants 0-5M %  (admission </t>
  </si>
  <si>
    <t>https://theexceltrainer.co.uk/excel-slicers-2-pivot-tables-based-on-different-data-sources/</t>
  </si>
  <si>
    <t>criteria for treatment)</t>
  </si>
  <si>
    <t xml:space="preserve">Infants 0-5M </t>
  </si>
  <si>
    <t xml:space="preserve"> MAM % Children 6-59M</t>
  </si>
  <si>
    <t>How to link the slicer to 2 different pivot tables</t>
  </si>
  <si>
    <t xml:space="preserve"> (WFH or MUAC)</t>
  </si>
  <si>
    <t>Acute malnutrition</t>
  </si>
  <si>
    <t>https://www.extendoffice.com/documents/excel/7195-excel-get-slicer-selected-value.html</t>
  </si>
  <si>
    <t xml:space="preserve"> in PLW, %</t>
  </si>
  <si>
    <t xml:space="preserve">If amplitude for PLW changes, must add data entry point for this datum. </t>
  </si>
  <si>
    <t>Create the relationships between the 4 tables as per the figure on right</t>
  </si>
  <si>
    <t xml:space="preserve">To link tables to slider. Ensure all pivot tables were added to data table.  Make relationships between all tables.  Select slider and set relationship.  </t>
  </si>
  <si>
    <t>Set Pivot Table to Refresh Automatically When Opening Workbook</t>
  </si>
  <si>
    <t>https://superuser.com/questions/1514902/in-excel-create-new-table-from-mothertable-based-on-filter</t>
  </si>
  <si>
    <t xml:space="preserve">For all pivot tables, we only need the sum of the inputs. For the prevalence pivot tables, we can use sum or average.  The prevalence of the grand total is taken from the Jan-Dec estimates from tables in F to Q columns not from the grand total column in the pivot table. To make the grand total match the prevalence, need to change from sum to average in the pivot tables. </t>
  </si>
  <si>
    <t>TableP6to59M</t>
  </si>
  <si>
    <t>Seasonally adjusted Severe Wasting Prevalence in children 6-59M</t>
  </si>
  <si>
    <t xml:space="preserve">Month </t>
  </si>
  <si>
    <t>=IF(T$84="Grand Total",AC83,F258)</t>
  </si>
  <si>
    <t>M-Y</t>
  </si>
  <si>
    <t>Prevalence</t>
  </si>
  <si>
    <t xml:space="preserve">Note if sum in pivot table is selected, then grand total is not correct.  Graph does not take grand total prevalence from here. </t>
  </si>
  <si>
    <t>Monthly estimate</t>
  </si>
  <si>
    <t>National</t>
  </si>
  <si>
    <t xml:space="preserve">SAM %  (WFH, MUAC or bilateral edema) 6-59M </t>
  </si>
  <si>
    <t xml:space="preserve">Admin </t>
  </si>
  <si>
    <t>Output for Prevalence by Month Graph</t>
  </si>
  <si>
    <t>Column Labels</t>
  </si>
  <si>
    <t>Slicer Name</t>
  </si>
  <si>
    <t>Monthly Estimate 6-59M</t>
  </si>
  <si>
    <t>Values</t>
  </si>
  <si>
    <t>Grand Total</t>
  </si>
  <si>
    <t>Sum of Jan</t>
  </si>
  <si>
    <t>Sum of Feb</t>
  </si>
  <si>
    <t>Sum of Mar</t>
  </si>
  <si>
    <t>Sum of Apr</t>
  </si>
  <si>
    <t>Sum of May</t>
  </si>
  <si>
    <t>Sum of Jun</t>
  </si>
  <si>
    <t>Sum of Jul</t>
  </si>
  <si>
    <t>Sum of Aug</t>
  </si>
  <si>
    <t>Sum of Sep</t>
  </si>
  <si>
    <t>Sum of Oct</t>
  </si>
  <si>
    <t>Sum of Nov</t>
  </si>
  <si>
    <t>Sum of Dec</t>
  </si>
  <si>
    <t>Caseload 6-59M</t>
  </si>
  <si>
    <t>Output for Cumulative and Annual Burden by Month Graph</t>
  </si>
  <si>
    <t>Cumulative Expected Cases</t>
  </si>
  <si>
    <t>Cumulative Expected Admissions</t>
  </si>
  <si>
    <t>Monthly Estimate</t>
  </si>
  <si>
    <t>Monthly Expected Admissions</t>
  </si>
  <si>
    <t>Verify</t>
  </si>
  <si>
    <t>Burden calculation based on monthly estimates</t>
  </si>
  <si>
    <t>Infants 0-5M % (admission criteria for treatment)</t>
  </si>
  <si>
    <t>Monthly Estimate 0-5M</t>
  </si>
  <si>
    <t>Caseload 0-5M</t>
  </si>
  <si>
    <t>TableB6to59M</t>
  </si>
  <si>
    <t>Annual and cumulative burden estimates in children 6-59M</t>
  </si>
  <si>
    <t>Proportion</t>
  </si>
  <si>
    <t>Population</t>
  </si>
  <si>
    <t>Prevalent</t>
  </si>
  <si>
    <t>Incident</t>
  </si>
  <si>
    <t>Total</t>
  </si>
  <si>
    <t xml:space="preserve"> Admin  </t>
  </si>
  <si>
    <t xml:space="preserve">Total </t>
  </si>
  <si>
    <t>Burden calculated from monthly estimate at national level</t>
  </si>
  <si>
    <t>Burden calculated as total of sub-national burden calculations</t>
  </si>
  <si>
    <t xml:space="preserve">Count difference total of sub-national burden calculation to national burden </t>
  </si>
  <si>
    <t xml:space="preserve">% difference total of sub-national burden calculation to national burden </t>
  </si>
  <si>
    <t xml:space="preserve">Total selects the mean prevalence taken from table 1, does not need to identify the peak/trough for ID of mean </t>
  </si>
  <si>
    <t>TableP0to5M</t>
  </si>
  <si>
    <t>Seasonally adjusted Severe Wasting Prevalence in children 0-5M</t>
  </si>
  <si>
    <t>Admin</t>
  </si>
  <si>
    <t>Annual and cumulative burden estimates in children 0-5M</t>
  </si>
  <si>
    <r>
      <rPr>
        <b/>
        <sz val="10"/>
        <rFont val="Calibri"/>
        <family val="2"/>
        <scheme val="minor"/>
      </rPr>
      <t>January</t>
    </r>
    <r>
      <rPr>
        <sz val="10"/>
        <rFont val="Calibri"/>
        <family val="2"/>
        <scheme val="minor"/>
      </rPr>
      <t xml:space="preserve"> temperature</t>
    </r>
  </si>
  <si>
    <r>
      <rPr>
        <b/>
        <sz val="10"/>
        <rFont val="Calibri"/>
        <family val="2"/>
        <scheme val="minor"/>
      </rPr>
      <t>February</t>
    </r>
    <r>
      <rPr>
        <sz val="10"/>
        <rFont val="Calibri"/>
        <family val="2"/>
        <scheme val="minor"/>
      </rPr>
      <t xml:space="preserve"> temperature</t>
    </r>
  </si>
  <si>
    <r>
      <rPr>
        <b/>
        <sz val="10"/>
        <rFont val="Calibri"/>
        <family val="2"/>
        <scheme val="minor"/>
      </rPr>
      <t>March</t>
    </r>
    <r>
      <rPr>
        <sz val="10"/>
        <rFont val="Calibri"/>
        <family val="2"/>
        <scheme val="minor"/>
      </rPr>
      <t xml:space="preserve"> temperature</t>
    </r>
  </si>
  <si>
    <r>
      <rPr>
        <b/>
        <sz val="10"/>
        <rFont val="Calibri"/>
        <family val="2"/>
        <scheme val="minor"/>
      </rPr>
      <t>April</t>
    </r>
    <r>
      <rPr>
        <sz val="10"/>
        <rFont val="Calibri"/>
        <family val="2"/>
        <scheme val="minor"/>
      </rPr>
      <t xml:space="preserve"> temperature</t>
    </r>
  </si>
  <si>
    <r>
      <rPr>
        <b/>
        <sz val="10"/>
        <rFont val="Calibri"/>
        <family val="2"/>
        <scheme val="minor"/>
      </rPr>
      <t>May</t>
    </r>
    <r>
      <rPr>
        <sz val="10"/>
        <rFont val="Calibri"/>
        <family val="2"/>
        <scheme val="minor"/>
      </rPr>
      <t xml:space="preserve"> temperature</t>
    </r>
  </si>
  <si>
    <r>
      <rPr>
        <b/>
        <sz val="10"/>
        <rFont val="Calibri"/>
        <family val="2"/>
        <scheme val="minor"/>
      </rPr>
      <t>June</t>
    </r>
    <r>
      <rPr>
        <sz val="10"/>
        <rFont val="Calibri"/>
        <family val="2"/>
        <scheme val="minor"/>
      </rPr>
      <t xml:space="preserve"> temperature</t>
    </r>
  </si>
  <si>
    <r>
      <rPr>
        <b/>
        <sz val="10"/>
        <rFont val="Calibri"/>
        <family val="2"/>
        <scheme val="minor"/>
      </rPr>
      <t>July</t>
    </r>
    <r>
      <rPr>
        <sz val="10"/>
        <rFont val="Calibri"/>
        <family val="2"/>
        <scheme val="minor"/>
      </rPr>
      <t xml:space="preserve"> temperature</t>
    </r>
  </si>
  <si>
    <r>
      <rPr>
        <b/>
        <sz val="10"/>
        <rFont val="Calibri"/>
        <family val="2"/>
        <scheme val="minor"/>
      </rPr>
      <t>August</t>
    </r>
    <r>
      <rPr>
        <sz val="10"/>
        <rFont val="Calibri"/>
        <family val="2"/>
        <scheme val="minor"/>
      </rPr>
      <t xml:space="preserve"> temperature</t>
    </r>
  </si>
  <si>
    <r>
      <rPr>
        <b/>
        <sz val="10"/>
        <rFont val="Calibri"/>
        <family val="2"/>
        <scheme val="minor"/>
      </rPr>
      <t>September</t>
    </r>
    <r>
      <rPr>
        <sz val="10"/>
        <rFont val="Calibri"/>
        <family val="2"/>
        <scheme val="minor"/>
      </rPr>
      <t xml:space="preserve"> temperature</t>
    </r>
  </si>
  <si>
    <r>
      <rPr>
        <b/>
        <sz val="10"/>
        <rFont val="Calibri"/>
        <family val="2"/>
        <scheme val="minor"/>
      </rPr>
      <t>October</t>
    </r>
    <r>
      <rPr>
        <sz val="10"/>
        <rFont val="Calibri"/>
        <family val="2"/>
        <scheme val="minor"/>
      </rPr>
      <t xml:space="preserve"> temperature</t>
    </r>
  </si>
  <si>
    <r>
      <rPr>
        <b/>
        <sz val="10"/>
        <rFont val="Calibri"/>
        <family val="2"/>
        <scheme val="minor"/>
      </rPr>
      <t>November</t>
    </r>
    <r>
      <rPr>
        <sz val="10"/>
        <rFont val="Calibri"/>
        <family val="2"/>
        <scheme val="minor"/>
      </rPr>
      <t xml:space="preserve"> temperature</t>
    </r>
  </si>
  <si>
    <r>
      <rPr>
        <b/>
        <sz val="10"/>
        <rFont val="Calibri"/>
        <family val="2"/>
        <scheme val="minor"/>
      </rPr>
      <t>December</t>
    </r>
    <r>
      <rPr>
        <sz val="10"/>
        <rFont val="Calibri"/>
        <family val="2"/>
        <scheme val="minor"/>
      </rPr>
      <t xml:space="preserve"> temperature</t>
    </r>
  </si>
  <si>
    <t>Temperature (C</t>
  </si>
  <si>
    <t>average</t>
  </si>
  <si>
    <t>peak</t>
  </si>
  <si>
    <t>month</t>
  </si>
  <si>
    <t>temp</t>
  </si>
  <si>
    <t>month number</t>
  </si>
  <si>
    <t>peak temp month number</t>
  </si>
  <si>
    <t>Temp of data collection month</t>
  </si>
  <si>
    <t>Instructions!J34 = Amplitude</t>
  </si>
  <si>
    <t>Burkina Faso</t>
  </si>
  <si>
    <t>Enter the amplitude of annual wasting variation (for children 0-59M)</t>
  </si>
  <si>
    <t>Cliffer et al 2025</t>
  </si>
  <si>
    <t xml:space="preserve"> doi.org/10.1016/j.ajcnut.2023.09.021</t>
  </si>
  <si>
    <t>Long Study</t>
  </si>
  <si>
    <t>Food Aid Quality Review (FAQR)</t>
  </si>
  <si>
    <t>Prevalence calculated as mean of z-score and SD of 1</t>
  </si>
  <si>
    <t>Index</t>
  </si>
  <si>
    <t>Mean</t>
  </si>
  <si>
    <t xml:space="preserve"> Amplitude (-)</t>
  </si>
  <si>
    <t xml:space="preserve"> Amplitude (+)</t>
  </si>
  <si>
    <t>Average Temp</t>
  </si>
  <si>
    <t>Mean Prevalence</t>
  </si>
  <si>
    <t>Proportional difference (temp) from mean temp month</t>
  </si>
  <si>
    <t>Pull thru prevalence (index)</t>
  </si>
  <si>
    <t>max Prop diff</t>
  </si>
  <si>
    <t>min prop diff</t>
  </si>
  <si>
    <t>range</t>
  </si>
  <si>
    <t>mean Prop diff</t>
  </si>
  <si>
    <t>standardized to 1</t>
  </si>
  <si>
    <t>To create the pivot tables</t>
  </si>
  <si>
    <t>To calculate the prevalence by month</t>
  </si>
  <si>
    <t>Calculate proportion by month of difference from index month (data collection month)</t>
  </si>
  <si>
    <t xml:space="preserve">Calculate prevalence for the month with the mean temperature </t>
  </si>
  <si>
    <t>Calculate monthly prevalence based on mean prevalence and best estimates of annual amplitude</t>
  </si>
  <si>
    <t>Enter the average maximum temperature in Celsius for the representative area, month/year</t>
  </si>
  <si>
    <t>See available data sources for temperature by month</t>
  </si>
  <si>
    <t>World Bank data360 (https://data360.worldbank.org/)</t>
  </si>
  <si>
    <t>NASA https://data.giss.nasa.gov/gistemp/</t>
  </si>
  <si>
    <t>CHIRTS https://www.chc.ucsb.edu/data/chirtsmonthly</t>
  </si>
  <si>
    <t>WAZ&lt;-2SD, WHZ&lt;-2SD, MUAC&lt;110 MM, bilateral edema or lack of wgt gain</t>
  </si>
  <si>
    <t xml:space="preserve">Prevalence - were the direct estimates from the data source used? </t>
  </si>
  <si>
    <t>National and region</t>
  </si>
  <si>
    <t>sub-region</t>
  </si>
  <si>
    <t>Enter the national or overall population and estimates in line 45</t>
  </si>
  <si>
    <t>If planning for a national program, enter all Admin 1 level names in column C starting from row 46</t>
  </si>
  <si>
    <t xml:space="preserve">Enter the population for overall (or national) level and all admin level populations.  Verify that the listed populations total to overall or national level. </t>
  </si>
  <si>
    <t>Please note:  The Estimates for MAM ARE CALCULATED AUTOMATICALLY</t>
  </si>
  <si>
    <t xml:space="preserve">Enter the prevalence of admission criteria for treatment for chlidren 0-5M in column I for overall and all admin levels listed. </t>
  </si>
  <si>
    <t xml:space="preserve">Enter the prevalence of Acute Malnutrition in pregnant and breastrfeeding women in column J for overall and all admin levels listed. </t>
  </si>
  <si>
    <t>After making any changes in the inputs in columns A - J.  Click on Data tab and Refresh All or save, close and reopen workbook</t>
  </si>
  <si>
    <t>SOURCE</t>
  </si>
  <si>
    <t>Annual cases in need of treatment for SAM</t>
  </si>
  <si>
    <t>If planning for an emergency response program, enter all the Admin 1 or 2 names where the emergency response will be conducted in column C starting from row 46</t>
  </si>
  <si>
    <t xml:space="preserve">Enter the prevalence of GAM (combined, by WHZ, by MUAC) for chlidren 0-59M in column E for overall and all admin levels listed. </t>
  </si>
  <si>
    <t xml:space="preserve">Enter the prevalence of SAM (combined, by WHZ, by MUAC) for chlidren 0-59M in column F for overall and all admin levels listed. </t>
  </si>
  <si>
    <t>Enter the conditions (weather, disease, key events, conflict and economic) by month and color in the monthly mapping  (R45:AC62) below the graph of severe wasting</t>
  </si>
  <si>
    <t>Directions</t>
  </si>
  <si>
    <t>Age range of population</t>
  </si>
  <si>
    <t>6-28 months</t>
  </si>
  <si>
    <t>Identify the region, sub-region and country of concern</t>
  </si>
  <si>
    <t>Identify the character of the area of concern</t>
  </si>
  <si>
    <t>Verify the representative area (semiarid - agricultural / agro-pastoral)</t>
  </si>
  <si>
    <t>Identify the most recent data, if there are more than one data points</t>
  </si>
  <si>
    <t xml:space="preserve">Select the amplitude that corresponds closest to the selected area, date and character of your geographic region. Please note that the amplitude represents the half width of the distance from peak to trough, see figure below. </t>
  </si>
  <si>
    <t>If there are no data that correspond to your country or area of concern:</t>
  </si>
  <si>
    <t>Use data from repeated survey data on wasting from the country / area of concern</t>
  </si>
  <si>
    <t>Use program data of admissions to SAM treatment if coverage &gt;=80% or number of implmentation sites did not vary throughout the year to identify  the amplitude</t>
  </si>
  <si>
    <t>Use the documentation of seasonality to approximate the amplitude of wasting produced by IPC or FEWS-Net</t>
  </si>
  <si>
    <t xml:space="preserve">Enter the locally contextualized incidence correction factor for SAM. If not known,enter3 for SAM 6-59 months. </t>
  </si>
  <si>
    <t xml:space="preserve">Enter the locally contextualized incidence correction factor for SAM. If not known, enter 3 for SAM 0-5 months. </t>
  </si>
  <si>
    <t xml:space="preserve">As robust estimates of the incidence correction factor do not exist for moderate acute malnutrition, zero is the recommended ICF until more data are available. </t>
  </si>
  <si>
    <t>NOTE : To agree on expected coverage, the national authorties, counterparts and nutrition cluster needs to take into account current capacity to deliver and scale up. If mean coverage for the previous year is known, base the estimates on this number accounting for potential scale up/down.</t>
  </si>
  <si>
    <t xml:space="preserve">The monthly variation of thr prevalence of severe wasting is informed by temperature.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</si>
</sst>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43" formatCode="_(* #,##0.00_);_(* \(#,##0.00\);_(* &quot;-&quot;??_);_(@_)"/>
    <numFmt numFmtId="164" formatCode="0.0%"/>
    <numFmt numFmtId="165" formatCode="#,##0.0"/>
    <numFmt numFmtId="166" formatCode="0.0"/>
    <numFmt numFmtId="167" formatCode="[$-409]mmm\-yy;@"/>
    <numFmt numFmtId="168" formatCode="_(* #,##0_);_(* \(#,##0\);_(* &quot;-&quot;??_);_(@_)"/>
    <numFmt numFmtId="169" formatCode="_(* #,##0.0_);_(* \(#,##0.0\);_(* &quot;-&quot;??_);_(@_)"/>
    <numFmt numFmtId="170" formatCode="[$-409]mmm/yy;@"/>
    <numFmt numFmtId="171" formatCode="0.000"/>
    <numFmt numFmtId="172" formatCode="_(* #,##0.000_);_(* \(#,##0.000\);_(* &quot;-&quot;??_);_(@_)"/>
    <numFmt numFmtId="173" formatCode="mmmm"/>
    <numFmt numFmtId="176" formatCode="mmm\-yyyy"/>
  </numFmts>
  <fonts count="37" x14ac:knownFonts="1">
    <font>
      <sz val="12"/>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0"/>
      <name val="Calibri"/>
      <family val="2"/>
      <scheme val="minor"/>
    </font>
    <font>
      <i/>
      <sz val="10"/>
      <color theme="1"/>
      <name val="Calibri"/>
      <family val="2"/>
      <scheme val="minor"/>
    </font>
    <font>
      <i/>
      <sz val="9"/>
      <name val="Calibri"/>
      <family val="2"/>
      <scheme val="minor"/>
    </font>
    <font>
      <sz val="9"/>
      <name val="Calibri"/>
      <family val="2"/>
      <scheme val="minor"/>
    </font>
    <font>
      <b/>
      <sz val="16"/>
      <color rgb="FF0070C0"/>
      <name val="Calibri"/>
      <family val="2"/>
      <scheme val="minor"/>
    </font>
    <font>
      <sz val="12"/>
      <name val="Calibri"/>
      <family val="2"/>
      <scheme val="minor"/>
    </font>
    <font>
      <sz val="12"/>
      <color theme="1"/>
      <name val="Calibri"/>
      <family val="2"/>
      <scheme val="minor"/>
    </font>
    <font>
      <b/>
      <sz val="12"/>
      <color theme="1"/>
      <name val="Calibri"/>
      <family val="2"/>
      <scheme val="minor"/>
    </font>
    <font>
      <sz val="11"/>
      <color theme="1"/>
      <name val="Courier New"/>
      <family val="3"/>
    </font>
    <font>
      <sz val="12"/>
      <color theme="1"/>
      <name val="Times New Roman"/>
      <family val="2"/>
    </font>
    <font>
      <b/>
      <sz val="10"/>
      <color theme="0"/>
      <name val="Calibri"/>
      <family val="2"/>
      <scheme val="minor"/>
    </font>
    <font>
      <b/>
      <sz val="10"/>
      <name val="Calibri"/>
      <family val="2"/>
      <scheme val="minor"/>
    </font>
    <font>
      <sz val="8"/>
      <name val="Times New Roman"/>
      <family val="2"/>
    </font>
    <font>
      <sz val="10"/>
      <name val="Arial"/>
      <family val="2"/>
    </font>
    <font>
      <sz val="9"/>
      <color theme="1"/>
      <name val="Calibri"/>
      <family val="2"/>
      <scheme val="minor"/>
    </font>
    <font>
      <sz val="10"/>
      <color theme="2"/>
      <name val="Calibri"/>
      <family val="2"/>
      <scheme val="minor"/>
    </font>
    <font>
      <sz val="10"/>
      <color theme="0"/>
      <name val="Calibri"/>
      <family val="2"/>
      <scheme val="minor"/>
    </font>
    <font>
      <sz val="11"/>
      <color theme="1"/>
      <name val="Symbol"/>
      <family val="1"/>
      <charset val="2"/>
    </font>
    <font>
      <sz val="8"/>
      <color theme="1"/>
      <name val="Calibri"/>
      <family val="2"/>
      <scheme val="minor"/>
    </font>
    <font>
      <sz val="11"/>
      <color theme="0"/>
      <name val="Calibri"/>
      <family val="2"/>
      <scheme val="minor"/>
    </font>
    <font>
      <sz val="10"/>
      <color theme="1"/>
      <name val="Times New Roman"/>
      <family val="2"/>
    </font>
    <font>
      <sz val="14"/>
      <color theme="0"/>
      <name val="Calibri"/>
      <family val="2"/>
      <scheme val="minor"/>
    </font>
    <font>
      <sz val="14"/>
      <name val="Calibri"/>
      <family val="2"/>
      <scheme val="minor"/>
    </font>
    <font>
      <sz val="11"/>
      <name val="Calibri"/>
      <family val="2"/>
      <scheme val="minor"/>
    </font>
    <font>
      <b/>
      <sz val="16"/>
      <color theme="1"/>
      <name val="Calibri"/>
      <family val="2"/>
      <scheme val="minor"/>
    </font>
    <font>
      <sz val="16"/>
      <color theme="1"/>
      <name val="Calibri"/>
      <family val="2"/>
      <scheme val="minor"/>
    </font>
    <font>
      <u/>
      <sz val="12"/>
      <color theme="10"/>
      <name val="Times New Roman"/>
      <family val="2"/>
    </font>
    <font>
      <b/>
      <sz val="9"/>
      <name val="Calibri"/>
      <family val="2"/>
      <scheme val="minor"/>
    </font>
    <font>
      <sz val="14"/>
      <color theme="1"/>
      <name val="Calibri"/>
      <family val="2"/>
      <scheme val="minor"/>
    </font>
    <font>
      <sz val="10"/>
      <name val="Calibri"/>
      <scheme val="minor"/>
    </font>
    <font>
      <sz val="14"/>
      <color rgb="FF595959"/>
      <name val="Calibri"/>
      <family val="2"/>
    </font>
    <font>
      <u/>
      <sz val="11"/>
      <color theme="10"/>
      <name val="Calibri"/>
      <family val="2"/>
      <scheme val="minor"/>
    </font>
  </fonts>
  <fills count="3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C000"/>
        <bgColor indexed="64"/>
      </patternFill>
    </fill>
    <fill>
      <patternFill patternType="solid">
        <fgColor theme="6" tint="0.59999389629810485"/>
        <bgColor indexed="64"/>
      </patternFill>
    </fill>
    <fill>
      <patternFill patternType="solid">
        <fgColor rgb="FF99FF9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FF9933"/>
        <bgColor indexed="64"/>
      </patternFill>
    </fill>
    <fill>
      <patternFill patternType="solid">
        <fgColor rgb="FFFDB1B1"/>
        <bgColor indexed="64"/>
      </patternFill>
    </fill>
    <fill>
      <patternFill patternType="solid">
        <fgColor theme="5" tint="-0.249977111117893"/>
        <bgColor indexed="64"/>
      </patternFill>
    </fill>
    <fill>
      <patternFill patternType="solid">
        <fgColor rgb="FFFFE0A3"/>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rgb="FF33CCFF"/>
        <bgColor indexed="64"/>
      </patternFill>
    </fill>
    <fill>
      <patternFill patternType="solid">
        <fgColor rgb="FFFFCCCC"/>
        <bgColor indexed="64"/>
      </patternFill>
    </fill>
    <fill>
      <patternFill patternType="solid">
        <fgColor rgb="FFA50021"/>
        <bgColor indexed="64"/>
      </patternFill>
    </fill>
    <fill>
      <patternFill patternType="solid">
        <fgColor theme="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rgb="FFFF0000"/>
      </top>
      <bottom style="thin">
        <color rgb="FFFF0000"/>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right style="thin">
        <color rgb="FFFF0000"/>
      </right>
      <top/>
      <bottom style="thin">
        <color rgb="FFFF0000"/>
      </bottom>
      <diagonal/>
    </border>
    <border>
      <left/>
      <right style="thin">
        <color rgb="FFFF0000"/>
      </right>
      <top style="thin">
        <color theme="4" tint="0.39997558519241921"/>
      </top>
      <bottom style="thin">
        <color rgb="FFFF0000"/>
      </bottom>
      <diagonal/>
    </border>
    <border>
      <left style="thin">
        <color theme="4" tint="0.39997558519241921"/>
      </left>
      <right style="thin">
        <color rgb="FFFF0000"/>
      </right>
      <top style="thin">
        <color theme="4" tint="0.39997558519241921"/>
      </top>
      <bottom style="thin">
        <color rgb="FFFF0000"/>
      </bottom>
      <diagonal/>
    </border>
  </borders>
  <cellStyleXfs count="5">
    <xf numFmtId="0" fontId="0" fillId="0" borderId="0"/>
    <xf numFmtId="43" fontId="14" fillId="0" borderId="0" applyFont="0" applyFill="0" applyBorder="0" applyAlignment="0" applyProtection="0"/>
    <xf numFmtId="9" fontId="14" fillId="0" borderId="0" applyFont="0" applyFill="0" applyBorder="0" applyAlignment="0" applyProtection="0"/>
    <xf numFmtId="0" fontId="18" fillId="0" borderId="0"/>
    <xf numFmtId="0" fontId="31" fillId="0" borderId="0" applyNumberFormat="0" applyFill="0" applyBorder="0" applyAlignment="0" applyProtection="0"/>
  </cellStyleXfs>
  <cellXfs count="283">
    <xf numFmtId="0" fontId="0" fillId="0" borderId="0" xfId="0"/>
    <xf numFmtId="0" fontId="0" fillId="0" borderId="0" xfId="0" applyAlignment="1">
      <alignment horizontal="left"/>
    </xf>
    <xf numFmtId="0" fontId="4" fillId="0" borderId="0" xfId="0" applyFont="1"/>
    <xf numFmtId="3" fontId="4" fillId="0" borderId="0" xfId="0" applyNumberFormat="1" applyFont="1"/>
    <xf numFmtId="0" fontId="6" fillId="0" borderId="0" xfId="0" applyFont="1" applyAlignment="1">
      <alignment horizontal="center" vertical="center" wrapText="1"/>
    </xf>
    <xf numFmtId="0" fontId="7" fillId="0" borderId="0" xfId="0" applyFont="1" applyAlignment="1">
      <alignment horizontal="center" vertical="center" wrapText="1"/>
    </xf>
    <xf numFmtId="0" fontId="5" fillId="0" borderId="0" xfId="0" applyFont="1"/>
    <xf numFmtId="0" fontId="9" fillId="0" borderId="0" xfId="0" applyFont="1"/>
    <xf numFmtId="0" fontId="0" fillId="2" borderId="0" xfId="0" applyFill="1"/>
    <xf numFmtId="0" fontId="11" fillId="0" borderId="0" xfId="0" applyFont="1"/>
    <xf numFmtId="0" fontId="12" fillId="0" borderId="0" xfId="0" applyFont="1"/>
    <xf numFmtId="0" fontId="10" fillId="0" borderId="0" xfId="0" applyFont="1"/>
    <xf numFmtId="0" fontId="13" fillId="0" borderId="0" xfId="0" applyFont="1" applyAlignment="1">
      <alignment horizontal="left" vertical="center" indent="8"/>
    </xf>
    <xf numFmtId="1" fontId="4" fillId="0" borderId="0" xfId="0" applyNumberFormat="1" applyFont="1"/>
    <xf numFmtId="167" fontId="4" fillId="0" borderId="0" xfId="0" applyNumberFormat="1" applyFont="1"/>
    <xf numFmtId="166" fontId="4" fillId="0" borderId="0" xfId="0" applyNumberFormat="1" applyFont="1"/>
    <xf numFmtId="166" fontId="5" fillId="0" borderId="0" xfId="0" applyNumberFormat="1" applyFont="1"/>
    <xf numFmtId="3" fontId="5" fillId="0" borderId="0" xfId="0" applyNumberFormat="1" applyFont="1"/>
    <xf numFmtId="0" fontId="4" fillId="6" borderId="0" xfId="0" applyFont="1" applyFill="1"/>
    <xf numFmtId="164" fontId="4" fillId="0" borderId="0" xfId="0" applyNumberFormat="1" applyFont="1"/>
    <xf numFmtId="0" fontId="4" fillId="0" borderId="0" xfId="0" applyFont="1" applyAlignment="1">
      <alignment horizontal="left" vertical="center"/>
    </xf>
    <xf numFmtId="168" fontId="5" fillId="0" borderId="0" xfId="1" applyNumberFormat="1" applyFont="1"/>
    <xf numFmtId="168" fontId="15" fillId="7" borderId="8" xfId="1" applyNumberFormat="1" applyFont="1" applyFill="1" applyBorder="1"/>
    <xf numFmtId="168" fontId="0" fillId="0" borderId="0" xfId="0" applyNumberFormat="1"/>
    <xf numFmtId="168" fontId="5" fillId="0" borderId="0" xfId="0" applyNumberFormat="1" applyFont="1"/>
    <xf numFmtId="168" fontId="4" fillId="0" borderId="0" xfId="0" applyNumberFormat="1" applyFont="1"/>
    <xf numFmtId="168" fontId="5" fillId="6" borderId="0" xfId="0" applyNumberFormat="1" applyFont="1" applyFill="1"/>
    <xf numFmtId="168" fontId="4" fillId="0" borderId="0" xfId="1" applyNumberFormat="1" applyFont="1"/>
    <xf numFmtId="0" fontId="4" fillId="0" borderId="0" xfId="0" applyFont="1" applyAlignment="1">
      <alignment vertical="top"/>
    </xf>
    <xf numFmtId="2" fontId="4" fillId="0" borderId="0" xfId="0" applyNumberFormat="1" applyFont="1" applyAlignment="1">
      <alignment horizontal="center" vertical="center" wrapText="1"/>
    </xf>
    <xf numFmtId="0" fontId="4" fillId="3" borderId="0" xfId="0" applyFont="1" applyFill="1"/>
    <xf numFmtId="0" fontId="5" fillId="0" borderId="0" xfId="0" applyFont="1" applyAlignment="1">
      <alignment vertical="top" wrapText="1"/>
    </xf>
    <xf numFmtId="0" fontId="5" fillId="4" borderId="1" xfId="0" applyFont="1" applyFill="1" applyBorder="1" applyAlignment="1">
      <alignment horizontal="left" vertical="top"/>
    </xf>
    <xf numFmtId="3" fontId="4" fillId="0" borderId="0" xfId="0" applyNumberFormat="1" applyFont="1" applyAlignment="1">
      <alignment horizontal="center" vertical="center"/>
    </xf>
    <xf numFmtId="0" fontId="4" fillId="0" borderId="0" xfId="0" applyFont="1" applyAlignment="1">
      <alignment horizontal="center"/>
    </xf>
    <xf numFmtId="0" fontId="4" fillId="0" borderId="11" xfId="0" applyFont="1" applyBorder="1" applyAlignment="1">
      <alignment horizont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5" xfId="0" applyFont="1" applyBorder="1" applyAlignment="1">
      <alignment horizontal="center"/>
    </xf>
    <xf numFmtId="0" fontId="4" fillId="0" borderId="14" xfId="0" applyFont="1" applyBorder="1" applyAlignment="1">
      <alignment horizontal="center"/>
    </xf>
    <xf numFmtId="0" fontId="4" fillId="0" borderId="15" xfId="0" applyFont="1" applyBorder="1" applyAlignment="1">
      <alignment horizontal="center"/>
    </xf>
    <xf numFmtId="0" fontId="4" fillId="9" borderId="11" xfId="0" applyFont="1" applyFill="1" applyBorder="1" applyAlignment="1">
      <alignment horizontal="center"/>
    </xf>
    <xf numFmtId="0" fontId="4" fillId="8" borderId="0" xfId="0" applyFont="1" applyFill="1" applyAlignment="1">
      <alignment horizontal="center"/>
    </xf>
    <xf numFmtId="0" fontId="4" fillId="11" borderId="0" xfId="0" applyFont="1" applyFill="1" applyAlignment="1">
      <alignment horizontal="center"/>
    </xf>
    <xf numFmtId="0" fontId="4" fillId="12" borderId="0" xfId="0" applyFont="1" applyFill="1" applyAlignment="1">
      <alignment horizontal="center"/>
    </xf>
    <xf numFmtId="0" fontId="5" fillId="20" borderId="0" xfId="0" applyFont="1" applyFill="1" applyAlignment="1">
      <alignment horizontal="center"/>
    </xf>
    <xf numFmtId="0" fontId="5" fillId="9" borderId="1" xfId="0" applyFont="1" applyFill="1" applyBorder="1" applyAlignment="1">
      <alignment horizontal="left" vertical="top" wrapText="1"/>
    </xf>
    <xf numFmtId="0" fontId="5" fillId="17" borderId="1" xfId="0" applyFont="1" applyFill="1" applyBorder="1" applyAlignment="1">
      <alignment horizontal="left" vertical="top" wrapText="1"/>
    </xf>
    <xf numFmtId="0" fontId="5" fillId="21" borderId="1" xfId="0" applyFont="1" applyFill="1" applyBorder="1" applyAlignment="1">
      <alignment horizontal="left" vertical="top" wrapText="1"/>
    </xf>
    <xf numFmtId="0" fontId="5" fillId="9" borderId="1" xfId="0" applyFont="1" applyFill="1" applyBorder="1" applyAlignment="1">
      <alignment horizontal="left" vertical="top"/>
    </xf>
    <xf numFmtId="0" fontId="5" fillId="22" borderId="1" xfId="0" applyFont="1" applyFill="1" applyBorder="1" applyAlignment="1">
      <alignment horizontal="left" vertical="top"/>
    </xf>
    <xf numFmtId="0" fontId="5" fillId="21" borderId="1" xfId="0" applyFont="1" applyFill="1" applyBorder="1" applyAlignment="1">
      <alignment horizontal="left" vertical="top"/>
    </xf>
    <xf numFmtId="166" fontId="11" fillId="0" borderId="0" xfId="0" applyNumberFormat="1" applyFont="1"/>
    <xf numFmtId="2" fontId="5" fillId="0" borderId="0" xfId="0" applyNumberFormat="1" applyFont="1"/>
    <xf numFmtId="165" fontId="5" fillId="0" borderId="0" xfId="0" applyNumberFormat="1" applyFont="1"/>
    <xf numFmtId="3" fontId="4" fillId="0" borderId="0" xfId="0" applyNumberFormat="1" applyFont="1" applyAlignment="1">
      <alignment horizontal="right"/>
    </xf>
    <xf numFmtId="0" fontId="4" fillId="0" borderId="0" xfId="0" applyFont="1" applyAlignment="1">
      <alignment horizontal="right"/>
    </xf>
    <xf numFmtId="0" fontId="5" fillId="0" borderId="0" xfId="0" applyFont="1" applyAlignment="1">
      <alignment horizontal="right"/>
    </xf>
    <xf numFmtId="0" fontId="4" fillId="0" borderId="0" xfId="0" applyFont="1" applyAlignment="1">
      <alignment horizontal="right" vertical="top"/>
    </xf>
    <xf numFmtId="166" fontId="7" fillId="0" borderId="0" xfId="0" applyNumberFormat="1" applyFont="1" applyAlignment="1">
      <alignment horizontal="center" vertical="center" wrapText="1"/>
    </xf>
    <xf numFmtId="171" fontId="5" fillId="0" borderId="0" xfId="0" applyNumberFormat="1" applyFont="1"/>
    <xf numFmtId="168" fontId="4" fillId="0" borderId="0" xfId="0" applyNumberFormat="1" applyFont="1" applyAlignment="1">
      <alignment horizontal="center" vertical="center" wrapText="1"/>
    </xf>
    <xf numFmtId="172" fontId="4" fillId="0" borderId="0" xfId="1" applyNumberFormat="1" applyFont="1"/>
    <xf numFmtId="0" fontId="18" fillId="0" borderId="0" xfId="3"/>
    <xf numFmtId="0" fontId="18" fillId="0" borderId="0" xfId="3" applyAlignment="1">
      <alignment wrapText="1"/>
    </xf>
    <xf numFmtId="0" fontId="18" fillId="17" borderId="0" xfId="3" applyFill="1"/>
    <xf numFmtId="0" fontId="18" fillId="9" borderId="0" xfId="3" applyFill="1"/>
    <xf numFmtId="0" fontId="18" fillId="23" borderId="0" xfId="3" applyFill="1"/>
    <xf numFmtId="0" fontId="8" fillId="0" borderId="0" xfId="0" applyFont="1" applyAlignment="1">
      <alignment horizontal="left" vertical="center"/>
    </xf>
    <xf numFmtId="3" fontId="4" fillId="0" borderId="0" xfId="0" applyNumberFormat="1" applyFont="1" applyAlignment="1">
      <alignment horizontal="center"/>
    </xf>
    <xf numFmtId="0" fontId="4" fillId="9" borderId="1" xfId="0" applyFont="1" applyFill="1" applyBorder="1" applyAlignment="1">
      <alignment horizontal="right" vertical="center"/>
    </xf>
    <xf numFmtId="0" fontId="4" fillId="22" borderId="1" xfId="0" applyFont="1" applyFill="1" applyBorder="1" applyAlignment="1">
      <alignment horizontal="right" vertical="center"/>
    </xf>
    <xf numFmtId="0" fontId="4" fillId="21" borderId="1" xfId="0" applyFont="1" applyFill="1" applyBorder="1" applyAlignment="1">
      <alignment horizontal="right" vertical="center"/>
    </xf>
    <xf numFmtId="169" fontId="0" fillId="0" borderId="0" xfId="0" applyNumberFormat="1"/>
    <xf numFmtId="0" fontId="19" fillId="0" borderId="0" xfId="0" applyFont="1"/>
    <xf numFmtId="0" fontId="5" fillId="0" borderId="0" xfId="0" quotePrefix="1" applyFont="1"/>
    <xf numFmtId="0" fontId="4" fillId="23" borderId="1" xfId="0" applyFont="1" applyFill="1" applyBorder="1" applyAlignment="1">
      <alignment horizontal="right" vertical="center"/>
    </xf>
    <xf numFmtId="0" fontId="5" fillId="23" borderId="1" xfId="0" applyFont="1" applyFill="1" applyBorder="1" applyAlignment="1">
      <alignment horizontal="left" vertical="top" wrapText="1"/>
    </xf>
    <xf numFmtId="0" fontId="4" fillId="24" borderId="1" xfId="0" applyFont="1" applyFill="1" applyBorder="1" applyAlignment="1">
      <alignment horizontal="right" vertical="center"/>
    </xf>
    <xf numFmtId="0" fontId="4" fillId="23" borderId="1" xfId="0" applyFont="1" applyFill="1" applyBorder="1" applyAlignment="1">
      <alignment horizontal="left"/>
    </xf>
    <xf numFmtId="168" fontId="0" fillId="23" borderId="0" xfId="0" applyNumberFormat="1" applyFill="1"/>
    <xf numFmtId="0" fontId="4" fillId="23" borderId="0" xfId="0" applyFont="1" applyFill="1" applyAlignment="1">
      <alignment horizontal="right"/>
    </xf>
    <xf numFmtId="3" fontId="20" fillId="0" borderId="0" xfId="0" applyNumberFormat="1" applyFont="1"/>
    <xf numFmtId="0" fontId="20" fillId="0" borderId="0" xfId="0" applyFont="1"/>
    <xf numFmtId="43" fontId="5" fillId="0" borderId="0" xfId="0" applyNumberFormat="1" applyFont="1"/>
    <xf numFmtId="168" fontId="4" fillId="0" borderId="0" xfId="1" applyNumberFormat="1" applyFont="1" applyFill="1"/>
    <xf numFmtId="0" fontId="21" fillId="24" borderId="1" xfId="0" applyFont="1" applyFill="1" applyBorder="1" applyAlignment="1">
      <alignment horizontal="right" vertical="center"/>
    </xf>
    <xf numFmtId="0" fontId="18" fillId="18" borderId="0" xfId="3" applyFill="1"/>
    <xf numFmtId="166" fontId="18" fillId="18" borderId="0" xfId="3" applyNumberFormat="1" applyFill="1"/>
    <xf numFmtId="0" fontId="18" fillId="18" borderId="0" xfId="3" applyFill="1" applyAlignment="1">
      <alignment wrapText="1"/>
    </xf>
    <xf numFmtId="0" fontId="18" fillId="25" borderId="0" xfId="3" applyFill="1"/>
    <xf numFmtId="166" fontId="18" fillId="25" borderId="0" xfId="3" applyNumberFormat="1" applyFill="1"/>
    <xf numFmtId="0" fontId="18" fillId="12" borderId="0" xfId="3" applyFill="1"/>
    <xf numFmtId="166" fontId="18" fillId="12" borderId="0" xfId="3" applyNumberFormat="1" applyFill="1"/>
    <xf numFmtId="0" fontId="18" fillId="26" borderId="0" xfId="3" applyFill="1"/>
    <xf numFmtId="166" fontId="18" fillId="26" borderId="0" xfId="3" applyNumberFormat="1" applyFill="1"/>
    <xf numFmtId="43" fontId="4" fillId="0" borderId="0" xfId="1" applyFont="1"/>
    <xf numFmtId="0" fontId="22" fillId="2" borderId="0" xfId="0" applyFont="1" applyFill="1" applyAlignment="1">
      <alignment horizontal="right"/>
    </xf>
    <xf numFmtId="0" fontId="23" fillId="0" borderId="0" xfId="0" applyFont="1" applyAlignment="1">
      <alignment horizontal="left"/>
    </xf>
    <xf numFmtId="0" fontId="21" fillId="9" borderId="1" xfId="0" applyFont="1" applyFill="1" applyBorder="1" applyAlignment="1">
      <alignment vertical="center"/>
    </xf>
    <xf numFmtId="0" fontId="5" fillId="27" borderId="8" xfId="0" applyFont="1" applyFill="1" applyBorder="1"/>
    <xf numFmtId="168" fontId="16" fillId="7" borderId="17" xfId="1" applyNumberFormat="1" applyFont="1" applyFill="1" applyBorder="1"/>
    <xf numFmtId="14" fontId="25" fillId="0" borderId="0" xfId="0" applyNumberFormat="1" applyFont="1"/>
    <xf numFmtId="14" fontId="4" fillId="0" borderId="0" xfId="0" applyNumberFormat="1" applyFont="1"/>
    <xf numFmtId="0" fontId="25" fillId="0" borderId="0" xfId="0" applyFont="1"/>
    <xf numFmtId="168" fontId="24" fillId="9" borderId="0" xfId="0" applyNumberFormat="1" applyFont="1" applyFill="1" applyAlignment="1">
      <alignment horizontal="right"/>
    </xf>
    <xf numFmtId="168" fontId="24" fillId="9" borderId="0" xfId="0" applyNumberFormat="1" applyFont="1" applyFill="1"/>
    <xf numFmtId="166" fontId="24" fillId="9" borderId="0" xfId="0" applyNumberFormat="1" applyFont="1" applyFill="1"/>
    <xf numFmtId="0" fontId="21" fillId="9" borderId="0" xfId="0" applyFont="1" applyFill="1" applyAlignment="1">
      <alignment horizontal="right" vertical="center"/>
    </xf>
    <xf numFmtId="2" fontId="24" fillId="9" borderId="0" xfId="0" applyNumberFormat="1" applyFont="1" applyFill="1"/>
    <xf numFmtId="0" fontId="26" fillId="9" borderId="0" xfId="0" applyFont="1" applyFill="1" applyAlignment="1">
      <alignment horizontal="center"/>
    </xf>
    <xf numFmtId="0" fontId="27" fillId="23" borderId="0" xfId="0" applyFont="1" applyFill="1" applyAlignment="1">
      <alignment horizontal="center"/>
    </xf>
    <xf numFmtId="3" fontId="4" fillId="0" borderId="0" xfId="0" quotePrefix="1" applyNumberFormat="1" applyFont="1"/>
    <xf numFmtId="166" fontId="5" fillId="27" borderId="18" xfId="0" applyNumberFormat="1" applyFont="1" applyFill="1" applyBorder="1"/>
    <xf numFmtId="166" fontId="5" fillId="0" borderId="18" xfId="0" applyNumberFormat="1" applyFont="1" applyBorder="1"/>
    <xf numFmtId="0" fontId="5" fillId="27" borderId="18" xfId="0" applyFont="1" applyFill="1" applyBorder="1"/>
    <xf numFmtId="0" fontId="8" fillId="3" borderId="4" xfId="0" applyFont="1" applyFill="1" applyBorder="1" applyAlignment="1">
      <alignment horizontal="center" vertical="top" wrapText="1"/>
    </xf>
    <xf numFmtId="3" fontId="8" fillId="3" borderId="4" xfId="0" applyNumberFormat="1" applyFont="1" applyFill="1" applyBorder="1" applyAlignment="1">
      <alignment horizontal="center" vertical="top" wrapText="1"/>
    </xf>
    <xf numFmtId="0" fontId="8" fillId="6" borderId="1" xfId="0" applyFont="1" applyFill="1" applyBorder="1" applyAlignment="1">
      <alignment horizontal="center" vertical="top" wrapText="1"/>
    </xf>
    <xf numFmtId="0" fontId="8" fillId="22" borderId="1" xfId="0" applyFont="1" applyFill="1" applyBorder="1" applyAlignment="1">
      <alignment horizontal="center" vertical="top" wrapText="1"/>
    </xf>
    <xf numFmtId="0" fontId="8" fillId="9" borderId="1" xfId="0" applyFont="1" applyFill="1" applyBorder="1" applyAlignment="1">
      <alignment horizontal="center" vertical="top" wrapText="1"/>
    </xf>
    <xf numFmtId="0" fontId="8" fillId="23" borderId="1" xfId="0" applyFont="1" applyFill="1" applyBorder="1" applyAlignment="1">
      <alignment horizontal="center" vertical="top" wrapText="1"/>
    </xf>
    <xf numFmtId="0" fontId="8" fillId="21"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3" fontId="5" fillId="4" borderId="1" xfId="0" applyNumberFormat="1" applyFont="1" applyFill="1" applyBorder="1" applyAlignment="1">
      <alignment horizontal="center" vertical="center" wrapText="1"/>
    </xf>
    <xf numFmtId="171" fontId="0" fillId="0" borderId="0" xfId="0" applyNumberFormat="1"/>
    <xf numFmtId="0" fontId="24" fillId="9" borderId="1" xfId="0" applyFont="1" applyFill="1" applyBorder="1" applyAlignment="1">
      <alignment vertical="center"/>
    </xf>
    <xf numFmtId="169" fontId="5" fillId="8" borderId="0" xfId="1" applyNumberFormat="1" applyFont="1" applyFill="1"/>
    <xf numFmtId="0" fontId="16" fillId="7" borderId="0" xfId="0" applyFont="1" applyFill="1"/>
    <xf numFmtId="167" fontId="15" fillId="7" borderId="0" xfId="0" applyNumberFormat="1" applyFont="1" applyFill="1"/>
    <xf numFmtId="166" fontId="5" fillId="0" borderId="0" xfId="0" quotePrefix="1" applyNumberFormat="1" applyFont="1"/>
    <xf numFmtId="0" fontId="28" fillId="0" borderId="0" xfId="0" applyFont="1"/>
    <xf numFmtId="0" fontId="18" fillId="6" borderId="0" xfId="3" applyFill="1"/>
    <xf numFmtId="0" fontId="4" fillId="2" borderId="0" xfId="0" applyFont="1" applyFill="1"/>
    <xf numFmtId="0" fontId="21" fillId="0" borderId="0" xfId="0" applyFont="1"/>
    <xf numFmtId="164" fontId="4" fillId="0" borderId="0" xfId="2" applyNumberFormat="1" applyFont="1"/>
    <xf numFmtId="0" fontId="4" fillId="0" borderId="0" xfId="0" applyFont="1" applyAlignment="1">
      <alignment wrapText="1"/>
    </xf>
    <xf numFmtId="43" fontId="4" fillId="0" borderId="0" xfId="0" applyNumberFormat="1" applyFont="1"/>
    <xf numFmtId="43" fontId="0" fillId="0" borderId="0" xfId="0" applyNumberFormat="1"/>
    <xf numFmtId="0" fontId="4" fillId="20" borderId="1" xfId="0" applyFont="1" applyFill="1" applyBorder="1"/>
    <xf numFmtId="168" fontId="4" fillId="20" borderId="1" xfId="0" applyNumberFormat="1" applyFont="1" applyFill="1" applyBorder="1"/>
    <xf numFmtId="0" fontId="0" fillId="20" borderId="1" xfId="0" applyFill="1" applyBorder="1"/>
    <xf numFmtId="164" fontId="4" fillId="20" borderId="1" xfId="0" applyNumberFormat="1" applyFont="1" applyFill="1" applyBorder="1"/>
    <xf numFmtId="9" fontId="4" fillId="20" borderId="1" xfId="0" applyNumberFormat="1" applyFont="1" applyFill="1" applyBorder="1"/>
    <xf numFmtId="0" fontId="4" fillId="28" borderId="1" xfId="0" applyFont="1" applyFill="1" applyBorder="1" applyAlignment="1">
      <alignment wrapText="1"/>
    </xf>
    <xf numFmtId="0" fontId="4" fillId="28" borderId="1" xfId="0" applyFont="1" applyFill="1" applyBorder="1"/>
    <xf numFmtId="168" fontId="4" fillId="28" borderId="1" xfId="0" applyNumberFormat="1" applyFont="1" applyFill="1" applyBorder="1"/>
    <xf numFmtId="0" fontId="0" fillId="28" borderId="1" xfId="0" applyFill="1" applyBorder="1"/>
    <xf numFmtId="164" fontId="4" fillId="28" borderId="1" xfId="0" applyNumberFormat="1" applyFont="1" applyFill="1" applyBorder="1"/>
    <xf numFmtId="9" fontId="4" fillId="28" borderId="1" xfId="0" applyNumberFormat="1" applyFont="1" applyFill="1" applyBorder="1"/>
    <xf numFmtId="168" fontId="4" fillId="6" borderId="1" xfId="0" applyNumberFormat="1" applyFont="1" applyFill="1" applyBorder="1"/>
    <xf numFmtId="172" fontId="4" fillId="0" borderId="0" xfId="1" quotePrefix="1" applyNumberFormat="1" applyFont="1"/>
    <xf numFmtId="168" fontId="4" fillId="0" borderId="0" xfId="1" quotePrefix="1" applyNumberFormat="1" applyFont="1"/>
    <xf numFmtId="3" fontId="5" fillId="3" borderId="2" xfId="0" applyNumberFormat="1" applyFont="1" applyFill="1" applyBorder="1" applyAlignment="1">
      <alignment horizontal="left" vertical="top" wrapText="1"/>
    </xf>
    <xf numFmtId="3" fontId="5" fillId="3" borderId="10" xfId="0" applyNumberFormat="1" applyFont="1" applyFill="1" applyBorder="1" applyAlignment="1">
      <alignment horizontal="left" vertical="top" wrapText="1"/>
    </xf>
    <xf numFmtId="0" fontId="4" fillId="4" borderId="7" xfId="0" applyFont="1" applyFill="1" applyBorder="1" applyAlignment="1">
      <alignment horizontal="center"/>
    </xf>
    <xf numFmtId="0" fontId="4" fillId="4" borderId="13" xfId="0" applyFont="1" applyFill="1" applyBorder="1" applyAlignment="1">
      <alignment horizontal="center"/>
    </xf>
    <xf numFmtId="3" fontId="4" fillId="0" borderId="13" xfId="0" applyNumberFormat="1" applyFont="1" applyBorder="1"/>
    <xf numFmtId="3" fontId="4" fillId="0" borderId="14" xfId="0" applyNumberFormat="1" applyFont="1" applyBorder="1" applyAlignment="1">
      <alignment horizontal="center" vertical="center"/>
    </xf>
    <xf numFmtId="0" fontId="4" fillId="0" borderId="6" xfId="0" applyFont="1" applyBorder="1"/>
    <xf numFmtId="0" fontId="4" fillId="0" borderId="12" xfId="0" applyFont="1" applyBorder="1"/>
    <xf numFmtId="164" fontId="29" fillId="0" borderId="0" xfId="0" applyNumberFormat="1" applyFont="1"/>
    <xf numFmtId="164" fontId="30" fillId="0" borderId="0" xfId="0" applyNumberFormat="1" applyFont="1"/>
    <xf numFmtId="0" fontId="4" fillId="9" borderId="11" xfId="0" applyFont="1" applyFill="1" applyBorder="1" applyAlignment="1">
      <alignment horizontal="left"/>
    </xf>
    <xf numFmtId="0" fontId="4" fillId="8" borderId="0" xfId="0" applyFont="1" applyFill="1" applyAlignment="1">
      <alignment horizontal="left"/>
    </xf>
    <xf numFmtId="0" fontId="4" fillId="10" borderId="0" xfId="0" applyFont="1" applyFill="1" applyAlignment="1">
      <alignment horizontal="left"/>
    </xf>
    <xf numFmtId="0" fontId="4" fillId="11" borderId="0" xfId="0" applyFont="1" applyFill="1" applyAlignment="1">
      <alignment horizontal="left"/>
    </xf>
    <xf numFmtId="0" fontId="5" fillId="20" borderId="0" xfId="0" applyFont="1" applyFill="1" applyAlignment="1">
      <alignment horizontal="left"/>
    </xf>
    <xf numFmtId="0" fontId="4" fillId="12" borderId="0" xfId="0" applyFont="1" applyFill="1" applyAlignment="1">
      <alignment horizontal="left"/>
    </xf>
    <xf numFmtId="0" fontId="4" fillId="13" borderId="0" xfId="0" applyFont="1" applyFill="1" applyAlignment="1">
      <alignment horizontal="left"/>
    </xf>
    <xf numFmtId="0" fontId="4" fillId="14" borderId="0" xfId="0" applyFont="1" applyFill="1" applyAlignment="1">
      <alignment horizontal="left"/>
    </xf>
    <xf numFmtId="0" fontId="4" fillId="15" borderId="0" xfId="0" applyFont="1" applyFill="1" applyAlignment="1">
      <alignment horizontal="left"/>
    </xf>
    <xf numFmtId="0" fontId="4" fillId="19" borderId="0" xfId="0" applyFont="1" applyFill="1" applyAlignment="1">
      <alignment horizontal="left"/>
    </xf>
    <xf numFmtId="0" fontId="4" fillId="17" borderId="0" xfId="0" applyFont="1" applyFill="1" applyAlignment="1">
      <alignment horizontal="left"/>
    </xf>
    <xf numFmtId="0" fontId="4" fillId="18" borderId="0" xfId="0" applyFont="1" applyFill="1" applyAlignment="1">
      <alignment horizontal="left"/>
    </xf>
    <xf numFmtId="0" fontId="4" fillId="16" borderId="0" xfId="0" applyFont="1" applyFill="1" applyAlignment="1">
      <alignment horizontal="left"/>
    </xf>
    <xf numFmtId="164" fontId="4" fillId="30" borderId="0" xfId="0" applyNumberFormat="1" applyFont="1" applyFill="1" applyAlignment="1">
      <alignment horizontal="left"/>
    </xf>
    <xf numFmtId="0" fontId="4" fillId="6" borderId="0" xfId="0" applyFont="1" applyFill="1" applyAlignment="1">
      <alignment horizontal="left"/>
    </xf>
    <xf numFmtId="0" fontId="4" fillId="5" borderId="14" xfId="0" applyFont="1" applyFill="1" applyBorder="1" applyAlignment="1">
      <alignment horizontal="left"/>
    </xf>
    <xf numFmtId="164" fontId="21" fillId="31" borderId="0" xfId="0" applyNumberFormat="1" applyFont="1" applyFill="1" applyAlignment="1">
      <alignment horizontal="left"/>
    </xf>
    <xf numFmtId="0" fontId="5" fillId="0" borderId="0" xfId="0" applyFont="1" applyAlignment="1">
      <alignment horizontal="center"/>
    </xf>
    <xf numFmtId="0" fontId="4" fillId="29" borderId="0" xfId="0" applyFont="1" applyFill="1" applyAlignment="1">
      <alignment horizontal="left"/>
    </xf>
    <xf numFmtId="0" fontId="4" fillId="0" borderId="11" xfId="0" applyFont="1" applyBorder="1"/>
    <xf numFmtId="166" fontId="4" fillId="0" borderId="0" xfId="0" applyNumberFormat="1" applyFont="1" applyAlignment="1">
      <alignment horizontal="center"/>
    </xf>
    <xf numFmtId="0" fontId="4" fillId="0" borderId="0" xfId="0" applyFont="1" applyAlignment="1">
      <alignment horizontal="left" vertical="center" wrapText="1"/>
    </xf>
    <xf numFmtId="0" fontId="4" fillId="0" borderId="0" xfId="0" applyFont="1" applyAlignment="1">
      <alignment horizontal="center" vertical="center" wrapText="1"/>
    </xf>
    <xf numFmtId="167" fontId="15" fillId="7" borderId="8" xfId="0" applyNumberFormat="1" applyFont="1" applyFill="1" applyBorder="1"/>
    <xf numFmtId="167" fontId="15" fillId="7" borderId="9" xfId="0" applyNumberFormat="1" applyFont="1" applyFill="1" applyBorder="1"/>
    <xf numFmtId="0" fontId="5" fillId="23" borderId="1" xfId="0" applyFont="1" applyFill="1" applyBorder="1" applyAlignment="1">
      <alignment horizontal="left" vertical="top"/>
    </xf>
    <xf numFmtId="0" fontId="5" fillId="27" borderId="19" xfId="0" applyFont="1" applyFill="1" applyBorder="1"/>
    <xf numFmtId="164" fontId="33" fillId="0" borderId="0" xfId="0" applyNumberFormat="1" applyFont="1"/>
    <xf numFmtId="0" fontId="8" fillId="3" borderId="4" xfId="0" applyFont="1" applyFill="1" applyBorder="1" applyAlignment="1">
      <alignment horizontal="left" vertical="top"/>
    </xf>
    <xf numFmtId="0" fontId="11" fillId="2" borderId="0" xfId="0" applyFont="1" applyFill="1"/>
    <xf numFmtId="14" fontId="4" fillId="3" borderId="0" xfId="0" applyNumberFormat="1" applyFont="1" applyFill="1"/>
    <xf numFmtId="0" fontId="4" fillId="3" borderId="0" xfId="0" applyFont="1" applyFill="1" applyAlignment="1">
      <alignment horizontal="right"/>
    </xf>
    <xf numFmtId="0" fontId="4" fillId="30" borderId="3" xfId="0" applyFont="1" applyFill="1" applyBorder="1"/>
    <xf numFmtId="9" fontId="4" fillId="30" borderId="3" xfId="0" applyNumberFormat="1" applyFont="1" applyFill="1" applyBorder="1" applyAlignment="1">
      <alignment horizontal="right" vertical="top"/>
    </xf>
    <xf numFmtId="164" fontId="4" fillId="30" borderId="3" xfId="0" applyNumberFormat="1" applyFont="1" applyFill="1" applyBorder="1" applyAlignment="1">
      <alignment vertical="top"/>
    </xf>
    <xf numFmtId="165" fontId="4" fillId="30" borderId="3" xfId="0" applyNumberFormat="1" applyFont="1" applyFill="1" applyBorder="1" applyAlignment="1">
      <alignment vertical="top"/>
    </xf>
    <xf numFmtId="9" fontId="4" fillId="30" borderId="3" xfId="0" applyNumberFormat="1" applyFont="1" applyFill="1" applyBorder="1" applyAlignment="1">
      <alignment vertical="top"/>
    </xf>
    <xf numFmtId="0" fontId="5" fillId="9" borderId="0" xfId="0" applyFont="1" applyFill="1" applyAlignment="1">
      <alignment horizontal="left" vertical="top"/>
    </xf>
    <xf numFmtId="0" fontId="4" fillId="9" borderId="0" xfId="0" applyFont="1" applyFill="1"/>
    <xf numFmtId="0" fontId="5" fillId="23" borderId="0" xfId="0" applyFont="1" applyFill="1" applyAlignment="1">
      <alignment horizontal="left" vertical="top"/>
    </xf>
    <xf numFmtId="0" fontId="32" fillId="23" borderId="0" xfId="0" applyFont="1" applyFill="1" applyAlignment="1">
      <alignment vertical="top" wrapText="1"/>
    </xf>
    <xf numFmtId="0" fontId="5" fillId="22" borderId="0" xfId="0" applyFont="1" applyFill="1" applyAlignment="1">
      <alignment horizontal="left" vertical="top"/>
    </xf>
    <xf numFmtId="0" fontId="4" fillId="22" borderId="0" xfId="0" applyFont="1" applyFill="1"/>
    <xf numFmtId="14" fontId="4" fillId="30" borderId="3" xfId="0" applyNumberFormat="1" applyFont="1" applyFill="1" applyBorder="1"/>
    <xf numFmtId="2" fontId="0" fillId="0" borderId="0" xfId="0" applyNumberFormat="1"/>
    <xf numFmtId="173" fontId="4" fillId="3" borderId="0" xfId="0" applyNumberFormat="1" applyFont="1" applyFill="1"/>
    <xf numFmtId="173" fontId="11" fillId="0" borderId="0" xfId="0" applyNumberFormat="1" applyFont="1"/>
    <xf numFmtId="0" fontId="3" fillId="0" borderId="0" xfId="0" applyFont="1"/>
    <xf numFmtId="0" fontId="0" fillId="0" borderId="0" xfId="0" pivotButton="1"/>
    <xf numFmtId="164" fontId="4" fillId="3" borderId="1" xfId="0" applyNumberFormat="1" applyFont="1" applyFill="1" applyBorder="1"/>
    <xf numFmtId="165" fontId="4" fillId="3" borderId="1" xfId="0" applyNumberFormat="1" applyFont="1" applyFill="1" applyBorder="1" applyAlignment="1">
      <alignment vertical="top"/>
    </xf>
    <xf numFmtId="9" fontId="4" fillId="3" borderId="1" xfId="0" applyNumberFormat="1" applyFont="1" applyFill="1" applyBorder="1" applyAlignment="1">
      <alignment vertical="top"/>
    </xf>
    <xf numFmtId="164" fontId="4" fillId="3" borderId="1" xfId="0" applyNumberFormat="1" applyFont="1" applyFill="1" applyBorder="1" applyAlignment="1">
      <alignment vertical="top"/>
    </xf>
    <xf numFmtId="0" fontId="4" fillId="3" borderId="1" xfId="0" applyFont="1" applyFill="1" applyBorder="1"/>
    <xf numFmtId="0" fontId="4" fillId="30" borderId="16" xfId="0" applyFont="1" applyFill="1" applyBorder="1" applyAlignment="1">
      <alignment horizontal="left"/>
    </xf>
    <xf numFmtId="3" fontId="4" fillId="30" borderId="16" xfId="0" applyNumberFormat="1" applyFont="1" applyFill="1" applyBorder="1" applyAlignment="1">
      <alignment horizontal="left"/>
    </xf>
    <xf numFmtId="9" fontId="4" fillId="30" borderId="3" xfId="0" applyNumberFormat="1" applyFont="1" applyFill="1" applyBorder="1" applyAlignment="1">
      <alignment horizontal="left" vertical="top"/>
    </xf>
    <xf numFmtId="9" fontId="4" fillId="30" borderId="20" xfId="0" applyNumberFormat="1" applyFont="1" applyFill="1" applyBorder="1" applyAlignment="1">
      <alignment horizontal="left" vertical="top"/>
    </xf>
    <xf numFmtId="3" fontId="4" fillId="30" borderId="3" xfId="0" applyNumberFormat="1" applyFont="1" applyFill="1" applyBorder="1" applyAlignment="1">
      <alignment vertical="top"/>
    </xf>
    <xf numFmtId="164" fontId="4" fillId="0" borderId="0" xfId="2" applyNumberFormat="1" applyFont="1" applyAlignment="1">
      <alignment horizontal="right"/>
    </xf>
    <xf numFmtId="164" fontId="4" fillId="30" borderId="3" xfId="0" applyNumberFormat="1" applyFont="1" applyFill="1" applyBorder="1" applyAlignment="1">
      <alignment horizontal="right" vertical="top"/>
    </xf>
    <xf numFmtId="164" fontId="4" fillId="0" borderId="0" xfId="2" applyNumberFormat="1" applyFont="1" applyFill="1"/>
    <xf numFmtId="0" fontId="0" fillId="6" borderId="0" xfId="0" applyFill="1"/>
    <xf numFmtId="3" fontId="16" fillId="4" borderId="1" xfId="0" applyNumberFormat="1" applyFont="1" applyFill="1" applyBorder="1" applyAlignment="1">
      <alignment horizontal="center" vertical="center" wrapText="1"/>
    </xf>
    <xf numFmtId="3" fontId="5" fillId="27" borderId="1" xfId="0" applyNumberFormat="1" applyFont="1" applyFill="1" applyBorder="1" applyAlignment="1">
      <alignment horizontal="right"/>
    </xf>
    <xf numFmtId="3" fontId="5" fillId="0" borderId="1" xfId="0" applyNumberFormat="1" applyFont="1" applyBorder="1" applyAlignment="1">
      <alignment horizontal="right"/>
    </xf>
    <xf numFmtId="0" fontId="4" fillId="30" borderId="0" xfId="0" applyFont="1" applyFill="1" applyAlignment="1">
      <alignment horizontal="center"/>
    </xf>
    <xf numFmtId="3" fontId="5" fillId="30" borderId="21" xfId="0" applyNumberFormat="1" applyFont="1" applyFill="1" applyBorder="1" applyAlignment="1">
      <alignment horizontal="right"/>
    </xf>
    <xf numFmtId="168" fontId="5" fillId="0" borderId="22" xfId="0" applyNumberFormat="1" applyFont="1" applyBorder="1" applyAlignment="1">
      <alignment horizontal="right"/>
    </xf>
    <xf numFmtId="164" fontId="5" fillId="30" borderId="21" xfId="2" applyNumberFormat="1" applyFont="1" applyFill="1" applyBorder="1" applyAlignment="1">
      <alignment horizontal="right"/>
    </xf>
    <xf numFmtId="164" fontId="5" fillId="0" borderId="22" xfId="2" applyNumberFormat="1" applyFont="1" applyBorder="1" applyAlignment="1">
      <alignment horizontal="right"/>
    </xf>
    <xf numFmtId="0" fontId="10" fillId="0" borderId="0" xfId="0" applyFont="1" applyAlignment="1">
      <alignment horizontal="right"/>
    </xf>
    <xf numFmtId="166" fontId="34" fillId="0" borderId="0" xfId="0" applyNumberFormat="1" applyFont="1"/>
    <xf numFmtId="166" fontId="34" fillId="0" borderId="0" xfId="0" pivotButton="1" applyNumberFormat="1" applyFont="1"/>
    <xf numFmtId="166" fontId="34" fillId="0" borderId="0" xfId="0" applyNumberFormat="1" applyFont="1" applyAlignment="1">
      <alignment horizontal="left"/>
    </xf>
    <xf numFmtId="0" fontId="3" fillId="2" borderId="0" xfId="0" applyFont="1" applyFill="1"/>
    <xf numFmtId="168" fontId="3" fillId="0" borderId="0" xfId="0" applyNumberFormat="1" applyFont="1"/>
    <xf numFmtId="0" fontId="3" fillId="0" borderId="0" xfId="0" applyFont="1" applyAlignment="1">
      <alignment horizontal="left"/>
    </xf>
    <xf numFmtId="168" fontId="3" fillId="8" borderId="0" xfId="0" applyNumberFormat="1" applyFont="1" applyFill="1"/>
    <xf numFmtId="0" fontId="3" fillId="8" borderId="0" xfId="1" applyNumberFormat="1" applyFont="1" applyFill="1"/>
    <xf numFmtId="170" fontId="3" fillId="8" borderId="0" xfId="0" applyNumberFormat="1" applyFont="1" applyFill="1"/>
    <xf numFmtId="166" fontId="3" fillId="8" borderId="0" xfId="0" applyNumberFormat="1" applyFont="1" applyFill="1"/>
    <xf numFmtId="168" fontId="3" fillId="23" borderId="0" xfId="0" applyNumberFormat="1" applyFont="1" applyFill="1"/>
    <xf numFmtId="166" fontId="3" fillId="23" borderId="0" xfId="0" applyNumberFormat="1" applyFont="1" applyFill="1"/>
    <xf numFmtId="166" fontId="3" fillId="17" borderId="0" xfId="0" applyNumberFormat="1" applyFont="1" applyFill="1" applyAlignment="1">
      <alignment horizontal="right"/>
    </xf>
    <xf numFmtId="166" fontId="3" fillId="17" borderId="0" xfId="0" applyNumberFormat="1" applyFont="1" applyFill="1"/>
    <xf numFmtId="166" fontId="3" fillId="21" borderId="0" xfId="0" applyNumberFormat="1" applyFont="1" applyFill="1" applyAlignment="1">
      <alignment horizontal="right"/>
    </xf>
    <xf numFmtId="166" fontId="3" fillId="21" borderId="0" xfId="0" applyNumberFormat="1" applyFont="1" applyFill="1"/>
    <xf numFmtId="166" fontId="3" fillId="0" borderId="0" xfId="0" applyNumberFormat="1" applyFont="1"/>
    <xf numFmtId="167" fontId="3" fillId="0" borderId="0" xfId="0" applyNumberFormat="1" applyFont="1"/>
    <xf numFmtId="168" fontId="3" fillId="0" borderId="0" xfId="1" applyNumberFormat="1" applyFont="1"/>
    <xf numFmtId="168" fontId="5" fillId="0" borderId="24" xfId="0" applyNumberFormat="1" applyFont="1" applyBorder="1" applyAlignment="1">
      <alignment horizontal="right"/>
    </xf>
    <xf numFmtId="168" fontId="5" fillId="0" borderId="23" xfId="0" applyNumberFormat="1" applyFont="1" applyBorder="1" applyAlignment="1">
      <alignment horizontal="right"/>
    </xf>
    <xf numFmtId="166" fontId="0" fillId="2" borderId="0" xfId="0" applyNumberFormat="1" applyFill="1"/>
    <xf numFmtId="166" fontId="4" fillId="30" borderId="3" xfId="0" applyNumberFormat="1" applyFont="1" applyFill="1" applyBorder="1"/>
    <xf numFmtId="168" fontId="2" fillId="8" borderId="0" xfId="0" applyNumberFormat="1" applyFont="1" applyFill="1"/>
    <xf numFmtId="168" fontId="2" fillId="0" borderId="0" xfId="0" applyNumberFormat="1" applyFont="1"/>
    <xf numFmtId="171" fontId="3" fillId="8" borderId="0" xfId="0" applyNumberFormat="1" applyFont="1" applyFill="1"/>
    <xf numFmtId="0" fontId="35" fillId="0" borderId="0" xfId="0" applyFont="1" applyAlignment="1">
      <alignment horizontal="left" vertical="center" readingOrder="1"/>
    </xf>
    <xf numFmtId="2" fontId="3" fillId="0" borderId="0" xfId="0" applyNumberFormat="1" applyFont="1"/>
    <xf numFmtId="3" fontId="5" fillId="3" borderId="7" xfId="0" applyNumberFormat="1" applyFont="1" applyFill="1" applyBorder="1" applyAlignment="1">
      <alignment horizontal="left" vertical="top" wrapText="1"/>
    </xf>
    <xf numFmtId="3" fontId="5" fillId="3" borderId="0" xfId="0" applyNumberFormat="1" applyFont="1" applyFill="1" applyAlignment="1">
      <alignment horizontal="left" vertical="top" wrapText="1"/>
    </xf>
    <xf numFmtId="0" fontId="5" fillId="21" borderId="0" xfId="0" applyFont="1" applyFill="1" applyAlignment="1">
      <alignment horizontal="left" vertical="top"/>
    </xf>
    <xf numFmtId="3" fontId="5" fillId="3" borderId="2" xfId="0" applyNumberFormat="1" applyFont="1" applyFill="1" applyBorder="1" applyAlignment="1">
      <alignment horizontal="left" vertical="top" wrapText="1"/>
    </xf>
    <xf numFmtId="3" fontId="5" fillId="3" borderId="10" xfId="0" applyNumberFormat="1" applyFont="1" applyFill="1" applyBorder="1" applyAlignment="1">
      <alignment horizontal="left" vertical="top" wrapText="1"/>
    </xf>
    <xf numFmtId="3" fontId="5" fillId="3" borderId="2" xfId="0" applyNumberFormat="1" applyFont="1" applyFill="1" applyBorder="1" applyAlignment="1">
      <alignment horizontal="left" vertical="center" wrapText="1"/>
    </xf>
    <xf numFmtId="3" fontId="5" fillId="3" borderId="10" xfId="0" applyNumberFormat="1" applyFont="1" applyFill="1" applyBorder="1" applyAlignment="1">
      <alignment horizontal="left" vertical="center" wrapText="1"/>
    </xf>
    <xf numFmtId="0" fontId="0" fillId="0" borderId="0" xfId="0" applyNumberFormat="1"/>
    <xf numFmtId="176" fontId="18" fillId="25" borderId="0" xfId="3" applyNumberFormat="1" applyFill="1"/>
    <xf numFmtId="0" fontId="4" fillId="2" borderId="0" xfId="0" applyFont="1" applyFill="1" applyAlignment="1">
      <alignment horizontal="center"/>
    </xf>
    <xf numFmtId="166" fontId="18" fillId="32" borderId="0" xfId="3" applyNumberFormat="1" applyFill="1"/>
    <xf numFmtId="168" fontId="1" fillId="0" borderId="0" xfId="0" applyNumberFormat="1" applyFont="1"/>
    <xf numFmtId="43" fontId="3" fillId="0" borderId="0" xfId="0" applyNumberFormat="1" applyFont="1" applyAlignment="1">
      <alignment horizontal="center"/>
    </xf>
    <xf numFmtId="43" fontId="24" fillId="9" borderId="0" xfId="0" applyNumberFormat="1" applyFont="1" applyFill="1"/>
    <xf numFmtId="168" fontId="1" fillId="8" borderId="0" xfId="0" applyNumberFormat="1" applyFont="1" applyFill="1"/>
    <xf numFmtId="2" fontId="1" fillId="0" borderId="0" xfId="0" applyNumberFormat="1" applyFont="1"/>
    <xf numFmtId="0" fontId="0" fillId="0" borderId="0" xfId="0" quotePrefix="1"/>
    <xf numFmtId="0" fontId="1" fillId="0" borderId="0" xfId="0" applyFont="1"/>
    <xf numFmtId="0" fontId="36" fillId="0" borderId="0" xfId="4" applyFont="1" applyAlignment="1">
      <alignment horizontal="left"/>
    </xf>
    <xf numFmtId="0" fontId="1" fillId="2" borderId="0" xfId="0" applyFont="1" applyFill="1"/>
  </cellXfs>
  <cellStyles count="5">
    <cellStyle name="Comma" xfId="1" builtinId="3"/>
    <cellStyle name="Hyperlink" xfId="4" builtinId="8"/>
    <cellStyle name="Normal" xfId="0" builtinId="0"/>
    <cellStyle name="Normal 2" xfId="3" xr:uid="{51187A15-0400-4F5E-A486-8E479D9129E4}"/>
    <cellStyle name="Percent" xfId="2" builtinId="5"/>
  </cellStyles>
  <dxfs count="98">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numFmt numFmtId="168" formatCode="_(* #,##0_);_(* \(#,##0\);_(* &quot;-&quot;??_);_(@_)"/>
      <fill>
        <patternFill patternType="solid">
          <fgColor theme="4"/>
          <bgColor theme="4"/>
        </patternFill>
      </fill>
    </dxf>
    <dxf>
      <font>
        <b val="0"/>
        <i val="0"/>
        <strike val="0"/>
        <condense val="0"/>
        <extend val="0"/>
        <outline val="0"/>
        <shadow val="0"/>
        <u val="none"/>
        <vertAlign val="baseline"/>
        <sz val="10"/>
        <color auto="1"/>
        <name val="Calibri"/>
        <family val="2"/>
        <scheme val="minor"/>
      </font>
      <numFmt numFmtId="164" formatCode="0.0%"/>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4" formatCode="0.0%"/>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4" formatCode="0.0%"/>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4" formatCode="0.0%"/>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border outline="0">
        <top style="thin">
          <color indexed="64"/>
        </top>
      </border>
    </dxf>
    <dxf>
      <font>
        <b val="0"/>
        <i val="0"/>
        <strike val="0"/>
        <condense val="0"/>
        <extend val="0"/>
        <outline val="0"/>
        <shadow val="0"/>
        <u val="none"/>
        <vertAlign val="baseline"/>
        <sz val="10"/>
        <color auto="1"/>
        <name val="Calibri"/>
        <family val="2"/>
        <scheme val="minor"/>
      </font>
      <alignment horizontal="right" vertical="bottom" textRotation="0" wrapText="0" indent="0" justifyLastLine="0" shrinkToFit="0" readingOrder="0"/>
    </dxf>
    <dxf>
      <border outline="0">
        <bottom style="thin">
          <color indexed="64"/>
        </bottom>
      </border>
    </dxf>
    <dxf>
      <font>
        <name val="Calibri"/>
        <family val="2"/>
        <scheme val="minor"/>
      </font>
    </dxf>
    <dxf>
      <font>
        <b/>
        <color theme="1"/>
      </font>
      <border>
        <bottom style="thin">
          <color theme="4"/>
        </bottom>
        <vertical/>
        <horizontal/>
      </border>
    </dxf>
    <dxf>
      <font>
        <sz val="10"/>
        <color theme="1"/>
        <name val="Calibri"/>
        <family val="2"/>
        <scheme val="minor"/>
      </font>
      <border diagonalUp="0" diagonalDown="0">
        <left/>
        <right/>
        <top/>
        <bottom/>
        <vertical/>
        <horizontal/>
      </border>
    </dxf>
  </dxfs>
  <tableStyles count="2" defaultTableStyle="TableStyleMedium2" defaultPivotStyle="PivotStyleLight16">
    <tableStyle name="Compact" pivot="0" table="0" count="10" xr9:uid="{95C1F70F-2088-4C50-9CE0-E94CD7480AB0}">
      <tableStyleElement type="wholeTable" dxfId="97"/>
      <tableStyleElement type="headerRow" dxfId="96"/>
    </tableStyle>
    <tableStyle name="Slicer Style 1" pivot="0" table="0" count="1" xr9:uid="{11B37DA1-F8E7-4825-AA19-DBADABECE3C2}">
      <tableStyleElement type="wholeTable" dxfId="95"/>
    </tableStyle>
  </tableStyles>
  <colors>
    <mruColors>
      <color rgb="FF33CCFF"/>
      <color rgb="FFFFCCCC"/>
      <color rgb="FFA50021"/>
      <color rgb="FFFF9933"/>
      <color rgb="FFFDB1B1"/>
      <color rgb="FFFFFF00"/>
      <color rgb="FFFFE0A3"/>
      <color rgb="FFFFCC66"/>
      <color rgb="FF99FF99"/>
      <color rgb="FF33CC3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ompact">
        <x14:slicerStyle name="Compa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eetMetadata" Target="metadata.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tyles" Target="style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0" Type="http://schemas.microsoft.com/office/2017/10/relationships/person" Target="persons/person.xml"/><Relationship Id="rId41"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Instructions!$T$42</c:f>
          <c:strCache>
            <c:ptCount val="1"/>
            <c:pt idx="0">
              <c:v>Burkina Faso  -Average Peak Temp by Month, 2024</c:v>
            </c:pt>
          </c:strCache>
        </c:strRef>
      </c:tx>
      <c:layout>
        <c:manualLayout>
          <c:xMode val="edge"/>
          <c:yMode val="edge"/>
          <c:x val="0.1255973315835520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553149606299214E-2"/>
          <c:y val="0.12078703703703704"/>
          <c:w val="0.88389129483814521"/>
          <c:h val="0.77181357538640982"/>
        </c:manualLayout>
      </c:layout>
      <c:lineChart>
        <c:grouping val="standard"/>
        <c:varyColors val="0"/>
        <c:ser>
          <c:idx val="0"/>
          <c:order val="0"/>
          <c:spPr>
            <a:ln w="28575" cap="rnd">
              <a:solidFill>
                <a:srgbClr val="FF0000"/>
              </a:solidFill>
              <a:round/>
            </a:ln>
            <a:effectLst/>
          </c:spPr>
          <c:marker>
            <c:symbol val="circle"/>
            <c:size val="5"/>
            <c:spPr>
              <a:solidFill>
                <a:schemeClr val="accent1"/>
              </a:solidFill>
              <a:ln w="9525">
                <a:solidFill>
                  <a:schemeClr val="accent1"/>
                </a:solidFill>
              </a:ln>
              <a:effectLst/>
            </c:spPr>
          </c:marker>
          <c:cat>
            <c:strRef>
              <c:f>Instructions!$U$45:$U$56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Instructions!$V$45:$V$56</c:f>
              <c:numCache>
                <c:formatCode>0.0</c:formatCode>
                <c:ptCount val="12"/>
                <c:pt idx="0">
                  <c:v>32.777777777777779</c:v>
                </c:pt>
                <c:pt idx="1">
                  <c:v>35.555555555555557</c:v>
                </c:pt>
                <c:pt idx="2">
                  <c:v>38.333333333333336</c:v>
                </c:pt>
                <c:pt idx="3">
                  <c:v>38.888888888888893</c:v>
                </c:pt>
                <c:pt idx="4">
                  <c:v>37.222222222222221</c:v>
                </c:pt>
                <c:pt idx="5">
                  <c:v>34.444444444444443</c:v>
                </c:pt>
                <c:pt idx="6">
                  <c:v>31.666666666666668</c:v>
                </c:pt>
                <c:pt idx="7">
                  <c:v>30.555555555555557</c:v>
                </c:pt>
                <c:pt idx="8">
                  <c:v>32.222222222222221</c:v>
                </c:pt>
                <c:pt idx="9">
                  <c:v>35.555555555555557</c:v>
                </c:pt>
                <c:pt idx="10">
                  <c:v>35.555555555555557</c:v>
                </c:pt>
                <c:pt idx="11">
                  <c:v>33.333333333333336</c:v>
                </c:pt>
              </c:numCache>
            </c:numRef>
          </c:val>
          <c:smooth val="0"/>
          <c:extLst>
            <c:ext xmlns:c16="http://schemas.microsoft.com/office/drawing/2014/chart" uri="{C3380CC4-5D6E-409C-BE32-E72D297353CC}">
              <c16:uniqueId val="{00000000-0C5D-40E0-836F-A58222F1E265}"/>
            </c:ext>
          </c:extLst>
        </c:ser>
        <c:ser>
          <c:idx val="1"/>
          <c:order val="1"/>
          <c:tx>
            <c:strRef>
              <c:f>Instructions!$W$43</c:f>
              <c:strCache>
                <c:ptCount val="1"/>
                <c:pt idx="0">
                  <c:v>average</c:v>
                </c:pt>
              </c:strCache>
            </c:strRef>
          </c:tx>
          <c:spPr>
            <a:ln w="28575" cap="rnd">
              <a:solidFill>
                <a:srgbClr val="7030A0"/>
              </a:solidFill>
              <a:prstDash val="sysDot"/>
              <a:round/>
            </a:ln>
            <a:effectLst/>
          </c:spPr>
          <c:marker>
            <c:symbol val="none"/>
          </c:marker>
          <c:val>
            <c:numRef>
              <c:f>Instructions!$W$45:$W$56</c:f>
              <c:numCache>
                <c:formatCode>0.0</c:formatCode>
                <c:ptCount val="12"/>
                <c:pt idx="0">
                  <c:v>34.675925925925924</c:v>
                </c:pt>
                <c:pt idx="1">
                  <c:v>34.675925925925924</c:v>
                </c:pt>
                <c:pt idx="2">
                  <c:v>34.675925925925924</c:v>
                </c:pt>
                <c:pt idx="3">
                  <c:v>34.675925925925924</c:v>
                </c:pt>
                <c:pt idx="4">
                  <c:v>34.675925925925924</c:v>
                </c:pt>
                <c:pt idx="5">
                  <c:v>34.675925925925924</c:v>
                </c:pt>
                <c:pt idx="6">
                  <c:v>34.675925925925924</c:v>
                </c:pt>
                <c:pt idx="7">
                  <c:v>34.675925925925924</c:v>
                </c:pt>
                <c:pt idx="8">
                  <c:v>34.675925925925924</c:v>
                </c:pt>
                <c:pt idx="9">
                  <c:v>34.675925925925924</c:v>
                </c:pt>
                <c:pt idx="10">
                  <c:v>34.675925925925924</c:v>
                </c:pt>
                <c:pt idx="11">
                  <c:v>34.675925925925924</c:v>
                </c:pt>
              </c:numCache>
            </c:numRef>
          </c:val>
          <c:smooth val="0"/>
          <c:extLst>
            <c:ext xmlns:c16="http://schemas.microsoft.com/office/drawing/2014/chart" uri="{C3380CC4-5D6E-409C-BE32-E72D297353CC}">
              <c16:uniqueId val="{00000001-0C5D-40E0-836F-A58222F1E265}"/>
            </c:ext>
          </c:extLst>
        </c:ser>
        <c:dLbls>
          <c:showLegendKey val="0"/>
          <c:showVal val="0"/>
          <c:showCatName val="0"/>
          <c:showSerName val="0"/>
          <c:showPercent val="0"/>
          <c:showBubbleSize val="0"/>
        </c:dLbls>
        <c:marker val="1"/>
        <c:smooth val="0"/>
        <c:axId val="1489551247"/>
        <c:axId val="1788356303"/>
      </c:lineChart>
      <c:catAx>
        <c:axId val="148955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356303"/>
        <c:crosses val="autoZero"/>
        <c:auto val="1"/>
        <c:lblAlgn val="ctr"/>
        <c:lblOffset val="100"/>
        <c:noMultiLvlLbl val="0"/>
      </c:catAx>
      <c:valAx>
        <c:axId val="178835630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5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Calculations!$T$157</c:f>
          <c:strCache>
            <c:ptCount val="1"/>
            <c:pt idx="0">
              <c:v>DS Tougan</c:v>
            </c:pt>
          </c:strCache>
        </c:strRef>
      </c:tx>
      <c:layout>
        <c:manualLayout>
          <c:xMode val="edge"/>
          <c:yMode val="edge"/>
          <c:x val="0.38108826684795705"/>
          <c:y val="1.7454665254349536E-2"/>
        </c:manualLayout>
      </c:layout>
      <c:overlay val="0"/>
      <c:spPr>
        <a:noFill/>
        <a:ln>
          <a:noFill/>
        </a:ln>
        <a:effectLst/>
      </c:spPr>
      <c:txPr>
        <a:bodyPr rot="0" spcFirstLastPara="1" vertOverflow="ellipsis" vert="horz" wrap="square" anchor="ctr" anchorCtr="1"/>
        <a:lstStyle/>
        <a:p>
          <a:pPr algn="ctr">
            <a:defRPr sz="18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7355353408199392E-2"/>
          <c:y val="1.729565637604397E-2"/>
          <c:w val="0.92971332340400148"/>
          <c:h val="0.78171774768353541"/>
        </c:manualLayout>
      </c:layout>
      <c:lineChart>
        <c:grouping val="standard"/>
        <c:varyColors val="0"/>
        <c:ser>
          <c:idx val="1"/>
          <c:order val="0"/>
          <c:tx>
            <c:strRef>
              <c:f>Calculations!$V$200</c:f>
              <c:strCache>
                <c:ptCount val="1"/>
                <c:pt idx="0">
                  <c:v>Monthly Estimate 0-5M</c:v>
                </c:pt>
              </c:strCache>
            </c:strRef>
          </c:tx>
          <c:spPr>
            <a:ln w="28575" cap="rnd">
              <a:solidFill>
                <a:srgbClr val="FDB1B1"/>
              </a:solidFill>
              <a:round/>
            </a:ln>
            <a:effectLst/>
          </c:spPr>
          <c:marker>
            <c:symbol val="none"/>
          </c:marker>
          <c:val>
            <c:numRef>
              <c:f>Calculations!$V$201:$V$212</c:f>
              <c:numCache>
                <c:formatCode>0.0</c:formatCode>
                <c:ptCount val="12"/>
                <c:pt idx="0">
                  <c:v>2.6060529096262299</c:v>
                </c:pt>
                <c:pt idx="1">
                  <c:v>3.4863174577573766</c:v>
                </c:pt>
                <c:pt idx="2">
                  <c:v>4.3665820058885236</c:v>
                </c:pt>
                <c:pt idx="3">
                  <c:v>4.5426349155147534</c:v>
                </c:pt>
                <c:pt idx="4">
                  <c:v>4.0144761866360641</c:v>
                </c:pt>
                <c:pt idx="5">
                  <c:v>3.1342116385049175</c:v>
                </c:pt>
                <c:pt idx="6">
                  <c:v>2.2539470903737717</c:v>
                </c:pt>
                <c:pt idx="7">
                  <c:v>1.9018412711213131</c:v>
                </c:pt>
                <c:pt idx="8">
                  <c:v>2.4300000000000002</c:v>
                </c:pt>
                <c:pt idx="9">
                  <c:v>3.4863174577573766</c:v>
                </c:pt>
                <c:pt idx="10">
                  <c:v>3.4863174577573766</c:v>
                </c:pt>
                <c:pt idx="11">
                  <c:v>2.7821058192524597</c:v>
                </c:pt>
              </c:numCache>
            </c:numRef>
          </c:val>
          <c:smooth val="1"/>
          <c:extLst>
            <c:ext xmlns:c16="http://schemas.microsoft.com/office/drawing/2014/chart" uri="{C3380CC4-5D6E-409C-BE32-E72D297353CC}">
              <c16:uniqueId val="{00000000-FD9C-49EC-B37D-DF872FE3B4C8}"/>
            </c:ext>
          </c:extLst>
        </c:ser>
        <c:ser>
          <c:idx val="0"/>
          <c:order val="1"/>
          <c:tx>
            <c:strRef>
              <c:f>Calculations!$V$156</c:f>
              <c:strCache>
                <c:ptCount val="1"/>
                <c:pt idx="0">
                  <c:v>Monthly Estimate 6-59M</c:v>
                </c:pt>
              </c:strCache>
            </c:strRef>
          </c:tx>
          <c:spPr>
            <a:ln w="28575" cap="rnd">
              <a:solidFill>
                <a:srgbClr val="FF0000"/>
              </a:solidFill>
              <a:round/>
            </a:ln>
            <a:effectLst/>
          </c:spPr>
          <c:marker>
            <c:symbol val="none"/>
          </c:marker>
          <c:cat>
            <c:strRef>
              <c:f>Calculations!$U$157:$U$168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Calculations!$V$157:$V$168</c:f>
              <c:numCache>
                <c:formatCode>0.0</c:formatCode>
                <c:ptCount val="12"/>
                <c:pt idx="0">
                  <c:v>2.8956143440291444</c:v>
                </c:pt>
                <c:pt idx="1">
                  <c:v>3.8736860641748625</c:v>
                </c:pt>
                <c:pt idx="2">
                  <c:v>4.8517577843205819</c:v>
                </c:pt>
                <c:pt idx="3">
                  <c:v>5.0473721283497257</c:v>
                </c:pt>
                <c:pt idx="4">
                  <c:v>4.4605290962622934</c:v>
                </c:pt>
                <c:pt idx="5">
                  <c:v>3.4824573761165745</c:v>
                </c:pt>
                <c:pt idx="6">
                  <c:v>2.5043856559708568</c:v>
                </c:pt>
                <c:pt idx="7">
                  <c:v>2.1131569679125701</c:v>
                </c:pt>
                <c:pt idx="8">
                  <c:v>2.7</c:v>
                </c:pt>
                <c:pt idx="9">
                  <c:v>3.8736860641748625</c:v>
                </c:pt>
                <c:pt idx="10">
                  <c:v>3.8736860641748625</c:v>
                </c:pt>
                <c:pt idx="11">
                  <c:v>3.0912286880582887</c:v>
                </c:pt>
              </c:numCache>
            </c:numRef>
          </c:val>
          <c:smooth val="1"/>
          <c:extLst>
            <c:ext xmlns:c16="http://schemas.microsoft.com/office/drawing/2014/chart" uri="{C3380CC4-5D6E-409C-BE32-E72D297353CC}">
              <c16:uniqueId val="{00000000-3B50-44ED-8B3E-5721A2C61FF4}"/>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0.73563425560216589"/>
          <c:y val="0.65637986464724651"/>
          <c:w val="0.22159420434599722"/>
          <c:h val="0.127588414859523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Calculations!$T$157</c:f>
          <c:strCache>
            <c:ptCount val="1"/>
            <c:pt idx="0">
              <c:v>DS Tougan</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Burden!$H$26</c:f>
              <c:strCache>
                <c:ptCount val="1"/>
                <c:pt idx="0">
                  <c:v>Overall SAM 0-59M</c:v>
                </c:pt>
              </c:strCache>
            </c:strRef>
          </c:tx>
          <c:spPr>
            <a:ln w="28575" cap="rnd">
              <a:solidFill>
                <a:schemeClr val="accent2">
                  <a:lumMod val="75000"/>
                </a:schemeClr>
              </a:solidFill>
              <a:round/>
            </a:ln>
            <a:effectLst/>
          </c:spPr>
          <c:marker>
            <c:symbol val="none"/>
          </c:marker>
          <c:val>
            <c:numRef>
              <c:f>Burden!$I$26:$T$26</c:f>
              <c:numCache>
                <c:formatCode>#,##0</c:formatCode>
                <c:ptCount val="12"/>
                <c:pt idx="0">
                  <c:v>1051.0977873684471</c:v>
                </c:pt>
                <c:pt idx="1">
                  <c:v>1406.1343698652454</c:v>
                </c:pt>
                <c:pt idx="2">
                  <c:v>1761.1709523620441</c:v>
                </c:pt>
                <c:pt idx="3">
                  <c:v>1832.1782688614035</c:v>
                </c:pt>
                <c:pt idx="4">
                  <c:v>1619.156319363324</c:v>
                </c:pt>
                <c:pt idx="5">
                  <c:v>1264.119736866526</c:v>
                </c:pt>
                <c:pt idx="6">
                  <c:v>909.08315436972782</c:v>
                </c:pt>
                <c:pt idx="7">
                  <c:v>767.06852137100873</c:v>
                </c:pt>
                <c:pt idx="8">
                  <c:v>980.09047086908731</c:v>
                </c:pt>
                <c:pt idx="9">
                  <c:v>1406.1343698652454</c:v>
                </c:pt>
                <c:pt idx="10">
                  <c:v>1406.1343698652454</c:v>
                </c:pt>
                <c:pt idx="11">
                  <c:v>1122.105103867807</c:v>
                </c:pt>
              </c:numCache>
            </c:numRef>
          </c:val>
          <c:smooth val="0"/>
          <c:extLst>
            <c:ext xmlns:c16="http://schemas.microsoft.com/office/drawing/2014/chart" uri="{C3380CC4-5D6E-409C-BE32-E72D297353CC}">
              <c16:uniqueId val="{00000000-9309-4143-B520-2A769008C006}"/>
            </c:ext>
          </c:extLst>
        </c:ser>
        <c:ser>
          <c:idx val="3"/>
          <c:order val="1"/>
          <c:tx>
            <c:strRef>
              <c:f>Burden!$H$27</c:f>
              <c:strCache>
                <c:ptCount val="1"/>
                <c:pt idx="0">
                  <c:v>Overall Expected Admissions 0-59M</c:v>
                </c:pt>
              </c:strCache>
            </c:strRef>
          </c:tx>
          <c:spPr>
            <a:ln w="28575" cap="rnd">
              <a:solidFill>
                <a:schemeClr val="accent2">
                  <a:lumMod val="75000"/>
                </a:schemeClr>
              </a:solidFill>
              <a:prstDash val="sysDot"/>
              <a:round/>
            </a:ln>
            <a:effectLst/>
          </c:spPr>
          <c:marker>
            <c:symbol val="none"/>
          </c:marker>
          <c:val>
            <c:numRef>
              <c:f>Burden!$I$27:$T$27</c:f>
              <c:numCache>
                <c:formatCode>#,##0</c:formatCode>
                <c:ptCount val="12"/>
                <c:pt idx="0">
                  <c:v>788.32334052633541</c:v>
                </c:pt>
                <c:pt idx="1">
                  <c:v>1054.600777398934</c:v>
                </c:pt>
                <c:pt idx="2">
                  <c:v>1320.8782142715331</c:v>
                </c:pt>
                <c:pt idx="3">
                  <c:v>1374.1337016460527</c:v>
                </c:pt>
                <c:pt idx="4">
                  <c:v>1214.367239522493</c:v>
                </c:pt>
                <c:pt idx="5">
                  <c:v>948.08980264989441</c:v>
                </c:pt>
                <c:pt idx="6">
                  <c:v>681.81236577729578</c:v>
                </c:pt>
                <c:pt idx="7">
                  <c:v>575.3013910282566</c:v>
                </c:pt>
                <c:pt idx="8">
                  <c:v>735.06785315181548</c:v>
                </c:pt>
                <c:pt idx="9">
                  <c:v>1054.600777398934</c:v>
                </c:pt>
                <c:pt idx="10">
                  <c:v>1054.600777398934</c:v>
                </c:pt>
                <c:pt idx="11">
                  <c:v>841.57882790085523</c:v>
                </c:pt>
              </c:numCache>
            </c:numRef>
          </c:val>
          <c:smooth val="0"/>
          <c:extLst>
            <c:ext xmlns:c16="http://schemas.microsoft.com/office/drawing/2014/chart" uri="{C3380CC4-5D6E-409C-BE32-E72D297353CC}">
              <c16:uniqueId val="{00000001-9309-4143-B520-2A769008C006}"/>
            </c:ext>
          </c:extLst>
        </c:ser>
        <c:ser>
          <c:idx val="0"/>
          <c:order val="2"/>
          <c:tx>
            <c:strRef>
              <c:f>Burden!$H$28</c:f>
              <c:strCache>
                <c:ptCount val="1"/>
                <c:pt idx="0">
                  <c:v>SAM cases 6-59M </c:v>
                </c:pt>
              </c:strCache>
            </c:strRef>
          </c:tx>
          <c:spPr>
            <a:ln w="28575" cap="rnd">
              <a:solidFill>
                <a:srgbClr val="FF0000"/>
              </a:solidFill>
              <a:prstDash val="solid"/>
              <a:round/>
            </a:ln>
            <a:effectLst/>
          </c:spPr>
          <c:marker>
            <c:symbol val="none"/>
          </c:marker>
          <c:cat>
            <c:numRef>
              <c:f>Burden!$BK$30:$BK$41</c:f>
              <c:numCache>
                <c:formatCode>[$-409]mmm\-yy;@</c:formatCode>
                <c:ptCount val="12"/>
              </c:numCache>
            </c:numRef>
          </c:cat>
          <c:val>
            <c:numRef>
              <c:f>Burden!$I$28:$T$28</c:f>
              <c:numCache>
                <c:formatCode>#,##0</c:formatCode>
                <c:ptCount val="12"/>
                <c:pt idx="0">
                  <c:v>955.5434430622247</c:v>
                </c:pt>
                <c:pt idx="1">
                  <c:v>1278.3039726047684</c:v>
                </c:pt>
                <c:pt idx="2">
                  <c:v>1601.0645021473129</c:v>
                </c:pt>
                <c:pt idx="3">
                  <c:v>1665.6166080558214</c:v>
                </c:pt>
                <c:pt idx="4">
                  <c:v>1471.9602903302946</c:v>
                </c:pt>
                <c:pt idx="5">
                  <c:v>1149.1997607877508</c:v>
                </c:pt>
                <c:pt idx="6">
                  <c:v>826.43923124520711</c:v>
                </c:pt>
                <c:pt idx="7">
                  <c:v>697.33501942818975</c:v>
                </c:pt>
                <c:pt idx="8">
                  <c:v>890.99133715371579</c:v>
                </c:pt>
                <c:pt idx="9">
                  <c:v>1278.3039726047684</c:v>
                </c:pt>
                <c:pt idx="10">
                  <c:v>1278.3039726047684</c:v>
                </c:pt>
                <c:pt idx="11">
                  <c:v>1020.0955489707337</c:v>
                </c:pt>
              </c:numCache>
            </c:numRef>
          </c:val>
          <c:smooth val="0"/>
          <c:extLst>
            <c:ext xmlns:c16="http://schemas.microsoft.com/office/drawing/2014/chart" uri="{C3380CC4-5D6E-409C-BE32-E72D297353CC}">
              <c16:uniqueId val="{00000001-EC99-424E-A717-2B3DF67AF0E2}"/>
            </c:ext>
          </c:extLst>
        </c:ser>
        <c:ser>
          <c:idx val="4"/>
          <c:order val="3"/>
          <c:tx>
            <c:strRef>
              <c:f>Burden!$H$29</c:f>
              <c:strCache>
                <c:ptCount val="1"/>
                <c:pt idx="0">
                  <c:v>Expected Admissions 6-59M</c:v>
                </c:pt>
              </c:strCache>
            </c:strRef>
          </c:tx>
          <c:spPr>
            <a:ln w="28575" cap="rnd">
              <a:solidFill>
                <a:srgbClr val="FF0000"/>
              </a:solidFill>
              <a:prstDash val="sysDot"/>
              <a:round/>
            </a:ln>
            <a:effectLst/>
          </c:spPr>
          <c:marker>
            <c:symbol val="none"/>
          </c:marker>
          <c:val>
            <c:numRef>
              <c:f>Burden!$I$29:$T$29</c:f>
              <c:numCache>
                <c:formatCode>#,##0</c:formatCode>
                <c:ptCount val="12"/>
                <c:pt idx="0">
                  <c:v>716.65758229666858</c:v>
                </c:pt>
                <c:pt idx="1">
                  <c:v>958.72797945357638</c:v>
                </c:pt>
                <c:pt idx="2">
                  <c:v>1200.7983766104846</c:v>
                </c:pt>
                <c:pt idx="3">
                  <c:v>1249.2124560418661</c:v>
                </c:pt>
                <c:pt idx="4">
                  <c:v>1103.9702177477209</c:v>
                </c:pt>
                <c:pt idx="5">
                  <c:v>861.89982059081308</c:v>
                </c:pt>
                <c:pt idx="6">
                  <c:v>619.82942343390528</c:v>
                </c:pt>
                <c:pt idx="7">
                  <c:v>523.00126457114231</c:v>
                </c:pt>
                <c:pt idx="8">
                  <c:v>668.24350286528681</c:v>
                </c:pt>
                <c:pt idx="9">
                  <c:v>958.72797945357638</c:v>
                </c:pt>
                <c:pt idx="10">
                  <c:v>958.72797945357638</c:v>
                </c:pt>
                <c:pt idx="11">
                  <c:v>765.07166172805023</c:v>
                </c:pt>
              </c:numCache>
            </c:numRef>
          </c:val>
          <c:smooth val="0"/>
          <c:extLst>
            <c:ext xmlns:c16="http://schemas.microsoft.com/office/drawing/2014/chart" uri="{C3380CC4-5D6E-409C-BE32-E72D297353CC}">
              <c16:uniqueId val="{00000002-9309-4143-B520-2A769008C006}"/>
            </c:ext>
          </c:extLst>
        </c:ser>
        <c:ser>
          <c:idx val="1"/>
          <c:order val="4"/>
          <c:tx>
            <c:strRef>
              <c:f>Burden!$H$30</c:f>
              <c:strCache>
                <c:ptCount val="1"/>
                <c:pt idx="0">
                  <c:v>SAM admission criteria Infants 0-5M</c:v>
                </c:pt>
              </c:strCache>
            </c:strRef>
          </c:tx>
          <c:spPr>
            <a:ln w="38100" cap="rnd">
              <a:solidFill>
                <a:srgbClr val="FDB1B1"/>
              </a:solidFill>
              <a:round/>
            </a:ln>
            <a:effectLst/>
          </c:spPr>
          <c:marker>
            <c:symbol val="none"/>
          </c:marker>
          <c:cat>
            <c:numRef>
              <c:f>Burden!$BK$30:$BK$41</c:f>
              <c:numCache>
                <c:formatCode>[$-409]mmm\-yy;@</c:formatCode>
                <c:ptCount val="12"/>
              </c:numCache>
            </c:numRef>
          </c:cat>
          <c:val>
            <c:numRef>
              <c:f>Burden!$I$30:$T$30</c:f>
              <c:numCache>
                <c:formatCode>#,##0</c:formatCode>
                <c:ptCount val="12"/>
                <c:pt idx="0">
                  <c:v>95.554344306222461</c:v>
                </c:pt>
                <c:pt idx="1">
                  <c:v>127.83039726047686</c:v>
                </c:pt>
                <c:pt idx="2">
                  <c:v>160.10645021473127</c:v>
                </c:pt>
                <c:pt idx="3">
                  <c:v>166.56166080558214</c:v>
                </c:pt>
                <c:pt idx="4">
                  <c:v>147.19602903302948</c:v>
                </c:pt>
                <c:pt idx="5">
                  <c:v>114.91997607877508</c:v>
                </c:pt>
                <c:pt idx="6">
                  <c:v>82.643923124520725</c:v>
                </c:pt>
                <c:pt idx="7">
                  <c:v>69.733501942818975</c:v>
                </c:pt>
                <c:pt idx="8">
                  <c:v>89.099133715371579</c:v>
                </c:pt>
                <c:pt idx="9">
                  <c:v>127.83039726047686</c:v>
                </c:pt>
                <c:pt idx="10">
                  <c:v>127.83039726047686</c:v>
                </c:pt>
                <c:pt idx="11">
                  <c:v>102.00955489707334</c:v>
                </c:pt>
              </c:numCache>
            </c:numRef>
          </c:val>
          <c:smooth val="0"/>
          <c:extLst>
            <c:ext xmlns:c16="http://schemas.microsoft.com/office/drawing/2014/chart" uri="{C3380CC4-5D6E-409C-BE32-E72D297353CC}">
              <c16:uniqueId val="{00000000-EC99-424E-A717-2B3DF67AF0E2}"/>
            </c:ext>
          </c:extLst>
        </c:ser>
        <c:ser>
          <c:idx val="5"/>
          <c:order val="5"/>
          <c:tx>
            <c:strRef>
              <c:f>Burden!$H$31</c:f>
              <c:strCache>
                <c:ptCount val="1"/>
                <c:pt idx="0">
                  <c:v>Expected Admissions 0-5M</c:v>
                </c:pt>
              </c:strCache>
            </c:strRef>
          </c:tx>
          <c:spPr>
            <a:ln w="28575" cap="rnd">
              <a:solidFill>
                <a:srgbClr val="FDB1B1"/>
              </a:solidFill>
              <a:prstDash val="sysDot"/>
              <a:round/>
            </a:ln>
            <a:effectLst/>
          </c:spPr>
          <c:marker>
            <c:symbol val="none"/>
          </c:marker>
          <c:val>
            <c:numRef>
              <c:f>Burden!$I$31:$T$31</c:f>
              <c:numCache>
                <c:formatCode>#,##0</c:formatCode>
                <c:ptCount val="12"/>
                <c:pt idx="0">
                  <c:v>71.665758229666849</c:v>
                </c:pt>
                <c:pt idx="1">
                  <c:v>95.872797945357647</c:v>
                </c:pt>
                <c:pt idx="2">
                  <c:v>120.07983766104846</c:v>
                </c:pt>
                <c:pt idx="3">
                  <c:v>124.92124560418659</c:v>
                </c:pt>
                <c:pt idx="4">
                  <c:v>110.3970217747721</c:v>
                </c:pt>
                <c:pt idx="5">
                  <c:v>86.189982059081302</c:v>
                </c:pt>
                <c:pt idx="6">
                  <c:v>61.982942343390548</c:v>
                </c:pt>
                <c:pt idx="7">
                  <c:v>52.300126457114231</c:v>
                </c:pt>
                <c:pt idx="8">
                  <c:v>66.824350286528684</c:v>
                </c:pt>
                <c:pt idx="9">
                  <c:v>95.872797945357647</c:v>
                </c:pt>
                <c:pt idx="10">
                  <c:v>95.872797945357647</c:v>
                </c:pt>
                <c:pt idx="11">
                  <c:v>76.507166172805</c:v>
                </c:pt>
              </c:numCache>
            </c:numRef>
          </c:val>
          <c:smooth val="0"/>
          <c:extLst>
            <c:ext xmlns:c16="http://schemas.microsoft.com/office/drawing/2014/chart" uri="{C3380CC4-5D6E-409C-BE32-E72D297353CC}">
              <c16:uniqueId val="{00000003-9309-4143-B520-2A769008C006}"/>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33937701403104009"/>
          <c:h val="0.21356333569073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Calculations!$T$157</c:f>
          <c:strCache>
            <c:ptCount val="1"/>
            <c:pt idx="0">
              <c:v>DS Tougan</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Burden!$H$69</c:f>
              <c:strCache>
                <c:ptCount val="1"/>
                <c:pt idx="0">
                  <c:v>Cumulative cases SAM 0-59M</c:v>
                </c:pt>
              </c:strCache>
            </c:strRef>
          </c:tx>
          <c:spPr>
            <a:ln w="28575" cap="rnd">
              <a:solidFill>
                <a:srgbClr val="C00000"/>
              </a:solidFill>
              <a:round/>
            </a:ln>
            <a:effectLst/>
          </c:spPr>
          <c:marker>
            <c:symbol val="none"/>
          </c:marker>
          <c:val>
            <c:numRef>
              <c:f>Burden!$I$69:$T$69</c:f>
              <c:numCache>
                <c:formatCode>#,##0</c:formatCode>
                <c:ptCount val="12"/>
                <c:pt idx="0">
                  <c:v>1051.0977873684471</c:v>
                </c:pt>
                <c:pt idx="1">
                  <c:v>2457.2321572336923</c:v>
                </c:pt>
                <c:pt idx="2">
                  <c:v>4218.4031095957362</c:v>
                </c:pt>
                <c:pt idx="3">
                  <c:v>6050.5813784571401</c:v>
                </c:pt>
                <c:pt idx="4">
                  <c:v>7669.7376978204638</c:v>
                </c:pt>
                <c:pt idx="5">
                  <c:v>8933.85743468699</c:v>
                </c:pt>
                <c:pt idx="6">
                  <c:v>9842.9405890567177</c:v>
                </c:pt>
                <c:pt idx="7">
                  <c:v>10610.009110427727</c:v>
                </c:pt>
                <c:pt idx="8">
                  <c:v>11590.099581296814</c:v>
                </c:pt>
                <c:pt idx="9">
                  <c:v>12996.233951162059</c:v>
                </c:pt>
                <c:pt idx="10">
                  <c:v>14402.368321027305</c:v>
                </c:pt>
                <c:pt idx="11">
                  <c:v>15524.473424895112</c:v>
                </c:pt>
              </c:numCache>
            </c:numRef>
          </c:val>
          <c:smooth val="0"/>
          <c:extLst>
            <c:ext xmlns:c16="http://schemas.microsoft.com/office/drawing/2014/chart" uri="{C3380CC4-5D6E-409C-BE32-E72D297353CC}">
              <c16:uniqueId val="{00000000-9222-4251-AF08-50A9754B2AA1}"/>
            </c:ext>
          </c:extLst>
        </c:ser>
        <c:ser>
          <c:idx val="3"/>
          <c:order val="1"/>
          <c:tx>
            <c:strRef>
              <c:f>Burden!$H$70</c:f>
              <c:strCache>
                <c:ptCount val="1"/>
                <c:pt idx="0">
                  <c:v>Cumulative Expected Admissions 0-59M</c:v>
                </c:pt>
              </c:strCache>
            </c:strRef>
          </c:tx>
          <c:spPr>
            <a:ln w="28575" cap="rnd">
              <a:solidFill>
                <a:srgbClr val="C00000"/>
              </a:solidFill>
              <a:prstDash val="sysDot"/>
              <a:round/>
            </a:ln>
            <a:effectLst/>
          </c:spPr>
          <c:marker>
            <c:symbol val="none"/>
          </c:marker>
          <c:val>
            <c:numRef>
              <c:f>Burden!$I$70:$T$70</c:f>
              <c:numCache>
                <c:formatCode>#,##0</c:formatCode>
                <c:ptCount val="12"/>
                <c:pt idx="0">
                  <c:v>788.32334052633541</c:v>
                </c:pt>
                <c:pt idx="1">
                  <c:v>1842.9241179252695</c:v>
                </c:pt>
                <c:pt idx="2">
                  <c:v>3163.8023321968026</c:v>
                </c:pt>
                <c:pt idx="3">
                  <c:v>4537.9360338428551</c:v>
                </c:pt>
                <c:pt idx="4">
                  <c:v>5752.3032733653481</c:v>
                </c:pt>
                <c:pt idx="5">
                  <c:v>6700.3930760152425</c:v>
                </c:pt>
                <c:pt idx="6">
                  <c:v>7382.2054417925383</c:v>
                </c:pt>
                <c:pt idx="7">
                  <c:v>7957.5068328207944</c:v>
                </c:pt>
                <c:pt idx="8">
                  <c:v>8692.5746859726096</c:v>
                </c:pt>
                <c:pt idx="9">
                  <c:v>9747.1754633715427</c:v>
                </c:pt>
                <c:pt idx="10">
                  <c:v>10801.776240770476</c:v>
                </c:pt>
                <c:pt idx="11">
                  <c:v>11643.355068671332</c:v>
                </c:pt>
              </c:numCache>
            </c:numRef>
          </c:val>
          <c:smooth val="0"/>
          <c:extLst>
            <c:ext xmlns:c16="http://schemas.microsoft.com/office/drawing/2014/chart" uri="{C3380CC4-5D6E-409C-BE32-E72D297353CC}">
              <c16:uniqueId val="{00000001-9222-4251-AF08-50A9754B2AA1}"/>
            </c:ext>
          </c:extLst>
        </c:ser>
        <c:ser>
          <c:idx val="0"/>
          <c:order val="2"/>
          <c:tx>
            <c:strRef>
              <c:f>Burden!$H$71</c:f>
              <c:strCache>
                <c:ptCount val="1"/>
                <c:pt idx="0">
                  <c:v>Cumulative cases SAM 6-59M </c:v>
                </c:pt>
              </c:strCache>
            </c:strRef>
          </c:tx>
          <c:spPr>
            <a:ln w="28575" cap="rnd">
              <a:solidFill>
                <a:srgbClr val="FF0000"/>
              </a:solidFill>
              <a:round/>
            </a:ln>
            <a:effectLst/>
          </c:spPr>
          <c:marker>
            <c:symbol val="none"/>
          </c:marker>
          <c:cat>
            <c:numRef>
              <c:f>Burden!$BK$30:$BK$41</c:f>
              <c:numCache>
                <c:formatCode>[$-409]mmm\-yy;@</c:formatCode>
                <c:ptCount val="12"/>
              </c:numCache>
            </c:numRef>
          </c:cat>
          <c:val>
            <c:numRef>
              <c:f>Burden!$I$71:$T$71</c:f>
              <c:numCache>
                <c:formatCode>#,##0</c:formatCode>
                <c:ptCount val="12"/>
                <c:pt idx="0">
                  <c:v>955.5434430622247</c:v>
                </c:pt>
                <c:pt idx="1">
                  <c:v>2233.8474156669931</c:v>
                </c:pt>
                <c:pt idx="2">
                  <c:v>3834.911917814306</c:v>
                </c:pt>
                <c:pt idx="3">
                  <c:v>5500.5285258701279</c:v>
                </c:pt>
                <c:pt idx="4">
                  <c:v>6972.4888162004227</c:v>
                </c:pt>
                <c:pt idx="5">
                  <c:v>8121.6885769881737</c:v>
                </c:pt>
                <c:pt idx="6">
                  <c:v>8948.1278082333811</c:v>
                </c:pt>
                <c:pt idx="7">
                  <c:v>9645.4628276615713</c:v>
                </c:pt>
                <c:pt idx="8">
                  <c:v>10536.454164815286</c:v>
                </c:pt>
                <c:pt idx="9">
                  <c:v>11814.758137420054</c:v>
                </c:pt>
                <c:pt idx="10">
                  <c:v>13093.062110024823</c:v>
                </c:pt>
                <c:pt idx="11">
                  <c:v>14113.157658995557</c:v>
                </c:pt>
              </c:numCache>
            </c:numRef>
          </c:val>
          <c:smooth val="0"/>
          <c:extLst>
            <c:ext xmlns:c16="http://schemas.microsoft.com/office/drawing/2014/chart" uri="{C3380CC4-5D6E-409C-BE32-E72D297353CC}">
              <c16:uniqueId val="{00000002-9222-4251-AF08-50A9754B2AA1}"/>
            </c:ext>
          </c:extLst>
        </c:ser>
        <c:ser>
          <c:idx val="4"/>
          <c:order val="3"/>
          <c:tx>
            <c:strRef>
              <c:f>Burden!$H$72</c:f>
              <c:strCache>
                <c:ptCount val="1"/>
                <c:pt idx="0">
                  <c:v>Cumulative Expected Admissions 6-59M</c:v>
                </c:pt>
              </c:strCache>
            </c:strRef>
          </c:tx>
          <c:spPr>
            <a:ln w="28575" cap="rnd">
              <a:solidFill>
                <a:srgbClr val="FF0000"/>
              </a:solidFill>
              <a:prstDash val="sysDot"/>
              <a:round/>
            </a:ln>
            <a:effectLst/>
          </c:spPr>
          <c:marker>
            <c:symbol val="none"/>
          </c:marker>
          <c:val>
            <c:numRef>
              <c:f>Burden!$I$72:$T$72</c:f>
              <c:numCache>
                <c:formatCode>#,##0</c:formatCode>
                <c:ptCount val="12"/>
                <c:pt idx="0">
                  <c:v>716.65758229666858</c:v>
                </c:pt>
                <c:pt idx="1">
                  <c:v>1675.385561750245</c:v>
                </c:pt>
                <c:pt idx="2">
                  <c:v>2876.1839383607294</c:v>
                </c:pt>
                <c:pt idx="3">
                  <c:v>4125.3963944025954</c:v>
                </c:pt>
                <c:pt idx="4">
                  <c:v>5229.3666121503165</c:v>
                </c:pt>
                <c:pt idx="5">
                  <c:v>6091.2664327411294</c:v>
                </c:pt>
                <c:pt idx="6">
                  <c:v>6711.0958561750349</c:v>
                </c:pt>
                <c:pt idx="7">
                  <c:v>7234.0971207461771</c:v>
                </c:pt>
                <c:pt idx="8">
                  <c:v>7902.3406236114643</c:v>
                </c:pt>
                <c:pt idx="9">
                  <c:v>8861.0686030650413</c:v>
                </c:pt>
                <c:pt idx="10">
                  <c:v>9819.7965825186184</c:v>
                </c:pt>
                <c:pt idx="11">
                  <c:v>10584.868244246669</c:v>
                </c:pt>
              </c:numCache>
            </c:numRef>
          </c:val>
          <c:smooth val="0"/>
          <c:extLst>
            <c:ext xmlns:c16="http://schemas.microsoft.com/office/drawing/2014/chart" uri="{C3380CC4-5D6E-409C-BE32-E72D297353CC}">
              <c16:uniqueId val="{00000003-9222-4251-AF08-50A9754B2AA1}"/>
            </c:ext>
          </c:extLst>
        </c:ser>
        <c:ser>
          <c:idx val="1"/>
          <c:order val="4"/>
          <c:tx>
            <c:strRef>
              <c:f>Burden!$H$73</c:f>
              <c:strCache>
                <c:ptCount val="1"/>
                <c:pt idx="0">
                  <c:v>Cumulative cases SAM admission criteria Infants 0-5M</c:v>
                </c:pt>
              </c:strCache>
            </c:strRef>
          </c:tx>
          <c:spPr>
            <a:ln w="28575" cap="rnd">
              <a:solidFill>
                <a:srgbClr val="FDB1B1"/>
              </a:solidFill>
              <a:round/>
            </a:ln>
            <a:effectLst/>
          </c:spPr>
          <c:marker>
            <c:symbol val="none"/>
          </c:marker>
          <c:cat>
            <c:numRef>
              <c:f>Burden!$BK$30:$BK$41</c:f>
              <c:numCache>
                <c:formatCode>[$-409]mmm\-yy;@</c:formatCode>
                <c:ptCount val="12"/>
              </c:numCache>
            </c:numRef>
          </c:cat>
          <c:val>
            <c:numRef>
              <c:f>Burden!$I$73:$T$73</c:f>
              <c:numCache>
                <c:formatCode>#,##0</c:formatCode>
                <c:ptCount val="12"/>
                <c:pt idx="0">
                  <c:v>95.554344306222461</c:v>
                </c:pt>
                <c:pt idx="1">
                  <c:v>223.38474156669932</c:v>
                </c:pt>
                <c:pt idx="2">
                  <c:v>383.49119178143059</c:v>
                </c:pt>
                <c:pt idx="3">
                  <c:v>550.05285258701269</c:v>
                </c:pt>
                <c:pt idx="4">
                  <c:v>697.2488816200422</c:v>
                </c:pt>
                <c:pt idx="5">
                  <c:v>812.16885769881731</c:v>
                </c:pt>
                <c:pt idx="6">
                  <c:v>894.81278082333802</c:v>
                </c:pt>
                <c:pt idx="7">
                  <c:v>964.54628276615699</c:v>
                </c:pt>
                <c:pt idx="8">
                  <c:v>1053.6454164815286</c:v>
                </c:pt>
                <c:pt idx="9">
                  <c:v>1181.4758137420056</c:v>
                </c:pt>
                <c:pt idx="10">
                  <c:v>1309.3062110024825</c:v>
                </c:pt>
                <c:pt idx="11">
                  <c:v>1411.3157658995558</c:v>
                </c:pt>
              </c:numCache>
            </c:numRef>
          </c:val>
          <c:smooth val="0"/>
          <c:extLst>
            <c:ext xmlns:c16="http://schemas.microsoft.com/office/drawing/2014/chart" uri="{C3380CC4-5D6E-409C-BE32-E72D297353CC}">
              <c16:uniqueId val="{00000004-9222-4251-AF08-50A9754B2AA1}"/>
            </c:ext>
          </c:extLst>
        </c:ser>
        <c:ser>
          <c:idx val="5"/>
          <c:order val="5"/>
          <c:tx>
            <c:strRef>
              <c:f>Burden!$H$74</c:f>
              <c:strCache>
                <c:ptCount val="1"/>
                <c:pt idx="0">
                  <c:v>Cumulative Expected Admissions 0-5M</c:v>
                </c:pt>
              </c:strCache>
            </c:strRef>
          </c:tx>
          <c:spPr>
            <a:ln w="28575" cap="rnd">
              <a:solidFill>
                <a:srgbClr val="FDB1B1"/>
              </a:solidFill>
              <a:prstDash val="sysDot"/>
              <a:round/>
            </a:ln>
            <a:effectLst/>
          </c:spPr>
          <c:marker>
            <c:symbol val="none"/>
          </c:marker>
          <c:val>
            <c:numRef>
              <c:f>Burden!$I$74:$T$74</c:f>
              <c:numCache>
                <c:formatCode>#,##0</c:formatCode>
                <c:ptCount val="12"/>
                <c:pt idx="0">
                  <c:v>71.665758229666849</c:v>
                </c:pt>
                <c:pt idx="1">
                  <c:v>167.5385561750245</c:v>
                </c:pt>
                <c:pt idx="2">
                  <c:v>287.61839383607298</c:v>
                </c:pt>
                <c:pt idx="3">
                  <c:v>412.53963944025958</c:v>
                </c:pt>
                <c:pt idx="4">
                  <c:v>522.93666121503168</c:v>
                </c:pt>
                <c:pt idx="5">
                  <c:v>609.12664327411301</c:v>
                </c:pt>
                <c:pt idx="6">
                  <c:v>671.10958561750351</c:v>
                </c:pt>
                <c:pt idx="7">
                  <c:v>723.4097120746178</c:v>
                </c:pt>
                <c:pt idx="8">
                  <c:v>790.23406236114647</c:v>
                </c:pt>
                <c:pt idx="9">
                  <c:v>886.10686030650413</c:v>
                </c:pt>
                <c:pt idx="10">
                  <c:v>981.97965825186179</c:v>
                </c:pt>
                <c:pt idx="11">
                  <c:v>1058.4868244246668</c:v>
                </c:pt>
              </c:numCache>
            </c:numRef>
          </c:val>
          <c:smooth val="0"/>
          <c:extLst>
            <c:ext xmlns:c16="http://schemas.microsoft.com/office/drawing/2014/chart" uri="{C3380CC4-5D6E-409C-BE32-E72D297353CC}">
              <c16:uniqueId val="{00000005-9222-4251-AF08-50A9754B2AA1}"/>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40115771489949037"/>
          <c:h val="0.21356333569073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676649</xdr:colOff>
      <xdr:row>1</xdr:row>
      <xdr:rowOff>69665</xdr:rowOff>
    </xdr:from>
    <xdr:to>
      <xdr:col>8</xdr:col>
      <xdr:colOff>922057</xdr:colOff>
      <xdr:row>28</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6649" y="234018"/>
          <a:ext cx="10763996" cy="459198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r>
            <a:rPr lang="en-GB" sz="2400" b="1">
              <a:solidFill>
                <a:srgbClr val="0070C0"/>
              </a:solidFill>
              <a:effectLst/>
              <a:latin typeface="+mn-lt"/>
              <a:ea typeface="+mn-ea"/>
              <a:cs typeface="+mn-cs"/>
            </a:rPr>
            <a:t>Nutrition Cluster Caseload calculation tool</a:t>
          </a:r>
          <a:r>
            <a:rPr lang="en-GB" sz="2400" b="1" baseline="0">
              <a:solidFill>
                <a:srgbClr val="0070C0"/>
              </a:solidFill>
              <a:effectLst/>
              <a:latin typeface="+mn-lt"/>
              <a:ea typeface="+mn-ea"/>
              <a:cs typeface="+mn-cs"/>
            </a:rPr>
            <a:t> (temperature)</a:t>
          </a:r>
          <a:endParaRPr lang="en-GB" sz="2400" b="1">
            <a:solidFill>
              <a:srgbClr val="0070C0"/>
            </a:solidFill>
            <a:effectLst/>
            <a:latin typeface="+mn-lt"/>
            <a:ea typeface="+mn-ea"/>
            <a:cs typeface="+mn-cs"/>
          </a:endParaRPr>
        </a:p>
        <a:p>
          <a:pPr algn="ctr"/>
          <a:endParaRPr lang="en-US" sz="2400" b="1">
            <a:solidFill>
              <a:srgbClr val="FF0000"/>
            </a:solidFill>
            <a:effectLst/>
            <a:latin typeface="+mn-lt"/>
            <a:ea typeface="+mn-ea"/>
            <a:cs typeface="+mn-cs"/>
          </a:endParaRPr>
        </a:p>
        <a:p>
          <a:r>
            <a:rPr lang="en-GB" sz="1100">
              <a:solidFill>
                <a:schemeClr val="dk1"/>
              </a:solidFill>
              <a:effectLst/>
              <a:latin typeface="+mn-lt"/>
              <a:ea typeface="+mn-ea"/>
              <a:cs typeface="+mn-cs"/>
            </a:rPr>
            <a:t>There are four tabs in the tool, that require inputs:</a:t>
          </a:r>
        </a:p>
        <a:p>
          <a:endParaRPr lang="en-US"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Instructions - </a:t>
          </a:r>
          <a:r>
            <a:rPr lang="en-GB" sz="1100" b="0">
              <a:solidFill>
                <a:schemeClr val="dk1"/>
              </a:solidFill>
              <a:effectLst/>
              <a:latin typeface="+mn-lt"/>
              <a:ea typeface="+mn-ea"/>
              <a:cs typeface="+mn-cs"/>
            </a:rPr>
            <a:t>to enter</a:t>
          </a:r>
          <a:r>
            <a:rPr lang="en-GB" sz="1100" b="0" baseline="0">
              <a:solidFill>
                <a:schemeClr val="dk1"/>
              </a:solidFill>
              <a:effectLst/>
              <a:latin typeface="+mn-lt"/>
              <a:ea typeface="+mn-ea"/>
              <a:cs typeface="+mn-cs"/>
            </a:rPr>
            <a:t> the necessary background data and documentation on the country/area of concern for use in the calculations. </a:t>
          </a:r>
          <a:endParaRPr lang="en-GB" sz="1100" b="0">
            <a:solidFill>
              <a:schemeClr val="dk1"/>
            </a:solidFill>
            <a:effectLst/>
            <a:latin typeface="+mn-lt"/>
            <a:ea typeface="+mn-ea"/>
            <a:cs typeface="+mn-cs"/>
          </a:endParaRPr>
        </a:p>
        <a:p>
          <a:pPr lvl="0"/>
          <a:endParaRPr lang="en-GB" sz="1100" b="1">
            <a:solidFill>
              <a:schemeClr val="dk1"/>
            </a:solidFill>
            <a:effectLst/>
            <a:latin typeface="+mn-lt"/>
            <a:ea typeface="+mn-ea"/>
            <a:cs typeface="+mn-cs"/>
          </a:endParaRPr>
        </a:p>
        <a:p>
          <a:pPr lvl="0"/>
          <a:r>
            <a:rPr lang="en-GB" sz="1100" b="1">
              <a:solidFill>
                <a:schemeClr val="dk1"/>
              </a:solidFill>
              <a:effectLst/>
              <a:latin typeface="+mn-lt"/>
              <a:ea typeface="+mn-ea"/>
              <a:cs typeface="+mn-cs"/>
            </a:rPr>
            <a:t>Prevalence</a:t>
          </a:r>
          <a:r>
            <a:rPr lang="en-GB" sz="1100">
              <a:solidFill>
                <a:schemeClr val="dk1"/>
              </a:solidFill>
              <a:effectLst/>
              <a:latin typeface="+mn-lt"/>
              <a:ea typeface="+mn-ea"/>
              <a:cs typeface="+mn-cs"/>
            </a:rPr>
            <a:t> – to calculate caseload for cSAM and cMAM treatment in children 6-59 months and Acute Malnutrition treatment in pregnant and breastfeeding women (PBW). The data can be entered at the admin 1 (ex. state, province) or admin 2 level (ex. district, county).</a:t>
          </a:r>
        </a:p>
        <a:p>
          <a:pPr lvl="0"/>
          <a:endParaRPr lang="en-US"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Admissions</a:t>
          </a:r>
          <a:r>
            <a:rPr lang="en-US" sz="1100" baseline="0">
              <a:solidFill>
                <a:schemeClr val="dk1"/>
              </a:solidFill>
              <a:effectLst/>
              <a:latin typeface="+mn-lt"/>
              <a:ea typeface="+mn-ea"/>
              <a:cs typeface="+mn-cs"/>
            </a:rPr>
            <a:t> -  enter the number of cases admitted to the program by month and admin1 or admin2 level. </a:t>
          </a:r>
        </a:p>
        <a:p>
          <a:pPr lvl="0"/>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Supplies </a:t>
          </a:r>
          <a:r>
            <a:rPr lang="en-GB" sz="1100">
              <a:solidFill>
                <a:schemeClr val="dk1"/>
              </a:solidFill>
              <a:effectLst/>
              <a:latin typeface="+mn-lt"/>
              <a:ea typeface="+mn-ea"/>
              <a:cs typeface="+mn-cs"/>
            </a:rPr>
            <a:t>– </a:t>
          </a:r>
          <a:r>
            <a:rPr lang="en-US" sz="1100">
              <a:solidFill>
                <a:schemeClr val="dk1"/>
              </a:solidFill>
              <a:effectLst/>
              <a:latin typeface="+mn-lt"/>
              <a:ea typeface="+mn-ea"/>
              <a:cs typeface="+mn-cs"/>
            </a:rPr>
            <a:t> to be added</a:t>
          </a:r>
          <a:endParaRPr lang="en-US">
            <a:effectLst/>
          </a:endParaRPr>
        </a:p>
        <a:p>
          <a:pPr lvl="0"/>
          <a:endParaRPr lang="en-GB" sz="1100">
            <a:solidFill>
              <a:schemeClr val="dk1"/>
            </a:solidFill>
            <a:effectLst/>
            <a:latin typeface="+mn-lt"/>
            <a:ea typeface="+mn-ea"/>
            <a:cs typeface="+mn-cs"/>
          </a:endParaRPr>
        </a:p>
        <a:p>
          <a:r>
            <a:rPr lang="en-GB" sz="1100" b="1">
              <a:solidFill>
                <a:srgbClr val="FF0000"/>
              </a:solidFill>
              <a:effectLst/>
              <a:latin typeface="+mn-lt"/>
              <a:ea typeface="+mn-ea"/>
              <a:cs typeface="+mn-cs"/>
            </a:rPr>
            <a:t>Important: </a:t>
          </a:r>
          <a:r>
            <a:rPr lang="en-GB" sz="1100" b="0">
              <a:solidFill>
                <a:srgbClr val="FF0000"/>
              </a:solidFill>
              <a:effectLst/>
              <a:latin typeface="+mn-lt"/>
              <a:ea typeface="+mn-ea"/>
              <a:cs typeface="+mn-cs"/>
            </a:rPr>
            <a:t>You will need to fill in the data in cells with red borders.</a:t>
          </a:r>
          <a:r>
            <a:rPr lang="en-GB" sz="1100" b="0" baseline="0">
              <a:solidFill>
                <a:srgbClr val="FF0000"/>
              </a:solidFill>
              <a:effectLst/>
              <a:latin typeface="+mn-lt"/>
              <a:ea typeface="+mn-ea"/>
              <a:cs typeface="+mn-cs"/>
            </a:rPr>
            <a:t> A</a:t>
          </a:r>
          <a:r>
            <a:rPr lang="en-GB" sz="1100" b="0">
              <a:solidFill>
                <a:srgbClr val="FF0000"/>
              </a:solidFill>
              <a:effectLst/>
              <a:latin typeface="+mn-lt"/>
              <a:ea typeface="+mn-ea"/>
              <a:cs typeface="+mn-cs"/>
            </a:rPr>
            <a:t>ll calculations are made automatically.</a:t>
          </a:r>
        </a:p>
        <a:p>
          <a:r>
            <a:rPr lang="en-GB" sz="1100" b="0">
              <a:solidFill>
                <a:srgbClr val="FF0000"/>
              </a:solidFill>
              <a:effectLst/>
              <a:latin typeface="+mn-lt"/>
              <a:ea typeface="+mn-ea"/>
              <a:cs typeface="+mn-cs"/>
            </a:rPr>
            <a:t>                     After any modification on  the Instructions,</a:t>
          </a:r>
          <a:r>
            <a:rPr lang="en-GB" sz="1100" b="0" baseline="0">
              <a:solidFill>
                <a:srgbClr val="FF0000"/>
              </a:solidFill>
              <a:effectLst/>
              <a:latin typeface="+mn-lt"/>
              <a:ea typeface="+mn-ea"/>
              <a:cs typeface="+mn-cs"/>
            </a:rPr>
            <a:t> </a:t>
          </a:r>
          <a:r>
            <a:rPr lang="en-GB" sz="1100" b="0">
              <a:solidFill>
                <a:srgbClr val="FF0000"/>
              </a:solidFill>
              <a:effectLst/>
              <a:latin typeface="+mn-lt"/>
              <a:ea typeface="+mn-ea"/>
              <a:cs typeface="+mn-cs"/>
            </a:rPr>
            <a:t>Prevalence ir Admissions </a:t>
          </a:r>
          <a:r>
            <a:rPr lang="en-GB" sz="1100" b="0" baseline="0">
              <a:solidFill>
                <a:srgbClr val="FF0000"/>
              </a:solidFill>
              <a:effectLst/>
              <a:latin typeface="+mn-lt"/>
              <a:ea typeface="+mn-ea"/>
              <a:cs typeface="+mn-cs"/>
            </a:rPr>
            <a:t>sheets</a:t>
          </a:r>
          <a:r>
            <a:rPr lang="en-GB" sz="1100" b="0">
              <a:solidFill>
                <a:srgbClr val="FF0000"/>
              </a:solidFill>
              <a:effectLst/>
              <a:latin typeface="+mn-lt"/>
              <a:ea typeface="+mn-ea"/>
              <a:cs typeface="+mn-cs"/>
            </a:rPr>
            <a:t>, please </a:t>
          </a:r>
          <a:r>
            <a:rPr lang="en-US" sz="1100" b="0">
              <a:solidFill>
                <a:srgbClr val="FF0000"/>
              </a:solidFill>
              <a:effectLst/>
              <a:latin typeface="+mn-lt"/>
              <a:ea typeface="+mn-ea"/>
              <a:cs typeface="+mn-cs"/>
            </a:rPr>
            <a:t>click</a:t>
          </a:r>
          <a:r>
            <a:rPr lang="en-US" sz="1100" b="0" baseline="0">
              <a:solidFill>
                <a:srgbClr val="FF0000"/>
              </a:solidFill>
              <a:effectLst/>
              <a:latin typeface="+mn-lt"/>
              <a:ea typeface="+mn-ea"/>
              <a:cs typeface="+mn-cs"/>
            </a:rPr>
            <a:t> on data and click on Refresh All. </a:t>
          </a:r>
        </a:p>
        <a:p>
          <a:endParaRPr lang="en-US" sz="1100" b="0" baseline="0">
            <a:solidFill>
              <a:srgbClr val="FF0000"/>
            </a:solidFill>
            <a:effectLst/>
            <a:latin typeface="+mn-lt"/>
            <a:ea typeface="+mn-ea"/>
            <a:cs typeface="+mn-cs"/>
          </a:endParaRPr>
        </a:p>
        <a:p>
          <a:r>
            <a:rPr lang="en-US" sz="1100">
              <a:solidFill>
                <a:srgbClr val="FF0000"/>
              </a:solidFill>
              <a:effectLst/>
              <a:latin typeface="+mn-lt"/>
              <a:ea typeface="+mn-ea"/>
              <a:cs typeface="+mn-cs"/>
            </a:rPr>
            <a:t>If you have areas of the country where there is significant seasonal wasting and other areas where there is little to no seasonal wasting, then it is necessary to use two calculators, one for the area with variation in wasting by month and two for the area with no variation.  The total outputs of the two calculators would be the national total caseload. </a:t>
          </a:r>
        </a:p>
        <a:p>
          <a:endParaRPr lang="en-US" sz="110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rgbClr val="FF0000"/>
              </a:solidFill>
              <a:effectLst/>
              <a:latin typeface="+mn-lt"/>
              <a:ea typeface="+mn-ea"/>
              <a:cs typeface="+mn-cs"/>
            </a:rPr>
            <a:t>If you have to use</a:t>
          </a:r>
          <a:r>
            <a:rPr lang="en-US" sz="1100" baseline="0">
              <a:solidFill>
                <a:srgbClr val="FF0000"/>
              </a:solidFill>
              <a:effectLst/>
              <a:latin typeface="+mn-lt"/>
              <a:ea typeface="+mn-ea"/>
              <a:cs typeface="+mn-cs"/>
            </a:rPr>
            <a:t> data from 2 or more surveys to provide data for all admin levels of the country, then it is necessary to use two or more calculators to generate the national estimates</a:t>
          </a:r>
          <a:r>
            <a:rPr lang="en-US" sz="1100">
              <a:solidFill>
                <a:srgbClr val="FF0000"/>
              </a:solidFill>
              <a:effectLst/>
              <a:latin typeface="+mn-lt"/>
              <a:ea typeface="+mn-ea"/>
              <a:cs typeface="+mn-cs"/>
            </a:rPr>
            <a:t>.  The total outputs of the 2 or more calculators will equal the national total caseload</a:t>
          </a:r>
          <a:r>
            <a:rPr lang="en-US" sz="1100">
              <a:solidFill>
                <a:schemeClr val="dk1"/>
              </a:solidFill>
              <a:effectLst/>
              <a:latin typeface="+mn-lt"/>
              <a:ea typeface="+mn-ea"/>
              <a:cs typeface="+mn-cs"/>
            </a:rPr>
            <a:t>. </a:t>
          </a:r>
          <a:endParaRPr lang="en-US">
            <a:effectLst/>
          </a:endParaRPr>
        </a:p>
      </xdr:txBody>
    </xdr:sp>
    <xdr:clientData/>
  </xdr:twoCellAnchor>
  <xdr:twoCellAnchor editAs="oneCell">
    <xdr:from>
      <xdr:col>1</xdr:col>
      <xdr:colOff>4837393</xdr:colOff>
      <xdr:row>2</xdr:row>
      <xdr:rowOff>25959</xdr:rowOff>
    </xdr:from>
    <xdr:to>
      <xdr:col>2</xdr:col>
      <xdr:colOff>456827</xdr:colOff>
      <xdr:row>6</xdr:row>
      <xdr:rowOff>76191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5523193" y="387909"/>
          <a:ext cx="877234" cy="850332"/>
        </a:xfrm>
        <a:prstGeom prst="rect">
          <a:avLst/>
        </a:prstGeom>
      </xdr:spPr>
    </xdr:pic>
    <xdr:clientData/>
  </xdr:twoCellAnchor>
  <xdr:twoCellAnchor>
    <xdr:from>
      <xdr:col>18</xdr:col>
      <xdr:colOff>657224</xdr:colOff>
      <xdr:row>41</xdr:row>
      <xdr:rowOff>578</xdr:rowOff>
    </xdr:from>
    <xdr:to>
      <xdr:col>26</xdr:col>
      <xdr:colOff>496166</xdr:colOff>
      <xdr:row>56</xdr:row>
      <xdr:rowOff>126712</xdr:rowOff>
    </xdr:to>
    <xdr:graphicFrame macro="">
      <xdr:nvGraphicFramePr>
        <xdr:cNvPr id="3" name="Chart 2">
          <a:extLst>
            <a:ext uri="{FF2B5EF4-FFF2-40B4-BE49-F238E27FC236}">
              <a16:creationId xmlns:a16="http://schemas.microsoft.com/office/drawing/2014/main" id="{4F8BD45A-7892-6D0C-6555-24925A443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393246</xdr:colOff>
      <xdr:row>14</xdr:row>
      <xdr:rowOff>0</xdr:rowOff>
    </xdr:from>
    <xdr:to>
      <xdr:col>29</xdr:col>
      <xdr:colOff>161737</xdr:colOff>
      <xdr:row>35</xdr:row>
      <xdr:rowOff>10583</xdr:rowOff>
    </xdr:to>
    <xdr:graphicFrame macro="">
      <xdr:nvGraphicFramePr>
        <xdr:cNvPr id="12" name="Chart 11">
          <a:extLst>
            <a:ext uri="{FF2B5EF4-FFF2-40B4-BE49-F238E27FC236}">
              <a16:creationId xmlns:a16="http://schemas.microsoft.com/office/drawing/2014/main" id="{1415A97B-E697-B298-5DB1-04D60FA96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316939</xdr:colOff>
      <xdr:row>13</xdr:row>
      <xdr:rowOff>36792</xdr:rowOff>
    </xdr:from>
    <xdr:to>
      <xdr:col>31</xdr:col>
      <xdr:colOff>168557</xdr:colOff>
      <xdr:row>35</xdr:row>
      <xdr:rowOff>177800</xdr:rowOff>
    </xdr:to>
    <mc:AlternateContent xmlns:mc="http://schemas.openxmlformats.org/markup-compatibility/2006" xmlns:a14="http://schemas.microsoft.com/office/drawing/2010/main">
      <mc:Choice Requires="a14">
        <xdr:graphicFrame macro="">
          <xdr:nvGraphicFramePr>
            <xdr:cNvPr id="2" name="Admin 1">
              <a:extLst>
                <a:ext uri="{FF2B5EF4-FFF2-40B4-BE49-F238E27FC236}">
                  <a16:creationId xmlns:a16="http://schemas.microsoft.com/office/drawing/2014/main" id="{81C0598B-2C7E-47CC-B7E6-4EC8FEC37109}"/>
                </a:ext>
              </a:extLst>
            </xdr:cNvPr>
            <xdr:cNvGraphicFramePr/>
          </xdr:nvGraphicFramePr>
          <xdr:xfrm>
            <a:off x="0" y="0"/>
            <a:ext cx="0" cy="0"/>
          </xdr:xfrm>
          <a:graphic>
            <a:graphicData uri="http://schemas.microsoft.com/office/drawing/2010/slicer">
              <sle:slicer xmlns:sle="http://schemas.microsoft.com/office/drawing/2010/slicer" name="Admin 1"/>
            </a:graphicData>
          </a:graphic>
        </xdr:graphicFrame>
      </mc:Choice>
      <mc:Fallback xmlns="">
        <xdr:sp macro="" textlink="">
          <xdr:nvSpPr>
            <xdr:cNvPr id="0" name=""/>
            <xdr:cNvSpPr>
              <a:spLocks noTextEdit="1"/>
            </xdr:cNvSpPr>
          </xdr:nvSpPr>
          <xdr:spPr>
            <a:xfrm>
              <a:off x="25370117" y="3488204"/>
              <a:ext cx="1827027" cy="5619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29831</xdr:colOff>
      <xdr:row>34</xdr:row>
      <xdr:rowOff>620175</xdr:rowOff>
    </xdr:from>
    <xdr:to>
      <xdr:col>28</xdr:col>
      <xdr:colOff>286239</xdr:colOff>
      <xdr:row>34</xdr:row>
      <xdr:rowOff>650502</xdr:rowOff>
    </xdr:to>
    <xdr:cxnSp macro="">
      <xdr:nvCxnSpPr>
        <xdr:cNvPr id="4" name="Straight Connector 3">
          <a:extLst>
            <a:ext uri="{FF2B5EF4-FFF2-40B4-BE49-F238E27FC236}">
              <a16:creationId xmlns:a16="http://schemas.microsoft.com/office/drawing/2014/main" id="{99BF002E-38AB-5138-91F3-F64D9752AB9B}"/>
            </a:ext>
          </a:extLst>
        </xdr:cNvPr>
        <xdr:cNvCxnSpPr/>
      </xdr:nvCxnSpPr>
      <xdr:spPr>
        <a:xfrm flipV="1">
          <a:off x="17017949" y="9046999"/>
          <a:ext cx="7652290" cy="30327"/>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32</xdr:col>
      <xdr:colOff>1000124</xdr:colOff>
      <xdr:row>13</xdr:row>
      <xdr:rowOff>0</xdr:rowOff>
    </xdr:from>
    <xdr:to>
      <xdr:col>47</xdr:col>
      <xdr:colOff>241299</xdr:colOff>
      <xdr:row>38</xdr:row>
      <xdr:rowOff>7463</xdr:rowOff>
    </xdr:to>
    <xdr:pic>
      <xdr:nvPicPr>
        <xdr:cNvPr id="3" name="Picture 2">
          <a:extLst>
            <a:ext uri="{FF2B5EF4-FFF2-40B4-BE49-F238E27FC236}">
              <a16:creationId xmlns:a16="http://schemas.microsoft.com/office/drawing/2014/main" id="{9057DFD0-81D6-CE47-401E-11C9D3E81ED6}"/>
            </a:ext>
          </a:extLst>
        </xdr:cNvPr>
        <xdr:cNvPicPr>
          <a:picLocks noChangeAspect="1"/>
        </xdr:cNvPicPr>
      </xdr:nvPicPr>
      <xdr:blipFill>
        <a:blip xmlns:r="http://schemas.openxmlformats.org/officeDocument/2006/relationships" r:embed="rId2"/>
        <a:stretch>
          <a:fillRect/>
        </a:stretch>
      </xdr:blipFill>
      <xdr:spPr>
        <a:xfrm>
          <a:off x="29035374" y="3302000"/>
          <a:ext cx="8747125" cy="6239988"/>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0.27527</cdr:x>
      <cdr:y>0.07311</cdr:y>
    </cdr:from>
    <cdr:to>
      <cdr:x>0.80821</cdr:x>
      <cdr:y>0.17487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2198683" y="429217"/>
          <a:ext cx="4256862" cy="5973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Prevalence</a:t>
          </a:r>
          <a:r>
            <a:rPr lang="en-US" sz="1400" baseline="0"/>
            <a:t> of Severe Wasting in Under-Five children </a:t>
          </a:r>
        </a:p>
        <a:p xmlns:a="http://schemas.openxmlformats.org/drawingml/2006/main">
          <a:pPr algn="ctr"/>
          <a:r>
            <a:rPr lang="en-US" sz="1400" baseline="0"/>
            <a:t> by  Age group and Month of Year </a:t>
          </a:r>
        </a:p>
      </cdr:txBody>
    </cdr:sp>
  </cdr:relSizeAnchor>
  <cdr:relSizeAnchor xmlns:cdr="http://schemas.openxmlformats.org/drawingml/2006/chartDrawing">
    <cdr:from>
      <cdr:x>0.01418</cdr:x>
      <cdr:y>0.02353</cdr:y>
    </cdr:from>
    <cdr:to>
      <cdr:x>0.40454</cdr:x>
      <cdr:y>0.07246</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123265" y="129359"/>
          <a:ext cx="3394072" cy="2690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Percent</a:t>
          </a:r>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874059</xdr:colOff>
      <xdr:row>2</xdr:row>
      <xdr:rowOff>179293</xdr:rowOff>
    </xdr:from>
    <xdr:to>
      <xdr:col>20</xdr:col>
      <xdr:colOff>0</xdr:colOff>
      <xdr:row>24</xdr:row>
      <xdr:rowOff>8030</xdr:rowOff>
    </xdr:to>
    <xdr:graphicFrame macro="">
      <xdr:nvGraphicFramePr>
        <xdr:cNvPr id="3" name="Chart 2">
          <a:extLst>
            <a:ext uri="{FF2B5EF4-FFF2-40B4-BE49-F238E27FC236}">
              <a16:creationId xmlns:a16="http://schemas.microsoft.com/office/drawing/2014/main" id="{54537441-AAA3-4D52-890D-E5A10D494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866499</xdr:colOff>
      <xdr:row>35</xdr:row>
      <xdr:rowOff>170761</xdr:rowOff>
    </xdr:from>
    <xdr:to>
      <xdr:col>19</xdr:col>
      <xdr:colOff>716202</xdr:colOff>
      <xdr:row>67</xdr:row>
      <xdr:rowOff>12198</xdr:rowOff>
    </xdr:to>
    <xdr:graphicFrame macro="">
      <xdr:nvGraphicFramePr>
        <xdr:cNvPr id="4" name="Chart 3">
          <a:extLst>
            <a:ext uri="{FF2B5EF4-FFF2-40B4-BE49-F238E27FC236}">
              <a16:creationId xmlns:a16="http://schemas.microsoft.com/office/drawing/2014/main" id="{2BBC5043-2B87-4F28-9B7D-FBB0B8893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28575</xdr:colOff>
      <xdr:row>2</xdr:row>
      <xdr:rowOff>19050</xdr:rowOff>
    </xdr:from>
    <xdr:to>
      <xdr:col>21</xdr:col>
      <xdr:colOff>668152</xdr:colOff>
      <xdr:row>22</xdr:row>
      <xdr:rowOff>114299</xdr:rowOff>
    </xdr:to>
    <mc:AlternateContent xmlns:mc="http://schemas.openxmlformats.org/markup-compatibility/2006" xmlns:a14="http://schemas.microsoft.com/office/drawing/2010/main">
      <mc:Choice Requires="a14">
        <xdr:graphicFrame macro="">
          <xdr:nvGraphicFramePr>
            <xdr:cNvPr id="2" name="Admin 2">
              <a:extLst>
                <a:ext uri="{FF2B5EF4-FFF2-40B4-BE49-F238E27FC236}">
                  <a16:creationId xmlns:a16="http://schemas.microsoft.com/office/drawing/2014/main" id="{5D0B4957-AEEE-404C-8FB3-BB24AE78EA10}"/>
                </a:ext>
              </a:extLst>
            </xdr:cNvPr>
            <xdr:cNvGraphicFramePr/>
          </xdr:nvGraphicFramePr>
          <xdr:xfrm>
            <a:off x="0" y="0"/>
            <a:ext cx="0" cy="0"/>
          </xdr:xfrm>
          <a:graphic>
            <a:graphicData uri="http://schemas.microsoft.com/office/drawing/2010/slicer">
              <sle:slicer xmlns:sle="http://schemas.microsoft.com/office/drawing/2010/slicer" name="Admin 2"/>
            </a:graphicData>
          </a:graphic>
        </xdr:graphicFrame>
      </mc:Choice>
      <mc:Fallback xmlns="">
        <xdr:sp macro="" textlink="">
          <xdr:nvSpPr>
            <xdr:cNvPr id="0" name=""/>
            <xdr:cNvSpPr>
              <a:spLocks noTextEdit="1"/>
            </xdr:cNvSpPr>
          </xdr:nvSpPr>
          <xdr:spPr>
            <a:xfrm>
              <a:off x="17332325" y="2124075"/>
              <a:ext cx="1833377" cy="615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MONTHLY</a:t>
          </a:r>
          <a:r>
            <a:rPr lang="en-US" sz="1400" baseline="0"/>
            <a:t> </a:t>
          </a:r>
          <a:r>
            <a:rPr lang="en-US" sz="1400"/>
            <a:t>Counts of Severe Wastin</a:t>
          </a:r>
          <a:r>
            <a:rPr lang="en-US" sz="1400" baseline="0"/>
            <a:t>g Annual Number of Children in Need of SAM Treatment and Expected A</a:t>
          </a:r>
          <a:r>
            <a:rPr lang="en-US" sz="1400"/>
            <a:t>dmissions 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CUMULATIVE Severe Wastin</a:t>
          </a:r>
          <a:r>
            <a:rPr lang="en-US" sz="1400" baseline="0"/>
            <a:t>g Annual Number of Children in Need of SAM Treatment and CUMULTATIVE Expected A</a:t>
          </a:r>
          <a:r>
            <a:rPr lang="en-US" sz="1400"/>
            <a:t>dmissions 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14</xdr:col>
      <xdr:colOff>38100</xdr:colOff>
      <xdr:row>23</xdr:row>
      <xdr:rowOff>0</xdr:rowOff>
    </xdr:from>
    <xdr:to>
      <xdr:col>29</xdr:col>
      <xdr:colOff>103019</xdr:colOff>
      <xdr:row>43</xdr:row>
      <xdr:rowOff>19580</xdr:rowOff>
    </xdr:to>
    <xdr:pic>
      <xdr:nvPicPr>
        <xdr:cNvPr id="2" name="Picture 1">
          <a:extLst>
            <a:ext uri="{FF2B5EF4-FFF2-40B4-BE49-F238E27FC236}">
              <a16:creationId xmlns:a16="http://schemas.microsoft.com/office/drawing/2014/main" id="{7AA41C23-BB7C-BCC4-6019-983BEB5FEC50}"/>
            </a:ext>
          </a:extLst>
        </xdr:cNvPr>
        <xdr:cNvPicPr>
          <a:picLocks noChangeAspect="1"/>
        </xdr:cNvPicPr>
      </xdr:nvPicPr>
      <xdr:blipFill>
        <a:blip xmlns:r="http://schemas.openxmlformats.org/officeDocument/2006/relationships" r:embed="rId1"/>
        <a:stretch>
          <a:fillRect/>
        </a:stretch>
      </xdr:blipFill>
      <xdr:spPr>
        <a:xfrm>
          <a:off x="11839575" y="4829175"/>
          <a:ext cx="10113794" cy="40200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511758</xdr:colOff>
      <xdr:row>46</xdr:row>
      <xdr:rowOff>37049</xdr:rowOff>
    </xdr:from>
    <xdr:to>
      <xdr:col>14</xdr:col>
      <xdr:colOff>278686</xdr:colOff>
      <xdr:row>79</xdr:row>
      <xdr:rowOff>76004</xdr:rowOff>
    </xdr:to>
    <xdr:pic>
      <xdr:nvPicPr>
        <xdr:cNvPr id="3" name="Picture 2" descr="A labeled diagram of waves.">
          <a:extLst>
            <a:ext uri="{FF2B5EF4-FFF2-40B4-BE49-F238E27FC236}">
              <a16:creationId xmlns:a16="http://schemas.microsoft.com/office/drawing/2014/main" id="{FDC4FDC3-BFBB-5E79-41A8-3BA36379C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2345" y="6957253"/>
          <a:ext cx="9450614" cy="55304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49</xdr:col>
      <xdr:colOff>32905</xdr:colOff>
      <xdr:row>129</xdr:row>
      <xdr:rowOff>2988</xdr:rowOff>
    </xdr:from>
    <xdr:to>
      <xdr:col>52</xdr:col>
      <xdr:colOff>1172782</xdr:colOff>
      <xdr:row>142</xdr:row>
      <xdr:rowOff>1430</xdr:rowOff>
    </xdr:to>
    <xdr:pic>
      <xdr:nvPicPr>
        <xdr:cNvPr id="5" name="Picture 4">
          <a:extLst>
            <a:ext uri="{FF2B5EF4-FFF2-40B4-BE49-F238E27FC236}">
              <a16:creationId xmlns:a16="http://schemas.microsoft.com/office/drawing/2014/main" id="{A143BCC0-2032-1588-9E5F-E0EBD9801469}"/>
            </a:ext>
          </a:extLst>
        </xdr:cNvPr>
        <xdr:cNvPicPr>
          <a:picLocks noChangeAspect="1"/>
        </xdr:cNvPicPr>
      </xdr:nvPicPr>
      <xdr:blipFill>
        <a:blip xmlns:r="http://schemas.openxmlformats.org/officeDocument/2006/relationships" r:embed="rId1"/>
        <a:stretch>
          <a:fillRect/>
        </a:stretch>
      </xdr:blipFill>
      <xdr:spPr>
        <a:xfrm>
          <a:off x="38065670" y="25877370"/>
          <a:ext cx="3885709" cy="2611346"/>
        </a:xfrm>
        <a:prstGeom prst="rect">
          <a:avLst/>
        </a:prstGeom>
      </xdr:spPr>
    </xdr:pic>
    <xdr:clientData/>
  </xdr:twoCellAnchor>
  <xdr:twoCellAnchor editAs="oneCell">
    <xdr:from>
      <xdr:col>25</xdr:col>
      <xdr:colOff>185964</xdr:colOff>
      <xdr:row>134</xdr:row>
      <xdr:rowOff>18142</xdr:rowOff>
    </xdr:from>
    <xdr:to>
      <xdr:col>26</xdr:col>
      <xdr:colOff>762906</xdr:colOff>
      <xdr:row>145</xdr:row>
      <xdr:rowOff>106586</xdr:rowOff>
    </xdr:to>
    <mc:AlternateContent xmlns:mc="http://schemas.openxmlformats.org/markup-compatibility/2006" xmlns:a14="http://schemas.microsoft.com/office/drawing/2010/main">
      <mc:Choice Requires="a14">
        <xdr:graphicFrame macro="">
          <xdr:nvGraphicFramePr>
            <xdr:cNvPr id="2" name="Admin">
              <a:extLst>
                <a:ext uri="{FF2B5EF4-FFF2-40B4-BE49-F238E27FC236}">
                  <a16:creationId xmlns:a16="http://schemas.microsoft.com/office/drawing/2014/main" id="{2FDC15A4-3205-ABAA-58B8-1634D8D2DD18}"/>
                </a:ext>
              </a:extLst>
            </xdr:cNvPr>
            <xdr:cNvGraphicFramePr/>
          </xdr:nvGraphicFramePr>
          <xdr:xfrm>
            <a:off x="0" y="0"/>
            <a:ext cx="0" cy="0"/>
          </xdr:xfrm>
          <a:graphic>
            <a:graphicData uri="http://schemas.microsoft.com/office/drawing/2010/slicer">
              <sle:slicer xmlns:sle="http://schemas.microsoft.com/office/drawing/2010/slicer" name="Admin"/>
            </a:graphicData>
          </a:graphic>
        </xdr:graphicFrame>
      </mc:Choice>
      <mc:Fallback xmlns="">
        <xdr:sp macro="" textlink="">
          <xdr:nvSpPr>
            <xdr:cNvPr id="0" name=""/>
            <xdr:cNvSpPr>
              <a:spLocks noTextEdit="1"/>
            </xdr:cNvSpPr>
          </xdr:nvSpPr>
          <xdr:spPr>
            <a:xfrm>
              <a:off x="24618744" y="27675278"/>
              <a:ext cx="1827027" cy="2374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18.563900578702" backgroundQuery="1" createdVersion="8" refreshedVersion="8" minRefreshableVersion="3" recordCount="0" supportSubquery="1" supportAdvancedDrill="1" xr:uid="{5523EEAC-F513-4EA7-991C-54FE9B42BBF9}">
  <cacheSource type="external" connectionId="1"/>
  <cacheFields count="13">
    <cacheField name="[p6to59].[Admin].[Admin]" caption="Admin" numFmtId="0" hierarchy="40" level="1">
      <sharedItems count="30">
        <s v="DS Tougan"/>
        <s v="Z_empty_row_71" u="1"/>
        <s v="Z_empty_row_72" u="1"/>
        <s v="Z_empty_row_73" u="1"/>
        <s v="Z_empty_row_74" u="1"/>
        <s v="Z_empty_row_75" u="1"/>
        <s v="Z_empty_row_76" u="1"/>
        <s v="Z_empty_row_77" u="1"/>
        <s v="Z_empty_row_78" u="1"/>
        <s v="Z_empty_row_79" u="1"/>
        <s v="Z_empty_row_80" u="1"/>
        <s v="Z_empty_row_81" u="1"/>
        <s v="Z_empty_row_82" u="1"/>
        <s v="Z_empty_row_83" u="1"/>
        <s v="Z_empty_row_84" u="1"/>
        <s v="Z_empty_row_85" u="1"/>
        <s v="Z_empty_row_86" u="1"/>
        <s v="Z_empty_row_87" u="1"/>
        <s v="Z_empty_row_88" u="1"/>
        <s v="Z_empty_row_89" u="1"/>
        <s v="Z_empty_row_90" u="1"/>
        <s v="Z_empty_row_91" u="1"/>
        <s v="Z_empty_row_92" u="1"/>
        <s v="Z_empty_row_93" u="1"/>
        <s v="Z_empty_row_94" u="1"/>
        <s v="Z_empty_row_95" u="1"/>
        <s v="Z_empty_row_96" u="1"/>
        <s v="Z_empty_row_97" u="1"/>
        <s v="Z_empty_row_98" u="1"/>
        <s v="Z_empty_row_99" u="1"/>
      </sharedItems>
    </cacheField>
    <cacheField name="[Measures].[Sum of Jan]" caption="Sum of Jan" numFmtId="0" hierarchy="58" level="32767"/>
    <cacheField name="[Measures].[Sum of Feb]" caption="Sum of Feb" numFmtId="0" hierarchy="59" level="32767"/>
    <cacheField name="[Measures].[Sum of Mar]" caption="Sum of Mar" numFmtId="0" hierarchy="60" level="32767"/>
    <cacheField name="[Measures].[Sum of Apr]" caption="Sum of Apr" numFmtId="0" hierarchy="61" level="32767"/>
    <cacheField name="[Measures].[Sum of May]" caption="Sum of May" numFmtId="0" hierarchy="62" level="32767"/>
    <cacheField name="[Measures].[Sum of Jun]" caption="Sum of Jun" numFmtId="0" hierarchy="63" level="32767"/>
    <cacheField name="[Measures].[Sum of Jul]" caption="Sum of Jul" numFmtId="0" hierarchy="64" level="32767"/>
    <cacheField name="[Measures].[Sum of Aug]" caption="Sum of Aug" numFmtId="0" hierarchy="65" level="32767"/>
    <cacheField name="[Measures].[Sum of Sep]" caption="Sum of Sep" numFmtId="0" hierarchy="66" level="32767"/>
    <cacheField name="[Measures].[Sum of Oct]" caption="Sum of Oct" numFmtId="0" hierarchy="67" level="32767"/>
    <cacheField name="[Measures].[Sum of Nov]" caption="Sum of Nov" numFmtId="0" hierarchy="68" level="32767"/>
    <cacheField name="[Measures].[Sum of Dec]" caption="Sum of Dec" numFmtId="0" hierarchy="69" level="32767"/>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0"/>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oneField="1" hidden="1">
      <fieldsUsage count="1">
        <fieldUsage x="3"/>
      </fieldsUsage>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oneField="1" hidden="1">
      <fieldsUsage count="1">
        <fieldUsage x="4"/>
      </fieldsUsage>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oneField="1" hidden="1">
      <fieldsUsage count="1">
        <fieldUsage x="5"/>
      </fieldsUsage>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oneField="1" hidden="1">
      <fieldsUsage count="1">
        <fieldUsage x="6"/>
      </fieldsUsage>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oneField="1" hidden="1">
      <fieldsUsage count="1">
        <fieldUsage x="7"/>
      </fieldsUsage>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oneField="1" hidden="1">
      <fieldsUsage count="1">
        <fieldUsage x="8"/>
      </fieldsUsage>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oneField="1" hidden="1">
      <fieldsUsage count="1">
        <fieldUsage x="9"/>
      </fieldsUsage>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oneField="1" hidden="1">
      <fieldsUsage count="1">
        <fieldUsage x="10"/>
      </fieldsUsage>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oneField="1" hidden="1">
      <fieldsUsage count="1">
        <fieldUsage x="11"/>
      </fieldsUsage>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oneField="1" hidden="1">
      <fieldsUsage count="1">
        <fieldUsage x="12"/>
      </fieldsUsage>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18.563901157409" backgroundQuery="1" createdVersion="8" refreshedVersion="8" minRefreshableVersion="3" recordCount="0" supportSubquery="1" supportAdvancedDrill="1" xr:uid="{D3DED0F3-9C80-43C3-AF5C-C7E4BBFBC8AD}">
  <cacheSource type="external" connectionId="1"/>
  <cacheFields count="14">
    <cacheField name="[b6to59].[Admin].[Admin]" caption="Admin" numFmtId="0" hierarchy="14" level="1">
      <sharedItems count="1">
        <s v="DS Tougan"/>
      </sharedItems>
    </cacheField>
    <cacheField name="[Measures].[Sum of Jan 2]" caption="Sum of Jan 2" numFmtId="0" hierarchy="70" level="32767"/>
    <cacheField name="[Measures].[Sum of Feb 2]" caption="Sum of Feb 2" numFmtId="0" hierarchy="71" level="32767"/>
    <cacheField name="[Measures].[Sum of Mar 2]" caption="Sum of Mar 2" numFmtId="0" hierarchy="72" level="32767"/>
    <cacheField name="[Measures].[Sum of Apr 2]" caption="Sum of Apr 2" numFmtId="0" hierarchy="73" level="32767"/>
    <cacheField name="[Measures].[Sum of May 2]" caption="Sum of May 2" numFmtId="0" hierarchy="74" level="32767"/>
    <cacheField name="[Measures].[Sum of Jun 2]" caption="Sum of Jun 2" numFmtId="0" hierarchy="75" level="32767"/>
    <cacheField name="[Measures].[Sum of Jul 2]" caption="Sum of Jul 2" numFmtId="0" hierarchy="76" level="32767"/>
    <cacheField name="[Measures].[Sum of Aug 2]" caption="Sum of Aug 2" numFmtId="0" hierarchy="77" level="32767"/>
    <cacheField name="[Measures].[Sum of Sep 2]" caption="Sum of Sep 2" numFmtId="0" hierarchy="78" level="32767"/>
    <cacheField name="[Measures].[Sum of Oct 2]" caption="Sum of Oct 2" numFmtId="0" hierarchy="79" level="32767"/>
    <cacheField name="[Measures].[Sum of Nov 2]" caption="Sum of Nov 2" numFmtId="0" hierarchy="80" level="32767"/>
    <cacheField name="[Measures].[Sum of Dec 2]" caption="Sum of Dec 2" numFmtId="0" hierarchy="81"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2" memberValueDatatype="130" unbalanced="0">
      <fieldsUsage count="2">
        <fieldUsage x="-1"/>
        <fieldUsage x="0"/>
      </fieldsUsage>
    </cacheHierarchy>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oneField="1" hidden="1">
      <fieldsUsage count="1">
        <fieldUsage x="4"/>
      </fieldsUsage>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oneField="1" hidden="1">
      <fieldsUsage count="1">
        <fieldUsage x="5"/>
      </fieldsUsage>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oneField="1" hidden="1">
      <fieldsUsage count="1">
        <fieldUsage x="6"/>
      </fieldsUsage>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oneField="1" hidden="1">
      <fieldsUsage count="1">
        <fieldUsage x="7"/>
      </fieldsUsage>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oneField="1" hidden="1">
      <fieldsUsage count="1">
        <fieldUsage x="8"/>
      </fieldsUsage>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oneField="1" hidden="1">
      <fieldsUsage count="1">
        <fieldUsage x="9"/>
      </fieldsUsage>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oneField="1" hidden="1">
      <fieldsUsage count="1">
        <fieldUsage x="10"/>
      </fieldsUsage>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oneField="1" hidden="1">
      <fieldsUsage count="1">
        <fieldUsage x="11"/>
      </fieldsUsage>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oneField="1" hidden="1">
      <fieldsUsage count="1">
        <fieldUsage x="12"/>
      </fieldsUsage>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18.563901851849" backgroundQuery="1" createdVersion="8" refreshedVersion="8" minRefreshableVersion="3" recordCount="0" supportSubquery="1" supportAdvancedDrill="1" xr:uid="{2FC31FA0-B664-4663-8717-8FEC50AD6A02}">
  <cacheSource type="external" connectionId="1"/>
  <cacheFields count="14">
    <cacheField name="[p0to5].[Admin].[Admin]" caption="Admin" numFmtId="0" hierarchy="27" level="1">
      <sharedItems count="1">
        <s v="DS Tougan"/>
      </sharedItems>
    </cacheField>
    <cacheField name="[Measures].[Sum of Jan 3]" caption="Sum of Jan 3" numFmtId="0" hierarchy="82" level="32767"/>
    <cacheField name="[Measures].[Sum of Feb 3]" caption="Sum of Feb 3" numFmtId="0" hierarchy="83" level="32767"/>
    <cacheField name="[Measures].[Sum of Mar 3]" caption="Sum of Mar 3" numFmtId="0" hierarchy="84" level="32767"/>
    <cacheField name="[Measures].[Sum of Apr 3]" caption="Sum of Apr 3" numFmtId="0" hierarchy="85" level="32767"/>
    <cacheField name="[Measures].[Sum of May 3]" caption="Sum of May 3" numFmtId="0" hierarchy="86" level="32767"/>
    <cacheField name="[Measures].[Sum of Jun 3]" caption="Sum of Jun 3" numFmtId="0" hierarchy="87" level="32767"/>
    <cacheField name="[Measures].[Sum of Jul 3]" caption="Sum of Jul 3" numFmtId="0" hierarchy="88" level="32767"/>
    <cacheField name="[Measures].[Sum of Aug 3]" caption="Sum of Aug 3" numFmtId="0" hierarchy="89" level="32767"/>
    <cacheField name="[Measures].[Sum of Sep 3]" caption="Sum of Sep 3" numFmtId="0" hierarchy="90" level="32767"/>
    <cacheField name="[Measures].[Sum of Oct 3]" caption="Sum of Oct 3" numFmtId="0" hierarchy="91" level="32767"/>
    <cacheField name="[Measures].[Sum of Nov 3]" caption="Sum of Nov 3" numFmtId="0" hierarchy="92" level="32767"/>
    <cacheField name="[Measures].[Sum of Dec 3]" caption="Sum of Dec 3" numFmtId="0" hierarchy="93"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2" memberValueDatatype="130" unbalanced="0">
      <fieldsUsage count="2">
        <fieldUsage x="-1"/>
        <fieldUsage x="0"/>
      </fieldsUsage>
    </cacheHierarchy>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oneField="1" hidden="1">
      <fieldsUsage count="1">
        <fieldUsage x="3"/>
      </fieldsUsage>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oneField="1" hidden="1">
      <fieldsUsage count="1">
        <fieldUsage x="4"/>
      </fieldsUsage>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oneField="1" hidden="1">
      <fieldsUsage count="1">
        <fieldUsage x="5"/>
      </fieldsUsage>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oneField="1" hidden="1">
      <fieldsUsage count="1">
        <fieldUsage x="6"/>
      </fieldsUsage>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oneField="1" hidden="1">
      <fieldsUsage count="1">
        <fieldUsage x="7"/>
      </fieldsUsage>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oneField="1" hidden="1">
      <fieldsUsage count="1">
        <fieldUsage x="8"/>
      </fieldsUsage>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oneField="1" hidden="1">
      <fieldsUsage count="1">
        <fieldUsage x="9"/>
      </fieldsUsage>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oneField="1" hidden="1">
      <fieldsUsage count="1">
        <fieldUsage x="10"/>
      </fieldsUsage>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oneField="1" hidden="1">
      <fieldsUsage count="1">
        <fieldUsage x="11"/>
      </fieldsUsage>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oneField="1" hidden="1">
      <fieldsUsage count="1">
        <fieldUsage x="12"/>
      </fieldsUsage>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18.563902199072" backgroundQuery="1" createdVersion="8" refreshedVersion="8" minRefreshableVersion="3" recordCount="0" supportSubquery="1" supportAdvancedDrill="1" xr:uid="{AC1A0FDF-D262-4DDC-A3E2-EC20C8521828}">
  <cacheSource type="external" connectionId="1"/>
  <cacheFields count="14">
    <cacheField name="[b0to5].[Admin].[Admin]" caption="Admin" numFmtId="0" level="1">
      <sharedItems count="1">
        <s v="DS Tougan"/>
      </sharedItems>
    </cacheField>
    <cacheField name="[Measures].[Sum of Jan 4]" caption="Sum of Jan 4" numFmtId="0" hierarchy="94" level="32767"/>
    <cacheField name="[Measures].[Sum of Feb 4]" caption="Sum of Feb 4" numFmtId="0" hierarchy="95" level="32767"/>
    <cacheField name="[Measures].[Sum of Mar 4]" caption="Sum of Mar 4" numFmtId="0" hierarchy="96" level="32767"/>
    <cacheField name="[Measures].[Sum of Apr 4]" caption="Sum of Apr 4" numFmtId="0" hierarchy="97" level="32767"/>
    <cacheField name="[Measures].[Sum of May 4]" caption="Sum of May 4" numFmtId="0" hierarchy="98" level="32767"/>
    <cacheField name="[Measures].[Sum of Jun 4]" caption="Sum of Jun 4" numFmtId="0" hierarchy="99" level="32767"/>
    <cacheField name="[Measures].[Sum of Jul 4]" caption="Sum of Jul 4" numFmtId="0" hierarchy="100" level="32767"/>
    <cacheField name="[Measures].[Sum of Aug 4]" caption="Sum of Aug 4" numFmtId="0" hierarchy="101" level="32767"/>
    <cacheField name="[Measures].[Sum of Sep 4]" caption="Sum of Sep 4" numFmtId="0" hierarchy="102" level="32767"/>
    <cacheField name="[Measures].[Sum of Oct 4]" caption="Sum of Oct 4" numFmtId="0" hierarchy="103" level="32767"/>
    <cacheField name="[Measures].[Sum of Nov 4]" caption="Sum of Nov 4" numFmtId="0" hierarchy="104" level="32767"/>
    <cacheField name="[Measures].[Sum of Dec 4]" caption="Sum of Dec 4" numFmtId="0" hierarchy="105"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2" memberValueDatatype="130" unbalanced="0">
      <fieldsUsage count="2">
        <fieldUsage x="-1"/>
        <fieldUsage x="0"/>
      </fieldsUsage>
    </cacheHierarchy>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oneField="1" hidden="1">
      <fieldsUsage count="1">
        <fieldUsage x="6"/>
      </fieldsUsage>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oneField="1" hidden="1">
      <fieldsUsage count="1">
        <fieldUsage x="7"/>
      </fieldsUsage>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oneField="1" hidden="1">
      <fieldsUsage count="1">
        <fieldUsage x="8"/>
      </fieldsUsage>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oneField="1" hidden="1">
      <fieldsUsage count="1">
        <fieldUsage x="9"/>
      </fieldsUsage>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oneField="1" hidden="1">
      <fieldsUsage count="1">
        <fieldUsage x="10"/>
      </fieldsUsage>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oneField="1" hidden="1">
      <fieldsUsage count="1">
        <fieldUsage x="11"/>
      </fieldsUsage>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oneField="1" hidden="1">
      <fieldsUsage count="1">
        <fieldUsage x="12"/>
      </fieldsUsage>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18.52422175926" backgroundQuery="1" createdVersion="3" refreshedVersion="8" minRefreshableVersion="3" recordCount="0" supportSubquery="1" supportAdvancedDrill="1" xr:uid="{9AECA45D-6672-4431-8DD6-6F7D05795759}">
  <cacheSource type="external" connectionId="1">
    <extLst>
      <ext xmlns:x14="http://schemas.microsoft.com/office/spreadsheetml/2009/9/main" uri="{F057638F-6D5F-4e77-A914-E7F072B9BCA8}">
        <x14:sourceConnection name="ThisWorkbookDataModel"/>
      </ext>
    </extLst>
  </cacheSource>
  <cacheFields count="0"/>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96528283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AF0B60-0C8D-446F-9D8B-E447F19C9A6F}" name="PivotTable4" cacheId="862" dataOnRows="1" applyNumberFormats="0" applyBorderFormats="0" applyFontFormats="0" applyPatternFormats="0" applyAlignmentFormats="0" applyWidthHeightFormats="1" dataCaption="Values" tag="a338bf2e-eb82-43ee-9b8c-b0a3a34c6d15" updatedVersion="8" minRefreshableVersion="3" useAutoFormatting="1" subtotalHiddenItems="1" itemPrintTitles="1" createdVersion="8" indent="0" outline="1" outlineData="1" multipleFieldFilters="0">
  <location ref="AA221:AC234" firstHeaderRow="1" firstDataRow="2" firstDataCol="1"/>
  <pivotFields count="14">
    <pivotField axis="axisCol" allDrilled="1" subtotalTop="0" showAll="0" dataSourceSort="1" defaultSubtotal="0" defaultAttributeDrillState="1">
      <items count="1">
        <item x="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2">
    <i>
      <x/>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6to59].[Admin].&amp;[DS Toug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culations!$E$481:$R$580">
        <x15:activeTabTopLevelEntity name="[b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7A45CA-F5B2-40C6-AF4C-FF7E94DA06D8}" name="PivotTable3" cacheId="859" dataOnRows="1" applyNumberFormats="0" applyBorderFormats="0" applyFontFormats="0" applyPatternFormats="0" applyAlignmentFormats="0" applyWidthHeightFormats="1" dataCaption="Values" tag="2ea5a61f-f8d6-402a-bed3-ce408c066bcc" updatedVersion="8" minRefreshableVersion="3" useAutoFormatting="1" subtotalHiddenItems="1" itemPrintTitles="1" createdVersion="8" indent="0" outline="1" outlineData="1" multipleFieldFilters="0">
  <location ref="AA199:AC212" firstHeaderRow="1" firstDataRow="2" firstDataCol="1"/>
  <pivotFields count="14">
    <pivotField axis="axisCol" allDrilled="1" subtotalTop="0" showAll="0" dataSourceSort="1" defaultSubtotal="0" defaultAttributeDrillState="1">
      <items count="1">
        <item x="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2">
    <i>
      <x/>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6to59].[Admin].&amp;[DS Toug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culations!$E$371:$Q$470">
        <x15:activeTabTopLevelEntity name="[p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EB81A7-9F41-4B05-98E3-43F536D87C08}" name="PivotTable2" cacheId="856" dataOnRows="1" applyNumberFormats="0" applyBorderFormats="0" applyFontFormats="0" applyPatternFormats="0" applyAlignmentFormats="0" applyWidthHeightFormats="1" dataCaption="Values" tag="bbd4ce07-d9f0-4c8d-b3bf-393ff38ba2e6" updatedVersion="8" minRefreshableVersion="3" useAutoFormatting="1" subtotalHiddenItems="1" itemPrintTitles="1" createdVersion="8" indent="0" outline="1" outlineData="1" multipleFieldFilters="0">
  <location ref="AA178:AC191" firstHeaderRow="1" firstDataRow="2" firstDataCol="1"/>
  <pivotFields count="14">
    <pivotField axis="axisCol" allDrilled="1" subtotalTop="0" showAll="0" dataSourceSort="1" defaultSubtotal="0" defaultAttributeDrillState="1">
      <items count="1">
        <item x="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2">
    <i>
      <x/>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6to59].[Admin].&amp;[DS Toug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b6to59">
        <x15:activeTabTopLevelEntity name="[b6to5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6E7A2C-D010-45D4-A408-F28F27AA198C}" name="PivotTable1" cacheId="853" dataOnRows="1" applyNumberFormats="0" applyBorderFormats="0" applyFontFormats="0" applyPatternFormats="0" applyAlignmentFormats="0" applyWidthHeightFormats="1" dataCaption="Values" tag="2893137e-3df2-421f-9926-5a4c42356006" updatedVersion="8" minRefreshableVersion="3" useAutoFormatting="1" subtotalHiddenItems="1" itemPrintTitles="1" createdVersion="8" indent="0" outline="1" outlineData="1" multipleFieldFilters="0">
  <location ref="AA155:AC168" firstHeaderRow="1" firstDataRow="2" firstDataCol="1"/>
  <pivotFields count="13">
    <pivotField axis="axisCol" allDrilled="1" subtotalTop="0" showAll="0" dataSourceSort="1" defaultSubtotal="0" defaultAttributeDrillState="1">
      <items count="30">
        <item s="1"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2">
    <i>
      <x/>
    </i>
    <i i="1">
      <x v="1"/>
    </i>
    <i i="2">
      <x v="2"/>
    </i>
    <i i="3">
      <x v="3"/>
    </i>
    <i i="4">
      <x v="4"/>
    </i>
    <i i="5">
      <x v="5"/>
    </i>
    <i i="6">
      <x v="6"/>
    </i>
    <i i="7">
      <x v="7"/>
    </i>
    <i i="8">
      <x v="8"/>
    </i>
    <i i="9">
      <x v="9"/>
    </i>
    <i i="10">
      <x v="10"/>
    </i>
    <i i="11">
      <x v="11"/>
    </i>
  </rowItems>
  <colFields count="1">
    <field x="0"/>
  </colFields>
  <colItems count="2">
    <i>
      <x/>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formats count="9">
    <format dxfId="0">
      <pivotArea type="all" dataOnly="0" outline="0" fieldPosition="0"/>
    </format>
    <format dxfId="1">
      <pivotArea outline="0" collapsedLevelsAreSubtotals="1" fieldPosition="0"/>
    </format>
    <format dxfId="2">
      <pivotArea type="origin" dataOnly="0" labelOnly="1" outline="0" fieldPosition="0"/>
    </format>
    <format dxfId="3">
      <pivotArea field="0" type="button" dataOnly="0" labelOnly="1" outline="0" axis="axisCol" fieldPosition="0"/>
    </format>
    <format dxfId="4">
      <pivotArea type="topRight" dataOnly="0" labelOnly="1" outline="0" fieldPosition="0"/>
    </format>
    <format dxfId="5">
      <pivotArea field="-2" type="button" dataOnly="0" labelOnly="1" outline="0" axis="axisRow" fieldPosition="0"/>
    </format>
    <format dxfId="6">
      <pivotArea dataOnly="0" labelOnly="1" outline="0" fieldPosition="0">
        <references count="1">
          <reference field="4294967294" count="12">
            <x v="0"/>
            <x v="1"/>
            <x v="2"/>
            <x v="3"/>
            <x v="4"/>
            <x v="5"/>
            <x v="6"/>
            <x v="7"/>
            <x v="8"/>
            <x v="9"/>
            <x v="10"/>
            <x v="11"/>
          </reference>
        </references>
      </pivotArea>
    </format>
    <format dxfId="7">
      <pivotArea dataOnly="0" labelOnly="1" fieldPosition="0">
        <references count="1">
          <reference field="0" count="29">
            <x v="1"/>
            <x v="2"/>
            <x v="3"/>
            <x v="4"/>
            <x v="5"/>
            <x v="6"/>
            <x v="7"/>
            <x v="8"/>
            <x v="9"/>
            <x v="10"/>
            <x v="11"/>
            <x v="12"/>
            <x v="13"/>
            <x v="14"/>
            <x v="15"/>
            <x v="16"/>
            <x v="17"/>
            <x v="18"/>
            <x v="19"/>
            <x v="20"/>
            <x v="21"/>
            <x v="22"/>
            <x v="23"/>
            <x v="24"/>
            <x v="25"/>
            <x v="26"/>
            <x v="27"/>
            <x v="28"/>
            <x v="29"/>
          </reference>
        </references>
      </pivotArea>
    </format>
    <format dxfId="8">
      <pivotArea dataOnly="0" labelOnly="1" grandCol="1" outline="0" fieldPosition="0"/>
    </format>
  </format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p6to59">
        <x15:activeTabTopLevelEntity name="[p6to59]"/>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n" xr10:uid="{2F9710A6-D7A2-4686-89F9-44333939088F}" sourceName="[p6to59].[Admin]">
  <pivotTables>
    <pivotTable tabId="20" name="PivotTable1"/>
    <pivotTable tabId="20" name="PivotTable2"/>
    <pivotTable tabId="20" name="PivotTable3"/>
    <pivotTable tabId="20" name="PivotTable4"/>
  </pivotTables>
  <data>
    <olap pivotCacheId="965282833">
      <levels count="2">
        <level uniqueName="[p6to59].[Admin].[(All)]" sourceCaption="(All)" count="0"/>
        <level uniqueName="[p6to59].[Admin].[Admin]" sourceCaption="Admin" count="99">
          <ranges>
            <range startItem="0">
              <i n="[p6to59].[Admin].&amp;[DS Banfora]" c="DS Banfora"/>
              <i n="[p6to59].[Admin].&amp;[DS Barsalogho]" c="DS Barsalogho"/>
              <i n="[p6to59].[Admin].&amp;[DS Baskuy]" c="DS Baskuy"/>
              <i n="[p6to59].[Admin].&amp;[DS BatiÃ©]" c="DS BatiÃ©"/>
              <i n="[p6to59].[Admin].&amp;[DS Bittou]" c="DS Bittou"/>
              <i n="[p6to59].[Admin].&amp;[DS Bogande]" c="DS Bogande"/>
              <i n="[p6to59].[Admin].&amp;[DS Bogodogo]" c="DS Bogodogo"/>
              <i n="[p6to59].[Admin].&amp;[DS Boromo]" c="DS Boromo"/>
              <i n="[p6to59].[Admin].&amp;[DS Boulmiougou]" c="DS Boulmiougou"/>
              <i n="[p6to59].[Admin].&amp;[DS Boulsa]" c="DS Boulsa"/>
              <i n="[p6to59].[Admin].&amp;[DS BoussÃ©]" c="DS BoussÃ©"/>
              <i n="[p6to59].[Admin].&amp;[DS Boussouma]" c="DS Boussouma"/>
              <i n="[p6to59].[Admin].&amp;[DS Dafra]" c="DS Dafra"/>
              <i n="[p6to59].[Admin].&amp;[DS Dande]" c="DS Dande"/>
              <i n="[p6to59].[Admin].&amp;[DS Dano]" c="DS Dano"/>
              <i n="[p6to59].[Admin].&amp;[DS Dedougou]" c="DS Dedougou"/>
              <i n="[p6to59].[Admin].&amp;[DS DiÃ©bougou]" c="DS DiÃ©bougou"/>
              <i n="[p6to59].[Admin].&amp;[DS Diapaga]" c="DS Diapaga"/>
              <i n="[p6to59].[Admin].&amp;[DS Djibo]" c="DS Djibo"/>
              <i n="[p6to59].[Admin].&amp;[DS Do]" c="DS Do"/>
              <i n="[p6to59].[Admin].&amp;[DS Dori]" c="DS Dori"/>
              <i n="[p6to59].[Admin].&amp;[DS Fada]" c="DS Fada"/>
              <i n="[p6to59].[Admin].&amp;[DS Gaoua]" c="DS Gaoua"/>
              <i n="[p6to59].[Admin].&amp;[DS Garango]" c="DS Garango"/>
              <i n="[p6to59].[Admin].&amp;[DS Gayeri]" c="DS Gayeri"/>
              <i n="[p6to59].[Admin].&amp;[DS Gorom-Gorom]" c="DS Gorom-Gorom"/>
              <i n="[p6to59].[Admin].&amp;[DS Gourcy]" c="DS Gourcy"/>
              <i n="[p6to59].[Admin].&amp;[DS Hounde]" c="DS Hounde"/>
              <i n="[p6to59].[Admin].&amp;[DS Kampti]" c="DS Kampti"/>
              <i n="[p6to59].[Admin].&amp;[DS Karangasso Vigue]" c="DS Karangasso Vigue"/>
              <i n="[p6to59].[Admin].&amp;[DS Kaya]" c="DS Kaya"/>
              <i n="[p6to59].[Admin].&amp;[DS Kombissiri]" c="DS Kombissiri"/>
              <i n="[p6to59].[Admin].&amp;[DS Kongoussi]" c="DS Kongoussi"/>
              <i n="[p6to59].[Admin].&amp;[DS Koudougou]" c="DS Koudougou"/>
              <i n="[p6to59].[Admin].&amp;[DS KoupÃ©la]" c="DS KoupÃ©la"/>
              <i n="[p6to59].[Admin].&amp;[DS LÃ©na]" c="DS LÃ©na"/>
              <i n="[p6to59].[Admin].&amp;[DS LÃ©o]" c="DS LÃ©o"/>
              <i n="[p6to59].[Admin].&amp;[DS Manga]" c="DS Manga"/>
              <i n="[p6to59].[Admin].&amp;[DS Mangodara]" c="DS Mangodara"/>
              <i n="[p6to59].[Admin].&amp;[DS Manni]" c="DS Manni"/>
              <i n="[p6to59].[Admin].&amp;[DS Nanoro]" c="DS Nanoro"/>
              <i n="[p6to59].[Admin].&amp;[DS N'Dorola]" c="DS N'Dorola"/>
              <i n="[p6to59].[Admin].&amp;[DS Nongr-Massom]" c="DS Nongr-Massom"/>
              <i n="[p6to59].[Admin].&amp;[DS Nouna]" c="DS Nouna"/>
              <i n="[p6to59].[Admin].&amp;[DS Orodara]" c="DS Orodara"/>
              <i n="[p6to59].[Admin].&amp;[DS Ouahigouya]" c="DS Ouahigouya"/>
              <i n="[p6to59].[Admin].&amp;[DS Ouargaye]" c="DS Ouargaye"/>
              <i n="[p6to59].[Admin].&amp;[DS Pama]" c="DS Pama"/>
              <i n="[p6to59].[Admin].&amp;[DS Po]" c="DS Po"/>
              <i n="[p6to59].[Admin].&amp;[DS Pouytenga]" c="DS Pouytenga"/>
              <i n="[p6to59].[Admin].&amp;[DS RÃ©o]" c="DS RÃ©o"/>
              <i n="[p6to59].[Admin].&amp;[DS SÃ©guÃ©nÃ©ga]" c="DS SÃ©guÃ©nÃ©ga"/>
              <i n="[p6to59].[Admin].&amp;[DS Sabou]" c="DS Sabou"/>
              <i n="[p6to59].[Admin].&amp;[DS Sapone]" c="DS Sapone"/>
              <i n="[p6to59].[Admin].&amp;[DS Sapouy]" c="DS Sapouy"/>
              <i n="[p6to59].[Admin].&amp;[DS Sebba]" c="DS Sebba"/>
              <i n="[p6to59].[Admin].&amp;[DS Sig-Noghin]" c="DS Sig-Noghin"/>
              <i n="[p6to59].[Admin].&amp;[DS Sindou]" c="DS Sindou"/>
              <i n="[p6to59].[Admin].&amp;[DS Solenzo]" c="DS Solenzo"/>
              <i n="[p6to59].[Admin].&amp;[DS Tenado]" c="DS Tenado"/>
              <i n="[p6to59].[Admin].&amp;[DS Tenkodogo]" c="DS Tenkodogo"/>
              <i n="[p6to59].[Admin].&amp;[DS Thiou]" c="DS Thiou"/>
              <i n="[p6to59].[Admin].&amp;[DS Titao]" c="DS Titao"/>
              <i n="[p6to59].[Admin].&amp;[DS Toma]" c="DS Toma"/>
              <i n="[p6to59].[Admin].&amp;[DS Tougan]" c="DS Tougan"/>
              <i n="[p6to59].[Admin].&amp;[DS Tougouri]" c="DS Tougouri"/>
              <i n="[p6to59].[Admin].&amp;[DS Yako]" c="DS Yako"/>
              <i n="[p6to59].[Admin].&amp;[DS ZabrÃ©]" c="DS ZabrÃ©"/>
              <i n="[p6to59].[Admin].&amp;[DS ZiniarÃ©]" c="DS ZiniarÃ©"/>
              <i n="[p6to59].[Admin].&amp;[DS Zorgho]" c="DS Zorgho"/>
              <i n="[p6to59].[Admin].&amp;[Z_empty_row_71]" c="Z_empty_row_71"/>
              <i n="[p6to59].[Admin].&amp;[Z_empty_row_72]" c="Z_empty_row_72"/>
              <i n="[p6to59].[Admin].&amp;[Z_empty_row_73]" c="Z_empty_row_73"/>
              <i n="[p6to59].[Admin].&amp;[Z_empty_row_74]" c="Z_empty_row_74"/>
              <i n="[p6to59].[Admin].&amp;[Z_empty_row_75]" c="Z_empty_row_75"/>
              <i n="[p6to59].[Admin].&amp;[Z_empty_row_76]" c="Z_empty_row_76"/>
              <i n="[p6to59].[Admin].&amp;[Z_empty_row_77]" c="Z_empty_row_77"/>
              <i n="[p6to59].[Admin].&amp;[Z_empty_row_78]" c="Z_empty_row_78"/>
              <i n="[p6to59].[Admin].&amp;[Z_empty_row_79]" c="Z_empty_row_79"/>
              <i n="[p6to59].[Admin].&amp;[Z_empty_row_80]" c="Z_empty_row_80"/>
              <i n="[p6to59].[Admin].&amp;[Z_empty_row_81]" c="Z_empty_row_81"/>
              <i n="[p6to59].[Admin].&amp;[Z_empty_row_82]" c="Z_empty_row_82"/>
              <i n="[p6to59].[Admin].&amp;[Z_empty_row_83]" c="Z_empty_row_83"/>
              <i n="[p6to59].[Admin].&amp;[Z_empty_row_84]" c="Z_empty_row_84"/>
              <i n="[p6to59].[Admin].&amp;[Z_empty_row_85]" c="Z_empty_row_85"/>
              <i n="[p6to59].[Admin].&amp;[Z_empty_row_86]" c="Z_empty_row_86"/>
              <i n="[p6to59].[Admin].&amp;[Z_empty_row_87]" c="Z_empty_row_87"/>
              <i n="[p6to59].[Admin].&amp;[Z_empty_row_88]" c="Z_empty_row_88"/>
              <i n="[p6to59].[Admin].&amp;[Z_empty_row_89]" c="Z_empty_row_89"/>
              <i n="[p6to59].[Admin].&amp;[Z_empty_row_90]" c="Z_empty_row_90"/>
              <i n="[p6to59].[Admin].&amp;[Z_empty_row_91]" c="Z_empty_row_91"/>
              <i n="[p6to59].[Admin].&amp;[Z_empty_row_92]" c="Z_empty_row_92"/>
              <i n="[p6to59].[Admin].&amp;[Z_empty_row_93]" c="Z_empty_row_93"/>
              <i n="[p6to59].[Admin].&amp;[Z_empty_row_94]" c="Z_empty_row_94"/>
              <i n="[p6to59].[Admin].&amp;[Z_empty_row_95]" c="Z_empty_row_95"/>
              <i n="[p6to59].[Admin].&amp;[Z_empty_row_96]" c="Z_empty_row_96"/>
              <i n="[p6to59].[Admin].&amp;[Z_empty_row_97]" c="Z_empty_row_97"/>
              <i n="[p6to59].[Admin].&amp;[Z_empty_row_98]" c="Z_empty_row_98"/>
              <i n="[p6to59].[Admin].&amp;[Z_empty_row_99]" c="Z_empty_row_99"/>
            </range>
          </ranges>
        </level>
      </levels>
      <selections count="1">
        <selection n="[p6to59].[Admin].&amp;[DS Toug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1" xr10:uid="{E5829B46-E22F-486C-AFBF-D9EF74ACC58E}" cache="Slicer_Admin" caption="Admin" startItem="36" level="1"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2" xr10:uid="{F48DCCF5-B2D4-46E9-8689-F0B5B6205E67}" cache="Slicer_Admin" caption="Admin" startItem="54" level="1"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xr10:uid="{B073FDE7-AA3E-448F-B5BA-25517AAF3963}" cache="Slicer_Admin" caption="Admin" level="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F823F8-01F2-461D-A7D4-2F17A1A81AC1}" name="DataENTRY" displayName="DataENTRY" ref="B35:O137" totalsRowShown="0" dataDxfId="93" headerRowBorderDxfId="94" tableBorderDxfId="92">
  <tableColumns count="14">
    <tableColumn id="1" xr3:uid="{3B3B5C05-40BC-40A8-B800-C046D6744CB7}" name="National and region" dataDxfId="91"/>
    <tableColumn id="2" xr3:uid="{DC984320-7414-4AAD-A510-180290104A5C}" name="sub-region" dataDxfId="90"/>
    <tableColumn id="3" xr3:uid="{A88EECB7-5747-4A69-98DF-BE28308AB13B}" name="Total Population _x000a_" dataDxfId="89"/>
    <tableColumn id="19" xr3:uid="{F6F683BF-BD5D-4332-9145-67D2CF6CB9C3}" name="cGAM % (WHZ and/or MUAC) Children 6-59M" dataDxfId="88"/>
    <tableColumn id="11" xr3:uid="{335A843B-C575-4BAC-BEE7-22B301A65297}" name="GAM % (WHZ) Children 6-59M" dataDxfId="87"/>
    <tableColumn id="10" xr3:uid="{448260C5-4692-4A9C-9D3A-EA11E1AD171D}" name="GAM % (MUAC) Children 6-59M" dataDxfId="86"/>
    <tableColumn id="21" xr3:uid="{3DE33D58-87DC-4134-ABF3-6275A383FD33}" name="cSAM %  (WFH and/or MUAC or nutritional edema) 6-59M" dataDxfId="85"/>
    <tableColumn id="18" xr3:uid="{A482D4DC-F4B9-4DB3-BC7E-299B827493E9}" name="SAM % (WHZ or nutritional edema) Children 6-59M" dataDxfId="84"/>
    <tableColumn id="17" xr3:uid="{064ED294-C190-492A-90CB-D31FF957B42A}" name="SAM % (MUAC or nutritional edema) Children 6-59M" dataDxfId="83"/>
    <tableColumn id="8" xr3:uid="{2CDD0E95-F52D-4ADD-AFF5-71AB4E2C5832}" name="Infants 0-5M % (Combined admission criteria for Rx)" dataDxfId="82"/>
    <tableColumn id="23" xr3:uid="{FD28D8A5-46A5-4520-8085-A14ADEDA2DC3}" name="Infants 0-5M % (WHZ or nutritional edema)" dataDxfId="81" dataCellStyle="Percent"/>
    <tableColumn id="24" xr3:uid="{C19EE43B-5C32-4900-A073-87AA113AE2DC}" name="Infants 0-5M % (MUAC or nutritional edema" dataDxfId="80" dataCellStyle="Percent"/>
    <tableColumn id="22" xr3:uid="{0AE67DC1-38D4-4F77-8677-6AAA2968BBDE}" name="Infants 0-5M % (WAZ or nutritional edema" dataDxfId="79" dataCellStyle="Percent"/>
    <tableColumn id="9" xr3:uid="{CEAB40AF-BE26-4CA2-9C9C-B77A5AD5856A}" name="Acute malnutrition in PBW, %" dataDxfId="78"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08F703-8E4E-47F0-9689-CAB046326D6E}" name="b6to59" displayName="b6to59" ref="E264:Q363" totalsRowShown="0" headerRowDxfId="77" dataDxfId="75" headerRowBorderDxfId="76" tableBorderDxfId="74" headerRowCellStyle="Comma" dataCellStyle="Comma">
  <tableColumns count="13">
    <tableColumn id="1" xr3:uid="{309B04B2-A6BF-455E-9D66-166636711E6E}" name=" Admin  " dataDxfId="73">
      <calculatedColumnFormula>E156</calculatedColumnFormula>
    </tableColumn>
    <tableColumn id="2" xr3:uid="{07AEA25C-CF61-49CD-B99D-4AFF845DFC87}" name="Jan" dataDxfId="72" dataCellStyle="Comma"/>
    <tableColumn id="3" xr3:uid="{392AF359-3992-498D-B849-EF788380913F}" name="Feb" dataDxfId="71" dataCellStyle="Comma"/>
    <tableColumn id="4" xr3:uid="{97866309-73FA-4296-82AC-658AFE3C3AFF}" name="Mar" dataDxfId="70" dataCellStyle="Comma">
      <calculatedColumnFormula>$S265*H$261</calculatedColumnFormula>
    </tableColumn>
    <tableColumn id="5" xr3:uid="{B212ECFF-7141-4BB5-B842-6776F882C631}" name="Apr" dataDxfId="69" dataCellStyle="Comma">
      <calculatedColumnFormula>$S265*I$261</calculatedColumnFormula>
    </tableColumn>
    <tableColumn id="6" xr3:uid="{308F2F8B-97E7-4693-8675-296F3DC027C0}" name="May" dataDxfId="68" dataCellStyle="Comma">
      <calculatedColumnFormula>$S265*J$261</calculatedColumnFormula>
    </tableColumn>
    <tableColumn id="7" xr3:uid="{A19832C3-FD94-414B-877D-E13837C81315}" name="Jun" dataDxfId="67" dataCellStyle="Comma">
      <calculatedColumnFormula>$S265*K$261</calculatedColumnFormula>
    </tableColumn>
    <tableColumn id="8" xr3:uid="{D56AE488-E6B5-4AFB-B6BC-BA0CD79A0803}" name="Jul" dataDxfId="66" dataCellStyle="Comma">
      <calculatedColumnFormula>$S265*L$261</calculatedColumnFormula>
    </tableColumn>
    <tableColumn id="9" xr3:uid="{20FDD94F-8313-457B-A239-133B0BABF23C}" name="Aug" dataDxfId="65" dataCellStyle="Comma">
      <calculatedColumnFormula>$S265*M$261</calculatedColumnFormula>
    </tableColumn>
    <tableColumn id="10" xr3:uid="{80D5B823-22AA-46BE-9A43-7D1E7459973F}" name="Sep" dataDxfId="64" dataCellStyle="Comma">
      <calculatedColumnFormula>$S265*N$261</calculatedColumnFormula>
    </tableColumn>
    <tableColumn id="11" xr3:uid="{7B676B8B-F918-42EF-BC83-DCF068F64693}" name="Oct" dataDxfId="63" dataCellStyle="Comma">
      <calculatedColumnFormula>$S265*O$261</calculatedColumnFormula>
    </tableColumn>
    <tableColumn id="12" xr3:uid="{A62B8F63-5E01-4040-A907-797A4CADD0E0}" name="Nov" dataDxfId="62" dataCellStyle="Comma">
      <calculatedColumnFormula>$S265*P$261</calculatedColumnFormula>
    </tableColumn>
    <tableColumn id="13" xr3:uid="{0B2DAB52-371C-4AF7-9BB2-EB0E7F14276B}" name="Dec" dataDxfId="61" dataCellStyle="Comma">
      <calculatedColumnFormula>$S265*Q$261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53684-DBE9-4AFB-B32E-2084CD620C7D}" name="p6to59" displayName="p6to59" ref="E155:Q254" totalsRowShown="0" headerRowDxfId="60" dataDxfId="59" tableBorderDxfId="58">
  <tableColumns count="13">
    <tableColumn id="1" xr3:uid="{A17B1FA5-9BB1-42A7-B43D-880324ABD8D4}" name="Admin " dataDxfId="57">
      <calculatedColumnFormula>IF(Calculations!C6=0, "Z_empty_row_"&amp;C156,Calculations!C6)</calculatedColumnFormula>
    </tableColumn>
    <tableColumn id="2" xr3:uid="{9594F6D0-A7AD-4E83-B714-7D70DC27B59F}" name="Jan" dataDxfId="56">
      <calculatedColumnFormula>F$154*(Calculations!$M6/Calculations!$M$5)</calculatedColumnFormula>
    </tableColumn>
    <tableColumn id="3" xr3:uid="{BEDFFC23-7CE6-49CC-AFC1-2E7ABA0C6B5A}" name="Feb" dataDxfId="55">
      <calculatedColumnFormula>G$154*(Calculations!$M6/Calculations!$M$5)</calculatedColumnFormula>
    </tableColumn>
    <tableColumn id="4" xr3:uid="{3F4ECDED-B32B-48A0-A16A-9E22A4825A13}" name="Mar" dataDxfId="54">
      <calculatedColumnFormula>H$154*(Calculations!$M6/Calculations!$M$5)</calculatedColumnFormula>
    </tableColumn>
    <tableColumn id="5" xr3:uid="{2B5D44F1-7E5B-4683-B97A-41EB5F95F9E2}" name="Apr" dataDxfId="53">
      <calculatedColumnFormula>I$154*(Calculations!$M6/Calculations!$M$5)</calculatedColumnFormula>
    </tableColumn>
    <tableColumn id="6" xr3:uid="{EA5F621C-7D5B-437D-8EB3-D577EB50689D}" name="May" dataDxfId="52">
      <calculatedColumnFormula>J$154*(Calculations!$M6/Calculations!$M$5)</calculatedColumnFormula>
    </tableColumn>
    <tableColumn id="7" xr3:uid="{BEBAE3D8-EB3E-40B0-A4AD-73FA6D99B7E4}" name="Jun" dataDxfId="51">
      <calculatedColumnFormula>K$154*(Calculations!$M6/Calculations!$M$5)</calculatedColumnFormula>
    </tableColumn>
    <tableColumn id="8" xr3:uid="{24D85DFC-C7C6-4166-AD83-71453765C1C9}" name="Jul" dataDxfId="50">
      <calculatedColumnFormula>L$154*(Calculations!$M6/Calculations!$M$5)</calculatedColumnFormula>
    </tableColumn>
    <tableColumn id="9" xr3:uid="{BB41132B-4A3F-459B-9640-D77165DFB146}" name="Aug" dataDxfId="49">
      <calculatedColumnFormula>M$154*(Calculations!$M6/Calculations!$M$5)</calculatedColumnFormula>
    </tableColumn>
    <tableColumn id="10" xr3:uid="{88BF84AE-434A-4EB9-9166-C0DF00D79514}" name="Sep" dataDxfId="48">
      <calculatedColumnFormula>N$154*(Calculations!$M6/Calculations!$M$5)</calculatedColumnFormula>
    </tableColumn>
    <tableColumn id="11" xr3:uid="{7D9BA115-9DAB-44EE-BC4C-FBFFB7F32464}" name="Oct" dataDxfId="47">
      <calculatedColumnFormula>O$154*(Calculations!$M6/Calculations!$M$5)</calculatedColumnFormula>
    </tableColumn>
    <tableColumn id="12" xr3:uid="{CC0B3A0D-02A2-458F-A19A-FDFC14C27CB0}" name="Nov" dataDxfId="46">
      <calculatedColumnFormula>P$154*(Calculations!$M6/Calculations!$M$5)</calculatedColumnFormula>
    </tableColumn>
    <tableColumn id="13" xr3:uid="{B982184A-47FD-4A43-B43F-A850E1BE5941}" name="Dec" dataDxfId="45">
      <calculatedColumnFormula>Q$154*(Calculations!$M6/Calculations!$M$5)</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drawing" Target="../drawings/drawing9.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hyperlink" Target="https://www.extendoffice.com/documents/excel/7195-excel-get-slicer-selected-value.html" TargetMode="External"/><Relationship Id="rId5" Type="http://schemas.openxmlformats.org/officeDocument/2006/relationships/hyperlink" Target="https://theexceltrainer.co.uk/excel-slicers-2-pivot-tables-based-on-different-data-sources/" TargetMode="External"/><Relationship Id="rId10" Type="http://schemas.microsoft.com/office/2007/relationships/slicer" Target="../slicers/slicer3.xml"/><Relationship Id="rId4" Type="http://schemas.openxmlformats.org/officeDocument/2006/relationships/pivotTable" Target="../pivotTables/pivotTable4.xml"/><Relationship Id="rId9"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K80"/>
  <sheetViews>
    <sheetView topLeftCell="B1" zoomScaleNormal="100" workbookViewId="0">
      <selection activeCell="P24" sqref="P24"/>
    </sheetView>
  </sheetViews>
  <sheetFormatPr defaultColWidth="9" defaultRowHeight="15.5" x14ac:dyDescent="0.35"/>
  <cols>
    <col min="1" max="1" width="9" style="8"/>
    <col min="2" max="2" width="69" style="8" customWidth="1"/>
    <col min="3" max="8" width="10" style="8" customWidth="1"/>
    <col min="9" max="9" width="12.25" style="8" customWidth="1"/>
    <col min="10" max="10" width="3.83203125" style="8" customWidth="1"/>
    <col min="11" max="16384" width="9" style="8"/>
  </cols>
  <sheetData>
    <row r="1" spans="3:63" s="18" customFormat="1" ht="13" x14ac:dyDescent="0.3">
      <c r="C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row>
    <row r="4" spans="3:63" x14ac:dyDescent="0.35">
      <c r="R4" s="238"/>
    </row>
    <row r="5" spans="3:63" x14ac:dyDescent="0.35">
      <c r="R5" s="238"/>
    </row>
    <row r="6" spans="3:63" x14ac:dyDescent="0.35">
      <c r="R6" s="238"/>
    </row>
    <row r="7" spans="3:63" x14ac:dyDescent="0.35">
      <c r="R7" s="238"/>
    </row>
    <row r="8" spans="3:63" x14ac:dyDescent="0.35">
      <c r="R8" s="238"/>
    </row>
    <row r="9" spans="3:63" x14ac:dyDescent="0.35">
      <c r="R9" s="238"/>
    </row>
    <row r="10" spans="3:63" x14ac:dyDescent="0.35">
      <c r="R10" s="238"/>
    </row>
    <row r="11" spans="3:63" x14ac:dyDescent="0.35">
      <c r="R11" s="238"/>
    </row>
    <row r="12" spans="3:63" x14ac:dyDescent="0.35">
      <c r="R12" s="238"/>
    </row>
    <row r="13" spans="3:63" x14ac:dyDescent="0.35">
      <c r="Q13" s="238"/>
    </row>
    <row r="14" spans="3:63" x14ac:dyDescent="0.35">
      <c r="J14" s="97"/>
      <c r="K14" s="238" t="s">
        <v>1</v>
      </c>
      <c r="L14" s="238"/>
      <c r="M14" s="238"/>
      <c r="N14" s="238"/>
      <c r="O14" s="238"/>
      <c r="P14" s="238"/>
    </row>
    <row r="15" spans="3:63" x14ac:dyDescent="0.35">
      <c r="J15" s="97" t="s">
        <v>2</v>
      </c>
      <c r="K15" s="238" t="s">
        <v>3</v>
      </c>
      <c r="L15" s="238"/>
      <c r="M15" s="238"/>
      <c r="N15" s="238"/>
      <c r="O15" s="238"/>
      <c r="P15" s="238"/>
    </row>
    <row r="16" spans="3:63" x14ac:dyDescent="0.35">
      <c r="J16" s="97" t="s">
        <v>2</v>
      </c>
      <c r="K16" s="238" t="s">
        <v>4</v>
      </c>
      <c r="L16" s="238"/>
      <c r="M16" s="238"/>
      <c r="N16" s="238"/>
      <c r="O16" s="238"/>
      <c r="P16" s="238"/>
    </row>
    <row r="17" spans="1:16" x14ac:dyDescent="0.35">
      <c r="J17" s="97" t="s">
        <v>2</v>
      </c>
      <c r="K17" s="238" t="s">
        <v>5</v>
      </c>
      <c r="L17" s="238"/>
      <c r="M17" s="238"/>
      <c r="N17" s="238"/>
      <c r="O17" s="238"/>
      <c r="P17" s="238"/>
    </row>
    <row r="18" spans="1:16" x14ac:dyDescent="0.35">
      <c r="J18" s="97" t="s">
        <v>2</v>
      </c>
      <c r="K18" s="282" t="s">
        <v>541</v>
      </c>
      <c r="L18" s="238"/>
      <c r="M18" s="238"/>
      <c r="N18" s="238"/>
      <c r="O18" s="238"/>
      <c r="P18" s="238"/>
    </row>
    <row r="19" spans="1:16" x14ac:dyDescent="0.35">
      <c r="J19" s="97" t="s">
        <v>2</v>
      </c>
      <c r="K19" s="238" t="s">
        <v>6</v>
      </c>
      <c r="L19" s="238"/>
      <c r="M19" s="238"/>
      <c r="N19" s="238"/>
      <c r="O19" s="238"/>
      <c r="P19" s="238"/>
    </row>
    <row r="20" spans="1:16" x14ac:dyDescent="0.35">
      <c r="J20" s="97" t="s">
        <v>2</v>
      </c>
      <c r="K20" s="238" t="s">
        <v>7</v>
      </c>
      <c r="L20" s="238"/>
      <c r="M20" s="238"/>
      <c r="N20" s="238"/>
      <c r="O20" s="238"/>
      <c r="P20" s="238"/>
    </row>
    <row r="21" spans="1:16" x14ac:dyDescent="0.35">
      <c r="J21" s="97" t="s">
        <v>2</v>
      </c>
      <c r="K21" s="238" t="s">
        <v>8</v>
      </c>
      <c r="M21" s="238"/>
      <c r="N21" s="238"/>
      <c r="O21" s="238"/>
      <c r="P21" s="238"/>
    </row>
    <row r="22" spans="1:16" x14ac:dyDescent="0.35">
      <c r="J22" s="97" t="s">
        <v>2</v>
      </c>
      <c r="K22" s="238" t="s">
        <v>9</v>
      </c>
      <c r="L22" s="238"/>
      <c r="M22" s="238"/>
      <c r="N22" s="238"/>
      <c r="O22" s="238"/>
      <c r="P22" s="238"/>
    </row>
    <row r="23" spans="1:16" x14ac:dyDescent="0.35">
      <c r="J23" s="97" t="s">
        <v>2</v>
      </c>
      <c r="K23" s="238" t="s">
        <v>10</v>
      </c>
      <c r="L23" s="238"/>
      <c r="M23" s="238"/>
      <c r="N23" s="238"/>
      <c r="O23" s="238"/>
      <c r="P23" s="238"/>
    </row>
    <row r="24" spans="1:16" x14ac:dyDescent="0.35">
      <c r="J24" s="97" t="s">
        <v>2</v>
      </c>
      <c r="K24" s="282" t="s">
        <v>539</v>
      </c>
      <c r="L24" s="238"/>
      <c r="M24" s="238"/>
      <c r="N24" s="238"/>
      <c r="O24" s="238"/>
      <c r="P24" s="238"/>
    </row>
    <row r="25" spans="1:16" x14ac:dyDescent="0.35">
      <c r="J25" s="97"/>
      <c r="K25" s="238"/>
      <c r="L25" s="238"/>
      <c r="M25" s="238"/>
      <c r="N25" s="238"/>
      <c r="O25" s="238"/>
      <c r="P25" s="238"/>
    </row>
    <row r="26" spans="1:16" x14ac:dyDescent="0.35">
      <c r="L26" s="238"/>
      <c r="M26" s="238"/>
      <c r="N26" s="238"/>
      <c r="O26" s="238"/>
      <c r="P26" s="238"/>
    </row>
    <row r="30" spans="1:16" x14ac:dyDescent="0.35">
      <c r="A30" s="238"/>
      <c r="B30" s="192" t="s">
        <v>11</v>
      </c>
      <c r="C30" s="282" t="s">
        <v>525</v>
      </c>
      <c r="D30" s="238"/>
      <c r="E30" s="238"/>
      <c r="F30" s="238"/>
      <c r="G30" s="238"/>
      <c r="H30" s="238"/>
    </row>
    <row r="31" spans="1:16" x14ac:dyDescent="0.35">
      <c r="A31" s="238"/>
      <c r="B31" s="32" t="s">
        <v>12</v>
      </c>
      <c r="C31" s="30" t="s">
        <v>13</v>
      </c>
      <c r="D31" s="30"/>
      <c r="E31" s="30"/>
      <c r="F31" s="30"/>
      <c r="G31" s="30"/>
      <c r="H31" s="30"/>
      <c r="I31" s="195" t="s">
        <v>14</v>
      </c>
      <c r="K31" s="133"/>
    </row>
    <row r="32" spans="1:16" x14ac:dyDescent="0.35">
      <c r="A32" s="238"/>
      <c r="B32" s="32" t="s">
        <v>15</v>
      </c>
      <c r="C32" s="30" t="s">
        <v>16</v>
      </c>
      <c r="D32" s="30"/>
      <c r="E32" s="30"/>
      <c r="F32" s="30"/>
      <c r="G32" s="30"/>
      <c r="H32" s="30"/>
      <c r="I32" s="195">
        <v>2024</v>
      </c>
      <c r="K32" s="133"/>
    </row>
    <row r="33" spans="1:33" x14ac:dyDescent="0.35">
      <c r="A33" s="238"/>
      <c r="B33" s="32" t="s">
        <v>17</v>
      </c>
      <c r="C33" s="30" t="s">
        <v>18</v>
      </c>
      <c r="D33" s="30"/>
      <c r="E33" s="30"/>
      <c r="F33" s="30"/>
      <c r="G33" s="30"/>
      <c r="H33" s="30"/>
      <c r="I33" s="195" t="s">
        <v>19</v>
      </c>
      <c r="K33" s="133"/>
      <c r="L33" s="133"/>
    </row>
    <row r="34" spans="1:33" x14ac:dyDescent="0.35">
      <c r="A34" s="238"/>
      <c r="B34" s="32" t="s">
        <v>509</v>
      </c>
      <c r="C34" s="30" t="s">
        <v>20</v>
      </c>
      <c r="D34" s="30"/>
      <c r="E34" s="30"/>
      <c r="F34" s="30"/>
      <c r="G34" s="30"/>
      <c r="H34" s="30"/>
      <c r="I34" s="219"/>
      <c r="K34" s="133"/>
      <c r="L34" s="2"/>
    </row>
    <row r="35" spans="1:33" x14ac:dyDescent="0.35">
      <c r="A35" s="238"/>
      <c r="B35" s="32" t="s">
        <v>21</v>
      </c>
      <c r="C35" s="30" t="s">
        <v>22</v>
      </c>
      <c r="D35" s="30"/>
      <c r="E35" s="30"/>
      <c r="F35" s="30"/>
      <c r="G35" s="30"/>
      <c r="H35" s="30"/>
      <c r="I35" s="220"/>
      <c r="J35" s="217"/>
      <c r="K35" s="217"/>
      <c r="L35" s="217"/>
      <c r="M35" s="217"/>
      <c r="N35" s="217"/>
      <c r="O35" s="217"/>
      <c r="P35" s="218"/>
      <c r="Q35" s="218"/>
    </row>
    <row r="36" spans="1:33" x14ac:dyDescent="0.35">
      <c r="A36" s="238"/>
      <c r="B36" s="32" t="s">
        <v>23</v>
      </c>
      <c r="C36" s="30" t="s">
        <v>24</v>
      </c>
      <c r="D36" s="30"/>
      <c r="E36" s="30"/>
      <c r="F36" s="30"/>
      <c r="G36" s="30"/>
      <c r="H36" s="30"/>
      <c r="I36" s="219"/>
      <c r="K36" s="133"/>
      <c r="L36" s="133"/>
      <c r="M36" s="133"/>
    </row>
    <row r="37" spans="1:33" x14ac:dyDescent="0.35">
      <c r="A37" s="238"/>
      <c r="B37" s="32" t="s">
        <v>25</v>
      </c>
      <c r="C37" s="30" t="s">
        <v>20</v>
      </c>
      <c r="D37" s="30"/>
      <c r="E37" s="30"/>
      <c r="F37" s="30"/>
      <c r="G37" s="30"/>
      <c r="H37" s="30"/>
      <c r="I37" s="219"/>
      <c r="K37" s="133"/>
      <c r="L37" s="2"/>
    </row>
    <row r="38" spans="1:33" x14ac:dyDescent="0.35">
      <c r="A38" s="238"/>
      <c r="B38" s="32" t="s">
        <v>26</v>
      </c>
      <c r="C38" s="30" t="s">
        <v>22</v>
      </c>
      <c r="D38" s="30"/>
      <c r="E38" s="30"/>
      <c r="F38" s="30"/>
      <c r="G38" s="30"/>
      <c r="H38" s="30"/>
      <c r="I38" s="220"/>
      <c r="J38" s="217"/>
      <c r="K38" s="217"/>
      <c r="L38" s="217"/>
      <c r="M38" s="217"/>
      <c r="N38" s="217"/>
      <c r="O38" s="217"/>
      <c r="P38" s="218"/>
      <c r="Q38" s="218"/>
    </row>
    <row r="39" spans="1:33" x14ac:dyDescent="0.35">
      <c r="A39" s="238"/>
      <c r="B39" s="192" t="s">
        <v>27</v>
      </c>
      <c r="K39" s="133"/>
      <c r="L39" s="133"/>
    </row>
    <row r="40" spans="1:33" x14ac:dyDescent="0.35">
      <c r="A40" s="238"/>
      <c r="B40" s="32" t="s">
        <v>28</v>
      </c>
      <c r="C40" s="30" t="s">
        <v>29</v>
      </c>
      <c r="D40" s="30"/>
      <c r="E40" s="30"/>
      <c r="F40" s="30"/>
      <c r="G40" s="30"/>
      <c r="H40" s="30"/>
      <c r="I40" s="206">
        <v>45139</v>
      </c>
      <c r="K40" s="133"/>
    </row>
    <row r="41" spans="1:33" x14ac:dyDescent="0.35">
      <c r="A41" s="238"/>
      <c r="B41" s="32" t="s">
        <v>30</v>
      </c>
      <c r="C41" s="30" t="s">
        <v>31</v>
      </c>
      <c r="D41" s="30"/>
      <c r="E41" s="30"/>
      <c r="F41" s="30"/>
      <c r="G41" s="30"/>
      <c r="H41" s="30"/>
      <c r="I41" s="206">
        <v>45229</v>
      </c>
      <c r="K41" s="133"/>
    </row>
    <row r="42" spans="1:33" ht="18.5" x14ac:dyDescent="0.35">
      <c r="A42" s="238"/>
      <c r="B42" s="192" t="s">
        <v>32</v>
      </c>
      <c r="C42" s="238"/>
      <c r="D42" s="238"/>
      <c r="E42" s="238"/>
      <c r="F42" s="238"/>
      <c r="G42" s="238"/>
      <c r="H42" s="238"/>
      <c r="I42" s="2"/>
      <c r="K42" s="133"/>
      <c r="T42" s="261" t="str">
        <f>I31&amp;" -Average Peak Temp by Month, "&amp;I32</f>
        <v>Burkina Faso  -Average Peak Temp by Month, 2024</v>
      </c>
    </row>
    <row r="43" spans="1:33" x14ac:dyDescent="0.35">
      <c r="A43" s="238"/>
      <c r="B43" s="32" t="s">
        <v>33</v>
      </c>
      <c r="C43" s="30" t="s">
        <v>479</v>
      </c>
      <c r="D43" s="30"/>
      <c r="E43" s="30"/>
      <c r="F43" s="30"/>
      <c r="G43" s="30"/>
      <c r="H43" s="30"/>
      <c r="I43" s="195">
        <v>0.8</v>
      </c>
      <c r="K43" s="133" t="s">
        <v>34</v>
      </c>
      <c r="T43" s="8" t="s">
        <v>474</v>
      </c>
      <c r="U43" s="8" t="s">
        <v>472</v>
      </c>
      <c r="V43" s="8" t="s">
        <v>473</v>
      </c>
      <c r="W43" s="8" t="s">
        <v>470</v>
      </c>
      <c r="X43" s="8" t="s">
        <v>471</v>
      </c>
      <c r="Y43" s="8" t="s">
        <v>475</v>
      </c>
    </row>
    <row r="44" spans="1:33" x14ac:dyDescent="0.35">
      <c r="A44" s="238"/>
      <c r="B44" s="133"/>
      <c r="C44" s="133"/>
      <c r="D44" s="133"/>
      <c r="E44" s="133"/>
      <c r="F44" s="133"/>
      <c r="G44" s="133"/>
      <c r="H44" s="133"/>
      <c r="I44" s="133"/>
      <c r="J44" s="133"/>
      <c r="K44" s="133"/>
    </row>
    <row r="45" spans="1:33" x14ac:dyDescent="0.35">
      <c r="A45" s="238"/>
      <c r="B45" s="32" t="s">
        <v>457</v>
      </c>
      <c r="C45" s="30" t="s">
        <v>503</v>
      </c>
      <c r="D45" s="30"/>
      <c r="E45" s="30"/>
      <c r="F45" s="30"/>
      <c r="G45" s="30"/>
      <c r="H45" s="30"/>
      <c r="I45" s="257">
        <v>32.777777777777779</v>
      </c>
      <c r="K45" s="133" t="s">
        <v>504</v>
      </c>
      <c r="T45" s="8">
        <v>1</v>
      </c>
      <c r="U45" s="8" t="s">
        <v>95</v>
      </c>
      <c r="V45" s="256">
        <f t="shared" ref="V45:V56" si="0">I45</f>
        <v>32.777777777777779</v>
      </c>
      <c r="W45" s="256">
        <f t="shared" ref="W45:W56" si="1">AVERAGE(V$45:V$56)</f>
        <v>34.675925925925924</v>
      </c>
      <c r="X45" s="256">
        <f>MAX(V$45:V$56)</f>
        <v>38.888888888888893</v>
      </c>
      <c r="Y45" s="8">
        <f>INDEX(T45:T56, MATCH(MAX(V45:V56),V45:V56,0))</f>
        <v>4</v>
      </c>
    </row>
    <row r="46" spans="1:33" x14ac:dyDescent="0.35">
      <c r="A46" s="238"/>
      <c r="B46" s="32" t="s">
        <v>458</v>
      </c>
      <c r="C46" s="30"/>
      <c r="D46" s="30"/>
      <c r="E46" s="30"/>
      <c r="F46" s="30"/>
      <c r="G46" s="30"/>
      <c r="H46" s="30"/>
      <c r="I46" s="257">
        <v>35.555555555555557</v>
      </c>
      <c r="K46" s="133" t="s">
        <v>505</v>
      </c>
      <c r="T46" s="8">
        <v>2</v>
      </c>
      <c r="U46" s="8" t="s">
        <v>96</v>
      </c>
      <c r="V46" s="256">
        <f t="shared" si="0"/>
        <v>35.555555555555557</v>
      </c>
      <c r="W46" s="256">
        <f t="shared" si="1"/>
        <v>34.675925925925924</v>
      </c>
      <c r="X46" s="256">
        <f t="shared" ref="X46:X56" si="2">MAX(V$45:V$56)</f>
        <v>38.888888888888893</v>
      </c>
      <c r="AG46" s="256"/>
    </row>
    <row r="47" spans="1:33" x14ac:dyDescent="0.35">
      <c r="A47" s="238"/>
      <c r="B47" s="32" t="s">
        <v>459</v>
      </c>
      <c r="C47" s="30"/>
      <c r="D47" s="30"/>
      <c r="E47" s="30"/>
      <c r="F47" s="30"/>
      <c r="G47" s="30"/>
      <c r="H47" s="30"/>
      <c r="I47" s="257">
        <v>38.333333333333336</v>
      </c>
      <c r="K47" s="133" t="s">
        <v>506</v>
      </c>
      <c r="T47" s="8">
        <v>3</v>
      </c>
      <c r="U47" s="8" t="s">
        <v>97</v>
      </c>
      <c r="V47" s="256">
        <f t="shared" si="0"/>
        <v>38.333333333333336</v>
      </c>
      <c r="W47" s="256">
        <f t="shared" si="1"/>
        <v>34.675925925925924</v>
      </c>
      <c r="X47" s="256">
        <f t="shared" si="2"/>
        <v>38.888888888888893</v>
      </c>
      <c r="AG47" s="256"/>
    </row>
    <row r="48" spans="1:33" x14ac:dyDescent="0.35">
      <c r="A48" s="238"/>
      <c r="B48" s="32" t="s">
        <v>460</v>
      </c>
      <c r="C48" s="30"/>
      <c r="D48" s="30"/>
      <c r="E48" s="30"/>
      <c r="F48" s="30"/>
      <c r="G48" s="30"/>
      <c r="H48" s="30"/>
      <c r="I48" s="257">
        <v>38.888888888888893</v>
      </c>
      <c r="K48" s="133" t="s">
        <v>507</v>
      </c>
      <c r="T48" s="8">
        <v>4</v>
      </c>
      <c r="U48" s="8" t="s">
        <v>98</v>
      </c>
      <c r="V48" s="256">
        <f t="shared" si="0"/>
        <v>38.888888888888893</v>
      </c>
      <c r="W48" s="256">
        <f t="shared" si="1"/>
        <v>34.675925925925924</v>
      </c>
      <c r="X48" s="256">
        <f t="shared" si="2"/>
        <v>38.888888888888893</v>
      </c>
      <c r="AG48" s="256"/>
    </row>
    <row r="49" spans="1:33" x14ac:dyDescent="0.35">
      <c r="A49" s="238"/>
      <c r="B49" s="32" t="s">
        <v>461</v>
      </c>
      <c r="C49" s="30"/>
      <c r="D49" s="30"/>
      <c r="E49" s="30"/>
      <c r="F49" s="30"/>
      <c r="G49" s="30"/>
      <c r="H49" s="30"/>
      <c r="I49" s="257">
        <v>37.222222222222221</v>
      </c>
      <c r="K49" s="133"/>
      <c r="T49" s="8">
        <v>5</v>
      </c>
      <c r="U49" s="8" t="s">
        <v>99</v>
      </c>
      <c r="V49" s="256">
        <f t="shared" si="0"/>
        <v>37.222222222222221</v>
      </c>
      <c r="W49" s="256">
        <f t="shared" si="1"/>
        <v>34.675925925925924</v>
      </c>
      <c r="X49" s="256">
        <f t="shared" si="2"/>
        <v>38.888888888888893</v>
      </c>
      <c r="AG49" s="256"/>
    </row>
    <row r="50" spans="1:33" x14ac:dyDescent="0.35">
      <c r="A50" s="238"/>
      <c r="B50" s="32" t="s">
        <v>462</v>
      </c>
      <c r="C50" s="30"/>
      <c r="D50" s="30"/>
      <c r="E50" s="30"/>
      <c r="F50" s="30"/>
      <c r="G50" s="30"/>
      <c r="H50" s="30"/>
      <c r="I50" s="257">
        <v>34.444444444444443</v>
      </c>
      <c r="K50" s="133"/>
      <c r="T50" s="8">
        <v>6</v>
      </c>
      <c r="U50" s="8" t="s">
        <v>100</v>
      </c>
      <c r="V50" s="256">
        <f t="shared" si="0"/>
        <v>34.444444444444443</v>
      </c>
      <c r="W50" s="256">
        <f t="shared" si="1"/>
        <v>34.675925925925924</v>
      </c>
      <c r="X50" s="256">
        <f t="shared" si="2"/>
        <v>38.888888888888893</v>
      </c>
      <c r="AG50" s="256"/>
    </row>
    <row r="51" spans="1:33" x14ac:dyDescent="0.35">
      <c r="A51" s="238"/>
      <c r="B51" s="32" t="s">
        <v>463</v>
      </c>
      <c r="C51" s="30"/>
      <c r="D51" s="30"/>
      <c r="E51" s="30"/>
      <c r="F51" s="30"/>
      <c r="G51" s="30"/>
      <c r="H51" s="30"/>
      <c r="I51" s="257">
        <v>31.666666666666668</v>
      </c>
      <c r="K51" s="133"/>
      <c r="T51" s="8">
        <v>7</v>
      </c>
      <c r="U51" s="8" t="s">
        <v>101</v>
      </c>
      <c r="V51" s="256">
        <f t="shared" si="0"/>
        <v>31.666666666666668</v>
      </c>
      <c r="W51" s="256">
        <f t="shared" si="1"/>
        <v>34.675925925925924</v>
      </c>
      <c r="X51" s="256">
        <f t="shared" si="2"/>
        <v>38.888888888888893</v>
      </c>
      <c r="AG51" s="256"/>
    </row>
    <row r="52" spans="1:33" x14ac:dyDescent="0.35">
      <c r="A52" s="238"/>
      <c r="B52" s="32" t="s">
        <v>464</v>
      </c>
      <c r="C52" s="30"/>
      <c r="D52" s="30"/>
      <c r="E52" s="30"/>
      <c r="F52" s="30"/>
      <c r="G52" s="30"/>
      <c r="H52" s="30"/>
      <c r="I52" s="257">
        <v>30.555555555555557</v>
      </c>
      <c r="K52" s="133"/>
      <c r="T52" s="8">
        <v>8</v>
      </c>
      <c r="U52" s="8" t="s">
        <v>102</v>
      </c>
      <c r="V52" s="256">
        <f t="shared" si="0"/>
        <v>30.555555555555557</v>
      </c>
      <c r="W52" s="256">
        <f t="shared" si="1"/>
        <v>34.675925925925924</v>
      </c>
      <c r="X52" s="256">
        <f t="shared" si="2"/>
        <v>38.888888888888893</v>
      </c>
      <c r="AG52" s="256"/>
    </row>
    <row r="53" spans="1:33" x14ac:dyDescent="0.35">
      <c r="A53" s="238"/>
      <c r="B53" s="32" t="s">
        <v>465</v>
      </c>
      <c r="C53" s="30"/>
      <c r="D53" s="30"/>
      <c r="E53" s="30"/>
      <c r="F53" s="30"/>
      <c r="G53" s="30"/>
      <c r="H53" s="30"/>
      <c r="I53" s="257">
        <v>32.222222222222221</v>
      </c>
      <c r="K53" s="133"/>
      <c r="T53" s="8">
        <v>9</v>
      </c>
      <c r="U53" s="8" t="s">
        <v>103</v>
      </c>
      <c r="V53" s="256">
        <f t="shared" si="0"/>
        <v>32.222222222222221</v>
      </c>
      <c r="W53" s="256">
        <f t="shared" si="1"/>
        <v>34.675925925925924</v>
      </c>
      <c r="X53" s="256">
        <f t="shared" si="2"/>
        <v>38.888888888888893</v>
      </c>
      <c r="AG53" s="256"/>
    </row>
    <row r="54" spans="1:33" x14ac:dyDescent="0.35">
      <c r="A54" s="238"/>
      <c r="B54" s="32" t="s">
        <v>466</v>
      </c>
      <c r="C54" s="30"/>
      <c r="D54" s="30"/>
      <c r="E54" s="30"/>
      <c r="F54" s="30"/>
      <c r="G54" s="30"/>
      <c r="H54" s="30"/>
      <c r="I54" s="257">
        <v>35.555555555555557</v>
      </c>
      <c r="K54" s="133"/>
      <c r="T54" s="8">
        <v>10</v>
      </c>
      <c r="U54" s="8" t="s">
        <v>104</v>
      </c>
      <c r="V54" s="256">
        <f t="shared" si="0"/>
        <v>35.555555555555557</v>
      </c>
      <c r="W54" s="256">
        <f t="shared" si="1"/>
        <v>34.675925925925924</v>
      </c>
      <c r="X54" s="256">
        <f t="shared" si="2"/>
        <v>38.888888888888893</v>
      </c>
      <c r="AG54" s="256"/>
    </row>
    <row r="55" spans="1:33" x14ac:dyDescent="0.35">
      <c r="A55" s="238"/>
      <c r="B55" s="32" t="s">
        <v>467</v>
      </c>
      <c r="C55" s="30"/>
      <c r="D55" s="30"/>
      <c r="E55" s="30"/>
      <c r="F55" s="30"/>
      <c r="G55" s="30"/>
      <c r="H55" s="30"/>
      <c r="I55" s="257">
        <v>35.555555555555557</v>
      </c>
      <c r="T55" s="8">
        <v>11</v>
      </c>
      <c r="U55" s="8" t="s">
        <v>105</v>
      </c>
      <c r="V55" s="256">
        <f t="shared" si="0"/>
        <v>35.555555555555557</v>
      </c>
      <c r="W55" s="256">
        <f t="shared" si="1"/>
        <v>34.675925925925924</v>
      </c>
      <c r="X55" s="256">
        <f t="shared" si="2"/>
        <v>38.888888888888893</v>
      </c>
      <c r="AG55" s="256"/>
    </row>
    <row r="56" spans="1:33" x14ac:dyDescent="0.35">
      <c r="A56" s="238"/>
      <c r="B56" s="32" t="s">
        <v>468</v>
      </c>
      <c r="C56" s="30"/>
      <c r="D56" s="30"/>
      <c r="E56" s="30"/>
      <c r="F56" s="30"/>
      <c r="G56" s="30"/>
      <c r="H56" s="30"/>
      <c r="I56" s="257">
        <v>33.333333333333336</v>
      </c>
      <c r="K56" s="272"/>
      <c r="L56" s="133"/>
      <c r="T56" s="8">
        <v>12</v>
      </c>
      <c r="U56" s="8" t="s">
        <v>106</v>
      </c>
      <c r="V56" s="256">
        <f t="shared" si="0"/>
        <v>33.333333333333336</v>
      </c>
      <c r="W56" s="256">
        <f t="shared" si="1"/>
        <v>34.675925925925924</v>
      </c>
      <c r="X56" s="256">
        <f t="shared" si="2"/>
        <v>38.888888888888893</v>
      </c>
      <c r="AG56" s="256"/>
    </row>
    <row r="57" spans="1:33" x14ac:dyDescent="0.35">
      <c r="A57" s="238"/>
      <c r="B57" s="192" t="s">
        <v>36</v>
      </c>
      <c r="C57" s="238"/>
      <c r="D57" s="238"/>
      <c r="E57" s="238"/>
      <c r="F57" s="238"/>
      <c r="G57" s="238"/>
      <c r="H57" s="238"/>
      <c r="I57" s="2"/>
      <c r="AG57" s="256"/>
    </row>
    <row r="58" spans="1:33" x14ac:dyDescent="0.35">
      <c r="A58" s="238"/>
      <c r="B58" s="49" t="s">
        <v>37</v>
      </c>
      <c r="C58" s="30" t="s">
        <v>38</v>
      </c>
      <c r="D58" s="30"/>
      <c r="E58" s="30"/>
      <c r="F58" s="30"/>
      <c r="G58" s="30"/>
      <c r="H58" s="30"/>
      <c r="I58" s="219" t="s">
        <v>39</v>
      </c>
      <c r="J58" s="218"/>
      <c r="K58" s="219"/>
      <c r="L58" s="217"/>
      <c r="M58" s="217"/>
      <c r="N58" s="217"/>
      <c r="O58" s="217"/>
      <c r="P58" s="218"/>
      <c r="Q58" s="218"/>
    </row>
    <row r="59" spans="1:33" x14ac:dyDescent="0.35">
      <c r="A59" s="238"/>
      <c r="B59" s="188" t="s">
        <v>40</v>
      </c>
      <c r="C59" s="30" t="s">
        <v>38</v>
      </c>
      <c r="D59" s="30"/>
      <c r="E59" s="30"/>
      <c r="F59" s="30"/>
      <c r="G59" s="30"/>
      <c r="H59" s="30"/>
      <c r="I59" s="219" t="s">
        <v>41</v>
      </c>
      <c r="J59" s="218"/>
      <c r="K59" s="219"/>
      <c r="L59" s="217"/>
      <c r="M59" s="217"/>
      <c r="N59" s="217"/>
      <c r="O59" s="217"/>
      <c r="P59" s="218"/>
      <c r="Q59" s="218"/>
    </row>
    <row r="60" spans="1:33" x14ac:dyDescent="0.35">
      <c r="A60" s="238"/>
      <c r="B60" s="50" t="s">
        <v>42</v>
      </c>
      <c r="C60" s="30" t="s">
        <v>38</v>
      </c>
      <c r="D60" s="30"/>
      <c r="E60" s="30"/>
      <c r="F60" s="30"/>
      <c r="G60" s="30"/>
      <c r="H60" s="30"/>
      <c r="I60" s="219" t="s">
        <v>43</v>
      </c>
      <c r="J60" s="218"/>
      <c r="K60" s="219"/>
      <c r="L60" s="217"/>
      <c r="M60" s="217"/>
      <c r="N60" s="217"/>
      <c r="O60" s="217"/>
      <c r="P60" s="218"/>
      <c r="Q60" s="218"/>
    </row>
    <row r="61" spans="1:33" x14ac:dyDescent="0.35">
      <c r="A61" s="238"/>
      <c r="B61" s="51" t="s">
        <v>44</v>
      </c>
      <c r="C61" s="30" t="s">
        <v>38</v>
      </c>
      <c r="D61" s="30"/>
      <c r="E61" s="30"/>
      <c r="F61" s="30"/>
      <c r="G61" s="30"/>
      <c r="H61" s="30"/>
      <c r="I61" s="219" t="s">
        <v>45</v>
      </c>
      <c r="J61" s="218"/>
      <c r="K61" s="218"/>
      <c r="L61" s="218"/>
      <c r="M61" s="217"/>
      <c r="N61" s="217"/>
      <c r="O61" s="217"/>
      <c r="P61" s="218"/>
      <c r="Q61" s="218"/>
    </row>
    <row r="62" spans="1:33" x14ac:dyDescent="0.35">
      <c r="A62" s="238"/>
      <c r="B62" s="192" t="s">
        <v>46</v>
      </c>
      <c r="C62" s="238"/>
      <c r="D62" s="238"/>
      <c r="E62" s="238"/>
      <c r="F62" s="238"/>
      <c r="G62" s="238"/>
      <c r="H62" s="238"/>
    </row>
    <row r="63" spans="1:33" x14ac:dyDescent="0.35">
      <c r="A63" s="238"/>
      <c r="B63" s="46" t="s">
        <v>47</v>
      </c>
      <c r="C63" s="263" t="s">
        <v>48</v>
      </c>
      <c r="D63" s="264"/>
      <c r="E63" s="264"/>
      <c r="F63" s="264"/>
      <c r="G63" s="264"/>
      <c r="H63" s="264"/>
      <c r="I63" s="197">
        <v>0.18</v>
      </c>
      <c r="K63" s="133" t="s">
        <v>49</v>
      </c>
    </row>
    <row r="64" spans="1:33" x14ac:dyDescent="0.35">
      <c r="A64" s="238"/>
      <c r="B64" s="77" t="s">
        <v>50</v>
      </c>
      <c r="C64" s="263" t="s">
        <v>51</v>
      </c>
      <c r="D64" s="264"/>
      <c r="E64" s="264"/>
      <c r="F64" s="264"/>
      <c r="G64" s="264"/>
      <c r="H64" s="264"/>
      <c r="I64" s="197">
        <v>0.02</v>
      </c>
      <c r="K64" s="133" t="s">
        <v>52</v>
      </c>
    </row>
    <row r="65" spans="1:11" x14ac:dyDescent="0.35">
      <c r="A65" s="238"/>
      <c r="B65" s="48" t="s">
        <v>53</v>
      </c>
      <c r="C65" s="263" t="s">
        <v>54</v>
      </c>
      <c r="D65" s="264"/>
      <c r="E65" s="264"/>
      <c r="F65" s="264"/>
      <c r="G65" s="264"/>
      <c r="H65" s="264"/>
      <c r="I65" s="197">
        <v>7.0000000000000007E-2</v>
      </c>
      <c r="K65" s="133" t="s">
        <v>55</v>
      </c>
    </row>
    <row r="66" spans="1:11" x14ac:dyDescent="0.35">
      <c r="A66" s="238"/>
      <c r="B66" s="192" t="s">
        <v>56</v>
      </c>
      <c r="C66" s="238"/>
      <c r="D66" s="238"/>
      <c r="E66" s="238"/>
      <c r="F66" s="238"/>
      <c r="G66" s="238"/>
      <c r="H66" s="238"/>
      <c r="K66" s="133"/>
    </row>
    <row r="67" spans="1:11" ht="15.65" customHeight="1" x14ac:dyDescent="0.35">
      <c r="A67" s="238"/>
      <c r="B67" s="46" t="s">
        <v>57</v>
      </c>
      <c r="C67" s="263" t="s">
        <v>58</v>
      </c>
      <c r="D67" s="264"/>
      <c r="E67" s="264"/>
      <c r="F67" s="264"/>
      <c r="G67" s="264"/>
      <c r="H67" s="264"/>
      <c r="I67" s="198">
        <v>1.6</v>
      </c>
      <c r="K67" s="74" t="s">
        <v>538</v>
      </c>
    </row>
    <row r="68" spans="1:11" ht="15.65" customHeight="1" x14ac:dyDescent="0.35">
      <c r="A68" s="238"/>
      <c r="B68" s="77" t="s">
        <v>59</v>
      </c>
      <c r="C68" s="263" t="s">
        <v>58</v>
      </c>
      <c r="D68" s="264"/>
      <c r="E68" s="264"/>
      <c r="F68" s="264"/>
      <c r="G68" s="264"/>
      <c r="H68" s="264"/>
      <c r="I68" s="198">
        <v>1.6</v>
      </c>
      <c r="K68" s="74" t="s">
        <v>537</v>
      </c>
    </row>
    <row r="69" spans="1:11" ht="15.65" customHeight="1" x14ac:dyDescent="0.35">
      <c r="A69" s="238"/>
      <c r="B69" s="47" t="s">
        <v>60</v>
      </c>
      <c r="C69" s="263" t="s">
        <v>61</v>
      </c>
      <c r="D69" s="264"/>
      <c r="E69" s="264"/>
      <c r="F69" s="264"/>
      <c r="G69" s="264"/>
      <c r="H69" s="264"/>
      <c r="I69" s="198">
        <v>1.5</v>
      </c>
      <c r="K69" s="133" t="s">
        <v>62</v>
      </c>
    </row>
    <row r="70" spans="1:11" ht="15.65" customHeight="1" x14ac:dyDescent="0.35">
      <c r="A70" s="238"/>
      <c r="B70" s="48" t="s">
        <v>63</v>
      </c>
      <c r="C70" s="263" t="s">
        <v>64</v>
      </c>
      <c r="D70" s="264"/>
      <c r="E70" s="264"/>
      <c r="F70" s="264"/>
      <c r="G70" s="264"/>
      <c r="H70" s="264"/>
      <c r="I70" s="198">
        <v>0</v>
      </c>
      <c r="K70" s="133" t="s">
        <v>65</v>
      </c>
    </row>
    <row r="71" spans="1:11" ht="15.65" customHeight="1" x14ac:dyDescent="0.35">
      <c r="A71" s="238"/>
      <c r="B71" s="192" t="s">
        <v>66</v>
      </c>
      <c r="C71" s="238"/>
      <c r="D71" s="238"/>
      <c r="E71" s="238"/>
      <c r="F71" s="238"/>
      <c r="G71" s="238"/>
      <c r="H71" s="238"/>
      <c r="K71" s="133"/>
    </row>
    <row r="72" spans="1:11" ht="15.65" customHeight="1" x14ac:dyDescent="0.35">
      <c r="A72" s="238"/>
      <c r="B72" s="46" t="s">
        <v>67</v>
      </c>
      <c r="C72" s="263" t="s">
        <v>68</v>
      </c>
      <c r="D72" s="264"/>
      <c r="E72" s="264"/>
      <c r="F72" s="264"/>
      <c r="G72" s="264"/>
      <c r="H72" s="264"/>
      <c r="I72" s="199">
        <v>0.75</v>
      </c>
      <c r="K72" s="133" t="s">
        <v>69</v>
      </c>
    </row>
    <row r="73" spans="1:11" ht="16" customHeight="1" x14ac:dyDescent="0.35">
      <c r="A73" s="238"/>
      <c r="B73" s="77" t="s">
        <v>70</v>
      </c>
      <c r="C73" s="263" t="s">
        <v>68</v>
      </c>
      <c r="D73" s="264"/>
      <c r="E73" s="264"/>
      <c r="F73" s="264"/>
      <c r="G73" s="264"/>
      <c r="H73" s="264"/>
      <c r="I73" s="199">
        <v>0.75</v>
      </c>
      <c r="K73" s="133" t="s">
        <v>69</v>
      </c>
    </row>
    <row r="74" spans="1:11" ht="16" customHeight="1" x14ac:dyDescent="0.35">
      <c r="A74" s="238"/>
      <c r="B74" s="47" t="s">
        <v>71</v>
      </c>
      <c r="C74" s="263" t="s">
        <v>68</v>
      </c>
      <c r="D74" s="264"/>
      <c r="E74" s="264"/>
      <c r="F74" s="264"/>
      <c r="G74" s="264"/>
      <c r="H74" s="264"/>
      <c r="I74" s="199">
        <v>0.75</v>
      </c>
      <c r="K74" s="133" t="s">
        <v>69</v>
      </c>
    </row>
    <row r="75" spans="1:11" ht="15.65" customHeight="1" x14ac:dyDescent="0.35">
      <c r="A75" s="238"/>
      <c r="B75" s="48" t="s">
        <v>72</v>
      </c>
      <c r="C75" s="263" t="s">
        <v>68</v>
      </c>
      <c r="D75" s="264"/>
      <c r="E75" s="264"/>
      <c r="F75" s="264"/>
      <c r="G75" s="264"/>
      <c r="H75" s="264"/>
      <c r="I75" s="199">
        <v>0.75</v>
      </c>
      <c r="K75" s="133" t="s">
        <v>69</v>
      </c>
    </row>
    <row r="76" spans="1:11" x14ac:dyDescent="0.35">
      <c r="A76" s="238"/>
      <c r="B76" s="238"/>
      <c r="C76" s="238"/>
      <c r="D76" s="238"/>
      <c r="E76" s="238"/>
      <c r="F76" s="238"/>
      <c r="G76" s="238"/>
      <c r="H76" s="238"/>
      <c r="I76" s="238"/>
      <c r="K76" s="74" t="s">
        <v>540</v>
      </c>
    </row>
    <row r="77" spans="1:11" x14ac:dyDescent="0.35">
      <c r="K77" s="133"/>
    </row>
    <row r="79" spans="1:11" x14ac:dyDescent="0.35">
      <c r="K79" s="133"/>
    </row>
    <row r="80" spans="1:11" x14ac:dyDescent="0.35">
      <c r="K80" s="133"/>
    </row>
  </sheetData>
  <mergeCells count="11">
    <mergeCell ref="C63:H63"/>
    <mergeCell ref="C67:H67"/>
    <mergeCell ref="C72:H72"/>
    <mergeCell ref="C64:H64"/>
    <mergeCell ref="C68:H68"/>
    <mergeCell ref="C69:H69"/>
    <mergeCell ref="C74:H74"/>
    <mergeCell ref="C75:H75"/>
    <mergeCell ref="C65:H65"/>
    <mergeCell ref="C70:H70"/>
    <mergeCell ref="C73:H7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Z422"/>
  <sheetViews>
    <sheetView showGridLines="0" topLeftCell="A10" zoomScaleNormal="100" zoomScalePageLayoutView="80" workbookViewId="0">
      <selection activeCell="L36" sqref="L36"/>
    </sheetView>
  </sheetViews>
  <sheetFormatPr defaultColWidth="7.08203125" defaultRowHeight="13" x14ac:dyDescent="0.3"/>
  <cols>
    <col min="1" max="1" width="2.83203125" style="2" customWidth="1"/>
    <col min="2" max="2" width="20.25" style="2" customWidth="1"/>
    <col min="3" max="4" width="18.33203125" style="2" customWidth="1"/>
    <col min="5" max="15" width="13.58203125" style="2" customWidth="1"/>
    <col min="16" max="16" width="4.83203125" style="2" customWidth="1"/>
    <col min="17" max="17" width="11.08203125" style="2" customWidth="1"/>
    <col min="18" max="29" width="8.83203125" style="2" customWidth="1"/>
    <col min="30" max="30" width="8.25" style="2" customWidth="1"/>
    <col min="31" max="31" width="17.58203125" style="2" customWidth="1"/>
    <col min="32" max="32" width="14.08203125" style="2" customWidth="1"/>
    <col min="33" max="33" width="13.58203125" style="2" bestFit="1" customWidth="1"/>
    <col min="34" max="34" width="15.83203125" style="2" bestFit="1" customWidth="1"/>
    <col min="35" max="35" width="7.75" style="2" bestFit="1" customWidth="1"/>
    <col min="36" max="36" width="8" style="2" bestFit="1" customWidth="1"/>
    <col min="37" max="37" width="6.75" style="2" bestFit="1" customWidth="1"/>
    <col min="38" max="38" width="8" style="2" bestFit="1" customWidth="1"/>
    <col min="39" max="39" width="8.25" style="2" bestFit="1" customWidth="1"/>
    <col min="40" max="40" width="6" style="2" bestFit="1" customWidth="1"/>
    <col min="41" max="41" width="7" style="2" bestFit="1" customWidth="1"/>
    <col min="42" max="42" width="7.08203125" style="2" bestFit="1" customWidth="1"/>
    <col min="43" max="43" width="6.75" style="2" bestFit="1" customWidth="1"/>
    <col min="44" max="44" width="8.75" style="2" bestFit="1" customWidth="1"/>
    <col min="45" max="45" width="6.75" style="2" bestFit="1" customWidth="1"/>
    <col min="46" max="46" width="7.83203125" style="2" bestFit="1" customWidth="1"/>
    <col min="47" max="47" width="6.75" style="2" bestFit="1" customWidth="1"/>
    <col min="48" max="48" width="9.5" style="2" bestFit="1" customWidth="1"/>
    <col min="49" max="49" width="6.83203125" style="2" bestFit="1" customWidth="1"/>
    <col min="50" max="51" width="6.75" style="2" bestFit="1" customWidth="1"/>
    <col min="52" max="52" width="7.75" style="2" bestFit="1" customWidth="1"/>
    <col min="53" max="53" width="9" style="2" bestFit="1" customWidth="1"/>
    <col min="54" max="54" width="6.08203125" style="2" bestFit="1" customWidth="1"/>
    <col min="55" max="55" width="10.08203125" style="2" bestFit="1" customWidth="1"/>
    <col min="56" max="56" width="7.25" style="2" bestFit="1" customWidth="1"/>
    <col min="57" max="57" width="8.25" style="2" bestFit="1" customWidth="1"/>
    <col min="58" max="58" width="7.5" style="2" bestFit="1" customWidth="1"/>
    <col min="59" max="59" width="6.83203125" style="2" bestFit="1" customWidth="1"/>
    <col min="60" max="60" width="8.33203125" style="2" bestFit="1" customWidth="1"/>
    <col min="61" max="61" width="7.33203125" style="2" bestFit="1" customWidth="1"/>
    <col min="62" max="62" width="9.75" style="2" bestFit="1" customWidth="1"/>
    <col min="63" max="63" width="8.83203125" style="2" bestFit="1" customWidth="1"/>
    <col min="64" max="64" width="7.08203125" style="2" bestFit="1" customWidth="1"/>
    <col min="65" max="65" width="8.08203125" style="2" bestFit="1" customWidth="1"/>
    <col min="66" max="66" width="7.75" style="2" bestFit="1" customWidth="1"/>
    <col min="67" max="67" width="6.75" style="2" bestFit="1" customWidth="1"/>
    <col min="68" max="68" width="11.33203125" style="2" bestFit="1" customWidth="1"/>
    <col min="69" max="69" width="13" style="2" bestFit="1" customWidth="1"/>
    <col min="70" max="70" width="13" style="2" customWidth="1"/>
    <col min="71" max="81" width="13" style="2" bestFit="1" customWidth="1"/>
    <col min="82" max="82" width="19.5" style="2" bestFit="1" customWidth="1"/>
    <col min="83" max="83" width="24.08203125" style="2" bestFit="1" customWidth="1"/>
    <col min="84" max="86" width="15.08203125" style="2" bestFit="1" customWidth="1"/>
    <col min="87" max="87" width="24.25" style="2" bestFit="1" customWidth="1"/>
    <col min="88" max="88" width="51.75" style="2" bestFit="1" customWidth="1"/>
    <col min="89" max="101" width="21.75" style="2" bestFit="1" customWidth="1"/>
    <col min="102" max="102" width="23.33203125" style="2" bestFit="1" customWidth="1"/>
    <col min="103" max="108" width="21.75" style="2" bestFit="1" customWidth="1"/>
    <col min="109" max="109" width="25.08203125" style="2" bestFit="1" customWidth="1"/>
    <col min="110" max="115" width="21.75" style="2" bestFit="1" customWidth="1"/>
    <col min="116" max="116" width="25.08203125" style="2" bestFit="1" customWidth="1"/>
    <col min="117" max="121" width="21.75" style="2" bestFit="1" customWidth="1"/>
    <col min="122" max="122" width="26.75" style="2" bestFit="1" customWidth="1"/>
    <col min="123" max="123" width="23.08203125" style="2" bestFit="1" customWidth="1"/>
    <col min="124" max="124" width="15.75" style="2" bestFit="1" customWidth="1"/>
    <col min="125" max="127" width="14" style="2" bestFit="1" customWidth="1"/>
    <col min="128" max="128" width="15.75" style="2" bestFit="1" customWidth="1"/>
    <col min="129" max="130" width="8.33203125" style="2" bestFit="1" customWidth="1"/>
    <col min="131" max="131" width="3.5" style="2" bestFit="1" customWidth="1"/>
    <col min="132" max="133" width="8.33203125" style="2" bestFit="1" customWidth="1"/>
    <col min="134" max="134" width="3.5" style="2" bestFit="1" customWidth="1"/>
    <col min="135" max="136" width="8.33203125" style="2" bestFit="1" customWidth="1"/>
    <col min="137" max="137" width="3.5" style="2" bestFit="1" customWidth="1"/>
    <col min="138" max="139" width="8.33203125" style="2" bestFit="1" customWidth="1"/>
    <col min="140" max="140" width="3.5" style="2" bestFit="1" customWidth="1"/>
    <col min="141" max="142" width="8.33203125" style="2" bestFit="1" customWidth="1"/>
    <col min="143" max="143" width="11.33203125" style="2" bestFit="1" customWidth="1"/>
    <col min="144" max="16384" width="7.08203125" style="2"/>
  </cols>
  <sheetData>
    <row r="1" spans="1:74" s="18" customFormat="1" x14ac:dyDescent="0.3">
      <c r="C1" s="18" t="s">
        <v>0</v>
      </c>
      <c r="D1" s="18" t="s">
        <v>0</v>
      </c>
      <c r="K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row>
    <row r="2" spans="1:74" x14ac:dyDescent="0.3">
      <c r="B2" s="2" t="s">
        <v>73</v>
      </c>
    </row>
    <row r="3" spans="1:74" x14ac:dyDescent="0.3">
      <c r="A3" s="2">
        <v>1</v>
      </c>
      <c r="B3" s="2" t="s">
        <v>512</v>
      </c>
    </row>
    <row r="4" spans="1:74" x14ac:dyDescent="0.3">
      <c r="A4" s="2">
        <v>2</v>
      </c>
      <c r="B4" s="2" t="s">
        <v>513</v>
      </c>
    </row>
    <row r="5" spans="1:74" x14ac:dyDescent="0.3">
      <c r="A5" s="2">
        <v>3</v>
      </c>
      <c r="B5" s="2" t="s">
        <v>521</v>
      </c>
    </row>
    <row r="6" spans="1:74" x14ac:dyDescent="0.3">
      <c r="A6" s="2">
        <v>4</v>
      </c>
      <c r="B6" s="2" t="s">
        <v>514</v>
      </c>
      <c r="C6" s="133"/>
      <c r="D6" s="133"/>
      <c r="E6" s="133"/>
      <c r="F6" s="133"/>
      <c r="G6" s="133"/>
    </row>
    <row r="7" spans="1:74" x14ac:dyDescent="0.3">
      <c r="A7" s="2">
        <v>5</v>
      </c>
      <c r="B7" s="2" t="s">
        <v>522</v>
      </c>
    </row>
    <row r="8" spans="1:74" x14ac:dyDescent="0.3">
      <c r="A8" s="2">
        <v>6</v>
      </c>
      <c r="B8" s="2" t="s">
        <v>523</v>
      </c>
    </row>
    <row r="9" spans="1:74" x14ac:dyDescent="0.3">
      <c r="A9" s="2">
        <v>7</v>
      </c>
      <c r="B9" s="2" t="s">
        <v>515</v>
      </c>
    </row>
    <row r="10" spans="1:74" x14ac:dyDescent="0.3">
      <c r="A10" s="2">
        <v>8</v>
      </c>
      <c r="B10" s="2" t="s">
        <v>516</v>
      </c>
    </row>
    <row r="11" spans="1:74" x14ac:dyDescent="0.3">
      <c r="A11" s="2">
        <v>9</v>
      </c>
      <c r="B11" s="2" t="s">
        <v>517</v>
      </c>
    </row>
    <row r="12" spans="1:74" x14ac:dyDescent="0.3">
      <c r="A12" s="2">
        <v>10</v>
      </c>
      <c r="B12" s="2" t="s">
        <v>518</v>
      </c>
    </row>
    <row r="13" spans="1:74" x14ac:dyDescent="0.3">
      <c r="A13" s="2">
        <v>11</v>
      </c>
      <c r="B13" s="2" t="s">
        <v>524</v>
      </c>
    </row>
    <row r="15" spans="1:74" ht="24.75" customHeight="1" x14ac:dyDescent="0.5">
      <c r="B15" s="7" t="s">
        <v>74</v>
      </c>
      <c r="E15" s="3"/>
      <c r="F15" s="3"/>
      <c r="G15" s="3"/>
    </row>
    <row r="16" spans="1:74" ht="16" customHeight="1" x14ac:dyDescent="0.3">
      <c r="B16" s="2" t="s">
        <v>75</v>
      </c>
    </row>
    <row r="17" spans="2:31" ht="16" customHeight="1" x14ac:dyDescent="0.3">
      <c r="E17" s="3"/>
      <c r="F17" s="3"/>
      <c r="G17" s="3"/>
    </row>
    <row r="18" spans="2:31" ht="16" customHeight="1" x14ac:dyDescent="0.3">
      <c r="B18" s="32" t="s">
        <v>12</v>
      </c>
      <c r="C18" s="30"/>
      <c r="D18" s="30"/>
      <c r="E18" s="30"/>
      <c r="F18" s="30"/>
      <c r="G18" s="30"/>
      <c r="H18" s="30"/>
      <c r="I18" s="30"/>
      <c r="J18" s="30"/>
      <c r="K18" s="30"/>
      <c r="L18" s="30"/>
      <c r="M18" s="30"/>
      <c r="N18" s="30"/>
      <c r="O18" s="30" t="str">
        <f>Instructions!I31</f>
        <v xml:space="preserve">Burkina Faso </v>
      </c>
    </row>
    <row r="19" spans="2:31" ht="17.149999999999999" customHeight="1" x14ac:dyDescent="0.3">
      <c r="B19" s="32" t="s">
        <v>15</v>
      </c>
      <c r="C19" s="30"/>
      <c r="D19" s="30"/>
      <c r="E19" s="30"/>
      <c r="F19" s="30"/>
      <c r="G19" s="30"/>
      <c r="H19" s="30"/>
      <c r="I19" s="30"/>
      <c r="J19" s="30"/>
      <c r="K19" s="30"/>
      <c r="L19" s="30"/>
      <c r="M19" s="30"/>
      <c r="N19" s="30"/>
      <c r="O19" s="30">
        <f>Instructions!I32</f>
        <v>2024</v>
      </c>
    </row>
    <row r="20" spans="2:31" ht="17.149999999999999" customHeight="1" x14ac:dyDescent="0.3">
      <c r="B20" s="32" t="s">
        <v>76</v>
      </c>
      <c r="C20" s="30"/>
      <c r="D20" s="30"/>
      <c r="E20" s="30"/>
      <c r="F20" s="30"/>
      <c r="G20" s="30"/>
      <c r="H20" s="30"/>
      <c r="I20" s="30"/>
      <c r="J20" s="30"/>
      <c r="K20" s="30"/>
      <c r="L20" s="30"/>
      <c r="M20" s="30"/>
      <c r="N20" s="30"/>
      <c r="O20" s="30" t="str">
        <f>Instructions!I33</f>
        <v>SMART 2023</v>
      </c>
    </row>
    <row r="21" spans="2:31" ht="17.149999999999999" customHeight="1" x14ac:dyDescent="0.3">
      <c r="B21" s="32" t="s">
        <v>28</v>
      </c>
      <c r="C21" s="30"/>
      <c r="D21" s="30"/>
      <c r="E21" s="30"/>
      <c r="F21" s="30"/>
      <c r="G21" s="30"/>
      <c r="H21" s="30"/>
      <c r="I21" s="30"/>
      <c r="J21" s="30"/>
      <c r="K21" s="30"/>
      <c r="L21" s="30"/>
      <c r="M21" s="30"/>
      <c r="N21" s="30"/>
      <c r="O21" s="193">
        <f>Instructions!I40</f>
        <v>45139</v>
      </c>
    </row>
    <row r="22" spans="2:31" ht="17.149999999999999" customHeight="1" x14ac:dyDescent="0.3">
      <c r="B22" s="32" t="s">
        <v>30</v>
      </c>
      <c r="C22" s="30"/>
      <c r="D22" s="30"/>
      <c r="E22" s="30"/>
      <c r="F22" s="30"/>
      <c r="G22" s="30"/>
      <c r="H22" s="30"/>
      <c r="I22" s="30"/>
      <c r="J22" s="30"/>
      <c r="K22" s="30"/>
      <c r="L22" s="30"/>
      <c r="M22" s="30"/>
      <c r="N22" s="30"/>
      <c r="O22" s="193">
        <f>Instructions!I41</f>
        <v>45229</v>
      </c>
    </row>
    <row r="23" spans="2:31" ht="17.149999999999999" customHeight="1" x14ac:dyDescent="0.3">
      <c r="B23" s="32"/>
      <c r="C23" s="30"/>
      <c r="D23" s="30"/>
      <c r="E23" s="30"/>
      <c r="F23" s="30"/>
      <c r="G23" s="30"/>
      <c r="H23" s="30"/>
      <c r="I23" s="30"/>
      <c r="J23" s="30"/>
      <c r="K23" s="30"/>
      <c r="L23" s="30"/>
      <c r="M23" s="30"/>
      <c r="N23" s="30"/>
      <c r="O23" s="30" t="str">
        <f>IF(Calculations!Q115&lt;0,"Error", "")</f>
        <v/>
      </c>
    </row>
    <row r="24" spans="2:31" ht="17.149999999999999" customHeight="1" x14ac:dyDescent="0.3">
      <c r="B24" s="32" t="s">
        <v>32</v>
      </c>
      <c r="C24" s="30"/>
      <c r="D24" s="30"/>
      <c r="E24" s="30"/>
      <c r="F24" s="30"/>
      <c r="G24" s="30"/>
      <c r="H24" s="30"/>
      <c r="I24" s="30"/>
      <c r="J24" s="30"/>
      <c r="K24" s="30"/>
      <c r="L24" s="30"/>
      <c r="M24" s="30"/>
      <c r="N24" s="30"/>
      <c r="O24" s="30"/>
    </row>
    <row r="25" spans="2:31" ht="17.149999999999999" customHeight="1" x14ac:dyDescent="0.3">
      <c r="B25" s="32" t="s">
        <v>33</v>
      </c>
      <c r="C25" s="30"/>
      <c r="D25" s="30"/>
      <c r="E25" s="30"/>
      <c r="F25" s="30"/>
      <c r="G25" s="30"/>
      <c r="H25" s="30"/>
      <c r="I25" s="30"/>
      <c r="J25" s="30"/>
      <c r="K25" s="30"/>
      <c r="L25" s="30"/>
      <c r="M25" s="30"/>
      <c r="N25" s="30"/>
      <c r="O25" s="30">
        <f>Instructions!I43</f>
        <v>0.8</v>
      </c>
    </row>
    <row r="26" spans="2:31" ht="17.149999999999999" customHeight="1" x14ac:dyDescent="0.3">
      <c r="B26" s="32" t="s">
        <v>35</v>
      </c>
      <c r="C26" s="30"/>
      <c r="D26" s="30"/>
      <c r="E26" s="30"/>
      <c r="F26" s="30"/>
      <c r="G26" s="30"/>
      <c r="H26" s="30"/>
      <c r="I26" s="30"/>
      <c r="J26" s="30"/>
      <c r="K26" s="30"/>
      <c r="L26" s="30"/>
      <c r="M26" s="30"/>
      <c r="N26" s="30"/>
      <c r="O26" s="208">
        <f>Calculations!Q118</f>
        <v>45383</v>
      </c>
      <c r="P26" s="3"/>
      <c r="Q26" s="3"/>
      <c r="R26" s="3"/>
      <c r="S26" s="3"/>
      <c r="T26" s="3"/>
      <c r="U26" s="3"/>
      <c r="V26" s="3"/>
      <c r="W26" s="3"/>
      <c r="X26" s="3"/>
      <c r="Y26" s="3"/>
      <c r="Z26" s="3"/>
      <c r="AA26" s="3"/>
      <c r="AB26" s="3"/>
      <c r="AC26" s="3"/>
      <c r="AD26" s="3"/>
      <c r="AE26" s="3"/>
    </row>
    <row r="27" spans="2:31" x14ac:dyDescent="0.3">
      <c r="P27" s="3"/>
      <c r="Q27" s="3"/>
      <c r="R27" s="3"/>
      <c r="S27" s="3"/>
      <c r="T27" s="3"/>
      <c r="U27" s="3"/>
      <c r="V27" s="3"/>
      <c r="W27" s="3"/>
      <c r="X27" s="3"/>
      <c r="Y27" s="3"/>
      <c r="Z27" s="3"/>
      <c r="AA27" s="3"/>
      <c r="AB27" s="3"/>
      <c r="AC27" s="3"/>
      <c r="AD27" s="3"/>
      <c r="AE27" s="3"/>
    </row>
    <row r="28" spans="2:31" x14ac:dyDescent="0.3">
      <c r="K28" s="3"/>
      <c r="L28" s="3"/>
      <c r="M28" s="3"/>
      <c r="N28" s="3"/>
      <c r="O28" s="3"/>
      <c r="P28" s="3"/>
      <c r="Q28" s="3"/>
      <c r="R28" s="3"/>
      <c r="S28" s="3"/>
      <c r="T28" s="3"/>
      <c r="U28" s="3"/>
      <c r="V28" s="3"/>
      <c r="W28" s="3"/>
      <c r="X28" s="3"/>
      <c r="Y28" s="3"/>
      <c r="Z28" s="3"/>
      <c r="AA28" s="3"/>
      <c r="AB28" s="3"/>
      <c r="AC28" s="3"/>
      <c r="AD28" s="3"/>
      <c r="AE28" s="3"/>
    </row>
    <row r="29" spans="2:31" x14ac:dyDescent="0.3">
      <c r="B29" s="200" t="s">
        <v>37</v>
      </c>
      <c r="C29" s="201"/>
      <c r="D29" s="201"/>
      <c r="E29" s="201"/>
      <c r="F29" s="201"/>
      <c r="G29" s="201"/>
      <c r="H29" s="30"/>
      <c r="I29" s="30"/>
      <c r="J29" s="30"/>
      <c r="K29" s="30"/>
      <c r="L29" s="30"/>
      <c r="M29" s="30"/>
      <c r="N29" s="30"/>
      <c r="O29" s="194" t="s">
        <v>39</v>
      </c>
      <c r="P29" s="3"/>
      <c r="Q29" s="3"/>
      <c r="R29" s="3"/>
      <c r="S29" s="3"/>
      <c r="T29" s="3"/>
      <c r="U29" s="3"/>
      <c r="V29" s="3"/>
      <c r="W29" s="3"/>
      <c r="X29" s="3"/>
      <c r="Y29" s="3"/>
      <c r="Z29" s="3"/>
      <c r="AA29" s="3"/>
      <c r="AB29" s="3"/>
      <c r="AC29" s="3"/>
      <c r="AD29" s="3"/>
      <c r="AE29" s="3"/>
    </row>
    <row r="30" spans="2:31" x14ac:dyDescent="0.3">
      <c r="B30" s="202" t="s">
        <v>40</v>
      </c>
      <c r="C30" s="203"/>
      <c r="D30" s="203"/>
      <c r="E30" s="203"/>
      <c r="F30" s="203"/>
      <c r="G30" s="203"/>
      <c r="H30" s="30"/>
      <c r="I30" s="30"/>
      <c r="J30" s="30"/>
      <c r="K30" s="30"/>
      <c r="L30" s="30"/>
      <c r="M30" s="30"/>
      <c r="N30" s="30"/>
      <c r="O30" s="194" t="s">
        <v>508</v>
      </c>
      <c r="P30" s="3"/>
      <c r="Q30" s="3"/>
      <c r="R30" s="3"/>
      <c r="S30" s="3"/>
      <c r="T30" s="3"/>
      <c r="U30" s="3"/>
      <c r="V30" s="3"/>
      <c r="W30" s="3"/>
      <c r="X30" s="3"/>
      <c r="Y30" s="3"/>
      <c r="Z30" s="3"/>
      <c r="AA30" s="3"/>
      <c r="AB30" s="3"/>
      <c r="AC30" s="3"/>
      <c r="AD30" s="3"/>
      <c r="AE30" s="3"/>
    </row>
    <row r="31" spans="2:31" x14ac:dyDescent="0.3">
      <c r="B31" s="204" t="s">
        <v>42</v>
      </c>
      <c r="C31" s="205"/>
      <c r="D31" s="205"/>
      <c r="E31" s="205"/>
      <c r="F31" s="205"/>
      <c r="G31" s="205"/>
      <c r="H31" s="30"/>
      <c r="I31" s="30"/>
      <c r="J31" s="30"/>
      <c r="K31" s="30"/>
      <c r="L31" s="30"/>
      <c r="M31" s="30"/>
      <c r="N31" s="30"/>
      <c r="O31" s="194" t="s">
        <v>43</v>
      </c>
    </row>
    <row r="32" spans="2:31" ht="16" customHeight="1" x14ac:dyDescent="0.3">
      <c r="B32" s="265" t="s">
        <v>44</v>
      </c>
      <c r="C32" s="265"/>
      <c r="D32" s="265"/>
      <c r="E32" s="265"/>
      <c r="F32" s="265"/>
      <c r="G32" s="265"/>
      <c r="H32" s="30"/>
      <c r="I32" s="30"/>
      <c r="J32" s="30"/>
      <c r="K32" s="30"/>
      <c r="L32" s="30"/>
      <c r="M32" s="30"/>
      <c r="N32" s="30"/>
      <c r="O32" s="194" t="s">
        <v>45</v>
      </c>
      <c r="AD32" s="3"/>
    </row>
    <row r="33" spans="1:86" ht="16" customHeight="1" x14ac:dyDescent="0.3">
      <c r="E33" s="3"/>
      <c r="F33" s="3"/>
      <c r="G33" s="3"/>
      <c r="K33" s="3"/>
      <c r="L33" s="3"/>
      <c r="M33" s="3"/>
      <c r="N33" s="3"/>
      <c r="O33" s="3"/>
      <c r="AD33" s="3"/>
    </row>
    <row r="34" spans="1:86" ht="72" x14ac:dyDescent="0.35">
      <c r="B34" s="116" t="s">
        <v>77</v>
      </c>
      <c r="C34" s="116" t="s">
        <v>78</v>
      </c>
      <c r="D34" s="116" t="s">
        <v>79</v>
      </c>
      <c r="E34" s="117"/>
      <c r="F34" s="117"/>
      <c r="G34" s="117"/>
      <c r="H34" s="117"/>
      <c r="I34" s="117"/>
      <c r="J34" s="117"/>
      <c r="K34" s="117"/>
      <c r="L34" s="117"/>
      <c r="M34" s="117"/>
      <c r="N34" s="117"/>
      <c r="O34" s="117"/>
      <c r="P34" s="3"/>
      <c r="AD34" s="11"/>
      <c r="AE34" s="3"/>
    </row>
    <row r="35" spans="1:86" ht="52.5" customHeight="1" x14ac:dyDescent="0.35">
      <c r="B35" s="123" t="s">
        <v>510</v>
      </c>
      <c r="C35" s="123" t="s">
        <v>511</v>
      </c>
      <c r="D35" s="124" t="s">
        <v>82</v>
      </c>
      <c r="E35" s="118" t="s">
        <v>83</v>
      </c>
      <c r="F35" s="118" t="s">
        <v>84</v>
      </c>
      <c r="G35" s="118" t="s">
        <v>85</v>
      </c>
      <c r="H35" s="120" t="s">
        <v>86</v>
      </c>
      <c r="I35" s="120" t="s">
        <v>87</v>
      </c>
      <c r="J35" s="120" t="s">
        <v>88</v>
      </c>
      <c r="K35" s="121" t="s">
        <v>89</v>
      </c>
      <c r="L35" s="121" t="s">
        <v>90</v>
      </c>
      <c r="M35" s="121" t="s">
        <v>91</v>
      </c>
      <c r="N35" s="121" t="s">
        <v>92</v>
      </c>
      <c r="O35" s="122" t="s">
        <v>93</v>
      </c>
      <c r="P35" s="3"/>
      <c r="AD35" s="11"/>
      <c r="AE35" s="3"/>
    </row>
    <row r="36" spans="1:86" ht="15.5" x14ac:dyDescent="0.35">
      <c r="B36" s="230" t="s">
        <v>94</v>
      </c>
      <c r="C36" s="230">
        <v>0</v>
      </c>
      <c r="D36" s="230">
        <v>23592836</v>
      </c>
      <c r="E36" s="230"/>
      <c r="F36" s="232"/>
      <c r="G36" s="230"/>
      <c r="H36" s="230"/>
      <c r="I36" s="232">
        <v>1.4561057178543522E-2</v>
      </c>
      <c r="J36" s="230"/>
      <c r="K36" s="232"/>
      <c r="L36" s="232">
        <v>1.3104951460689171E-2</v>
      </c>
      <c r="M36" s="232"/>
      <c r="N36" s="232"/>
      <c r="O36" s="232"/>
      <c r="Q36" s="3"/>
      <c r="R36" s="158" t="s">
        <v>95</v>
      </c>
      <c r="S36" s="33" t="s">
        <v>96</v>
      </c>
      <c r="T36" s="33" t="s">
        <v>97</v>
      </c>
      <c r="U36" s="33" t="s">
        <v>98</v>
      </c>
      <c r="V36" s="33" t="s">
        <v>99</v>
      </c>
      <c r="W36" s="33" t="s">
        <v>100</v>
      </c>
      <c r="X36" s="33" t="s">
        <v>101</v>
      </c>
      <c r="Y36" s="33" t="s">
        <v>102</v>
      </c>
      <c r="Z36" s="33" t="s">
        <v>103</v>
      </c>
      <c r="AA36" s="33" t="s">
        <v>104</v>
      </c>
      <c r="AB36" s="33" t="s">
        <v>105</v>
      </c>
      <c r="AC36" s="158" t="s">
        <v>106</v>
      </c>
      <c r="AD36" s="11"/>
      <c r="AE36" s="3"/>
    </row>
    <row r="37" spans="1:86" x14ac:dyDescent="0.3">
      <c r="B37" s="231" t="s">
        <v>107</v>
      </c>
      <c r="C37" s="231" t="s">
        <v>108</v>
      </c>
      <c r="D37" s="231">
        <v>338945</v>
      </c>
      <c r="E37" s="231"/>
      <c r="F37" s="233"/>
      <c r="G37" s="231"/>
      <c r="H37" s="231"/>
      <c r="I37" s="233">
        <v>0.03</v>
      </c>
      <c r="J37" s="231"/>
      <c r="K37" s="233"/>
      <c r="L37" s="233">
        <v>2.7E-2</v>
      </c>
      <c r="M37" s="233"/>
      <c r="N37" s="233"/>
      <c r="O37" s="233"/>
      <c r="Q37" s="157" t="s">
        <v>109</v>
      </c>
      <c r="R37" s="159"/>
      <c r="S37" s="35"/>
      <c r="T37" s="35"/>
      <c r="U37" s="35"/>
      <c r="V37" s="35"/>
      <c r="W37" s="35"/>
      <c r="X37" s="35"/>
      <c r="Y37" s="35"/>
      <c r="Z37" s="35"/>
      <c r="AA37" s="35"/>
      <c r="AB37" s="35"/>
      <c r="AC37" s="182"/>
      <c r="AD37" s="163" t="s">
        <v>110</v>
      </c>
      <c r="AE37" s="3"/>
    </row>
    <row r="38" spans="1:86" s="6" customFormat="1" ht="15.5" x14ac:dyDescent="0.35">
      <c r="A38" s="2"/>
      <c r="B38" s="230" t="s">
        <v>107</v>
      </c>
      <c r="C38" s="230" t="s">
        <v>111</v>
      </c>
      <c r="D38" s="230">
        <v>441798</v>
      </c>
      <c r="E38" s="230"/>
      <c r="F38" s="232"/>
      <c r="G38" s="230"/>
      <c r="H38" s="230"/>
      <c r="I38" s="232">
        <v>2.6000000000000002E-2</v>
      </c>
      <c r="J38" s="230"/>
      <c r="K38" s="232"/>
      <c r="L38" s="232">
        <v>2.3400000000000001E-2</v>
      </c>
      <c r="M38" s="232"/>
      <c r="N38" s="232"/>
      <c r="O38" s="232"/>
      <c r="P38" s="2"/>
      <c r="Q38" s="3"/>
      <c r="R38" s="36"/>
      <c r="S38" s="34"/>
      <c r="T38" s="34"/>
      <c r="U38" s="34"/>
      <c r="V38" s="34"/>
      <c r="W38" s="34"/>
      <c r="X38" s="34"/>
      <c r="Y38" s="34"/>
      <c r="AA38" s="34"/>
      <c r="AB38" s="34"/>
      <c r="AC38" s="34"/>
      <c r="AD38" s="181" t="s">
        <v>112</v>
      </c>
      <c r="AE38" s="11"/>
    </row>
    <row r="39" spans="1:86" s="6" customFormat="1" ht="15.5" x14ac:dyDescent="0.35">
      <c r="A39" s="2"/>
      <c r="B39" s="231" t="s">
        <v>107</v>
      </c>
      <c r="C39" s="231" t="s">
        <v>113</v>
      </c>
      <c r="D39" s="231">
        <v>401036</v>
      </c>
      <c r="E39" s="231"/>
      <c r="F39" s="233"/>
      <c r="G39" s="231"/>
      <c r="H39" s="231"/>
      <c r="I39" s="233">
        <v>2.7000000000000003E-2</v>
      </c>
      <c r="J39" s="231"/>
      <c r="K39" s="233"/>
      <c r="L39" s="233">
        <v>2.4300000000000002E-2</v>
      </c>
      <c r="M39" s="233"/>
      <c r="N39" s="233"/>
      <c r="O39" s="233"/>
      <c r="P39" s="3"/>
      <c r="Q39" s="3"/>
      <c r="R39" s="36"/>
      <c r="S39" s="34"/>
      <c r="T39" s="34"/>
      <c r="V39" s="34"/>
      <c r="W39" s="34"/>
      <c r="X39" s="34"/>
      <c r="Y39" s="34"/>
      <c r="Z39" s="34"/>
      <c r="AA39" s="34"/>
      <c r="AB39" s="34"/>
      <c r="AC39" s="34"/>
      <c r="AD39" s="164" t="s">
        <v>114</v>
      </c>
      <c r="AE39" s="11"/>
    </row>
    <row r="40" spans="1:86" s="6" customFormat="1" ht="15.5" x14ac:dyDescent="0.35">
      <c r="A40" s="2"/>
      <c r="B40" s="230" t="s">
        <v>107</v>
      </c>
      <c r="C40" s="230" t="s">
        <v>115</v>
      </c>
      <c r="D40" s="230">
        <v>390016</v>
      </c>
      <c r="E40" s="230"/>
      <c r="F40" s="232"/>
      <c r="G40" s="230"/>
      <c r="H40" s="230"/>
      <c r="I40" s="232">
        <v>2.3E-2</v>
      </c>
      <c r="J40" s="230"/>
      <c r="K40" s="232"/>
      <c r="L40" s="232">
        <v>2.07E-2</v>
      </c>
      <c r="M40" s="232"/>
      <c r="N40" s="232"/>
      <c r="O40" s="232"/>
      <c r="P40" s="3"/>
      <c r="Q40" s="11"/>
      <c r="R40" s="36"/>
      <c r="S40" s="34"/>
      <c r="T40" s="34"/>
      <c r="U40" s="34"/>
      <c r="V40" s="34"/>
      <c r="W40" s="34"/>
      <c r="X40" s="34"/>
      <c r="Y40" s="34"/>
      <c r="Z40" s="34"/>
      <c r="AA40" s="34"/>
      <c r="AB40" s="34"/>
      <c r="AC40" s="34"/>
      <c r="AD40" s="165" t="s">
        <v>116</v>
      </c>
      <c r="AE40" s="11"/>
    </row>
    <row r="41" spans="1:86" s="6" customFormat="1" ht="15.5" x14ac:dyDescent="0.35">
      <c r="A41" s="2"/>
      <c r="B41" s="231" t="s">
        <v>107</v>
      </c>
      <c r="C41" s="231" t="s">
        <v>117</v>
      </c>
      <c r="D41" s="231">
        <v>253363</v>
      </c>
      <c r="E41" s="231"/>
      <c r="F41" s="233"/>
      <c r="G41" s="231"/>
      <c r="H41" s="231"/>
      <c r="I41" s="233">
        <v>2.5000000000000001E-2</v>
      </c>
      <c r="J41" s="231"/>
      <c r="K41" s="233"/>
      <c r="L41" s="233">
        <v>2.2499999999999999E-2</v>
      </c>
      <c r="M41" s="233"/>
      <c r="N41" s="233"/>
      <c r="O41" s="233"/>
      <c r="P41" s="11"/>
      <c r="Q41" s="11"/>
      <c r="R41" s="36"/>
      <c r="S41" s="34"/>
      <c r="T41" s="34"/>
      <c r="U41" s="34"/>
      <c r="V41" s="34"/>
      <c r="W41" s="34"/>
      <c r="X41" s="34"/>
      <c r="Y41" s="34"/>
      <c r="Z41" s="34"/>
      <c r="AA41" s="34"/>
      <c r="AB41" s="34"/>
      <c r="AC41" s="34"/>
      <c r="AD41" s="166" t="s">
        <v>118</v>
      </c>
      <c r="AE41" s="11"/>
    </row>
    <row r="42" spans="1:86" s="6" customFormat="1" ht="15.65" customHeight="1" x14ac:dyDescent="0.35">
      <c r="B42" s="230" t="s">
        <v>107</v>
      </c>
      <c r="C42" s="230" t="s">
        <v>119</v>
      </c>
      <c r="D42" s="230">
        <v>320513</v>
      </c>
      <c r="E42" s="230"/>
      <c r="F42" s="232"/>
      <c r="G42" s="230"/>
      <c r="H42" s="230"/>
      <c r="I42" s="232">
        <v>2.7000000000000003E-2</v>
      </c>
      <c r="J42" s="230"/>
      <c r="K42" s="232"/>
      <c r="L42" s="232">
        <v>2.4300000000000002E-2</v>
      </c>
      <c r="M42" s="232"/>
      <c r="N42" s="232"/>
      <c r="O42" s="232"/>
      <c r="Q42" s="6" t="s">
        <v>120</v>
      </c>
      <c r="R42" s="36"/>
      <c r="U42" s="34"/>
      <c r="V42" s="34"/>
      <c r="W42" s="180"/>
      <c r="X42" s="180"/>
      <c r="Y42" s="180"/>
      <c r="Z42" s="180"/>
      <c r="AA42" s="34"/>
      <c r="AB42" s="34"/>
      <c r="AC42" s="34"/>
      <c r="AD42" s="167" t="s">
        <v>121</v>
      </c>
      <c r="AE42" s="11"/>
    </row>
    <row r="43" spans="1:86" s="6" customFormat="1" ht="15.65" customHeight="1" x14ac:dyDescent="0.35">
      <c r="B43" s="231" t="s">
        <v>122</v>
      </c>
      <c r="C43" s="231" t="s">
        <v>123</v>
      </c>
      <c r="D43" s="231">
        <v>440796</v>
      </c>
      <c r="E43" s="231"/>
      <c r="F43" s="233"/>
      <c r="G43" s="231"/>
      <c r="H43" s="231"/>
      <c r="I43" s="233">
        <v>1E-3</v>
      </c>
      <c r="J43" s="231"/>
      <c r="K43" s="233"/>
      <c r="L43" s="233">
        <v>8.9999999999999998E-4</v>
      </c>
      <c r="M43" s="233"/>
      <c r="N43" s="233"/>
      <c r="O43" s="233"/>
      <c r="R43" s="36"/>
      <c r="S43" s="34"/>
      <c r="T43" s="34"/>
      <c r="U43" s="34"/>
      <c r="V43" s="34"/>
      <c r="Y43" s="34"/>
      <c r="Z43" s="34"/>
      <c r="AA43" s="34"/>
      <c r="AB43" s="34"/>
      <c r="AC43" s="34"/>
      <c r="AD43" s="168" t="s">
        <v>124</v>
      </c>
      <c r="AE43" s="11"/>
    </row>
    <row r="44" spans="1:86" ht="15.65" customHeight="1" x14ac:dyDescent="0.35">
      <c r="A44" s="6"/>
      <c r="B44" s="230" t="s">
        <v>122</v>
      </c>
      <c r="C44" s="230" t="s">
        <v>125</v>
      </c>
      <c r="D44" s="230">
        <v>294201</v>
      </c>
      <c r="E44" s="230"/>
      <c r="F44" s="232"/>
      <c r="G44" s="230"/>
      <c r="H44" s="230"/>
      <c r="I44" s="232">
        <v>1E-3</v>
      </c>
      <c r="J44" s="230"/>
      <c r="K44" s="232"/>
      <c r="L44" s="232">
        <v>8.9999999999999998E-4</v>
      </c>
      <c r="M44" s="232"/>
      <c r="N44" s="232"/>
      <c r="O44" s="232"/>
      <c r="P44" s="11"/>
      <c r="Q44" s="11"/>
      <c r="R44" s="36"/>
      <c r="S44" s="34"/>
      <c r="T44" s="34"/>
      <c r="U44" s="34"/>
      <c r="V44" s="34"/>
      <c r="W44" s="34"/>
      <c r="X44" s="34"/>
      <c r="Y44" s="34"/>
      <c r="Z44" s="34"/>
      <c r="AA44" s="34"/>
      <c r="AB44" s="34"/>
      <c r="AC44" s="34"/>
      <c r="AD44" s="169" t="s">
        <v>126</v>
      </c>
    </row>
    <row r="45" spans="1:86" s="4" customFormat="1" ht="15.65" customHeight="1" x14ac:dyDescent="0.3">
      <c r="A45" s="6"/>
      <c r="B45" s="231" t="s">
        <v>122</v>
      </c>
      <c r="C45" s="231" t="s">
        <v>127</v>
      </c>
      <c r="D45" s="231">
        <v>205695</v>
      </c>
      <c r="E45" s="231"/>
      <c r="F45" s="233"/>
      <c r="G45" s="231"/>
      <c r="H45" s="231"/>
      <c r="I45" s="233">
        <v>4.0000000000000001E-3</v>
      </c>
      <c r="J45" s="231"/>
      <c r="K45" s="233"/>
      <c r="L45" s="233">
        <v>3.5999999999999999E-3</v>
      </c>
      <c r="M45" s="233"/>
      <c r="N45" s="233"/>
      <c r="O45" s="233"/>
      <c r="P45" s="2"/>
      <c r="Q45" s="6"/>
      <c r="R45" s="36"/>
      <c r="S45" s="6"/>
      <c r="T45" s="6"/>
      <c r="U45" s="6"/>
      <c r="V45" s="6"/>
      <c r="W45" s="34"/>
      <c r="X45" s="34"/>
      <c r="AA45" s="6"/>
      <c r="AB45" s="6"/>
      <c r="AC45" s="34"/>
      <c r="AD45" s="170" t="s">
        <v>128</v>
      </c>
      <c r="AE45" s="19"/>
    </row>
    <row r="46" spans="1:86" s="5" customFormat="1" ht="15.65" customHeight="1" x14ac:dyDescent="0.3">
      <c r="A46" s="6"/>
      <c r="B46" s="230" t="s">
        <v>129</v>
      </c>
      <c r="C46" s="230" t="s">
        <v>130</v>
      </c>
      <c r="D46" s="230">
        <v>184036</v>
      </c>
      <c r="E46" s="230"/>
      <c r="F46" s="232"/>
      <c r="G46" s="230"/>
      <c r="H46" s="230"/>
      <c r="I46" s="232">
        <v>9.0000000000000011E-3</v>
      </c>
      <c r="J46" s="230"/>
      <c r="K46" s="232"/>
      <c r="L46" s="232">
        <v>8.1000000000000013E-3</v>
      </c>
      <c r="M46" s="232"/>
      <c r="N46" s="232"/>
      <c r="O46" s="232"/>
      <c r="P46" s="19"/>
      <c r="Q46" s="6"/>
      <c r="R46" s="36"/>
      <c r="S46" s="34"/>
      <c r="T46" s="34"/>
      <c r="U46" s="34"/>
      <c r="V46" s="34"/>
      <c r="W46" s="34"/>
      <c r="X46" s="34"/>
      <c r="Y46" s="34"/>
      <c r="Z46" s="34"/>
      <c r="AA46" s="34"/>
      <c r="AB46" s="34"/>
      <c r="AC46" s="34"/>
      <c r="AD46" s="171" t="s">
        <v>131</v>
      </c>
      <c r="AE46" s="19"/>
    </row>
    <row r="47" spans="1:86" s="6" customFormat="1" ht="15.65" customHeight="1" x14ac:dyDescent="0.3">
      <c r="B47" s="231" t="s">
        <v>129</v>
      </c>
      <c r="C47" s="231" t="s">
        <v>132</v>
      </c>
      <c r="D47" s="231">
        <v>1123298</v>
      </c>
      <c r="E47" s="231"/>
      <c r="F47" s="233"/>
      <c r="G47" s="231"/>
      <c r="H47" s="231"/>
      <c r="I47" s="233">
        <v>9.0000000000000011E-3</v>
      </c>
      <c r="J47" s="231"/>
      <c r="K47" s="233"/>
      <c r="L47" s="233">
        <v>8.1000000000000013E-3</v>
      </c>
      <c r="M47" s="233"/>
      <c r="N47" s="233"/>
      <c r="O47" s="233"/>
      <c r="P47" s="19"/>
      <c r="Q47" s="2" t="s">
        <v>133</v>
      </c>
      <c r="R47" s="36"/>
      <c r="S47" s="34"/>
      <c r="T47" s="34"/>
      <c r="U47" s="34"/>
      <c r="V47" s="34"/>
      <c r="W47" s="34"/>
      <c r="X47" s="34"/>
      <c r="Y47" s="34"/>
      <c r="Z47" s="34"/>
      <c r="AA47" s="34"/>
      <c r="AB47" s="34"/>
      <c r="AC47" s="34"/>
      <c r="AD47" s="172" t="s">
        <v>134</v>
      </c>
      <c r="AE47" s="19"/>
    </row>
    <row r="48" spans="1:86" s="6" customFormat="1" ht="15.65" customHeight="1" x14ac:dyDescent="0.35">
      <c r="A48" s="2"/>
      <c r="B48" s="230" t="s">
        <v>129</v>
      </c>
      <c r="C48" s="230" t="s">
        <v>135</v>
      </c>
      <c r="D48" s="230">
        <v>1230251</v>
      </c>
      <c r="E48" s="230"/>
      <c r="F48" s="232"/>
      <c r="G48" s="230"/>
      <c r="H48" s="230"/>
      <c r="I48" s="232">
        <v>9.0000000000000011E-3</v>
      </c>
      <c r="J48" s="230"/>
      <c r="K48" s="232"/>
      <c r="L48" s="232">
        <v>8.1000000000000013E-3</v>
      </c>
      <c r="M48" s="232"/>
      <c r="N48" s="232"/>
      <c r="O48" s="232"/>
      <c r="P48" s="19"/>
      <c r="Q48" s="4"/>
      <c r="R48" s="36"/>
      <c r="S48" s="34"/>
      <c r="T48" s="34"/>
      <c r="U48" s="34"/>
      <c r="V48" s="34"/>
      <c r="W48" s="34"/>
      <c r="X48" s="34"/>
      <c r="Y48" s="34"/>
      <c r="Z48" s="34"/>
      <c r="AA48" s="34"/>
      <c r="AB48" s="34"/>
      <c r="AC48" s="34"/>
      <c r="AD48" s="173" t="s">
        <v>136</v>
      </c>
      <c r="AE48" s="19"/>
      <c r="CG48"/>
      <c r="CH48"/>
    </row>
    <row r="49" spans="1:99" s="6" customFormat="1" ht="15.65" customHeight="1" x14ac:dyDescent="0.35">
      <c r="A49" s="4"/>
      <c r="B49" s="231" t="s">
        <v>129</v>
      </c>
      <c r="C49" s="231" t="s">
        <v>137</v>
      </c>
      <c r="D49" s="231">
        <v>373623</v>
      </c>
      <c r="E49" s="231"/>
      <c r="F49" s="233"/>
      <c r="G49" s="231"/>
      <c r="H49" s="231"/>
      <c r="I49" s="233">
        <v>9.0000000000000011E-3</v>
      </c>
      <c r="J49" s="231"/>
      <c r="K49" s="233"/>
      <c r="L49" s="233">
        <v>8.1000000000000013E-3</v>
      </c>
      <c r="M49" s="233"/>
      <c r="N49" s="233"/>
      <c r="O49" s="233"/>
      <c r="P49" s="19"/>
      <c r="Q49" s="5"/>
      <c r="R49" s="36"/>
      <c r="S49" s="34"/>
      <c r="T49" s="34"/>
      <c r="U49" s="34"/>
      <c r="V49" s="34"/>
      <c r="W49" s="34"/>
      <c r="X49" s="34"/>
      <c r="Y49" s="34"/>
      <c r="Z49" s="34"/>
      <c r="AA49" s="34"/>
      <c r="AB49" s="34"/>
      <c r="AC49" s="34"/>
      <c r="AD49" s="174" t="s">
        <v>138</v>
      </c>
      <c r="AE49" s="19"/>
      <c r="CG49"/>
      <c r="CH49"/>
    </row>
    <row r="50" spans="1:99" s="6" customFormat="1" ht="15.65" customHeight="1" x14ac:dyDescent="0.35">
      <c r="A50" s="5"/>
      <c r="B50" s="230" t="s">
        <v>129</v>
      </c>
      <c r="C50" s="230" t="s">
        <v>139</v>
      </c>
      <c r="D50" s="230">
        <v>682097</v>
      </c>
      <c r="E50" s="230"/>
      <c r="F50" s="232"/>
      <c r="G50" s="230"/>
      <c r="H50" s="230"/>
      <c r="I50" s="232">
        <v>9.0000000000000011E-3</v>
      </c>
      <c r="J50" s="230"/>
      <c r="K50" s="232"/>
      <c r="L50" s="232">
        <v>8.1000000000000013E-3</v>
      </c>
      <c r="M50" s="232"/>
      <c r="N50" s="232"/>
      <c r="O50" s="232"/>
      <c r="P50" s="19"/>
      <c r="R50" s="36"/>
      <c r="T50" s="34"/>
      <c r="Z50" s="34"/>
      <c r="AA50" s="34"/>
      <c r="AB50" s="34"/>
      <c r="AC50" s="34"/>
      <c r="AD50" s="175" t="s">
        <v>140</v>
      </c>
      <c r="AE50" s="19"/>
      <c r="CG50"/>
      <c r="CH50"/>
    </row>
    <row r="51" spans="1:99" s="6" customFormat="1" ht="15.65" customHeight="1" x14ac:dyDescent="0.35">
      <c r="B51" s="231" t="s">
        <v>141</v>
      </c>
      <c r="C51" s="231" t="s">
        <v>142</v>
      </c>
      <c r="D51" s="231">
        <v>156614</v>
      </c>
      <c r="E51" s="231"/>
      <c r="F51" s="233"/>
      <c r="G51" s="231"/>
      <c r="H51" s="231"/>
      <c r="I51" s="233">
        <v>5.0000000000000001E-3</v>
      </c>
      <c r="J51" s="231"/>
      <c r="K51" s="233"/>
      <c r="L51" s="233">
        <v>4.5000000000000005E-3</v>
      </c>
      <c r="M51" s="233"/>
      <c r="N51" s="233"/>
      <c r="O51" s="233"/>
      <c r="P51" s="19"/>
      <c r="R51" s="36"/>
      <c r="Z51" s="34"/>
      <c r="AA51" s="34"/>
      <c r="AB51" s="34"/>
      <c r="AC51" s="34"/>
      <c r="AD51" s="176" t="s">
        <v>143</v>
      </c>
      <c r="AE51" s="19"/>
      <c r="CG51"/>
      <c r="CH51"/>
      <c r="CI51"/>
      <c r="CJ51"/>
      <c r="CK51"/>
      <c r="CL51"/>
      <c r="CM51"/>
      <c r="CN51"/>
      <c r="CO51"/>
      <c r="CP51"/>
      <c r="CQ51"/>
      <c r="CR51"/>
      <c r="CS51"/>
      <c r="CT51"/>
      <c r="CU51"/>
    </row>
    <row r="52" spans="1:99" s="6" customFormat="1" ht="15.65" customHeight="1" x14ac:dyDescent="0.35">
      <c r="B52" s="230" t="s">
        <v>141</v>
      </c>
      <c r="C52" s="230" t="s">
        <v>144</v>
      </c>
      <c r="D52" s="230">
        <v>234085</v>
      </c>
      <c r="E52" s="230"/>
      <c r="F52" s="232"/>
      <c r="G52" s="230"/>
      <c r="H52" s="230"/>
      <c r="I52" s="232">
        <v>5.0000000000000001E-3</v>
      </c>
      <c r="J52" s="230"/>
      <c r="K52" s="232"/>
      <c r="L52" s="232">
        <v>4.5000000000000005E-3</v>
      </c>
      <c r="M52" s="232"/>
      <c r="N52" s="232"/>
      <c r="O52" s="232"/>
      <c r="P52" s="19"/>
      <c r="Q52" s="3" t="s">
        <v>145</v>
      </c>
      <c r="R52" s="36"/>
      <c r="S52" s="34"/>
      <c r="U52" s="34"/>
      <c r="V52" s="34"/>
      <c r="W52" s="34"/>
      <c r="X52" s="34"/>
      <c r="Y52" s="34"/>
      <c r="Z52" s="34"/>
      <c r="AA52" s="34"/>
      <c r="AB52" s="34"/>
      <c r="AC52" s="34"/>
      <c r="AD52" s="179" t="s">
        <v>145</v>
      </c>
      <c r="AE52" s="19"/>
      <c r="CG52"/>
      <c r="CH52"/>
      <c r="CI52"/>
      <c r="CJ52"/>
      <c r="CK52"/>
      <c r="CL52"/>
      <c r="CM52"/>
      <c r="CN52"/>
      <c r="CO52"/>
      <c r="CP52"/>
      <c r="CQ52"/>
      <c r="CR52"/>
      <c r="CS52"/>
      <c r="CT52"/>
      <c r="CU52"/>
    </row>
    <row r="53" spans="1:99" s="6" customFormat="1" ht="15.65" customHeight="1" x14ac:dyDescent="0.35">
      <c r="B53" s="231" t="s">
        <v>141</v>
      </c>
      <c r="C53" s="231" t="s">
        <v>146</v>
      </c>
      <c r="D53" s="231">
        <v>289816</v>
      </c>
      <c r="E53" s="231"/>
      <c r="F53" s="233"/>
      <c r="G53" s="231"/>
      <c r="H53" s="231"/>
      <c r="I53" s="233">
        <v>8.0000000000000002E-3</v>
      </c>
      <c r="J53" s="231"/>
      <c r="K53" s="233"/>
      <c r="L53" s="233">
        <v>7.1999999999999998E-3</v>
      </c>
      <c r="M53" s="233"/>
      <c r="N53" s="233"/>
      <c r="O53" s="233"/>
      <c r="P53" s="19"/>
      <c r="Q53" s="2" t="s">
        <v>147</v>
      </c>
      <c r="R53" s="36"/>
      <c r="S53" s="34"/>
      <c r="T53" s="34"/>
      <c r="U53" s="34"/>
      <c r="V53" s="34"/>
      <c r="W53" s="34"/>
      <c r="Y53" s="34"/>
      <c r="Z53" s="34"/>
      <c r="AA53" s="34"/>
      <c r="AB53" s="34"/>
      <c r="AC53" s="34"/>
      <c r="AD53" s="177" t="s">
        <v>148</v>
      </c>
      <c r="AE53" s="19"/>
      <c r="CG53"/>
      <c r="CH53"/>
      <c r="CI53"/>
      <c r="CJ53"/>
      <c r="CK53"/>
      <c r="CL53"/>
      <c r="CM53"/>
      <c r="CN53"/>
      <c r="CO53"/>
      <c r="CP53"/>
      <c r="CQ53"/>
      <c r="CR53"/>
      <c r="CS53"/>
      <c r="CT53"/>
      <c r="CU53"/>
    </row>
    <row r="54" spans="1:99" s="6" customFormat="1" ht="15.65" customHeight="1" x14ac:dyDescent="0.35">
      <c r="B54" s="230" t="s">
        <v>141</v>
      </c>
      <c r="C54" s="230" t="s">
        <v>149</v>
      </c>
      <c r="D54" s="230">
        <v>413644</v>
      </c>
      <c r="E54" s="230"/>
      <c r="F54" s="232"/>
      <c r="G54" s="230"/>
      <c r="H54" s="230"/>
      <c r="I54" s="232">
        <v>2.6000000000000002E-2</v>
      </c>
      <c r="J54" s="230"/>
      <c r="K54" s="232"/>
      <c r="L54" s="232">
        <v>2.3400000000000001E-2</v>
      </c>
      <c r="M54" s="232"/>
      <c r="N54" s="232"/>
      <c r="O54" s="232"/>
      <c r="P54" s="19"/>
      <c r="Q54" s="19"/>
      <c r="R54" s="38"/>
      <c r="S54" s="39"/>
      <c r="T54" s="39"/>
      <c r="U54" s="39"/>
      <c r="V54" s="39"/>
      <c r="W54" s="39"/>
      <c r="X54" s="39"/>
      <c r="Y54" s="39"/>
      <c r="Z54" s="39"/>
      <c r="AA54" s="39"/>
      <c r="AB54" s="39"/>
      <c r="AC54" s="39"/>
      <c r="AD54" s="178" t="s">
        <v>150</v>
      </c>
      <c r="AE54" s="19"/>
      <c r="CG54"/>
      <c r="CH54"/>
      <c r="CI54"/>
      <c r="CJ54"/>
      <c r="CK54"/>
      <c r="CL54"/>
      <c r="CM54"/>
      <c r="CN54"/>
      <c r="CO54"/>
      <c r="CP54"/>
      <c r="CQ54"/>
      <c r="CR54"/>
      <c r="CS54"/>
      <c r="CT54"/>
      <c r="CU54"/>
    </row>
    <row r="55" spans="1:99" s="6" customFormat="1" ht="15.65" customHeight="1" x14ac:dyDescent="0.35">
      <c r="B55" s="231" t="s">
        <v>141</v>
      </c>
      <c r="C55" s="231" t="s">
        <v>151</v>
      </c>
      <c r="D55" s="231">
        <v>261277</v>
      </c>
      <c r="E55" s="231"/>
      <c r="F55" s="233"/>
      <c r="G55" s="231"/>
      <c r="H55" s="231"/>
      <c r="I55" s="233">
        <v>8.0000000000000002E-3</v>
      </c>
      <c r="J55" s="231"/>
      <c r="K55" s="233"/>
      <c r="L55" s="233">
        <v>7.1999999999999998E-3</v>
      </c>
      <c r="M55" s="233"/>
      <c r="N55" s="233"/>
      <c r="O55" s="233"/>
      <c r="P55" s="19"/>
      <c r="AE55" s="19"/>
      <c r="CG55"/>
      <c r="CH55"/>
      <c r="CI55"/>
      <c r="CJ55"/>
      <c r="CK55"/>
      <c r="CL55"/>
      <c r="CM55"/>
      <c r="CN55"/>
      <c r="CO55"/>
      <c r="CP55"/>
      <c r="CQ55"/>
      <c r="CR55"/>
      <c r="CS55"/>
      <c r="CT55"/>
      <c r="CU55"/>
    </row>
    <row r="56" spans="1:99" s="6" customFormat="1" ht="15.65" customHeight="1" x14ac:dyDescent="0.5">
      <c r="B56" s="230" t="s">
        <v>141</v>
      </c>
      <c r="C56" s="230" t="s">
        <v>152</v>
      </c>
      <c r="D56" s="230">
        <v>250233</v>
      </c>
      <c r="E56" s="230"/>
      <c r="F56" s="232"/>
      <c r="G56" s="230"/>
      <c r="H56" s="230"/>
      <c r="I56" s="232">
        <v>5.0000000000000001E-3</v>
      </c>
      <c r="J56" s="230"/>
      <c r="K56" s="232"/>
      <c r="L56" s="232">
        <v>4.5000000000000005E-3</v>
      </c>
      <c r="M56" s="232"/>
      <c r="N56" s="232"/>
      <c r="O56" s="232"/>
      <c r="P56" s="19"/>
      <c r="Q56" s="19"/>
      <c r="R56" s="161" t="s">
        <v>153</v>
      </c>
      <c r="S56" s="162"/>
      <c r="T56" s="162"/>
      <c r="U56" s="162"/>
      <c r="V56" s="162"/>
      <c r="W56" s="162"/>
      <c r="X56" s="162"/>
      <c r="Y56" s="162"/>
      <c r="Z56" s="162"/>
      <c r="AA56" s="162"/>
      <c r="AB56" s="162"/>
      <c r="AC56" s="162"/>
      <c r="AD56" s="19"/>
      <c r="AE56" s="19"/>
      <c r="CG56"/>
      <c r="CH56"/>
      <c r="CI56"/>
      <c r="CJ56"/>
      <c r="CK56"/>
      <c r="CL56"/>
      <c r="CM56"/>
      <c r="CN56"/>
      <c r="CO56"/>
      <c r="CP56"/>
      <c r="CQ56"/>
      <c r="CR56"/>
      <c r="CS56"/>
      <c r="CT56"/>
      <c r="CU56"/>
    </row>
    <row r="57" spans="1:99" s="6" customFormat="1" ht="15.65" customHeight="1" x14ac:dyDescent="0.35">
      <c r="B57" s="231" t="s">
        <v>141</v>
      </c>
      <c r="C57" s="231" t="s">
        <v>154</v>
      </c>
      <c r="D57" s="231">
        <v>195981</v>
      </c>
      <c r="E57" s="231"/>
      <c r="F57" s="233"/>
      <c r="G57" s="231"/>
      <c r="H57" s="231"/>
      <c r="I57" s="233">
        <v>5.0000000000000001E-3</v>
      </c>
      <c r="J57" s="231"/>
      <c r="K57" s="233"/>
      <c r="L57" s="233">
        <v>4.5000000000000005E-3</v>
      </c>
      <c r="M57" s="233"/>
      <c r="N57" s="233"/>
      <c r="O57" s="233"/>
      <c r="P57" s="19"/>
      <c r="Q57" s="19"/>
      <c r="R57" s="2" t="s">
        <v>155</v>
      </c>
      <c r="S57" s="19"/>
      <c r="T57" s="19"/>
      <c r="U57" s="19"/>
      <c r="V57" s="19"/>
      <c r="W57" s="19"/>
      <c r="X57" s="19"/>
      <c r="Y57" s="19"/>
      <c r="Z57" s="19"/>
      <c r="AA57" s="19"/>
      <c r="AB57" s="19"/>
      <c r="AC57" s="19"/>
      <c r="AD57" s="19"/>
      <c r="AE57" s="19"/>
      <c r="CG57"/>
      <c r="CH57"/>
      <c r="CI57"/>
      <c r="CJ57"/>
      <c r="CK57"/>
      <c r="CL57"/>
      <c r="CM57"/>
      <c r="CN57"/>
      <c r="CO57"/>
      <c r="CP57"/>
      <c r="CQ57"/>
      <c r="CR57"/>
      <c r="CS57"/>
      <c r="CT57"/>
      <c r="CU57"/>
    </row>
    <row r="58" spans="1:99" s="6" customFormat="1" ht="15.5" x14ac:dyDescent="0.35">
      <c r="B58" s="230" t="s">
        <v>156</v>
      </c>
      <c r="C58" s="230" t="s">
        <v>157</v>
      </c>
      <c r="D58" s="230">
        <v>221772</v>
      </c>
      <c r="E58" s="230"/>
      <c r="F58" s="232"/>
      <c r="G58" s="230"/>
      <c r="H58" s="230"/>
      <c r="I58" s="232">
        <v>2.6000000000000002E-2</v>
      </c>
      <c r="J58" s="230"/>
      <c r="K58" s="232"/>
      <c r="L58" s="232">
        <v>2.3400000000000001E-2</v>
      </c>
      <c r="M58" s="232"/>
      <c r="N58" s="232"/>
      <c r="O58" s="232"/>
      <c r="P58" s="19"/>
      <c r="Q58" s="19"/>
      <c r="R58" s="19"/>
      <c r="S58" s="19"/>
      <c r="T58" s="19"/>
      <c r="U58" s="19"/>
      <c r="V58" s="19"/>
      <c r="W58" s="19"/>
      <c r="X58" s="19"/>
      <c r="Y58" s="19"/>
      <c r="AA58" s="19"/>
      <c r="AB58" s="19"/>
      <c r="AC58" s="19"/>
      <c r="AD58" s="19"/>
      <c r="AE58" s="19"/>
      <c r="CG58"/>
      <c r="CH58"/>
      <c r="CI58"/>
      <c r="CJ58"/>
      <c r="CK58"/>
      <c r="CL58"/>
      <c r="CM58"/>
      <c r="CN58"/>
      <c r="CO58"/>
      <c r="CP58"/>
      <c r="CQ58"/>
      <c r="CR58"/>
      <c r="CS58"/>
      <c r="CT58"/>
      <c r="CU58"/>
    </row>
    <row r="59" spans="1:99" s="6" customFormat="1" ht="15.5" x14ac:dyDescent="0.35">
      <c r="B59" s="231" t="s">
        <v>156</v>
      </c>
      <c r="C59" s="231" t="s">
        <v>158</v>
      </c>
      <c r="D59" s="231">
        <v>266437</v>
      </c>
      <c r="E59" s="231"/>
      <c r="F59" s="233"/>
      <c r="G59" s="231"/>
      <c r="H59" s="231"/>
      <c r="I59" s="233">
        <v>2.8999999999999998E-2</v>
      </c>
      <c r="J59" s="231"/>
      <c r="K59" s="233"/>
      <c r="L59" s="233">
        <v>2.6099999999999998E-2</v>
      </c>
      <c r="M59" s="233"/>
      <c r="N59" s="233"/>
      <c r="O59" s="233"/>
      <c r="P59" s="19"/>
      <c r="Q59" s="19"/>
      <c r="R59" s="19"/>
      <c r="S59" s="19"/>
      <c r="T59" s="19"/>
      <c r="U59" s="19"/>
      <c r="V59" s="19"/>
      <c r="W59" s="19"/>
      <c r="X59" s="19"/>
      <c r="Y59" s="19"/>
      <c r="Z59" s="19"/>
      <c r="AA59" s="19"/>
      <c r="AB59" s="19"/>
      <c r="AC59" s="19"/>
      <c r="AD59" s="19"/>
      <c r="CG59"/>
      <c r="CH59"/>
      <c r="CI59"/>
      <c r="CJ59"/>
      <c r="CK59"/>
      <c r="CL59"/>
      <c r="CM59"/>
      <c r="CN59"/>
      <c r="CO59"/>
      <c r="CP59"/>
      <c r="CQ59"/>
      <c r="CR59"/>
      <c r="CS59"/>
      <c r="CT59"/>
      <c r="CU59"/>
    </row>
    <row r="60" spans="1:99" s="6" customFormat="1" ht="15.5" x14ac:dyDescent="0.35">
      <c r="B60" s="230" t="s">
        <v>156</v>
      </c>
      <c r="C60" s="230" t="s">
        <v>159</v>
      </c>
      <c r="D60" s="230">
        <v>247970</v>
      </c>
      <c r="E60" s="230"/>
      <c r="F60" s="232"/>
      <c r="G60" s="230"/>
      <c r="H60" s="230"/>
      <c r="I60" s="232">
        <v>2.6000000000000002E-2</v>
      </c>
      <c r="J60" s="230"/>
      <c r="K60" s="232"/>
      <c r="L60" s="232">
        <v>2.3400000000000001E-2</v>
      </c>
      <c r="M60" s="232"/>
      <c r="N60" s="232"/>
      <c r="O60" s="232"/>
      <c r="P60" s="19"/>
      <c r="Q60" s="19"/>
      <c r="R60" s="19"/>
      <c r="S60" s="19"/>
      <c r="T60" s="19"/>
      <c r="U60" s="19"/>
      <c r="V60" s="19"/>
      <c r="W60" s="19"/>
      <c r="X60" s="19"/>
      <c r="Y60" s="19"/>
      <c r="Z60" s="19"/>
      <c r="AA60" s="19"/>
      <c r="AB60" s="19"/>
      <c r="AC60" s="19"/>
      <c r="AD60" s="19"/>
      <c r="CG60"/>
      <c r="CH60"/>
      <c r="CI60"/>
      <c r="CJ60"/>
      <c r="CK60"/>
      <c r="CL60"/>
      <c r="CM60"/>
      <c r="CN60"/>
      <c r="CO60"/>
      <c r="CP60"/>
      <c r="CQ60"/>
      <c r="CR60"/>
      <c r="CS60"/>
      <c r="CT60"/>
      <c r="CU60"/>
    </row>
    <row r="61" spans="1:99" s="6" customFormat="1" ht="15.5" x14ac:dyDescent="0.35">
      <c r="B61" s="231" t="s">
        <v>156</v>
      </c>
      <c r="C61" s="231" t="s">
        <v>160</v>
      </c>
      <c r="D61" s="231">
        <v>548646</v>
      </c>
      <c r="E61" s="231"/>
      <c r="F61" s="233"/>
      <c r="G61" s="231"/>
      <c r="H61" s="231"/>
      <c r="I61" s="233">
        <v>2.6000000000000002E-2</v>
      </c>
      <c r="J61" s="231"/>
      <c r="K61" s="233"/>
      <c r="L61" s="233">
        <v>2.3400000000000001E-2</v>
      </c>
      <c r="M61" s="233"/>
      <c r="N61" s="233"/>
      <c r="O61" s="233"/>
      <c r="P61" s="19"/>
      <c r="Q61" s="19"/>
      <c r="R61" s="19"/>
      <c r="CG61"/>
      <c r="CH61"/>
      <c r="CI61"/>
      <c r="CJ61"/>
      <c r="CK61"/>
      <c r="CL61"/>
      <c r="CM61"/>
      <c r="CN61"/>
      <c r="CO61"/>
      <c r="CP61"/>
      <c r="CQ61"/>
      <c r="CR61"/>
      <c r="CS61"/>
      <c r="CT61"/>
      <c r="CU61"/>
    </row>
    <row r="62" spans="1:99" s="6" customFormat="1" ht="15.5" x14ac:dyDescent="0.35">
      <c r="B62" s="230" t="s">
        <v>156</v>
      </c>
      <c r="C62" s="230" t="s">
        <v>161</v>
      </c>
      <c r="D62" s="230">
        <v>562928</v>
      </c>
      <c r="E62" s="230"/>
      <c r="F62" s="232"/>
      <c r="G62" s="230"/>
      <c r="H62" s="230"/>
      <c r="I62" s="232">
        <v>2.6000000000000002E-2</v>
      </c>
      <c r="J62" s="230"/>
      <c r="K62" s="232"/>
      <c r="L62" s="232">
        <v>2.3400000000000001E-2</v>
      </c>
      <c r="M62" s="232"/>
      <c r="N62" s="232"/>
      <c r="O62" s="232"/>
      <c r="P62" s="19"/>
      <c r="Q62" s="19"/>
      <c r="R62" s="19"/>
      <c r="CG62"/>
      <c r="CH62"/>
      <c r="CI62"/>
      <c r="CJ62"/>
      <c r="CK62"/>
      <c r="CL62"/>
      <c r="CM62"/>
      <c r="CN62"/>
      <c r="CO62"/>
      <c r="CP62"/>
      <c r="CQ62"/>
      <c r="CR62"/>
      <c r="CS62"/>
      <c r="CT62"/>
      <c r="CU62"/>
    </row>
    <row r="63" spans="1:99" s="6" customFormat="1" ht="15.5" x14ac:dyDescent="0.35">
      <c r="B63" s="231" t="s">
        <v>156</v>
      </c>
      <c r="C63" s="231" t="s">
        <v>162</v>
      </c>
      <c r="D63" s="231">
        <v>330534</v>
      </c>
      <c r="E63" s="231"/>
      <c r="F63" s="233"/>
      <c r="G63" s="231"/>
      <c r="H63" s="231"/>
      <c r="I63" s="233">
        <v>2.8999999999999998E-2</v>
      </c>
      <c r="J63" s="231"/>
      <c r="K63" s="233"/>
      <c r="L63" s="233">
        <v>2.6099999999999998E-2</v>
      </c>
      <c r="M63" s="233"/>
      <c r="N63" s="233"/>
      <c r="O63" s="233"/>
      <c r="P63" s="19"/>
      <c r="Q63" s="19"/>
      <c r="R63" s="19"/>
      <c r="CG63"/>
      <c r="CH63"/>
      <c r="CI63"/>
      <c r="CJ63"/>
      <c r="CK63"/>
      <c r="CL63"/>
      <c r="CM63"/>
      <c r="CN63"/>
      <c r="CO63"/>
      <c r="CP63"/>
      <c r="CQ63"/>
      <c r="CR63"/>
      <c r="CS63"/>
      <c r="CT63"/>
      <c r="CU63"/>
    </row>
    <row r="64" spans="1:99" s="6" customFormat="1" ht="15.5" x14ac:dyDescent="0.35">
      <c r="B64" s="230" t="s">
        <v>163</v>
      </c>
      <c r="C64" s="230" t="s">
        <v>164</v>
      </c>
      <c r="D64" s="230">
        <v>462687</v>
      </c>
      <c r="E64" s="230"/>
      <c r="F64" s="232"/>
      <c r="G64" s="230"/>
      <c r="H64" s="230"/>
      <c r="I64" s="232">
        <v>2E-3</v>
      </c>
      <c r="J64" s="230"/>
      <c r="K64" s="232"/>
      <c r="L64" s="232">
        <v>1.8E-3</v>
      </c>
      <c r="M64" s="232"/>
      <c r="N64" s="232"/>
      <c r="O64" s="232"/>
      <c r="P64" s="19"/>
      <c r="Q64" s="19"/>
      <c r="R64" s="19"/>
      <c r="CG64"/>
      <c r="CH64"/>
      <c r="CI64"/>
      <c r="CJ64"/>
      <c r="CK64"/>
      <c r="CL64"/>
      <c r="CM64"/>
      <c r="CN64"/>
      <c r="CO64"/>
      <c r="CP64"/>
      <c r="CQ64"/>
      <c r="CR64"/>
      <c r="CS64"/>
      <c r="CT64"/>
      <c r="CU64"/>
    </row>
    <row r="65" spans="2:99" s="6" customFormat="1" ht="15.5" x14ac:dyDescent="0.35">
      <c r="B65" s="231" t="s">
        <v>163</v>
      </c>
      <c r="C65" s="231" t="s">
        <v>165</v>
      </c>
      <c r="D65" s="231">
        <v>393919</v>
      </c>
      <c r="E65" s="231"/>
      <c r="F65" s="233"/>
      <c r="G65" s="231"/>
      <c r="H65" s="231"/>
      <c r="I65" s="233">
        <v>6.9999999999999993E-3</v>
      </c>
      <c r="J65" s="231"/>
      <c r="K65" s="233"/>
      <c r="L65" s="233">
        <v>6.2999999999999992E-3</v>
      </c>
      <c r="M65" s="233"/>
      <c r="N65" s="233"/>
      <c r="O65" s="233"/>
      <c r="P65" s="19"/>
      <c r="Q65" s="19"/>
      <c r="R65" s="19"/>
      <c r="CG65"/>
      <c r="CH65"/>
      <c r="CI65"/>
      <c r="CJ65"/>
      <c r="CK65"/>
      <c r="CL65"/>
      <c r="CM65"/>
      <c r="CN65"/>
      <c r="CO65"/>
      <c r="CP65"/>
      <c r="CQ65"/>
      <c r="CR65"/>
      <c r="CS65"/>
      <c r="CT65"/>
      <c r="CU65"/>
    </row>
    <row r="66" spans="2:99" s="6" customFormat="1" ht="15.5" x14ac:dyDescent="0.35">
      <c r="B66" s="230" t="s">
        <v>163</v>
      </c>
      <c r="C66" s="230" t="s">
        <v>166</v>
      </c>
      <c r="D66" s="230">
        <v>193777</v>
      </c>
      <c r="E66" s="230"/>
      <c r="F66" s="232"/>
      <c r="G66" s="230"/>
      <c r="H66" s="230"/>
      <c r="I66" s="232">
        <v>2E-3</v>
      </c>
      <c r="J66" s="230"/>
      <c r="K66" s="232"/>
      <c r="L66" s="232">
        <v>1.8E-3</v>
      </c>
      <c r="M66" s="232"/>
      <c r="N66" s="232"/>
      <c r="O66" s="232"/>
      <c r="P66" s="19"/>
      <c r="Q66" s="19"/>
      <c r="R66" s="19"/>
      <c r="CG66"/>
      <c r="CH66"/>
      <c r="CI66"/>
      <c r="CJ66"/>
      <c r="CK66"/>
      <c r="CL66"/>
      <c r="CM66"/>
      <c r="CN66"/>
      <c r="CO66"/>
      <c r="CP66"/>
      <c r="CQ66"/>
      <c r="CR66"/>
      <c r="CS66"/>
      <c r="CT66"/>
      <c r="CU66"/>
    </row>
    <row r="67" spans="2:99" s="6" customFormat="1" ht="15.5" x14ac:dyDescent="0.35">
      <c r="B67" s="231" t="s">
        <v>163</v>
      </c>
      <c r="C67" s="231" t="s">
        <v>167</v>
      </c>
      <c r="D67" s="231">
        <v>224285</v>
      </c>
      <c r="E67" s="231"/>
      <c r="F67" s="233"/>
      <c r="G67" s="231"/>
      <c r="H67" s="231"/>
      <c r="I67" s="233">
        <v>6.0000000000000001E-3</v>
      </c>
      <c r="J67" s="231"/>
      <c r="K67" s="233"/>
      <c r="L67" s="233">
        <v>5.4000000000000003E-3</v>
      </c>
      <c r="M67" s="233"/>
      <c r="N67" s="233"/>
      <c r="O67" s="233"/>
      <c r="P67" s="19"/>
      <c r="Q67" s="19"/>
      <c r="R67" s="19"/>
      <c r="CG67"/>
      <c r="CH67"/>
      <c r="CI67"/>
      <c r="CJ67"/>
      <c r="CK67"/>
      <c r="CL67"/>
      <c r="CM67"/>
      <c r="CN67"/>
      <c r="CO67"/>
      <c r="CP67"/>
      <c r="CQ67"/>
      <c r="CR67"/>
      <c r="CS67"/>
      <c r="CT67"/>
      <c r="CU67"/>
    </row>
    <row r="68" spans="2:99" s="6" customFormat="1" ht="15.5" x14ac:dyDescent="0.35">
      <c r="B68" s="230" t="s">
        <v>163</v>
      </c>
      <c r="C68" s="230" t="s">
        <v>168</v>
      </c>
      <c r="D68" s="230">
        <v>126295</v>
      </c>
      <c r="E68" s="230"/>
      <c r="F68" s="232"/>
      <c r="G68" s="230"/>
      <c r="H68" s="230"/>
      <c r="I68" s="232">
        <v>2E-3</v>
      </c>
      <c r="J68" s="230"/>
      <c r="K68" s="232"/>
      <c r="L68" s="232">
        <v>1.8E-3</v>
      </c>
      <c r="M68" s="232"/>
      <c r="N68" s="232"/>
      <c r="O68" s="232"/>
      <c r="P68" s="19"/>
      <c r="Q68" s="19"/>
      <c r="R68" s="19"/>
      <c r="CG68"/>
      <c r="CH68"/>
      <c r="CI68"/>
      <c r="CJ68"/>
      <c r="CK68"/>
      <c r="CL68"/>
      <c r="CM68"/>
      <c r="CN68"/>
      <c r="CO68"/>
      <c r="CP68"/>
      <c r="CQ68"/>
      <c r="CR68"/>
      <c r="CS68"/>
      <c r="CT68"/>
      <c r="CU68"/>
    </row>
    <row r="69" spans="2:99" s="6" customFormat="1" ht="18.5" x14ac:dyDescent="0.45">
      <c r="B69" s="231" t="s">
        <v>163</v>
      </c>
      <c r="C69" s="231" t="s">
        <v>169</v>
      </c>
      <c r="D69" s="231">
        <v>274653</v>
      </c>
      <c r="E69" s="231"/>
      <c r="F69" s="233"/>
      <c r="G69" s="231"/>
      <c r="H69" s="231"/>
      <c r="I69" s="233">
        <v>5.0000000000000001E-3</v>
      </c>
      <c r="J69" s="231"/>
      <c r="K69" s="233"/>
      <c r="L69" s="233">
        <v>4.5000000000000005E-3</v>
      </c>
      <c r="M69" s="233"/>
      <c r="N69" s="233"/>
      <c r="O69" s="233"/>
      <c r="P69" s="19"/>
      <c r="Q69" s="19"/>
      <c r="R69" s="190" t="s">
        <v>170</v>
      </c>
      <c r="CG69"/>
      <c r="CH69"/>
      <c r="CI69"/>
      <c r="CJ69"/>
      <c r="CK69"/>
      <c r="CL69"/>
      <c r="CM69"/>
      <c r="CN69"/>
      <c r="CO69"/>
      <c r="CP69"/>
      <c r="CQ69"/>
      <c r="CR69"/>
      <c r="CS69"/>
      <c r="CT69"/>
      <c r="CU69"/>
    </row>
    <row r="70" spans="2:99" s="6" customFormat="1" ht="15.5" x14ac:dyDescent="0.35">
      <c r="B70" s="230" t="s">
        <v>163</v>
      </c>
      <c r="C70" s="230" t="s">
        <v>171</v>
      </c>
      <c r="D70" s="230">
        <v>217487</v>
      </c>
      <c r="E70" s="230"/>
      <c r="F70" s="232"/>
      <c r="G70" s="230"/>
      <c r="H70" s="230"/>
      <c r="I70" s="232">
        <v>6.0000000000000001E-3</v>
      </c>
      <c r="J70" s="230"/>
      <c r="K70" s="232"/>
      <c r="L70" s="232">
        <v>5.4000000000000003E-3</v>
      </c>
      <c r="M70" s="232"/>
      <c r="N70" s="232"/>
      <c r="O70" s="232"/>
      <c r="P70" s="19"/>
      <c r="Q70" s="19"/>
      <c r="R70" s="19"/>
      <c r="CG70"/>
      <c r="CH70"/>
      <c r="CI70"/>
      <c r="CJ70"/>
      <c r="CK70"/>
      <c r="CL70"/>
      <c r="CM70"/>
      <c r="CN70"/>
      <c r="CO70"/>
      <c r="CP70"/>
      <c r="CQ70"/>
      <c r="CR70"/>
      <c r="CS70"/>
      <c r="CT70"/>
      <c r="CU70"/>
    </row>
    <row r="71" spans="2:99" s="6" customFormat="1" ht="15.5" x14ac:dyDescent="0.35">
      <c r="B71" s="231" t="s">
        <v>172</v>
      </c>
      <c r="C71" s="231" t="s">
        <v>173</v>
      </c>
      <c r="D71" s="231">
        <v>202008</v>
      </c>
      <c r="E71" s="231"/>
      <c r="F71" s="233"/>
      <c r="G71" s="231"/>
      <c r="H71" s="231"/>
      <c r="I71" s="233">
        <v>2E-3</v>
      </c>
      <c r="J71" s="231"/>
      <c r="K71" s="233"/>
      <c r="L71" s="233">
        <v>1.8E-3</v>
      </c>
      <c r="M71" s="233"/>
      <c r="N71" s="233"/>
      <c r="O71" s="233"/>
      <c r="Q71" s="3"/>
      <c r="R71" s="158" t="s">
        <v>95</v>
      </c>
      <c r="S71" s="33" t="s">
        <v>96</v>
      </c>
      <c r="T71" s="33" t="s">
        <v>97</v>
      </c>
      <c r="U71" s="33" t="s">
        <v>98</v>
      </c>
      <c r="V71" s="33" t="s">
        <v>99</v>
      </c>
      <c r="W71" s="33" t="s">
        <v>100</v>
      </c>
      <c r="X71" s="33" t="s">
        <v>101</v>
      </c>
      <c r="Y71" s="33" t="s">
        <v>102</v>
      </c>
      <c r="Z71" s="33" t="s">
        <v>103</v>
      </c>
      <c r="AA71" s="33" t="s">
        <v>104</v>
      </c>
      <c r="AB71" s="33" t="s">
        <v>105</v>
      </c>
      <c r="AC71" s="158" t="s">
        <v>106</v>
      </c>
      <c r="AD71" s="11"/>
      <c r="CG71"/>
      <c r="CH71"/>
      <c r="CI71"/>
      <c r="CJ71"/>
      <c r="CK71"/>
      <c r="CL71"/>
      <c r="CM71"/>
      <c r="CN71"/>
      <c r="CO71"/>
      <c r="CP71"/>
      <c r="CQ71"/>
      <c r="CR71"/>
      <c r="CS71"/>
      <c r="CT71"/>
      <c r="CU71"/>
    </row>
    <row r="72" spans="2:99" s="6" customFormat="1" ht="15.5" x14ac:dyDescent="0.35">
      <c r="B72" s="230" t="s">
        <v>172</v>
      </c>
      <c r="C72" s="230" t="s">
        <v>174</v>
      </c>
      <c r="D72" s="230">
        <v>349793</v>
      </c>
      <c r="E72" s="230"/>
      <c r="F72" s="232"/>
      <c r="G72" s="230"/>
      <c r="H72" s="230"/>
      <c r="I72" s="232">
        <v>6.9999999999999993E-3</v>
      </c>
      <c r="J72" s="230"/>
      <c r="K72" s="232"/>
      <c r="L72" s="232">
        <v>6.2999999999999992E-3</v>
      </c>
      <c r="M72" s="232"/>
      <c r="N72" s="232"/>
      <c r="O72" s="232"/>
      <c r="Q72" s="157" t="s">
        <v>109</v>
      </c>
      <c r="R72" s="159"/>
      <c r="S72" s="35"/>
      <c r="T72" s="35"/>
      <c r="U72" s="41" t="s">
        <v>175</v>
      </c>
      <c r="V72" s="41" t="s">
        <v>175</v>
      </c>
      <c r="W72" s="35"/>
      <c r="X72" s="41" t="s">
        <v>175</v>
      </c>
      <c r="Y72" s="41" t="s">
        <v>175</v>
      </c>
      <c r="Z72" s="35"/>
      <c r="AA72" s="35"/>
      <c r="AB72" s="35"/>
      <c r="AC72" s="160"/>
      <c r="AD72" s="19" t="s">
        <v>110</v>
      </c>
      <c r="CI72"/>
      <c r="CJ72"/>
      <c r="CK72"/>
      <c r="CL72"/>
      <c r="CM72"/>
      <c r="CN72"/>
      <c r="CO72"/>
      <c r="CP72"/>
      <c r="CQ72"/>
      <c r="CR72"/>
      <c r="CS72"/>
      <c r="CT72"/>
      <c r="CU72"/>
    </row>
    <row r="73" spans="2:99" s="6" customFormat="1" ht="15.65" customHeight="1" x14ac:dyDescent="0.3">
      <c r="B73" s="231" t="s">
        <v>172</v>
      </c>
      <c r="C73" s="231" t="s">
        <v>176</v>
      </c>
      <c r="D73" s="231">
        <v>218839</v>
      </c>
      <c r="E73" s="231"/>
      <c r="F73" s="233"/>
      <c r="G73" s="231"/>
      <c r="H73" s="231"/>
      <c r="I73" s="233">
        <v>4.0000000000000001E-3</v>
      </c>
      <c r="J73" s="231"/>
      <c r="K73" s="233"/>
      <c r="L73" s="233">
        <v>3.5999999999999999E-3</v>
      </c>
      <c r="M73" s="233"/>
      <c r="N73" s="233"/>
      <c r="O73" s="233"/>
      <c r="Q73" s="3"/>
      <c r="R73" s="155" t="s">
        <v>112</v>
      </c>
      <c r="S73" s="34"/>
      <c r="T73" s="34"/>
      <c r="U73" s="34"/>
      <c r="V73" s="34"/>
      <c r="W73" s="34"/>
      <c r="X73" s="34"/>
      <c r="Y73" s="34"/>
      <c r="Z73" s="34"/>
      <c r="AA73" s="34"/>
      <c r="AB73" s="34"/>
      <c r="AC73" s="156" t="s">
        <v>112</v>
      </c>
      <c r="AD73" s="19" t="s">
        <v>112</v>
      </c>
    </row>
    <row r="74" spans="2:99" s="6" customFormat="1" ht="15.65" customHeight="1" x14ac:dyDescent="0.3">
      <c r="B74" s="230" t="s">
        <v>172</v>
      </c>
      <c r="C74" s="230" t="s">
        <v>177</v>
      </c>
      <c r="D74" s="230">
        <v>108821</v>
      </c>
      <c r="E74" s="230"/>
      <c r="F74" s="232"/>
      <c r="G74" s="230"/>
      <c r="H74" s="230"/>
      <c r="I74" s="232">
        <v>2E-3</v>
      </c>
      <c r="J74" s="230"/>
      <c r="K74" s="232"/>
      <c r="L74" s="232">
        <v>1.8E-3</v>
      </c>
      <c r="M74" s="232"/>
      <c r="N74" s="232"/>
      <c r="O74" s="232"/>
      <c r="Q74" s="3"/>
      <c r="R74" s="36"/>
      <c r="S74" s="34"/>
      <c r="T74" s="34"/>
      <c r="V74" s="34"/>
      <c r="W74" s="42" t="s">
        <v>114</v>
      </c>
      <c r="X74" s="34"/>
      <c r="Y74" s="34"/>
      <c r="Z74" s="34"/>
      <c r="AA74" s="34"/>
      <c r="AB74" s="34"/>
      <c r="AC74" s="37"/>
      <c r="AD74" s="19" t="s">
        <v>114</v>
      </c>
    </row>
    <row r="75" spans="2:99" s="6" customFormat="1" ht="15.65" customHeight="1" x14ac:dyDescent="0.35">
      <c r="B75" s="231" t="s">
        <v>178</v>
      </c>
      <c r="C75" s="231" t="s">
        <v>179</v>
      </c>
      <c r="D75" s="231">
        <v>490843</v>
      </c>
      <c r="E75" s="231"/>
      <c r="F75" s="233"/>
      <c r="G75" s="231"/>
      <c r="H75" s="231"/>
      <c r="I75" s="233">
        <v>2.3E-2</v>
      </c>
      <c r="J75" s="231"/>
      <c r="K75" s="233"/>
      <c r="L75" s="233">
        <v>2.07E-2</v>
      </c>
      <c r="M75" s="233"/>
      <c r="N75" s="233"/>
      <c r="O75" s="233"/>
      <c r="Q75" s="11"/>
      <c r="R75" s="36"/>
      <c r="T75" s="43" t="s">
        <v>118</v>
      </c>
      <c r="U75" s="34"/>
      <c r="V75" s="34"/>
      <c r="W75" s="34"/>
      <c r="X75" s="34"/>
      <c r="Y75" s="34"/>
      <c r="Z75" s="34"/>
      <c r="AA75" s="34"/>
      <c r="AB75" s="34"/>
      <c r="AC75" s="37"/>
      <c r="AD75" s="19" t="s">
        <v>118</v>
      </c>
    </row>
    <row r="76" spans="2:99" s="6" customFormat="1" ht="15.65" customHeight="1" x14ac:dyDescent="0.3">
      <c r="B76" s="230" t="s">
        <v>178</v>
      </c>
      <c r="C76" s="230" t="s">
        <v>180</v>
      </c>
      <c r="D76" s="230">
        <v>718762</v>
      </c>
      <c r="E76" s="230"/>
      <c r="F76" s="232"/>
      <c r="G76" s="230"/>
      <c r="H76" s="230"/>
      <c r="I76" s="232">
        <v>2.3E-2</v>
      </c>
      <c r="J76" s="230"/>
      <c r="K76" s="232"/>
      <c r="L76" s="232">
        <v>2.07E-2</v>
      </c>
      <c r="M76" s="232"/>
      <c r="N76" s="232"/>
      <c r="O76" s="232"/>
      <c r="Q76" s="6" t="s">
        <v>120</v>
      </c>
      <c r="R76" s="36"/>
      <c r="U76" s="34"/>
      <c r="V76" s="34"/>
      <c r="Y76" s="45" t="s">
        <v>181</v>
      </c>
      <c r="Z76" s="45" t="s">
        <v>181</v>
      </c>
      <c r="AA76" s="34"/>
      <c r="AB76" s="34"/>
      <c r="AC76" s="37"/>
      <c r="AD76" s="19" t="s">
        <v>121</v>
      </c>
    </row>
    <row r="77" spans="2:99" s="6" customFormat="1" ht="15.65" customHeight="1" x14ac:dyDescent="0.3">
      <c r="B77" s="231" t="s">
        <v>178</v>
      </c>
      <c r="C77" s="231" t="s">
        <v>182</v>
      </c>
      <c r="D77" s="231">
        <v>500085</v>
      </c>
      <c r="E77" s="231"/>
      <c r="F77" s="233"/>
      <c r="G77" s="231"/>
      <c r="H77" s="231"/>
      <c r="I77" s="233">
        <v>2.2000000000000002E-2</v>
      </c>
      <c r="J77" s="231"/>
      <c r="K77" s="233"/>
      <c r="L77" s="233">
        <v>1.9800000000000002E-2</v>
      </c>
      <c r="M77" s="233"/>
      <c r="N77" s="233"/>
      <c r="O77" s="233"/>
      <c r="R77" s="36"/>
      <c r="S77" s="44" t="s">
        <v>124</v>
      </c>
      <c r="U77" s="34"/>
      <c r="V77" s="34"/>
      <c r="Y77" s="34"/>
      <c r="Z77" s="34"/>
      <c r="AA77" s="34"/>
      <c r="AB77" s="34"/>
      <c r="AC77" s="37"/>
      <c r="AD77" s="19" t="s">
        <v>124</v>
      </c>
    </row>
    <row r="78" spans="2:99" s="6" customFormat="1" ht="15.65" customHeight="1" x14ac:dyDescent="0.3">
      <c r="B78" s="230" t="s">
        <v>178</v>
      </c>
      <c r="C78" s="230" t="s">
        <v>183</v>
      </c>
      <c r="D78" s="230">
        <v>119230</v>
      </c>
      <c r="E78" s="230"/>
      <c r="F78" s="232"/>
      <c r="G78" s="230"/>
      <c r="H78" s="230"/>
      <c r="I78" s="232">
        <v>2.3E-2</v>
      </c>
      <c r="J78" s="230"/>
      <c r="K78" s="232"/>
      <c r="L78" s="232">
        <v>2.07E-2</v>
      </c>
      <c r="M78" s="232"/>
      <c r="N78" s="232"/>
      <c r="O78" s="232"/>
      <c r="Q78" s="19"/>
      <c r="R78" s="38"/>
      <c r="S78" s="39"/>
      <c r="T78" s="39"/>
      <c r="U78" s="39"/>
      <c r="V78" s="39"/>
      <c r="W78" s="39"/>
      <c r="X78" s="39"/>
      <c r="Y78" s="39"/>
      <c r="Z78" s="39"/>
      <c r="AA78" s="39"/>
      <c r="AB78" s="39"/>
      <c r="AC78" s="40"/>
      <c r="AD78" s="19"/>
      <c r="AE78" s="19"/>
    </row>
    <row r="79" spans="2:99" s="6" customFormat="1" ht="15.65" customHeight="1" x14ac:dyDescent="0.3">
      <c r="B79" s="231" t="s">
        <v>178</v>
      </c>
      <c r="C79" s="231" t="s">
        <v>184</v>
      </c>
      <c r="D79" s="231">
        <v>302665</v>
      </c>
      <c r="E79" s="231"/>
      <c r="F79" s="233"/>
      <c r="G79" s="231"/>
      <c r="H79" s="231"/>
      <c r="I79" s="233">
        <v>2.3E-2</v>
      </c>
      <c r="J79" s="231"/>
      <c r="K79" s="233"/>
      <c r="L79" s="233">
        <v>2.07E-2</v>
      </c>
      <c r="M79" s="233"/>
      <c r="N79" s="233"/>
      <c r="O79" s="233"/>
      <c r="AE79" s="19"/>
    </row>
    <row r="80" spans="2:99" s="6" customFormat="1" ht="15.65" customHeight="1" x14ac:dyDescent="0.5">
      <c r="B80" s="230" t="s">
        <v>178</v>
      </c>
      <c r="C80" s="230" t="s">
        <v>185</v>
      </c>
      <c r="D80" s="230">
        <v>136497</v>
      </c>
      <c r="E80" s="230"/>
      <c r="F80" s="232"/>
      <c r="G80" s="230"/>
      <c r="H80" s="230"/>
      <c r="I80" s="232">
        <v>2.3E-2</v>
      </c>
      <c r="J80" s="230"/>
      <c r="K80" s="232"/>
      <c r="L80" s="232">
        <v>2.07E-2</v>
      </c>
      <c r="M80" s="232"/>
      <c r="N80" s="232"/>
      <c r="O80" s="232"/>
      <c r="Q80" s="19"/>
      <c r="R80" s="161" t="s">
        <v>153</v>
      </c>
      <c r="S80" s="162"/>
      <c r="T80" s="162"/>
      <c r="U80" s="162"/>
      <c r="V80" s="162"/>
      <c r="W80" s="162"/>
      <c r="X80" s="162"/>
      <c r="Y80" s="162"/>
      <c r="Z80" s="162"/>
      <c r="AA80" s="162"/>
      <c r="AB80" s="162"/>
      <c r="AC80" s="162"/>
      <c r="AD80" s="19"/>
      <c r="AE80" s="19"/>
    </row>
    <row r="81" spans="2:130" s="6" customFormat="1" ht="15.65" customHeight="1" x14ac:dyDescent="0.3">
      <c r="B81" s="231" t="s">
        <v>186</v>
      </c>
      <c r="C81" s="231" t="s">
        <v>187</v>
      </c>
      <c r="D81" s="231">
        <v>503794</v>
      </c>
      <c r="E81" s="231"/>
      <c r="F81" s="233"/>
      <c r="G81" s="231"/>
      <c r="H81" s="231"/>
      <c r="I81" s="233">
        <v>3.0000000000000001E-3</v>
      </c>
      <c r="J81" s="231"/>
      <c r="K81" s="233"/>
      <c r="L81" s="233">
        <v>2.7000000000000001E-3</v>
      </c>
      <c r="M81" s="233"/>
      <c r="N81" s="233"/>
      <c r="O81" s="233"/>
      <c r="Q81" s="19"/>
      <c r="R81" s="19"/>
      <c r="S81" s="19"/>
      <c r="T81" s="19"/>
      <c r="U81" s="19"/>
      <c r="V81" s="19"/>
      <c r="W81" s="19"/>
      <c r="X81" s="19"/>
      <c r="Y81" s="19"/>
      <c r="Z81" s="19"/>
      <c r="AA81" s="19"/>
      <c r="AB81" s="19"/>
      <c r="AC81" s="19"/>
      <c r="AD81" s="19"/>
      <c r="AE81" s="19"/>
    </row>
    <row r="82" spans="2:130" s="6" customFormat="1" ht="15.65" customHeight="1" x14ac:dyDescent="0.3">
      <c r="B82" s="230" t="s">
        <v>186</v>
      </c>
      <c r="C82" s="230" t="s">
        <v>188</v>
      </c>
      <c r="D82" s="230">
        <v>257785</v>
      </c>
      <c r="E82" s="230"/>
      <c r="F82" s="230"/>
      <c r="G82" s="230"/>
      <c r="H82" s="230"/>
      <c r="I82" s="232">
        <v>3.0000000000000001E-3</v>
      </c>
      <c r="J82" s="230"/>
      <c r="K82" s="232"/>
      <c r="L82" s="232">
        <v>2.7000000000000001E-3</v>
      </c>
      <c r="M82" s="232"/>
      <c r="N82" s="232"/>
      <c r="O82" s="232"/>
      <c r="R82" s="19"/>
      <c r="S82" s="19"/>
      <c r="T82" s="19"/>
      <c r="U82" s="19"/>
      <c r="V82" s="19"/>
      <c r="W82" s="19"/>
      <c r="X82" s="19"/>
      <c r="Y82" s="19"/>
      <c r="Z82" s="19"/>
      <c r="AA82" s="19"/>
      <c r="AB82" s="19"/>
      <c r="AC82" s="19"/>
      <c r="AD82" s="19"/>
      <c r="AE82" s="19"/>
    </row>
    <row r="83" spans="2:130" s="6" customFormat="1" ht="15.65" customHeight="1" x14ac:dyDescent="0.3">
      <c r="B83" s="231" t="s">
        <v>186</v>
      </c>
      <c r="C83" s="231" t="s">
        <v>189</v>
      </c>
      <c r="D83" s="231">
        <v>770103</v>
      </c>
      <c r="E83" s="231"/>
      <c r="F83" s="231"/>
      <c r="G83" s="231"/>
      <c r="H83" s="231"/>
      <c r="I83" s="233">
        <v>3.0000000000000001E-3</v>
      </c>
      <c r="J83" s="231"/>
      <c r="K83" s="233"/>
      <c r="L83" s="233">
        <v>2.7000000000000001E-3</v>
      </c>
      <c r="M83" s="233"/>
      <c r="N83" s="233"/>
      <c r="O83" s="233"/>
      <c r="R83" s="19"/>
      <c r="S83" s="19"/>
      <c r="T83" s="19"/>
      <c r="U83" s="19"/>
      <c r="V83" s="19"/>
      <c r="W83" s="19"/>
      <c r="X83" s="19"/>
      <c r="Y83" s="19"/>
      <c r="Z83" s="19"/>
      <c r="AA83" s="19"/>
      <c r="AB83" s="19"/>
      <c r="AC83" s="19"/>
      <c r="AD83" s="19"/>
      <c r="AE83" s="19"/>
    </row>
    <row r="84" spans="2:130" s="6" customFormat="1" ht="15.65" customHeight="1" x14ac:dyDescent="0.3">
      <c r="B84" s="230" t="s">
        <v>186</v>
      </c>
      <c r="C84" s="230" t="s">
        <v>190</v>
      </c>
      <c r="D84" s="230">
        <v>377285</v>
      </c>
      <c r="E84" s="230"/>
      <c r="F84" s="230"/>
      <c r="G84" s="230"/>
      <c r="H84" s="230"/>
      <c r="I84" s="232">
        <v>9.0000000000000011E-3</v>
      </c>
      <c r="J84" s="230"/>
      <c r="K84" s="232"/>
      <c r="L84" s="232">
        <v>8.1000000000000013E-3</v>
      </c>
      <c r="M84" s="232"/>
      <c r="N84" s="232"/>
      <c r="O84" s="232"/>
      <c r="R84" s="19"/>
      <c r="S84" s="19"/>
      <c r="T84" s="19"/>
      <c r="U84" s="19"/>
      <c r="V84" s="19"/>
      <c r="W84" s="19"/>
      <c r="X84" s="19"/>
      <c r="Y84" s="19"/>
      <c r="Z84" s="19"/>
      <c r="AA84" s="19"/>
      <c r="AB84" s="19"/>
      <c r="AC84" s="19"/>
      <c r="AD84" s="19"/>
      <c r="AE84" s="19"/>
    </row>
    <row r="85" spans="2:130" s="6" customFormat="1" ht="15.65" customHeight="1" x14ac:dyDescent="0.3">
      <c r="B85" s="231" t="s">
        <v>186</v>
      </c>
      <c r="C85" s="231" t="s">
        <v>191</v>
      </c>
      <c r="D85" s="231">
        <v>141199</v>
      </c>
      <c r="E85" s="231"/>
      <c r="F85" s="231"/>
      <c r="G85" s="231"/>
      <c r="H85" s="231"/>
      <c r="I85" s="233">
        <v>3.0000000000000001E-3</v>
      </c>
      <c r="J85" s="231"/>
      <c r="K85" s="233"/>
      <c r="L85" s="233">
        <v>2.7000000000000001E-3</v>
      </c>
      <c r="M85" s="233"/>
      <c r="N85" s="233"/>
      <c r="O85" s="233"/>
      <c r="R85" s="19"/>
      <c r="S85" s="19"/>
      <c r="T85" s="19"/>
      <c r="U85" s="19"/>
      <c r="V85" s="19"/>
      <c r="W85" s="19"/>
      <c r="X85" s="19"/>
      <c r="Y85" s="19"/>
      <c r="Z85" s="19"/>
      <c r="AA85" s="19"/>
      <c r="AB85" s="19"/>
      <c r="AC85" s="19"/>
      <c r="AD85" s="19"/>
      <c r="AE85" s="19"/>
    </row>
    <row r="86" spans="2:130" s="6" customFormat="1" ht="15.65" customHeight="1" x14ac:dyDescent="0.3">
      <c r="B86" s="230" t="s">
        <v>186</v>
      </c>
      <c r="C86" s="230" t="s">
        <v>192</v>
      </c>
      <c r="D86" s="230">
        <v>86118</v>
      </c>
      <c r="E86" s="230"/>
      <c r="F86" s="230"/>
      <c r="G86" s="230"/>
      <c r="H86" s="230"/>
      <c r="I86" s="232">
        <v>3.0000000000000001E-3</v>
      </c>
      <c r="J86" s="230"/>
      <c r="K86" s="232"/>
      <c r="L86" s="232">
        <v>2.7000000000000001E-3</v>
      </c>
      <c r="M86" s="232"/>
      <c r="N86" s="232"/>
      <c r="O86" s="232"/>
      <c r="R86" s="19"/>
      <c r="S86" s="19"/>
      <c r="T86" s="19"/>
      <c r="U86" s="19"/>
      <c r="V86" s="19"/>
      <c r="W86" s="19"/>
      <c r="X86" s="19"/>
      <c r="Y86" s="19"/>
      <c r="Z86" s="19"/>
      <c r="AA86" s="19"/>
      <c r="AB86" s="19"/>
      <c r="AC86" s="19"/>
      <c r="AD86" s="19"/>
      <c r="AE86" s="19"/>
    </row>
    <row r="87" spans="2:130" s="6" customFormat="1" ht="15.65" customHeight="1" x14ac:dyDescent="0.3">
      <c r="B87" s="231" t="s">
        <v>186</v>
      </c>
      <c r="C87" s="231" t="s">
        <v>193</v>
      </c>
      <c r="D87" s="231">
        <v>172565</v>
      </c>
      <c r="E87" s="231"/>
      <c r="F87" s="231"/>
      <c r="G87" s="231"/>
      <c r="H87" s="231"/>
      <c r="I87" s="233">
        <v>3.0000000000000001E-3</v>
      </c>
      <c r="J87" s="231"/>
      <c r="K87" s="231"/>
      <c r="L87" s="233">
        <v>2.7000000000000001E-3</v>
      </c>
      <c r="M87" s="233"/>
      <c r="N87" s="233"/>
      <c r="O87" s="233"/>
      <c r="R87" s="19"/>
      <c r="S87" s="19"/>
      <c r="T87" s="19"/>
      <c r="U87" s="19"/>
      <c r="V87" s="19"/>
      <c r="W87" s="19"/>
      <c r="X87" s="19"/>
      <c r="Y87" s="19"/>
      <c r="Z87" s="19"/>
      <c r="AA87" s="19"/>
      <c r="AB87" s="19"/>
      <c r="AC87" s="19"/>
      <c r="AD87" s="19"/>
      <c r="AE87" s="19"/>
    </row>
    <row r="88" spans="2:130" s="6" customFormat="1" ht="15.65" customHeight="1" x14ac:dyDescent="0.3">
      <c r="B88" s="230" t="s">
        <v>186</v>
      </c>
      <c r="C88" s="230" t="s">
        <v>194</v>
      </c>
      <c r="D88" s="230">
        <v>283424</v>
      </c>
      <c r="E88" s="230"/>
      <c r="F88" s="230"/>
      <c r="G88" s="230"/>
      <c r="H88" s="230"/>
      <c r="I88" s="232">
        <v>3.0000000000000001E-3</v>
      </c>
      <c r="J88" s="230"/>
      <c r="K88" s="230"/>
      <c r="L88" s="232">
        <v>2.7000000000000001E-3</v>
      </c>
      <c r="M88" s="232"/>
      <c r="N88" s="232"/>
      <c r="O88" s="232"/>
      <c r="R88" s="19"/>
      <c r="S88" s="19"/>
      <c r="T88" s="19"/>
      <c r="U88" s="19"/>
      <c r="V88" s="19"/>
      <c r="W88" s="19"/>
      <c r="X88" s="19"/>
      <c r="Y88" s="19"/>
      <c r="Z88" s="19"/>
      <c r="AA88" s="19"/>
      <c r="AB88" s="19"/>
      <c r="AC88" s="19"/>
      <c r="AD88" s="19"/>
      <c r="AE88" s="19"/>
    </row>
    <row r="89" spans="2:130" s="6" customFormat="1" ht="15.65" customHeight="1" x14ac:dyDescent="0.3">
      <c r="B89" s="231" t="s">
        <v>195</v>
      </c>
      <c r="C89" s="231" t="s">
        <v>196</v>
      </c>
      <c r="D89" s="231">
        <v>275083</v>
      </c>
      <c r="E89" s="231"/>
      <c r="F89" s="231"/>
      <c r="G89" s="231"/>
      <c r="H89" s="231"/>
      <c r="I89" s="233">
        <v>2.7000000000000003E-2</v>
      </c>
      <c r="J89" s="231"/>
      <c r="K89" s="231"/>
      <c r="L89" s="233">
        <v>2.4300000000000002E-2</v>
      </c>
      <c r="M89" s="233"/>
      <c r="N89" s="233"/>
      <c r="O89" s="233"/>
      <c r="R89" s="19"/>
      <c r="S89" s="19"/>
      <c r="T89" s="19"/>
      <c r="U89" s="19"/>
      <c r="V89" s="19"/>
      <c r="W89" s="19"/>
      <c r="X89" s="19"/>
      <c r="Y89" s="19"/>
      <c r="Z89" s="19"/>
      <c r="AA89" s="19"/>
      <c r="AB89" s="19"/>
      <c r="AC89" s="19"/>
      <c r="AD89" s="19"/>
      <c r="AE89" s="19"/>
    </row>
    <row r="90" spans="2:130" s="6" customFormat="1" ht="15.65" customHeight="1" x14ac:dyDescent="0.3">
      <c r="B90" s="230" t="s">
        <v>195</v>
      </c>
      <c r="C90" s="230" t="s">
        <v>197</v>
      </c>
      <c r="D90" s="230">
        <v>443022</v>
      </c>
      <c r="E90" s="230"/>
      <c r="F90" s="230"/>
      <c r="G90" s="230"/>
      <c r="H90" s="230"/>
      <c r="I90" s="232">
        <v>1.7000000000000001E-2</v>
      </c>
      <c r="J90" s="230"/>
      <c r="K90" s="230"/>
      <c r="L90" s="232">
        <v>1.5300000000000001E-2</v>
      </c>
      <c r="M90" s="232"/>
      <c r="N90" s="232"/>
      <c r="O90" s="232"/>
      <c r="R90" s="19"/>
      <c r="S90" s="19"/>
      <c r="T90" s="19"/>
      <c r="U90" s="19"/>
      <c r="V90" s="19"/>
      <c r="W90" s="19"/>
      <c r="X90" s="19"/>
      <c r="Y90" s="19"/>
      <c r="Z90" s="19"/>
      <c r="AA90" s="19"/>
      <c r="AB90" s="19"/>
      <c r="AC90" s="19"/>
      <c r="AD90" s="19"/>
      <c r="AE90" s="19"/>
    </row>
    <row r="91" spans="2:130" s="6" customFormat="1" ht="15.65" customHeight="1" x14ac:dyDescent="0.3">
      <c r="B91" s="231" t="s">
        <v>195</v>
      </c>
      <c r="C91" s="231" t="s">
        <v>198</v>
      </c>
      <c r="D91" s="231">
        <v>290533</v>
      </c>
      <c r="E91" s="231"/>
      <c r="F91" s="231"/>
      <c r="G91" s="231"/>
      <c r="H91" s="231"/>
      <c r="I91" s="233">
        <v>1.7000000000000001E-2</v>
      </c>
      <c r="J91" s="231"/>
      <c r="K91" s="231"/>
      <c r="L91" s="233">
        <v>1.5300000000000001E-2</v>
      </c>
      <c r="M91" s="233"/>
      <c r="N91" s="233"/>
      <c r="O91" s="233"/>
      <c r="R91" s="19"/>
      <c r="S91" s="19"/>
      <c r="T91" s="19"/>
      <c r="U91" s="19"/>
      <c r="V91" s="19"/>
      <c r="W91" s="19"/>
      <c r="X91" s="19"/>
      <c r="Y91" s="19"/>
      <c r="Z91" s="19"/>
      <c r="AA91" s="19"/>
      <c r="AB91" s="19"/>
      <c r="AC91" s="19"/>
      <c r="AD91" s="19"/>
      <c r="AE91" s="19"/>
    </row>
    <row r="92" spans="2:130" s="6" customFormat="1" ht="15.65" customHeight="1" x14ac:dyDescent="0.3">
      <c r="B92" s="230" t="s">
        <v>195</v>
      </c>
      <c r="C92" s="230" t="s">
        <v>199</v>
      </c>
      <c r="D92" s="230">
        <v>218928</v>
      </c>
      <c r="E92" s="230"/>
      <c r="F92" s="230"/>
      <c r="G92" s="230"/>
      <c r="H92" s="230"/>
      <c r="I92" s="232">
        <v>1.7000000000000001E-2</v>
      </c>
      <c r="J92" s="230"/>
      <c r="K92" s="230"/>
      <c r="L92" s="232">
        <v>1.5300000000000001E-2</v>
      </c>
      <c r="M92" s="232"/>
      <c r="N92" s="232"/>
      <c r="O92" s="232"/>
      <c r="R92" s="19"/>
      <c r="S92" s="19"/>
      <c r="T92" s="19"/>
      <c r="U92" s="19"/>
      <c r="V92" s="19"/>
      <c r="W92" s="19"/>
      <c r="X92" s="19"/>
      <c r="Y92" s="19"/>
      <c r="Z92" s="19"/>
      <c r="AA92" s="19"/>
      <c r="AB92" s="19"/>
      <c r="AC92" s="19"/>
      <c r="AD92" s="19"/>
      <c r="AE92" s="19"/>
    </row>
    <row r="93" spans="2:130" s="6" customFormat="1" ht="15.65" customHeight="1" x14ac:dyDescent="0.3">
      <c r="B93" s="231" t="s">
        <v>195</v>
      </c>
      <c r="C93" s="231" t="s">
        <v>200</v>
      </c>
      <c r="D93" s="231">
        <v>225658</v>
      </c>
      <c r="E93" s="231"/>
      <c r="F93" s="231"/>
      <c r="G93" s="231"/>
      <c r="H93" s="231"/>
      <c r="I93" s="233">
        <v>1.6E-2</v>
      </c>
      <c r="J93" s="231"/>
      <c r="K93" s="231"/>
      <c r="L93" s="233">
        <v>1.44E-2</v>
      </c>
      <c r="M93" s="233"/>
      <c r="N93" s="233"/>
      <c r="O93" s="233"/>
      <c r="R93" s="19"/>
      <c r="S93" s="19"/>
      <c r="T93" s="19"/>
      <c r="U93" s="19"/>
      <c r="V93" s="19"/>
      <c r="W93" s="19"/>
      <c r="X93" s="19"/>
      <c r="Y93" s="19"/>
      <c r="Z93" s="19"/>
      <c r="AA93" s="19"/>
      <c r="AB93" s="19"/>
      <c r="AC93" s="19"/>
      <c r="AD93" s="19"/>
      <c r="AE93" s="19"/>
    </row>
    <row r="94" spans="2:130" s="6" customFormat="1" ht="15.65" customHeight="1" x14ac:dyDescent="0.3">
      <c r="B94" s="230" t="s">
        <v>195</v>
      </c>
      <c r="C94" s="230" t="s">
        <v>201</v>
      </c>
      <c r="D94" s="230">
        <v>523288</v>
      </c>
      <c r="E94" s="230"/>
      <c r="F94" s="230"/>
      <c r="G94" s="230"/>
      <c r="H94" s="230"/>
      <c r="I94" s="232">
        <v>1.3000000000000001E-2</v>
      </c>
      <c r="J94" s="230"/>
      <c r="K94" s="230"/>
      <c r="L94" s="232">
        <v>1.17E-2</v>
      </c>
      <c r="M94" s="232"/>
      <c r="N94" s="232"/>
      <c r="O94" s="232"/>
      <c r="R94" s="19"/>
      <c r="S94" s="19"/>
      <c r="T94" s="19"/>
      <c r="U94" s="19"/>
      <c r="V94" s="19"/>
      <c r="W94" s="19"/>
      <c r="X94" s="19"/>
      <c r="Y94" s="19"/>
      <c r="Z94" s="19"/>
      <c r="AA94" s="19"/>
      <c r="AB94" s="19"/>
      <c r="AC94" s="19"/>
      <c r="AD94" s="19"/>
      <c r="AE94" s="19"/>
    </row>
    <row r="95" spans="2:130" s="6" customFormat="1" ht="15.65" customHeight="1" x14ac:dyDescent="0.3">
      <c r="B95" s="231" t="s">
        <v>202</v>
      </c>
      <c r="C95" s="231" t="s">
        <v>203</v>
      </c>
      <c r="D95" s="231">
        <v>204270</v>
      </c>
      <c r="E95" s="231"/>
      <c r="F95" s="231"/>
      <c r="G95" s="231"/>
      <c r="H95" s="231"/>
      <c r="I95" s="233">
        <v>4.0000000000000001E-3</v>
      </c>
      <c r="J95" s="231"/>
      <c r="K95" s="231"/>
      <c r="L95" s="233">
        <v>3.5999999999999999E-3</v>
      </c>
      <c r="M95" s="233"/>
      <c r="N95" s="233"/>
      <c r="O95" s="233"/>
      <c r="Q95" s="2"/>
      <c r="R95" s="19"/>
      <c r="S95" s="19"/>
      <c r="T95" s="19"/>
      <c r="U95" s="19"/>
      <c r="V95" s="19"/>
      <c r="W95" s="19"/>
      <c r="X95" s="19"/>
      <c r="Y95" s="19"/>
      <c r="Z95" s="19"/>
      <c r="AA95" s="19"/>
      <c r="AB95" s="19"/>
      <c r="AC95" s="19"/>
      <c r="AD95" s="19"/>
      <c r="AE95" s="19"/>
      <c r="DY95" s="6" t="s">
        <v>204</v>
      </c>
    </row>
    <row r="96" spans="2:130" s="6" customFormat="1" ht="15.65" customHeight="1" x14ac:dyDescent="0.35">
      <c r="B96" s="230" t="s">
        <v>202</v>
      </c>
      <c r="C96" s="230" t="s">
        <v>205</v>
      </c>
      <c r="D96" s="230">
        <v>354878</v>
      </c>
      <c r="E96" s="230"/>
      <c r="F96" s="230"/>
      <c r="G96" s="230"/>
      <c r="H96" s="230"/>
      <c r="I96" s="232">
        <v>6.9999999999999993E-3</v>
      </c>
      <c r="J96" s="230"/>
      <c r="K96" s="230"/>
      <c r="L96" s="232">
        <v>6.2999999999999992E-3</v>
      </c>
      <c r="M96" s="232"/>
      <c r="N96" s="232"/>
      <c r="O96" s="232"/>
      <c r="Q96" s="2"/>
      <c r="R96" s="19"/>
      <c r="S96" s="19"/>
      <c r="T96" s="19"/>
      <c r="U96" s="19"/>
      <c r="V96" s="19"/>
      <c r="W96" s="19"/>
      <c r="X96" s="19"/>
      <c r="Y96" s="19"/>
      <c r="Z96" s="19"/>
      <c r="AA96" s="19"/>
      <c r="AB96" s="19"/>
      <c r="AC96" s="19"/>
      <c r="AD96" s="19"/>
      <c r="AE96" s="19"/>
      <c r="CG96"/>
      <c r="CH96"/>
      <c r="CI96"/>
      <c r="CJ96"/>
      <c r="CK96"/>
      <c r="CL96"/>
      <c r="CM96"/>
      <c r="CN96"/>
      <c r="CO96"/>
      <c r="CP96"/>
      <c r="DZ96" s="6" t="s">
        <v>206</v>
      </c>
    </row>
    <row r="97" spans="1:124" s="6" customFormat="1" ht="15.5" x14ac:dyDescent="0.35">
      <c r="B97" s="231" t="s">
        <v>202</v>
      </c>
      <c r="C97" s="231" t="s">
        <v>207</v>
      </c>
      <c r="D97" s="231">
        <v>557651</v>
      </c>
      <c r="E97" s="231"/>
      <c r="F97" s="231"/>
      <c r="G97" s="231"/>
      <c r="H97" s="231"/>
      <c r="I97" s="233">
        <v>3.0000000000000001E-3</v>
      </c>
      <c r="J97" s="231"/>
      <c r="K97" s="231"/>
      <c r="L97" s="233">
        <v>2.7000000000000001E-3</v>
      </c>
      <c r="M97" s="233"/>
      <c r="N97" s="233"/>
      <c r="O97" s="233"/>
      <c r="Q97" s="13"/>
      <c r="R97" s="13"/>
      <c r="S97" s="19"/>
      <c r="T97" s="19"/>
      <c r="U97" s="19"/>
      <c r="V97" s="19"/>
      <c r="W97" s="19"/>
      <c r="X97" s="19"/>
      <c r="Y97" s="19"/>
      <c r="Z97" s="19"/>
      <c r="AA97" s="19"/>
      <c r="AB97" s="19"/>
      <c r="AC97" s="19"/>
      <c r="AD97" s="19"/>
      <c r="AE97" s="19"/>
      <c r="CG97"/>
      <c r="CH97"/>
      <c r="CI97"/>
      <c r="CJ97"/>
      <c r="CK97"/>
      <c r="CL97"/>
      <c r="CM97"/>
      <c r="CN97"/>
      <c r="CO97"/>
      <c r="CP97"/>
    </row>
    <row r="98" spans="1:124" s="6" customFormat="1" ht="15.5" x14ac:dyDescent="0.35">
      <c r="B98" s="230" t="s">
        <v>208</v>
      </c>
      <c r="C98" s="230" t="s">
        <v>209</v>
      </c>
      <c r="D98" s="230">
        <v>392340</v>
      </c>
      <c r="E98" s="230"/>
      <c r="F98" s="230"/>
      <c r="G98" s="230"/>
      <c r="H98" s="230"/>
      <c r="I98" s="232">
        <v>4.5999999999999999E-2</v>
      </c>
      <c r="J98" s="230"/>
      <c r="K98" s="230"/>
      <c r="L98" s="232">
        <v>4.1399999999999999E-2</v>
      </c>
      <c r="M98" s="232"/>
      <c r="N98" s="232"/>
      <c r="O98" s="232"/>
      <c r="Q98" s="13"/>
      <c r="R98" s="13"/>
      <c r="S98" s="19"/>
      <c r="T98" s="19"/>
      <c r="U98" s="19"/>
      <c r="V98" s="19"/>
      <c r="W98" s="19"/>
      <c r="X98" s="19"/>
      <c r="Y98" s="19"/>
      <c r="Z98" s="19"/>
      <c r="AA98" s="19"/>
      <c r="AB98" s="19"/>
      <c r="AC98" s="19"/>
      <c r="AD98" s="19"/>
      <c r="AE98" s="19"/>
      <c r="CG98"/>
      <c r="CH98"/>
      <c r="CI98"/>
      <c r="CJ98"/>
      <c r="CK98"/>
      <c r="CL98"/>
      <c r="CM98"/>
      <c r="CN98"/>
      <c r="CO98"/>
      <c r="CP98"/>
    </row>
    <row r="99" spans="1:124" s="6" customFormat="1" ht="15.5" x14ac:dyDescent="0.35">
      <c r="B99" s="231" t="s">
        <v>208</v>
      </c>
      <c r="C99" s="231" t="s">
        <v>210</v>
      </c>
      <c r="D99" s="231">
        <v>466004</v>
      </c>
      <c r="E99" s="231"/>
      <c r="F99" s="231"/>
      <c r="G99" s="231"/>
      <c r="H99" s="231"/>
      <c r="I99" s="233">
        <v>4.8000000000000001E-2</v>
      </c>
      <c r="J99" s="231"/>
      <c r="K99" s="231"/>
      <c r="L99" s="233">
        <v>4.3200000000000002E-2</v>
      </c>
      <c r="M99" s="233"/>
      <c r="N99" s="233"/>
      <c r="O99" s="233"/>
      <c r="Q99" s="13"/>
      <c r="R99" s="13"/>
      <c r="S99" s="19"/>
      <c r="T99" s="19"/>
      <c r="U99" s="19"/>
      <c r="V99" s="19"/>
      <c r="W99" s="19"/>
      <c r="X99" s="19"/>
      <c r="Y99" s="19"/>
      <c r="Z99" s="19"/>
      <c r="AA99" s="19"/>
      <c r="AB99" s="19"/>
      <c r="AC99" s="19"/>
      <c r="AD99" s="19"/>
      <c r="AE99" s="19"/>
      <c r="CG99"/>
      <c r="CH99"/>
      <c r="CI99"/>
      <c r="CJ99"/>
      <c r="CK99"/>
      <c r="CL99"/>
      <c r="CM99"/>
      <c r="CN99"/>
      <c r="CO99"/>
      <c r="CP99"/>
    </row>
    <row r="100" spans="1:124" s="6" customFormat="1" ht="15.5" x14ac:dyDescent="0.35">
      <c r="B100" s="230" t="s">
        <v>208</v>
      </c>
      <c r="C100" s="230" t="s">
        <v>211</v>
      </c>
      <c r="D100" s="230">
        <v>163120</v>
      </c>
      <c r="E100" s="230"/>
      <c r="F100" s="230"/>
      <c r="G100" s="230"/>
      <c r="H100" s="230"/>
      <c r="I100" s="232">
        <v>4.5999999999999999E-2</v>
      </c>
      <c r="J100" s="230"/>
      <c r="K100" s="230"/>
      <c r="L100" s="232">
        <v>4.1399999999999999E-2</v>
      </c>
      <c r="M100" s="232"/>
      <c r="N100" s="232"/>
      <c r="O100" s="232"/>
      <c r="Q100" s="13"/>
      <c r="R100" s="13"/>
      <c r="S100" s="19"/>
      <c r="T100" s="19"/>
      <c r="U100" s="19"/>
      <c r="V100" s="19"/>
      <c r="W100" s="19"/>
      <c r="X100" s="19"/>
      <c r="Y100" s="19"/>
      <c r="Z100" s="19"/>
      <c r="AA100" s="19"/>
      <c r="AB100" s="19"/>
      <c r="AC100" s="19"/>
      <c r="AD100" s="19"/>
      <c r="AE100" s="19"/>
      <c r="CG100"/>
      <c r="CH100"/>
      <c r="CI100"/>
      <c r="CJ100"/>
      <c r="CK100"/>
      <c r="CL100"/>
      <c r="CM100"/>
      <c r="CN100"/>
      <c r="CO100"/>
      <c r="CP100"/>
    </row>
    <row r="101" spans="1:124" s="6" customFormat="1" ht="15.5" x14ac:dyDescent="0.35">
      <c r="B101" s="231" t="s">
        <v>208</v>
      </c>
      <c r="C101" s="231" t="s">
        <v>212</v>
      </c>
      <c r="D101" s="231">
        <v>185869</v>
      </c>
      <c r="E101" s="231"/>
      <c r="F101" s="231"/>
      <c r="G101" s="231"/>
      <c r="H101" s="231"/>
      <c r="I101" s="233">
        <v>4.5999999999999999E-2</v>
      </c>
      <c r="J101" s="231"/>
      <c r="K101" s="231"/>
      <c r="L101" s="233">
        <v>4.1399999999999999E-2</v>
      </c>
      <c r="M101" s="233"/>
      <c r="N101" s="233"/>
      <c r="O101" s="233"/>
      <c r="Q101" s="2"/>
      <c r="R101" s="2"/>
      <c r="S101" s="19"/>
      <c r="T101" s="19"/>
      <c r="U101" s="19"/>
      <c r="V101" s="19"/>
      <c r="W101" s="19"/>
      <c r="X101" s="19"/>
      <c r="Y101" s="19"/>
      <c r="Z101" s="19"/>
      <c r="AA101" s="19"/>
      <c r="AB101" s="19"/>
      <c r="AC101" s="19"/>
      <c r="AD101" s="19"/>
      <c r="AE101" s="19"/>
      <c r="CG101"/>
      <c r="CH101"/>
      <c r="CI101"/>
      <c r="CJ101"/>
      <c r="CK101"/>
      <c r="CL101"/>
      <c r="CM101"/>
      <c r="CN101"/>
      <c r="CO101"/>
      <c r="CP101"/>
    </row>
    <row r="102" spans="1:124" s="6" customFormat="1" ht="15.5" x14ac:dyDescent="0.35">
      <c r="B102" s="230" t="s">
        <v>213</v>
      </c>
      <c r="C102" s="230" t="s">
        <v>214</v>
      </c>
      <c r="D102" s="230">
        <v>112968</v>
      </c>
      <c r="E102" s="230"/>
      <c r="F102" s="230"/>
      <c r="G102" s="230"/>
      <c r="H102" s="230"/>
      <c r="I102" s="232">
        <v>4.0000000000000001E-3</v>
      </c>
      <c r="J102" s="230"/>
      <c r="K102" s="230"/>
      <c r="L102" s="232">
        <v>3.5999999999999999E-3</v>
      </c>
      <c r="M102" s="232"/>
      <c r="N102" s="232"/>
      <c r="O102" s="232"/>
      <c r="Q102" s="2"/>
      <c r="R102" s="2"/>
      <c r="S102" s="19"/>
      <c r="T102" s="19"/>
      <c r="U102" s="19"/>
      <c r="V102" s="19"/>
      <c r="W102" s="19"/>
      <c r="X102" s="19"/>
      <c r="Y102" s="19"/>
      <c r="Z102" s="19"/>
      <c r="AA102" s="19"/>
      <c r="AB102" s="19"/>
      <c r="AC102" s="19"/>
      <c r="AD102" s="19"/>
      <c r="AE102" s="19"/>
      <c r="CG102"/>
      <c r="CH102"/>
      <c r="CI102"/>
      <c r="CJ102"/>
      <c r="CK102"/>
      <c r="CL102"/>
      <c r="CM102"/>
      <c r="CN102"/>
      <c r="CO102"/>
      <c r="CP102"/>
    </row>
    <row r="103" spans="1:124" s="6" customFormat="1" ht="15.5" x14ac:dyDescent="0.35">
      <c r="B103" s="231" t="s">
        <v>213</v>
      </c>
      <c r="C103" s="231" t="s">
        <v>215</v>
      </c>
      <c r="D103" s="231">
        <v>302634</v>
      </c>
      <c r="E103" s="231"/>
      <c r="F103" s="231"/>
      <c r="G103" s="231"/>
      <c r="H103" s="231"/>
      <c r="I103" s="233">
        <v>6.9999999999999993E-3</v>
      </c>
      <c r="J103" s="231"/>
      <c r="K103" s="231"/>
      <c r="L103" s="233">
        <v>6.2999999999999992E-3</v>
      </c>
      <c r="M103" s="233"/>
      <c r="N103" s="233"/>
      <c r="O103" s="233"/>
      <c r="Q103" s="2"/>
      <c r="R103" s="2"/>
      <c r="S103" s="19"/>
      <c r="T103" s="19"/>
      <c r="U103" s="19"/>
      <c r="V103" s="19"/>
      <c r="W103" s="19"/>
      <c r="X103" s="19"/>
      <c r="Y103" s="19"/>
      <c r="Z103" s="19"/>
      <c r="AA103" s="19"/>
      <c r="AB103" s="19"/>
      <c r="AC103" s="19"/>
      <c r="AD103" s="19"/>
      <c r="AE103" s="19"/>
      <c r="CG103"/>
      <c r="CH103"/>
      <c r="CI103"/>
      <c r="CJ103"/>
      <c r="CK103"/>
      <c r="CL103"/>
      <c r="CM103"/>
      <c r="CN103"/>
      <c r="CO103"/>
      <c r="CP103"/>
    </row>
    <row r="104" spans="1:124" s="6" customFormat="1" ht="15.5" x14ac:dyDescent="0.35">
      <c r="B104" s="230" t="s">
        <v>213</v>
      </c>
      <c r="C104" s="230" t="s">
        <v>216</v>
      </c>
      <c r="D104" s="230">
        <v>177606</v>
      </c>
      <c r="E104" s="230"/>
      <c r="F104" s="230"/>
      <c r="G104" s="230"/>
      <c r="H104" s="230"/>
      <c r="I104" s="232">
        <v>3.0000000000000001E-3</v>
      </c>
      <c r="J104" s="230"/>
      <c r="K104" s="230"/>
      <c r="L104" s="232">
        <v>2.7000000000000001E-3</v>
      </c>
      <c r="M104" s="232"/>
      <c r="N104" s="232"/>
      <c r="O104" s="232"/>
      <c r="Q104" s="2"/>
      <c r="R104" s="2"/>
      <c r="S104" s="19"/>
      <c r="T104" s="19"/>
      <c r="U104" s="19"/>
      <c r="V104" s="19"/>
      <c r="W104" s="19"/>
      <c r="X104" s="19"/>
      <c r="Y104" s="19"/>
      <c r="Z104" s="19"/>
      <c r="AA104" s="19"/>
      <c r="AB104" s="19"/>
      <c r="AC104" s="19"/>
      <c r="AD104" s="19"/>
      <c r="AE104" s="19"/>
      <c r="CG104"/>
      <c r="CH104"/>
      <c r="CI104"/>
      <c r="CJ104"/>
      <c r="CK104"/>
      <c r="CL104"/>
      <c r="CM104"/>
      <c r="CN104"/>
      <c r="CO104"/>
      <c r="CP104"/>
    </row>
    <row r="105" spans="1:124" s="6" customFormat="1" ht="15.5" x14ac:dyDescent="0.35">
      <c r="B105" s="231" t="s">
        <v>213</v>
      </c>
      <c r="C105" s="231" t="s">
        <v>217</v>
      </c>
      <c r="D105" s="231">
        <v>272820</v>
      </c>
      <c r="E105" s="231"/>
      <c r="F105" s="231"/>
      <c r="G105" s="231"/>
      <c r="H105" s="231"/>
      <c r="I105" s="233">
        <v>6.9999999999999993E-3</v>
      </c>
      <c r="J105" s="231"/>
      <c r="K105" s="231"/>
      <c r="L105" s="233">
        <v>6.2999999999999992E-3</v>
      </c>
      <c r="M105" s="233"/>
      <c r="N105" s="233"/>
      <c r="O105" s="233"/>
      <c r="P105" s="2"/>
      <c r="Q105" s="2"/>
      <c r="R105" s="2"/>
      <c r="S105" s="19"/>
      <c r="T105" s="19"/>
      <c r="U105" s="19"/>
      <c r="V105" s="19"/>
      <c r="W105" s="19"/>
      <c r="X105" s="19"/>
      <c r="Y105" s="19"/>
      <c r="Z105" s="19"/>
      <c r="AA105" s="19"/>
      <c r="AB105" s="19"/>
      <c r="AC105" s="19"/>
      <c r="AD105" s="19"/>
      <c r="AE105" s="19"/>
      <c r="CG105"/>
      <c r="CH105"/>
      <c r="CI105"/>
      <c r="CJ105"/>
      <c r="CK105"/>
      <c r="CL105"/>
      <c r="CM105"/>
      <c r="CN105"/>
      <c r="CO105"/>
      <c r="CP105"/>
    </row>
    <row r="106" spans="1:124" ht="15.5" x14ac:dyDescent="0.35">
      <c r="A106" s="6"/>
      <c r="B106" s="230" t="s">
        <v>213</v>
      </c>
      <c r="C106" s="230" t="s">
        <v>218</v>
      </c>
      <c r="D106" s="230">
        <v>133640</v>
      </c>
      <c r="E106" s="230"/>
      <c r="F106" s="230"/>
      <c r="G106" s="230"/>
      <c r="H106" s="230"/>
      <c r="I106" s="232">
        <v>6.9999999999999993E-3</v>
      </c>
      <c r="J106" s="230"/>
      <c r="K106" s="230"/>
      <c r="L106" s="232">
        <v>6.2999999999999992E-3</v>
      </c>
      <c r="M106" s="232"/>
      <c r="N106" s="232"/>
      <c r="O106" s="232"/>
      <c r="S106" s="19"/>
      <c r="T106" s="19"/>
      <c r="U106" s="19"/>
      <c r="V106" s="19"/>
      <c r="W106" s="19"/>
      <c r="X106" s="19"/>
      <c r="Y106" s="19"/>
      <c r="Z106" s="19"/>
      <c r="AA106" s="19"/>
      <c r="AB106" s="19"/>
      <c r="AC106" s="19"/>
      <c r="AD106" s="19"/>
      <c r="AE106" s="19"/>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row>
    <row r="107" spans="1:124" ht="15.5" x14ac:dyDescent="0.35">
      <c r="A107" s="6"/>
      <c r="B107" s="231"/>
      <c r="C107" s="231"/>
      <c r="D107" s="231"/>
      <c r="E107" s="231"/>
      <c r="F107" s="231"/>
      <c r="G107" s="231"/>
      <c r="H107" s="231"/>
      <c r="I107" s="233"/>
      <c r="J107" s="231"/>
      <c r="K107" s="231"/>
      <c r="L107" s="233"/>
      <c r="M107" s="233"/>
      <c r="N107" s="233"/>
      <c r="O107" s="233"/>
      <c r="P107" s="13"/>
      <c r="S107" s="19"/>
      <c r="T107" s="19"/>
      <c r="U107" s="19"/>
      <c r="V107" s="19"/>
      <c r="W107" s="19"/>
      <c r="X107" s="19"/>
      <c r="Y107" s="19"/>
      <c r="Z107" s="19"/>
      <c r="AA107" s="19"/>
      <c r="AB107" s="19"/>
      <c r="AC107" s="19"/>
      <c r="AD107" s="19"/>
      <c r="AE107" s="19"/>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row>
    <row r="108" spans="1:124" ht="15.5" x14ac:dyDescent="0.35">
      <c r="A108" s="6"/>
      <c r="B108" s="230"/>
      <c r="C108" s="230"/>
      <c r="D108" s="230"/>
      <c r="E108" s="230"/>
      <c r="F108" s="230"/>
      <c r="G108" s="230"/>
      <c r="H108" s="230"/>
      <c r="I108" s="232"/>
      <c r="J108" s="230"/>
      <c r="K108" s="230"/>
      <c r="L108" s="232"/>
      <c r="M108" s="232"/>
      <c r="N108" s="232"/>
      <c r="O108" s="232"/>
      <c r="P108" s="13"/>
      <c r="S108" s="19"/>
      <c r="T108" s="19"/>
      <c r="U108" s="19"/>
      <c r="V108" s="19"/>
      <c r="W108" s="19"/>
      <c r="X108" s="19"/>
      <c r="Y108" s="19"/>
      <c r="Z108" s="19"/>
      <c r="AA108" s="19"/>
      <c r="AB108" s="19"/>
      <c r="AC108" s="19"/>
      <c r="AD108" s="19"/>
      <c r="AE108" s="19"/>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row>
    <row r="109" spans="1:124" ht="15.5" x14ac:dyDescent="0.35">
      <c r="A109" s="6"/>
      <c r="B109" s="231"/>
      <c r="C109" s="231"/>
      <c r="D109" s="231"/>
      <c r="E109" s="231"/>
      <c r="F109" s="231"/>
      <c r="G109" s="231"/>
      <c r="H109" s="231"/>
      <c r="I109" s="233"/>
      <c r="J109" s="231"/>
      <c r="K109" s="231"/>
      <c r="L109" s="233"/>
      <c r="M109" s="233"/>
      <c r="N109" s="233"/>
      <c r="O109" s="233"/>
      <c r="P109" s="13"/>
      <c r="S109" s="19"/>
      <c r="T109" s="19"/>
      <c r="U109" s="19"/>
      <c r="V109" s="19"/>
      <c r="W109" s="19"/>
      <c r="X109" s="19"/>
      <c r="Y109" s="19"/>
      <c r="Z109" s="19"/>
      <c r="AA109" s="19"/>
      <c r="AB109" s="19"/>
      <c r="AC109" s="19"/>
      <c r="AD109" s="19"/>
      <c r="AE109" s="19"/>
      <c r="CG109"/>
      <c r="CH109"/>
      <c r="CI109"/>
      <c r="CJ109"/>
      <c r="CK109"/>
      <c r="CL109"/>
      <c r="CM109"/>
      <c r="CN109"/>
      <c r="CO109"/>
      <c r="CP109"/>
      <c r="CQ109"/>
      <c r="CR109"/>
      <c r="CS109"/>
      <c r="CT109"/>
      <c r="CU109"/>
      <c r="CV109"/>
      <c r="CW109"/>
      <c r="CX109"/>
      <c r="CY109"/>
      <c r="CZ109"/>
    </row>
    <row r="110" spans="1:124" ht="15.5" x14ac:dyDescent="0.35">
      <c r="B110" s="230"/>
      <c r="C110" s="230"/>
      <c r="D110" s="230"/>
      <c r="E110" s="230"/>
      <c r="F110" s="230"/>
      <c r="G110" s="230"/>
      <c r="H110" s="230"/>
      <c r="I110" s="232"/>
      <c r="J110" s="230"/>
      <c r="K110" s="230"/>
      <c r="L110" s="232"/>
      <c r="M110" s="232"/>
      <c r="N110" s="232"/>
      <c r="O110" s="232"/>
      <c r="P110" s="13"/>
      <c r="S110" s="19"/>
      <c r="T110" s="19"/>
      <c r="U110" s="19"/>
      <c r="V110" s="19"/>
      <c r="W110" s="19"/>
      <c r="X110" s="19"/>
      <c r="Y110" s="19"/>
      <c r="Z110" s="19"/>
      <c r="AA110" s="19"/>
      <c r="AB110" s="19"/>
      <c r="AC110" s="19"/>
      <c r="AD110" s="19"/>
      <c r="AE110" s="19"/>
      <c r="CG110"/>
      <c r="CH110"/>
      <c r="CI110"/>
      <c r="CJ110"/>
      <c r="CK110"/>
      <c r="CL110"/>
      <c r="CM110"/>
      <c r="CN110"/>
      <c r="CO110"/>
      <c r="CP110"/>
      <c r="CQ110"/>
      <c r="CR110"/>
      <c r="CS110"/>
      <c r="CT110"/>
      <c r="CU110"/>
      <c r="CV110"/>
      <c r="CW110"/>
      <c r="CX110"/>
      <c r="CY110"/>
      <c r="CZ110"/>
    </row>
    <row r="111" spans="1:124" ht="15.5" x14ac:dyDescent="0.35">
      <c r="B111" s="231"/>
      <c r="C111" s="231"/>
      <c r="D111" s="231"/>
      <c r="E111" s="231"/>
      <c r="F111" s="231"/>
      <c r="G111" s="231"/>
      <c r="H111" s="231"/>
      <c r="I111" s="233"/>
      <c r="J111" s="231"/>
      <c r="K111" s="231"/>
      <c r="L111" s="233"/>
      <c r="M111" s="233"/>
      <c r="N111" s="233"/>
      <c r="O111" s="233"/>
      <c r="S111" s="19"/>
      <c r="T111" s="19"/>
      <c r="U111" s="19"/>
      <c r="V111" s="19"/>
      <c r="W111" s="19"/>
      <c r="X111" s="19"/>
      <c r="Y111" s="19"/>
      <c r="Z111" s="19"/>
      <c r="AA111" s="19"/>
      <c r="AB111" s="19"/>
      <c r="AC111" s="19"/>
      <c r="AD111" s="19"/>
      <c r="AE111" s="19"/>
      <c r="CG111"/>
      <c r="CH111"/>
      <c r="CI111"/>
      <c r="CJ111"/>
      <c r="CK111"/>
      <c r="CL111"/>
      <c r="CM111"/>
      <c r="CN111"/>
      <c r="CO111"/>
      <c r="CP111"/>
      <c r="CQ111"/>
      <c r="CR111"/>
      <c r="CS111"/>
      <c r="CT111"/>
      <c r="CU111"/>
      <c r="CV111"/>
      <c r="CW111"/>
      <c r="CX111"/>
      <c r="CY111"/>
      <c r="CZ111"/>
    </row>
    <row r="112" spans="1:124" ht="15.5" x14ac:dyDescent="0.35">
      <c r="B112" s="230"/>
      <c r="C112" s="230"/>
      <c r="D112" s="230"/>
      <c r="E112" s="230"/>
      <c r="F112" s="230"/>
      <c r="G112" s="230"/>
      <c r="H112" s="230"/>
      <c r="I112" s="232"/>
      <c r="J112" s="230"/>
      <c r="K112" s="230"/>
      <c r="L112" s="232"/>
      <c r="M112" s="232"/>
      <c r="N112" s="232"/>
      <c r="O112" s="232"/>
      <c r="S112" s="19"/>
      <c r="T112" s="19"/>
      <c r="U112" s="19"/>
      <c r="V112" s="19"/>
      <c r="W112" s="19"/>
      <c r="X112" s="19"/>
      <c r="Y112" s="19"/>
      <c r="Z112" s="19"/>
      <c r="AA112" s="19"/>
      <c r="AB112" s="19"/>
      <c r="AC112" s="19"/>
      <c r="AD112" s="19"/>
      <c r="AE112" s="19"/>
      <c r="CG112"/>
      <c r="CH112"/>
      <c r="CI112"/>
      <c r="CJ112"/>
      <c r="CK112"/>
      <c r="CL112"/>
      <c r="CM112"/>
      <c r="CN112"/>
      <c r="CO112"/>
      <c r="CP112"/>
      <c r="CQ112"/>
      <c r="CR112"/>
      <c r="CS112"/>
      <c r="CT112"/>
      <c r="CU112"/>
      <c r="CV112"/>
      <c r="CW112"/>
      <c r="CX112"/>
      <c r="CY112"/>
      <c r="CZ112"/>
    </row>
    <row r="113" spans="2:105" ht="15.5" x14ac:dyDescent="0.35">
      <c r="B113" s="231"/>
      <c r="C113" s="231"/>
      <c r="D113" s="231"/>
      <c r="E113" s="231"/>
      <c r="F113" s="231"/>
      <c r="G113" s="231"/>
      <c r="H113" s="231"/>
      <c r="I113" s="233"/>
      <c r="J113" s="231"/>
      <c r="K113" s="231"/>
      <c r="L113" s="233"/>
      <c r="M113" s="233"/>
      <c r="N113" s="233"/>
      <c r="O113" s="233"/>
      <c r="S113" s="19"/>
      <c r="T113" s="19"/>
      <c r="U113" s="19"/>
      <c r="V113" s="19"/>
      <c r="W113" s="19"/>
      <c r="X113" s="19"/>
      <c r="Y113" s="19"/>
      <c r="Z113" s="19"/>
      <c r="AA113" s="19"/>
      <c r="AB113" s="19"/>
      <c r="AC113" s="19"/>
      <c r="AD113" s="19"/>
      <c r="AE113" s="19"/>
      <c r="CG113"/>
      <c r="CH113"/>
      <c r="CI113"/>
      <c r="CJ113"/>
      <c r="CK113"/>
      <c r="CL113"/>
      <c r="CM113"/>
      <c r="CN113"/>
      <c r="CO113"/>
      <c r="CP113"/>
      <c r="CQ113"/>
      <c r="CR113"/>
      <c r="CS113"/>
      <c r="CT113"/>
      <c r="CU113"/>
      <c r="CV113"/>
      <c r="CW113"/>
      <c r="CX113"/>
      <c r="CY113"/>
      <c r="CZ113"/>
    </row>
    <row r="114" spans="2:105" ht="15.5" x14ac:dyDescent="0.35">
      <c r="B114" s="230"/>
      <c r="C114" s="230"/>
      <c r="D114" s="230"/>
      <c r="E114" s="230"/>
      <c r="F114" s="230"/>
      <c r="G114" s="230"/>
      <c r="H114" s="230"/>
      <c r="I114" s="232"/>
      <c r="J114" s="230"/>
      <c r="K114" s="230"/>
      <c r="L114" s="232"/>
      <c r="M114" s="232"/>
      <c r="N114" s="232"/>
      <c r="O114" s="232"/>
      <c r="S114" s="19"/>
      <c r="T114" s="19"/>
      <c r="U114" s="19"/>
      <c r="V114" s="19"/>
      <c r="W114" s="19"/>
      <c r="X114" s="19"/>
      <c r="Y114" s="19"/>
      <c r="Z114" s="19"/>
      <c r="AA114" s="19"/>
      <c r="AB114" s="19"/>
      <c r="AC114" s="19"/>
      <c r="AD114" s="19"/>
      <c r="AE114" s="19"/>
      <c r="CG114"/>
      <c r="CH114"/>
      <c r="CI114"/>
      <c r="CJ114"/>
      <c r="CK114"/>
      <c r="CL114"/>
      <c r="CM114"/>
      <c r="CN114"/>
      <c r="CO114"/>
      <c r="CP114"/>
    </row>
    <row r="115" spans="2:105" ht="15.5" x14ac:dyDescent="0.35">
      <c r="B115" s="231"/>
      <c r="C115" s="231"/>
      <c r="D115" s="231"/>
      <c r="E115" s="231"/>
      <c r="F115" s="231"/>
      <c r="G115" s="231"/>
      <c r="H115" s="231"/>
      <c r="I115" s="233"/>
      <c r="J115" s="231"/>
      <c r="K115" s="231"/>
      <c r="L115" s="233"/>
      <c r="M115" s="233"/>
      <c r="N115" s="233"/>
      <c r="O115" s="233"/>
      <c r="S115" s="19"/>
      <c r="T115" s="19"/>
      <c r="U115" s="19"/>
      <c r="V115" s="19"/>
      <c r="W115" s="19"/>
      <c r="X115" s="19"/>
      <c r="Y115" s="19"/>
      <c r="Z115" s="19"/>
      <c r="AA115" s="19"/>
      <c r="AB115" s="19"/>
      <c r="AC115" s="19"/>
      <c r="AD115" s="19"/>
      <c r="AE115" s="19"/>
      <c r="CG115"/>
      <c r="CH115"/>
      <c r="CI115"/>
      <c r="CJ115"/>
      <c r="CK115"/>
      <c r="CL115"/>
      <c r="CM115"/>
      <c r="CN115"/>
      <c r="CO115"/>
      <c r="CP115"/>
    </row>
    <row r="116" spans="2:105" ht="15.5" x14ac:dyDescent="0.35">
      <c r="B116" s="230"/>
      <c r="C116" s="230"/>
      <c r="D116" s="230"/>
      <c r="E116" s="230"/>
      <c r="F116" s="230"/>
      <c r="G116" s="230"/>
      <c r="H116" s="230"/>
      <c r="I116" s="232"/>
      <c r="J116" s="230"/>
      <c r="K116" s="230"/>
      <c r="L116" s="232"/>
      <c r="M116" s="232"/>
      <c r="N116" s="232"/>
      <c r="O116" s="232"/>
      <c r="S116" s="19"/>
      <c r="T116" s="19"/>
      <c r="U116" s="19"/>
      <c r="V116" s="19"/>
      <c r="W116" s="19"/>
      <c r="X116" s="19"/>
      <c r="Y116" s="19"/>
      <c r="Z116" s="19"/>
      <c r="AA116" s="19"/>
      <c r="AB116" s="19"/>
      <c r="AC116" s="19"/>
      <c r="AD116" s="19"/>
      <c r="AE116" s="19"/>
      <c r="CG116"/>
      <c r="CH116"/>
      <c r="CI116"/>
      <c r="CJ116"/>
      <c r="CK116"/>
      <c r="CL116"/>
      <c r="CM116"/>
      <c r="CN116"/>
      <c r="CO116"/>
      <c r="CP116"/>
    </row>
    <row r="117" spans="2:105" ht="15.5" x14ac:dyDescent="0.35">
      <c r="B117" s="231"/>
      <c r="C117" s="231"/>
      <c r="D117" s="231"/>
      <c r="E117" s="231"/>
      <c r="F117" s="231"/>
      <c r="G117" s="231"/>
      <c r="H117" s="231"/>
      <c r="I117" s="233"/>
      <c r="J117" s="231"/>
      <c r="K117" s="231"/>
      <c r="L117" s="233"/>
      <c r="M117" s="233"/>
      <c r="N117" s="233"/>
      <c r="O117" s="233"/>
      <c r="S117" s="19"/>
      <c r="T117" s="19"/>
      <c r="U117" s="19"/>
      <c r="V117" s="19"/>
      <c r="W117" s="19"/>
      <c r="X117" s="19"/>
      <c r="Y117" s="19"/>
      <c r="Z117" s="19"/>
      <c r="AA117" s="19"/>
      <c r="AB117" s="19"/>
      <c r="AC117" s="19"/>
      <c r="AD117" s="19"/>
      <c r="AE117" s="19"/>
      <c r="CG117"/>
      <c r="CH117"/>
      <c r="CI117"/>
      <c r="CJ117"/>
      <c r="CK117"/>
      <c r="CL117"/>
      <c r="CM117"/>
      <c r="CN117"/>
      <c r="CO117"/>
      <c r="CP117"/>
    </row>
    <row r="118" spans="2:105" ht="15.5" x14ac:dyDescent="0.35">
      <c r="B118" s="230"/>
      <c r="C118" s="230"/>
      <c r="D118" s="230"/>
      <c r="E118" s="230"/>
      <c r="F118" s="230"/>
      <c r="G118" s="230"/>
      <c r="H118" s="230"/>
      <c r="I118" s="232"/>
      <c r="J118" s="230"/>
      <c r="K118" s="230"/>
      <c r="L118" s="232"/>
      <c r="M118" s="232"/>
      <c r="N118" s="232"/>
      <c r="O118" s="232"/>
      <c r="S118" s="19"/>
      <c r="T118" s="19"/>
      <c r="U118" s="19"/>
      <c r="V118" s="19"/>
      <c r="W118" s="19"/>
      <c r="X118" s="19"/>
      <c r="Y118" s="19"/>
      <c r="Z118" s="19"/>
      <c r="AA118" s="19"/>
      <c r="AB118" s="19"/>
      <c r="AC118" s="19"/>
      <c r="AD118" s="19"/>
      <c r="AE118" s="19"/>
      <c r="CG118" s="6"/>
      <c r="CH118" s="6"/>
      <c r="CK118"/>
      <c r="CL118"/>
    </row>
    <row r="119" spans="2:105" ht="15.5" x14ac:dyDescent="0.35">
      <c r="B119" s="231"/>
      <c r="C119" s="231"/>
      <c r="D119" s="231"/>
      <c r="E119" s="231"/>
      <c r="F119" s="231"/>
      <c r="G119" s="231"/>
      <c r="H119" s="231"/>
      <c r="I119" s="233"/>
      <c r="J119" s="231"/>
      <c r="K119" s="231"/>
      <c r="L119" s="233"/>
      <c r="M119" s="233"/>
      <c r="N119" s="233"/>
      <c r="O119" s="233"/>
      <c r="S119" s="19"/>
      <c r="T119" s="19"/>
      <c r="U119" s="19"/>
      <c r="V119" s="19"/>
      <c r="W119" s="19"/>
      <c r="X119" s="19"/>
      <c r="Y119" s="19"/>
      <c r="Z119" s="19"/>
      <c r="AA119" s="19"/>
      <c r="AB119" s="19"/>
      <c r="AC119" s="19"/>
      <c r="AD119" s="19"/>
      <c r="AE119" s="19"/>
      <c r="CG119" s="6"/>
      <c r="CH119" s="6"/>
      <c r="CK119"/>
      <c r="CL119"/>
    </row>
    <row r="120" spans="2:105" ht="15.5" x14ac:dyDescent="0.35">
      <c r="B120" s="230"/>
      <c r="C120" s="230"/>
      <c r="D120" s="230"/>
      <c r="E120" s="230"/>
      <c r="F120" s="230"/>
      <c r="G120" s="230"/>
      <c r="H120" s="230"/>
      <c r="I120" s="232"/>
      <c r="J120" s="230"/>
      <c r="K120" s="230"/>
      <c r="L120" s="232"/>
      <c r="M120" s="232"/>
      <c r="N120" s="232"/>
      <c r="O120" s="232"/>
      <c r="S120" s="19"/>
      <c r="T120" s="19"/>
      <c r="U120" s="19"/>
      <c r="V120" s="19"/>
      <c r="W120" s="19"/>
      <c r="X120" s="19"/>
      <c r="Y120" s="19"/>
      <c r="Z120" s="19"/>
      <c r="AA120" s="19"/>
      <c r="AB120" s="19"/>
      <c r="AC120" s="19"/>
      <c r="AD120" s="19"/>
      <c r="AE120" s="19"/>
      <c r="CG120" s="6"/>
      <c r="CH120" s="6"/>
      <c r="CK120"/>
      <c r="CL120"/>
    </row>
    <row r="121" spans="2:105" ht="15.5" x14ac:dyDescent="0.35">
      <c r="B121" s="231"/>
      <c r="C121" s="231"/>
      <c r="D121" s="231"/>
      <c r="E121" s="231"/>
      <c r="F121" s="231"/>
      <c r="G121" s="231"/>
      <c r="H121" s="231"/>
      <c r="I121" s="233"/>
      <c r="J121" s="231"/>
      <c r="K121" s="231"/>
      <c r="L121" s="233"/>
      <c r="M121" s="233"/>
      <c r="N121" s="233"/>
      <c r="O121" s="233"/>
      <c r="S121" s="19"/>
      <c r="T121" s="19"/>
      <c r="U121" s="19"/>
      <c r="V121" s="19"/>
      <c r="W121" s="19"/>
      <c r="X121" s="19"/>
      <c r="Y121" s="19"/>
      <c r="Z121" s="19"/>
      <c r="AA121" s="19"/>
      <c r="AB121" s="19"/>
      <c r="AC121" s="19"/>
      <c r="AD121" s="19"/>
      <c r="AE121" s="19"/>
      <c r="CG121" s="6"/>
      <c r="CH121" s="6"/>
      <c r="CK121"/>
      <c r="CL121"/>
    </row>
    <row r="122" spans="2:105" ht="15.5" x14ac:dyDescent="0.35">
      <c r="B122" s="230"/>
      <c r="C122" s="230"/>
      <c r="D122" s="230"/>
      <c r="E122" s="230"/>
      <c r="F122" s="230"/>
      <c r="G122" s="230"/>
      <c r="H122" s="230"/>
      <c r="I122" s="232"/>
      <c r="J122" s="230"/>
      <c r="K122" s="230"/>
      <c r="L122" s="232"/>
      <c r="M122" s="232"/>
      <c r="N122" s="232"/>
      <c r="O122" s="232"/>
      <c r="S122" s="19"/>
      <c r="T122" s="19"/>
      <c r="U122" s="19"/>
      <c r="V122" s="19"/>
      <c r="W122" s="19"/>
      <c r="X122" s="19"/>
      <c r="Y122" s="19"/>
      <c r="Z122" s="19"/>
      <c r="AA122" s="19"/>
      <c r="AB122" s="19"/>
      <c r="AC122" s="19"/>
      <c r="AD122" s="19"/>
      <c r="AE122" s="19"/>
      <c r="CG122" s="6"/>
      <c r="CH122" s="6"/>
      <c r="CK122"/>
      <c r="CL122"/>
    </row>
    <row r="123" spans="2:105" ht="15.5" x14ac:dyDescent="0.35">
      <c r="B123" s="231"/>
      <c r="C123" s="231"/>
      <c r="D123" s="231"/>
      <c r="E123" s="231"/>
      <c r="F123" s="231"/>
      <c r="G123" s="231"/>
      <c r="H123" s="231"/>
      <c r="I123" s="233"/>
      <c r="J123" s="231"/>
      <c r="K123" s="231"/>
      <c r="L123" s="233"/>
      <c r="M123" s="233"/>
      <c r="N123" s="233"/>
      <c r="O123" s="233"/>
      <c r="S123" s="19"/>
      <c r="T123" s="19"/>
      <c r="U123" s="19"/>
      <c r="V123" s="19"/>
      <c r="W123" s="19"/>
      <c r="X123" s="19"/>
      <c r="Y123" s="19"/>
      <c r="Z123" s="19"/>
      <c r="AA123" s="19"/>
      <c r="AB123" s="19"/>
      <c r="AC123" s="19"/>
      <c r="AD123" s="19"/>
      <c r="AE123" s="19"/>
      <c r="CG123" s="6"/>
      <c r="CH123" s="6"/>
      <c r="CK123"/>
      <c r="CL123"/>
    </row>
    <row r="124" spans="2:105" ht="15.5" x14ac:dyDescent="0.35">
      <c r="B124" s="230"/>
      <c r="C124" s="230"/>
      <c r="D124" s="230"/>
      <c r="E124" s="230"/>
      <c r="F124" s="230"/>
      <c r="G124" s="230"/>
      <c r="H124" s="230"/>
      <c r="I124" s="232"/>
      <c r="J124" s="230"/>
      <c r="K124" s="230"/>
      <c r="L124" s="232"/>
      <c r="M124" s="232"/>
      <c r="N124" s="232"/>
      <c r="O124" s="232"/>
      <c r="S124" s="19"/>
      <c r="T124" s="19"/>
      <c r="U124" s="19"/>
      <c r="V124" s="19"/>
      <c r="W124" s="19"/>
      <c r="X124" s="19"/>
      <c r="Y124" s="19"/>
      <c r="Z124" s="19"/>
      <c r="AA124" s="19"/>
      <c r="AB124" s="19"/>
      <c r="AC124" s="19"/>
      <c r="AD124" s="19"/>
      <c r="AE124" s="13"/>
      <c r="CG124" s="6"/>
      <c r="CH124" s="6"/>
      <c r="CK124"/>
      <c r="CL124"/>
    </row>
    <row r="125" spans="2:105" ht="15.5" x14ac:dyDescent="0.35">
      <c r="B125" s="231"/>
      <c r="C125" s="231"/>
      <c r="D125" s="231"/>
      <c r="E125" s="231"/>
      <c r="F125" s="231"/>
      <c r="G125" s="231"/>
      <c r="H125" s="231"/>
      <c r="I125" s="233"/>
      <c r="J125" s="231"/>
      <c r="K125" s="231"/>
      <c r="L125" s="233"/>
      <c r="M125" s="233"/>
      <c r="N125" s="233"/>
      <c r="O125" s="233"/>
      <c r="S125" s="19"/>
      <c r="T125" s="19"/>
      <c r="U125" s="19"/>
      <c r="V125" s="19"/>
      <c r="W125" s="19"/>
      <c r="X125" s="19"/>
      <c r="Y125" s="19"/>
      <c r="Z125" s="19"/>
      <c r="AA125" s="19"/>
      <c r="AB125" s="19"/>
      <c r="AC125" s="19"/>
      <c r="AD125" s="19"/>
      <c r="AE125" s="13"/>
      <c r="CG125" s="6"/>
      <c r="CH125" s="6"/>
      <c r="CK125"/>
      <c r="CL125"/>
    </row>
    <row r="126" spans="2:105" ht="15.5" x14ac:dyDescent="0.35">
      <c r="B126" s="230"/>
      <c r="C126" s="230"/>
      <c r="D126" s="230"/>
      <c r="E126" s="230"/>
      <c r="F126" s="230"/>
      <c r="G126" s="230"/>
      <c r="H126" s="230"/>
      <c r="I126" s="232"/>
      <c r="J126" s="230"/>
      <c r="K126" s="230"/>
      <c r="L126" s="232"/>
      <c r="M126" s="232"/>
      <c r="N126" s="232"/>
      <c r="O126" s="232"/>
      <c r="S126" s="13"/>
      <c r="T126" s="13"/>
      <c r="U126" s="13"/>
      <c r="V126" s="13"/>
      <c r="W126" s="13"/>
      <c r="X126" s="13"/>
      <c r="Y126" s="13"/>
      <c r="Z126" s="13"/>
      <c r="AA126" s="13"/>
      <c r="AB126" s="13"/>
      <c r="AC126" s="13"/>
      <c r="AD126" s="13"/>
      <c r="AE126" s="13"/>
      <c r="CG126" s="6"/>
      <c r="CH126" s="6"/>
      <c r="CK126"/>
      <c r="CL126"/>
    </row>
    <row r="127" spans="2:105" ht="15.5" x14ac:dyDescent="0.35">
      <c r="B127" s="231"/>
      <c r="C127" s="231"/>
      <c r="D127" s="231"/>
      <c r="E127" s="231"/>
      <c r="F127" s="231"/>
      <c r="G127" s="231"/>
      <c r="H127" s="231"/>
      <c r="I127" s="233"/>
      <c r="J127" s="231"/>
      <c r="K127" s="231"/>
      <c r="L127" s="233"/>
      <c r="M127" s="233"/>
      <c r="N127" s="233"/>
      <c r="O127" s="233"/>
      <c r="S127" s="13"/>
      <c r="T127" s="13"/>
      <c r="U127" s="13"/>
      <c r="V127" s="13"/>
      <c r="W127" s="13"/>
      <c r="X127" s="13"/>
      <c r="Y127" s="13"/>
      <c r="Z127" s="13"/>
      <c r="AA127" s="13"/>
      <c r="AB127" s="13"/>
      <c r="AC127" s="13"/>
      <c r="AD127" s="13"/>
      <c r="AE127" s="13"/>
      <c r="AF127" s="19"/>
      <c r="AG127" s="6"/>
      <c r="AH127" s="6"/>
      <c r="AI127" s="239"/>
      <c r="AJ127" s="239"/>
      <c r="BP127" s="23"/>
      <c r="BS127" s="14"/>
      <c r="BT127" s="25"/>
      <c r="BU127" s="6"/>
      <c r="BV127" s="6"/>
      <c r="BW127" s="6"/>
      <c r="BX127" s="6"/>
      <c r="BY127" s="6"/>
      <c r="BZ127" s="6"/>
      <c r="CA127" s="6"/>
      <c r="CB127" s="6"/>
      <c r="CC127" s="6"/>
      <c r="CD127"/>
      <c r="CE127"/>
      <c r="CF127" s="6"/>
      <c r="CG127" s="6"/>
      <c r="CH127" s="6"/>
      <c r="CK127"/>
      <c r="CL127"/>
    </row>
    <row r="128" spans="2:105" ht="15.5" x14ac:dyDescent="0.35">
      <c r="B128" s="230"/>
      <c r="C128" s="230"/>
      <c r="D128" s="230"/>
      <c r="E128" s="230"/>
      <c r="F128" s="230"/>
      <c r="G128" s="230"/>
      <c r="H128" s="230"/>
      <c r="I128" s="230"/>
      <c r="J128" s="230"/>
      <c r="K128" s="230"/>
      <c r="L128" s="232"/>
      <c r="M128" s="232"/>
      <c r="N128" s="232"/>
      <c r="O128" s="232"/>
      <c r="S128" s="13"/>
      <c r="T128" s="13"/>
      <c r="U128" s="13"/>
      <c r="V128" s="13"/>
      <c r="W128" s="13"/>
      <c r="X128" s="13"/>
      <c r="Y128" s="13"/>
      <c r="Z128" s="13"/>
      <c r="AA128" s="13"/>
      <c r="AB128" s="13"/>
      <c r="AC128" s="13"/>
      <c r="AD128" s="13"/>
      <c r="AF128" s="19"/>
      <c r="AG128" s="6"/>
      <c r="AH128" s="6"/>
      <c r="AI128" s="239"/>
      <c r="AJ128" s="239"/>
      <c r="BP128" s="23"/>
      <c r="BS128" s="14"/>
      <c r="BT128" s="25"/>
      <c r="BU128" s="6"/>
      <c r="BV128" s="6"/>
      <c r="BW128" s="6"/>
      <c r="BX128" s="6"/>
      <c r="BY128" s="6"/>
      <c r="BZ128" s="6"/>
      <c r="CA128" s="6"/>
      <c r="CB128" s="6"/>
      <c r="CC128" s="6"/>
      <c r="CD128"/>
      <c r="CE128"/>
      <c r="CF128" s="6"/>
      <c r="CG128" s="6"/>
      <c r="CH128" s="6"/>
      <c r="CK128"/>
      <c r="CL128"/>
      <c r="CN128"/>
      <c r="CO128"/>
      <c r="CP128"/>
      <c r="CQ128"/>
      <c r="CR128"/>
      <c r="CS128"/>
      <c r="CT128"/>
      <c r="CU128"/>
      <c r="CV128"/>
      <c r="CW128"/>
      <c r="CX128"/>
      <c r="CY128"/>
      <c r="CZ128"/>
      <c r="DA128"/>
    </row>
    <row r="129" spans="2:105" ht="15.5" x14ac:dyDescent="0.35">
      <c r="B129" s="231"/>
      <c r="C129" s="231"/>
      <c r="D129" s="231"/>
      <c r="E129" s="231"/>
      <c r="F129" s="231"/>
      <c r="G129" s="231"/>
      <c r="H129" s="231"/>
      <c r="I129" s="231"/>
      <c r="J129" s="231"/>
      <c r="K129" s="231"/>
      <c r="L129" s="233"/>
      <c r="M129" s="233"/>
      <c r="N129" s="233"/>
      <c r="O129" s="233"/>
      <c r="S129" s="13"/>
      <c r="T129" s="13"/>
      <c r="U129" s="13"/>
      <c r="V129" s="13"/>
      <c r="W129" s="13"/>
      <c r="X129" s="13"/>
      <c r="Y129" s="13"/>
      <c r="Z129" s="13"/>
      <c r="AA129" s="13"/>
      <c r="AB129" s="13"/>
      <c r="AC129" s="13"/>
      <c r="AD129" s="13"/>
      <c r="AF129" s="19"/>
      <c r="AG129" s="6"/>
      <c r="AH129" s="6"/>
      <c r="AI129" s="239"/>
      <c r="AJ129" s="239"/>
      <c r="BP129" s="23"/>
      <c r="BS129" s="14"/>
      <c r="BT129" s="25"/>
      <c r="BU129" s="6"/>
      <c r="BV129" s="6"/>
      <c r="BW129" s="6"/>
      <c r="BX129" s="6"/>
      <c r="BY129" s="6"/>
      <c r="BZ129" s="6"/>
      <c r="CA129" s="6"/>
      <c r="CB129" s="6"/>
      <c r="CC129" s="6"/>
      <c r="CD129"/>
      <c r="CE129"/>
      <c r="CF129" s="6"/>
      <c r="CG129" s="6"/>
      <c r="CH129" s="6"/>
      <c r="CK129"/>
      <c r="CL129"/>
      <c r="CN129"/>
      <c r="CO129"/>
      <c r="CQ129"/>
      <c r="CR129"/>
      <c r="CS129"/>
      <c r="CT129"/>
      <c r="CU129"/>
      <c r="CV129"/>
      <c r="CW129"/>
      <c r="CX129"/>
      <c r="CY129"/>
      <c r="CZ129"/>
      <c r="DA129"/>
    </row>
    <row r="130" spans="2:105" ht="15.5" x14ac:dyDescent="0.35">
      <c r="B130" s="230"/>
      <c r="C130" s="230"/>
      <c r="D130" s="230"/>
      <c r="E130" s="230"/>
      <c r="F130" s="230"/>
      <c r="G130" s="230"/>
      <c r="H130" s="230"/>
      <c r="I130" s="230"/>
      <c r="J130" s="230"/>
      <c r="K130" s="230"/>
      <c r="L130" s="232"/>
      <c r="M130" s="232"/>
      <c r="N130" s="232"/>
      <c r="O130" s="232"/>
      <c r="AF130" s="19"/>
      <c r="AG130" s="240"/>
      <c r="AH130" s="239"/>
      <c r="AI130" s="239"/>
      <c r="AJ130" s="239"/>
      <c r="BP130" s="23"/>
      <c r="BS130" s="14"/>
      <c r="BT130" s="25"/>
      <c r="BU130" s="6"/>
      <c r="BV130" s="6"/>
      <c r="BW130" s="6"/>
      <c r="BX130" s="6"/>
      <c r="BY130" s="6"/>
      <c r="BZ130" s="6"/>
      <c r="CA130" s="6"/>
      <c r="CB130" s="6"/>
      <c r="CC130" s="6"/>
      <c r="CD130"/>
      <c r="CE130"/>
      <c r="CF130" s="6"/>
      <c r="CG130" s="6"/>
      <c r="CH130" s="6"/>
      <c r="CK130"/>
      <c r="CO130"/>
      <c r="CP130"/>
      <c r="CQ130"/>
      <c r="CR130"/>
      <c r="CS130"/>
      <c r="CT130"/>
      <c r="CU130"/>
      <c r="CV130"/>
      <c r="CW130"/>
      <c r="CX130"/>
      <c r="CY130"/>
      <c r="CZ130"/>
      <c r="DA130"/>
    </row>
    <row r="131" spans="2:105" ht="15.5" x14ac:dyDescent="0.35">
      <c r="B131" s="231"/>
      <c r="C131" s="231"/>
      <c r="D131" s="231"/>
      <c r="E131" s="231"/>
      <c r="F131" s="231"/>
      <c r="G131" s="231"/>
      <c r="H131" s="231"/>
      <c r="I131" s="231"/>
      <c r="J131" s="231"/>
      <c r="K131" s="231"/>
      <c r="L131" s="233"/>
      <c r="M131" s="233"/>
      <c r="N131" s="233"/>
      <c r="O131" s="233"/>
      <c r="AF131" s="19"/>
      <c r="AG131" s="240"/>
      <c r="AH131" s="239"/>
      <c r="AI131" s="239"/>
      <c r="AJ131" s="239"/>
      <c r="BP131" s="23"/>
      <c r="BS131" s="14"/>
      <c r="BT131" s="25"/>
      <c r="BU131" s="6"/>
      <c r="BV131" s="6"/>
      <c r="BW131" s="6"/>
      <c r="BX131" s="6"/>
      <c r="BY131" s="6"/>
      <c r="BZ131" s="6"/>
      <c r="CA131" s="6"/>
      <c r="CB131" s="6"/>
      <c r="CC131" s="6"/>
      <c r="CD131"/>
      <c r="CE131"/>
      <c r="CF131" s="6"/>
      <c r="CG131" s="6"/>
      <c r="CH131" s="6"/>
      <c r="CK131"/>
      <c r="CL131"/>
      <c r="CO131"/>
      <c r="CP131"/>
      <c r="CQ131"/>
      <c r="CR131"/>
      <c r="CS131"/>
      <c r="CT131"/>
      <c r="CU131"/>
      <c r="CV131"/>
      <c r="CW131"/>
      <c r="CX131"/>
      <c r="CY131"/>
      <c r="CZ131"/>
      <c r="DA131"/>
    </row>
    <row r="132" spans="2:105" ht="15.5" x14ac:dyDescent="0.35">
      <c r="B132" s="230"/>
      <c r="C132" s="230"/>
      <c r="D132" s="230"/>
      <c r="E132" s="230"/>
      <c r="F132" s="230"/>
      <c r="G132" s="230"/>
      <c r="H132" s="230"/>
      <c r="I132" s="230"/>
      <c r="J132" s="230"/>
      <c r="K132" s="230"/>
      <c r="L132" s="232"/>
      <c r="M132" s="232"/>
      <c r="N132" s="232"/>
      <c r="O132" s="232"/>
      <c r="AF132" s="19"/>
      <c r="AG132" s="240"/>
      <c r="AH132" s="239"/>
      <c r="AI132" s="239"/>
      <c r="AJ132" s="239"/>
      <c r="BP132" s="23"/>
      <c r="BS132" s="14"/>
      <c r="BT132" s="25"/>
      <c r="BU132" s="6"/>
      <c r="BV132" s="6"/>
      <c r="BW132" s="6"/>
      <c r="BX132" s="6"/>
      <c r="BY132" s="6"/>
      <c r="BZ132" s="6"/>
      <c r="CA132" s="6"/>
      <c r="CB132" s="6"/>
      <c r="CC132" s="6"/>
      <c r="CD132"/>
      <c r="CE132"/>
      <c r="CF132" s="6"/>
      <c r="CG132" s="6"/>
      <c r="CH132" s="6"/>
      <c r="CK132"/>
      <c r="CL132"/>
      <c r="CO132"/>
      <c r="CP132"/>
      <c r="CQ132"/>
      <c r="CR132"/>
      <c r="CS132"/>
      <c r="CT132"/>
      <c r="CU132"/>
      <c r="CV132"/>
      <c r="CW132"/>
      <c r="CX132"/>
      <c r="CY132"/>
      <c r="CZ132"/>
      <c r="DA132"/>
    </row>
    <row r="133" spans="2:105" ht="15.5" x14ac:dyDescent="0.35">
      <c r="B133" s="231"/>
      <c r="C133" s="231"/>
      <c r="D133" s="231"/>
      <c r="E133" s="231"/>
      <c r="F133" s="231"/>
      <c r="G133" s="231"/>
      <c r="H133" s="231"/>
      <c r="I133" s="231"/>
      <c r="J133" s="231"/>
      <c r="K133" s="231"/>
      <c r="L133" s="233"/>
      <c r="M133" s="233"/>
      <c r="N133" s="233"/>
      <c r="O133" s="233"/>
      <c r="AF133" s="19"/>
      <c r="AG133" s="1"/>
      <c r="AH133" s="23"/>
      <c r="AI133" s="23"/>
      <c r="AJ133" s="23"/>
      <c r="BP133" s="23"/>
      <c r="BS133" s="14"/>
      <c r="BT133" s="25"/>
      <c r="BU133" s="6"/>
      <c r="BV133" s="6"/>
      <c r="BW133" s="6"/>
      <c r="BX133" s="6"/>
      <c r="BY133" s="6"/>
      <c r="BZ133" s="6"/>
      <c r="CA133" s="6"/>
      <c r="CB133" s="6"/>
      <c r="CC133" s="6"/>
      <c r="CD133"/>
      <c r="CE133"/>
      <c r="CF133" s="6"/>
      <c r="CG133" s="6"/>
      <c r="CH133" s="6"/>
      <c r="CK133"/>
      <c r="CL133"/>
      <c r="CO133"/>
      <c r="CP133"/>
      <c r="CQ133"/>
      <c r="CR133"/>
      <c r="CS133"/>
      <c r="CT133"/>
      <c r="CU133"/>
      <c r="CV133"/>
      <c r="CW133"/>
      <c r="CX133"/>
      <c r="CY133"/>
      <c r="CZ133"/>
      <c r="DA133"/>
    </row>
    <row r="134" spans="2:105" ht="15.5" x14ac:dyDescent="0.35">
      <c r="B134" s="230"/>
      <c r="C134" s="230"/>
      <c r="D134" s="230"/>
      <c r="E134" s="230"/>
      <c r="F134" s="230"/>
      <c r="G134" s="230"/>
      <c r="H134" s="230"/>
      <c r="I134" s="230"/>
      <c r="J134" s="230"/>
      <c r="K134" s="230"/>
      <c r="L134" s="232"/>
      <c r="M134" s="232"/>
      <c r="N134" s="232"/>
      <c r="O134" s="232"/>
      <c r="AF134" s="19"/>
      <c r="AG134" s="1"/>
      <c r="AH134" s="23"/>
      <c r="AI134" s="23"/>
      <c r="AJ134" s="23"/>
      <c r="BP134" s="23"/>
      <c r="BS134" s="14"/>
      <c r="BT134" s="25"/>
      <c r="BU134" s="6"/>
      <c r="BV134" s="6"/>
      <c r="BW134" s="6"/>
      <c r="BX134" s="6"/>
      <c r="BY134" s="6"/>
      <c r="BZ134" s="6"/>
      <c r="CA134" s="6"/>
      <c r="CB134" s="6"/>
      <c r="CC134" s="6"/>
      <c r="CD134"/>
      <c r="CE134"/>
      <c r="CF134" s="6"/>
      <c r="CG134" s="6"/>
      <c r="CH134" s="6"/>
      <c r="CK134"/>
      <c r="CL134"/>
      <c r="CO134"/>
      <c r="CP134"/>
      <c r="CQ134"/>
      <c r="CR134"/>
      <c r="CS134"/>
      <c r="CT134"/>
      <c r="CU134"/>
      <c r="CV134"/>
      <c r="CW134"/>
      <c r="CX134"/>
      <c r="CY134"/>
      <c r="CZ134"/>
      <c r="DA134"/>
    </row>
    <row r="135" spans="2:105" ht="15.5" x14ac:dyDescent="0.35">
      <c r="B135" s="231"/>
      <c r="C135" s="231"/>
      <c r="D135" s="231"/>
      <c r="E135" s="231"/>
      <c r="F135" s="231"/>
      <c r="G135" s="231"/>
      <c r="H135" s="231"/>
      <c r="I135" s="231"/>
      <c r="J135" s="231"/>
      <c r="K135" s="231"/>
      <c r="L135" s="233"/>
      <c r="M135" s="233"/>
      <c r="N135" s="233"/>
      <c r="O135" s="233"/>
      <c r="AF135" s="19"/>
      <c r="AG135" s="19"/>
      <c r="AH135" s="19"/>
      <c r="AI135" s="19"/>
      <c r="AJ135" s="19"/>
      <c r="CA135"/>
      <c r="CB135"/>
      <c r="CC135"/>
      <c r="CD135"/>
      <c r="CE135"/>
      <c r="CF135"/>
      <c r="CG135"/>
      <c r="CK135"/>
      <c r="CL135"/>
      <c r="CO135"/>
      <c r="CP135"/>
      <c r="CQ135"/>
      <c r="CR135"/>
      <c r="CS135"/>
      <c r="CT135"/>
      <c r="CU135"/>
      <c r="CV135"/>
      <c r="CW135"/>
      <c r="CX135"/>
      <c r="CY135"/>
      <c r="CZ135"/>
      <c r="DA135"/>
    </row>
    <row r="136" spans="2:105" ht="15.5" x14ac:dyDescent="0.35">
      <c r="B136" s="230"/>
      <c r="C136" s="230"/>
      <c r="D136" s="230"/>
      <c r="E136" s="230"/>
      <c r="F136" s="230"/>
      <c r="G136" s="230"/>
      <c r="H136" s="230"/>
      <c r="I136" s="230"/>
      <c r="J136" s="230"/>
      <c r="K136" s="230"/>
      <c r="L136" s="232"/>
      <c r="M136" s="232"/>
      <c r="N136" s="232"/>
      <c r="O136" s="232"/>
      <c r="AF136" s="19"/>
      <c r="AG136" s="19"/>
      <c r="AH136" s="19"/>
      <c r="AI136" s="19"/>
      <c r="AJ136" s="19"/>
      <c r="CA136"/>
      <c r="CB136"/>
      <c r="CC136"/>
      <c r="CD136"/>
      <c r="CE136"/>
      <c r="CF136"/>
      <c r="CG136"/>
      <c r="CK136"/>
      <c r="CL136"/>
      <c r="CO136"/>
      <c r="CP136"/>
      <c r="CQ136"/>
      <c r="CR136"/>
      <c r="CS136"/>
      <c r="CT136"/>
      <c r="CU136"/>
      <c r="CV136"/>
      <c r="CW136"/>
      <c r="CX136"/>
      <c r="CY136"/>
      <c r="CZ136"/>
      <c r="DA136"/>
    </row>
    <row r="137" spans="2:105" ht="15.5" x14ac:dyDescent="0.35">
      <c r="B137" s="231"/>
      <c r="C137" s="231"/>
      <c r="D137" s="231"/>
      <c r="E137" s="231"/>
      <c r="F137" s="231"/>
      <c r="G137" s="231"/>
      <c r="H137" s="231"/>
      <c r="I137" s="231"/>
      <c r="J137" s="231"/>
      <c r="K137" s="231"/>
      <c r="L137" s="233"/>
      <c r="M137" s="233"/>
      <c r="N137" s="233"/>
      <c r="O137" s="233"/>
      <c r="AF137" s="19"/>
      <c r="AG137" s="19"/>
      <c r="AH137" s="19"/>
      <c r="AI137" s="19"/>
      <c r="AJ137" s="19"/>
      <c r="CA137"/>
      <c r="CB137"/>
      <c r="CC137"/>
      <c r="CD137"/>
      <c r="CE137"/>
      <c r="CF137"/>
      <c r="CG137"/>
      <c r="CK137"/>
      <c r="CL137"/>
      <c r="CO137"/>
      <c r="CP137"/>
      <c r="CQ137"/>
      <c r="CR137"/>
      <c r="CS137"/>
      <c r="CT137"/>
      <c r="CU137"/>
      <c r="CV137"/>
      <c r="CW137"/>
      <c r="CX137"/>
      <c r="CY137"/>
      <c r="CZ137"/>
      <c r="DA137"/>
    </row>
    <row r="138" spans="2:105" ht="15.5" x14ac:dyDescent="0.35">
      <c r="AF138" s="19"/>
      <c r="AG138" s="6"/>
      <c r="AH138" s="6"/>
      <c r="AI138" s="6"/>
      <c r="AJ138" s="6"/>
      <c r="BP138" s="6"/>
      <c r="BQ138" s="6"/>
      <c r="BR138" s="6"/>
      <c r="BS138" s="6"/>
      <c r="CD138"/>
      <c r="CE138"/>
      <c r="CK138"/>
      <c r="CL138"/>
      <c r="CO138"/>
      <c r="CP138"/>
      <c r="CQ138"/>
      <c r="CR138"/>
      <c r="CS138"/>
      <c r="CT138"/>
      <c r="CU138"/>
      <c r="CV138"/>
      <c r="CW138"/>
      <c r="CX138"/>
      <c r="CY138"/>
      <c r="CZ138"/>
      <c r="DA138"/>
    </row>
    <row r="139" spans="2:105" ht="15.5" x14ac:dyDescent="0.35">
      <c r="AF139" s="19"/>
      <c r="AG139" s="6"/>
      <c r="AH139" s="6"/>
      <c r="AI139" s="6"/>
      <c r="AJ139" s="6"/>
      <c r="BP139" s="6"/>
      <c r="BQ139" s="6"/>
      <c r="BR139" s="6"/>
      <c r="BS139" s="6"/>
      <c r="CD139"/>
      <c r="CE139"/>
      <c r="CK139"/>
      <c r="CL139"/>
      <c r="CO139"/>
      <c r="CP139"/>
      <c r="CQ139"/>
      <c r="CR139"/>
      <c r="CS139"/>
      <c r="CT139"/>
      <c r="CU139"/>
      <c r="CV139"/>
      <c r="CW139"/>
      <c r="CX139"/>
      <c r="CY139"/>
      <c r="CZ139"/>
      <c r="DA139"/>
    </row>
    <row r="140" spans="2:105" ht="15.5" x14ac:dyDescent="0.35">
      <c r="AF140" s="19"/>
      <c r="AG140" s="6"/>
      <c r="AH140" s="6"/>
      <c r="AI140" s="6"/>
      <c r="AJ140" s="6"/>
      <c r="BP140" s="6"/>
      <c r="BQ140" s="6"/>
      <c r="BR140" s="6"/>
      <c r="BS140" s="6"/>
      <c r="CA140" s="6"/>
      <c r="CB140" s="6"/>
      <c r="CC140" s="6"/>
      <c r="CD140"/>
      <c r="CE140"/>
      <c r="CF140" s="6"/>
      <c r="CK140"/>
      <c r="CL140"/>
      <c r="CO140"/>
      <c r="CP140"/>
      <c r="CQ140"/>
      <c r="CR140"/>
      <c r="CS140"/>
      <c r="CT140"/>
      <c r="CU140"/>
      <c r="CV140"/>
      <c r="CW140"/>
      <c r="CX140"/>
      <c r="CY140"/>
      <c r="CZ140"/>
      <c r="DA140"/>
    </row>
    <row r="141" spans="2:105" ht="15.5" x14ac:dyDescent="0.35">
      <c r="AF141" s="19"/>
      <c r="AG141" s="6"/>
      <c r="AH141" s="6"/>
      <c r="AI141" s="6"/>
      <c r="AJ141" s="6"/>
      <c r="BP141" s="6"/>
      <c r="BQ141" s="6"/>
      <c r="BR141" s="6"/>
      <c r="BS141" s="6"/>
      <c r="CD141"/>
      <c r="CE141"/>
      <c r="CK141"/>
      <c r="CL141"/>
      <c r="CO141"/>
      <c r="CP141"/>
      <c r="CQ141"/>
      <c r="CR141"/>
      <c r="CS141"/>
      <c r="CT141"/>
      <c r="CU141"/>
      <c r="CV141"/>
      <c r="CW141"/>
      <c r="CX141"/>
      <c r="CY141"/>
      <c r="CZ141"/>
      <c r="DA141"/>
    </row>
    <row r="142" spans="2:105" ht="15.5" x14ac:dyDescent="0.35">
      <c r="AF142" s="19"/>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CD142"/>
      <c r="CE142"/>
      <c r="CK142"/>
      <c r="CL142"/>
      <c r="CO142"/>
      <c r="CP142"/>
      <c r="CQ142"/>
      <c r="CR142"/>
      <c r="CS142"/>
      <c r="CT142"/>
      <c r="CU142"/>
      <c r="CV142"/>
      <c r="CW142"/>
      <c r="CX142"/>
      <c r="CY142"/>
      <c r="CZ142"/>
      <c r="DA142"/>
    </row>
    <row r="143" spans="2:105" ht="15.5" x14ac:dyDescent="0.35">
      <c r="AF143" s="19"/>
      <c r="AG143" s="6"/>
      <c r="AH143" s="6"/>
      <c r="AI143" s="6"/>
      <c r="AJ143" s="6"/>
      <c r="AK143" s="6"/>
      <c r="AL143" s="6"/>
      <c r="AM143" s="6"/>
      <c r="AN143" s="6"/>
      <c r="AO143" s="6"/>
      <c r="AP143" s="6"/>
      <c r="AQ143" s="6"/>
      <c r="AR143" s="6"/>
      <c r="AS143" s="6"/>
      <c r="AT143" s="6"/>
      <c r="AU143" s="75"/>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CA143"/>
      <c r="CB143"/>
      <c r="CC143"/>
      <c r="CD143"/>
      <c r="CE143"/>
      <c r="CF143"/>
      <c r="CG143"/>
      <c r="CK143"/>
      <c r="CL143"/>
      <c r="CO143"/>
      <c r="CP143"/>
      <c r="CQ143"/>
      <c r="CR143"/>
      <c r="CS143"/>
      <c r="CT143"/>
      <c r="CU143"/>
      <c r="CV143"/>
      <c r="CW143"/>
      <c r="CX143"/>
      <c r="CY143"/>
      <c r="CZ143"/>
      <c r="DA143"/>
    </row>
    <row r="144" spans="2:105" ht="15.5" x14ac:dyDescent="0.35">
      <c r="AF144" s="19"/>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CB144"/>
      <c r="CC144"/>
      <c r="CD144"/>
      <c r="CE144"/>
      <c r="CF144"/>
      <c r="CG144"/>
      <c r="CH144"/>
      <c r="CK144"/>
      <c r="CL144"/>
      <c r="CO144"/>
      <c r="CP144"/>
      <c r="CQ144"/>
      <c r="CR144"/>
      <c r="CS144"/>
      <c r="CT144"/>
      <c r="CU144"/>
      <c r="CV144"/>
      <c r="CW144"/>
      <c r="CX144"/>
      <c r="CY144"/>
      <c r="CZ144"/>
      <c r="DA144"/>
    </row>
    <row r="145" spans="32:105" ht="15.5" x14ac:dyDescent="0.35">
      <c r="AF145" s="19"/>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CB145"/>
      <c r="CC145"/>
      <c r="CD145"/>
      <c r="CE145"/>
      <c r="CF145"/>
      <c r="CG145"/>
      <c r="CH145"/>
      <c r="CK145"/>
      <c r="CL145"/>
      <c r="CO145"/>
      <c r="CP145"/>
      <c r="CQ145"/>
      <c r="CR145"/>
      <c r="CS145"/>
      <c r="CT145"/>
      <c r="CU145"/>
      <c r="CV145"/>
      <c r="CW145"/>
      <c r="CX145"/>
      <c r="CY145"/>
      <c r="CZ145"/>
      <c r="DA145"/>
    </row>
    <row r="146" spans="32:105" ht="15.5" x14ac:dyDescent="0.35">
      <c r="AF146" s="19"/>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CB146"/>
      <c r="CC146"/>
      <c r="CD146"/>
      <c r="CE146"/>
      <c r="CF146"/>
      <c r="CG146"/>
      <c r="CH146"/>
      <c r="CK146"/>
      <c r="CL146"/>
      <c r="CO146"/>
      <c r="CP146"/>
      <c r="CQ146"/>
      <c r="CR146"/>
      <c r="CS146"/>
      <c r="CT146"/>
      <c r="CU146"/>
      <c r="CV146"/>
      <c r="CW146"/>
      <c r="CX146"/>
      <c r="CY146"/>
      <c r="CZ146"/>
      <c r="DA146"/>
    </row>
    <row r="147" spans="32:105" ht="15.5" x14ac:dyDescent="0.35">
      <c r="AF147" s="19"/>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CB147"/>
      <c r="CC147"/>
      <c r="CD147"/>
      <c r="CE147"/>
      <c r="CF147"/>
      <c r="CG147"/>
      <c r="CH147"/>
      <c r="CK147"/>
      <c r="CL147"/>
      <c r="CO147"/>
      <c r="CP147"/>
      <c r="CQ147"/>
      <c r="CR147"/>
      <c r="CS147"/>
      <c r="CT147"/>
      <c r="CU147"/>
      <c r="CV147"/>
      <c r="CW147"/>
      <c r="CX147"/>
      <c r="CY147"/>
      <c r="CZ147"/>
      <c r="DA147"/>
    </row>
    <row r="148" spans="32:105" ht="15.5" x14ac:dyDescent="0.35">
      <c r="AF148" s="19"/>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CB148"/>
      <c r="CC148"/>
      <c r="CD148"/>
      <c r="CE148"/>
      <c r="CF148"/>
      <c r="CG148"/>
      <c r="CH148"/>
      <c r="CK148"/>
      <c r="CL148"/>
      <c r="CO148"/>
      <c r="CP148"/>
      <c r="CQ148"/>
      <c r="CR148"/>
      <c r="CS148"/>
      <c r="CT148"/>
      <c r="CU148"/>
      <c r="CV148"/>
      <c r="CW148"/>
      <c r="CX148"/>
      <c r="CY148"/>
      <c r="CZ148"/>
      <c r="DA148"/>
    </row>
    <row r="149" spans="32:105" ht="15.5" x14ac:dyDescent="0.35">
      <c r="AF149" s="19"/>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CB149"/>
      <c r="CC149"/>
      <c r="CD149"/>
      <c r="CE149"/>
      <c r="CF149"/>
      <c r="CG149"/>
      <c r="CH149"/>
      <c r="CK149"/>
      <c r="CL149"/>
      <c r="CO149"/>
      <c r="CP149"/>
      <c r="CQ149"/>
      <c r="CR149"/>
      <c r="CS149"/>
      <c r="CT149"/>
      <c r="CU149"/>
      <c r="CV149"/>
      <c r="CW149"/>
      <c r="CX149"/>
      <c r="CY149"/>
      <c r="CZ149"/>
      <c r="DA149"/>
    </row>
    <row r="150" spans="32:105" ht="15.5" x14ac:dyDescent="0.35">
      <c r="AF150" s="19"/>
      <c r="BT150" s="6"/>
      <c r="CB150"/>
      <c r="CC150"/>
      <c r="CD150"/>
      <c r="CE150"/>
      <c r="CF150"/>
      <c r="CG150"/>
      <c r="CH150"/>
      <c r="CK150"/>
      <c r="CL150"/>
      <c r="CO150"/>
      <c r="CP150"/>
      <c r="CQ150"/>
      <c r="CR150"/>
      <c r="CS150"/>
      <c r="CT150"/>
      <c r="CU150"/>
      <c r="CV150"/>
      <c r="CW150"/>
      <c r="CX150"/>
      <c r="CY150"/>
      <c r="CZ150"/>
      <c r="DA150"/>
    </row>
    <row r="151" spans="32:105" ht="15.5" x14ac:dyDescent="0.35">
      <c r="AF151" s="19"/>
      <c r="BT151" s="6"/>
      <c r="CB151"/>
      <c r="CC151"/>
      <c r="CD151"/>
      <c r="CE151"/>
      <c r="CF151"/>
      <c r="CG151"/>
      <c r="CH151"/>
      <c r="CK151"/>
      <c r="CL151"/>
    </row>
    <row r="152" spans="32:105" ht="15.5" x14ac:dyDescent="0.35">
      <c r="AF152" s="19"/>
      <c r="BO152" s="6"/>
      <c r="BP152" s="6"/>
      <c r="BQ152" s="6"/>
      <c r="BT152" s="6"/>
      <c r="CB152"/>
      <c r="CC152"/>
      <c r="CD152"/>
      <c r="CE152"/>
      <c r="CF152"/>
      <c r="CG152"/>
      <c r="CH152"/>
      <c r="CK152"/>
      <c r="CL152"/>
    </row>
    <row r="153" spans="32:105" ht="15.5" x14ac:dyDescent="0.35">
      <c r="AF153" s="19"/>
      <c r="BO153" s="6"/>
      <c r="BP153" s="6"/>
      <c r="BQ153" s="6"/>
      <c r="BT153" s="6"/>
      <c r="CB153"/>
      <c r="CC153"/>
      <c r="CD153"/>
      <c r="CE153"/>
      <c r="CF153"/>
      <c r="CG153"/>
      <c r="CH153"/>
      <c r="CK153"/>
      <c r="CL153"/>
    </row>
    <row r="154" spans="32:105" ht="15.5" x14ac:dyDescent="0.35">
      <c r="AF154" s="19"/>
      <c r="BO154" s="6"/>
      <c r="BP154" s="6"/>
      <c r="BQ154" s="6"/>
      <c r="BT154" s="6"/>
      <c r="CB154"/>
      <c r="CC154"/>
      <c r="CD154"/>
      <c r="CE154"/>
      <c r="CF154"/>
      <c r="CG154"/>
      <c r="CH154"/>
      <c r="CK154"/>
      <c r="CL154"/>
    </row>
    <row r="155" spans="32:105" ht="15.5" x14ac:dyDescent="0.35">
      <c r="AF155" s="19"/>
      <c r="BO155" s="6"/>
      <c r="BP155" s="6"/>
      <c r="BT155" s="6"/>
      <c r="CB155"/>
      <c r="CC155"/>
      <c r="CD155"/>
      <c r="CE155"/>
      <c r="CF155"/>
      <c r="CG155"/>
      <c r="CH155"/>
      <c r="CK155"/>
      <c r="CL155"/>
    </row>
    <row r="156" spans="32:105" ht="15.5" x14ac:dyDescent="0.35">
      <c r="AF156" s="19"/>
      <c r="BO156" s="6"/>
      <c r="BP156" s="24"/>
      <c r="BT156" s="6"/>
      <c r="CB156"/>
      <c r="CC156"/>
      <c r="CD156"/>
      <c r="CE156"/>
      <c r="CF156"/>
      <c r="CG156"/>
      <c r="CH156"/>
      <c r="CK156"/>
      <c r="CL156"/>
    </row>
    <row r="157" spans="32:105" ht="15.5" x14ac:dyDescent="0.35">
      <c r="AF157" s="19"/>
      <c r="BO157" s="6"/>
      <c r="BP157" s="6"/>
      <c r="BQ157" s="6"/>
      <c r="BR157" s="6"/>
      <c r="BS157" s="6"/>
      <c r="BT157" s="6"/>
      <c r="CD157"/>
      <c r="CE157"/>
      <c r="CK157"/>
      <c r="CL157"/>
    </row>
    <row r="158" spans="32:105" ht="15.5" x14ac:dyDescent="0.35">
      <c r="AF158" s="19"/>
      <c r="BO158" s="6"/>
      <c r="BP158" s="6"/>
      <c r="BT158" s="6"/>
      <c r="CD158"/>
      <c r="CE158"/>
      <c r="CK158"/>
      <c r="CL158"/>
    </row>
    <row r="159" spans="32:105" ht="15.5" x14ac:dyDescent="0.35">
      <c r="AF159" s="19"/>
      <c r="BO159" s="6"/>
      <c r="BP159" s="6"/>
      <c r="BT159" s="6"/>
      <c r="CD159"/>
      <c r="CE159"/>
      <c r="CK159"/>
      <c r="CL159"/>
    </row>
    <row r="160" spans="32:105" ht="15.5" x14ac:dyDescent="0.35">
      <c r="AF160" s="19"/>
      <c r="BO160" s="6"/>
      <c r="BP160" s="6"/>
      <c r="BQ160" s="6"/>
      <c r="BR160" s="6"/>
      <c r="BS160" s="6"/>
      <c r="BT160" s="6"/>
      <c r="CD160"/>
      <c r="CE160"/>
      <c r="CK160"/>
      <c r="CL160"/>
    </row>
    <row r="161" spans="32:90" ht="15.5" x14ac:dyDescent="0.35">
      <c r="AF161" s="19"/>
      <c r="BO161" s="6"/>
      <c r="BP161" s="6"/>
      <c r="BQ161" s="6"/>
      <c r="BR161" s="6"/>
      <c r="BS161" s="6"/>
      <c r="BT161" s="6"/>
      <c r="CD161"/>
      <c r="CE161"/>
      <c r="CK161"/>
      <c r="CL161"/>
    </row>
    <row r="162" spans="32:90" ht="15.5" x14ac:dyDescent="0.35">
      <c r="AF162" s="19"/>
      <c r="BO162" s="6"/>
      <c r="BP162" s="6"/>
      <c r="BQ162" s="6"/>
      <c r="BR162" s="6"/>
      <c r="BS162" s="6"/>
      <c r="BT162" s="6"/>
      <c r="CD162"/>
      <c r="CE162"/>
      <c r="CK162"/>
      <c r="CL162"/>
    </row>
    <row r="163" spans="32:90" ht="15.5" x14ac:dyDescent="0.35">
      <c r="AF163" s="19"/>
      <c r="BO163" s="6"/>
      <c r="BP163" s="6"/>
      <c r="BQ163" s="6"/>
      <c r="BR163" s="6"/>
      <c r="BS163" s="6"/>
      <c r="BT163" s="6"/>
      <c r="CD163"/>
      <c r="CE163"/>
      <c r="CK163"/>
      <c r="CL163"/>
    </row>
    <row r="164" spans="32:90" ht="15.5" x14ac:dyDescent="0.35">
      <c r="AF164" s="19"/>
      <c r="BO164" s="6"/>
      <c r="BP164" s="6"/>
      <c r="BQ164" s="6"/>
      <c r="BR164" s="6"/>
      <c r="BS164" s="6"/>
      <c r="BT164" s="6"/>
      <c r="CD164"/>
      <c r="CE164"/>
      <c r="CK164"/>
      <c r="CL164"/>
    </row>
    <row r="165" spans="32:90" ht="15.5" x14ac:dyDescent="0.35">
      <c r="AF165" s="19"/>
      <c r="BO165" s="6"/>
      <c r="BP165" s="6"/>
      <c r="BQ165" s="6"/>
      <c r="BR165" s="6"/>
      <c r="BS165" s="6"/>
      <c r="BT165" s="6"/>
      <c r="CD165"/>
      <c r="CE165"/>
      <c r="CK165"/>
      <c r="CL165"/>
    </row>
    <row r="166" spans="32:90" ht="15.5" x14ac:dyDescent="0.35">
      <c r="AF166" s="19"/>
      <c r="BO166" s="6"/>
      <c r="BP166" s="6"/>
      <c r="BQ166" s="6"/>
      <c r="BR166" s="6"/>
      <c r="BS166" s="6"/>
      <c r="BT166" s="6"/>
      <c r="CD166"/>
      <c r="CE166"/>
      <c r="CK166"/>
    </row>
    <row r="167" spans="32:90" ht="15.5" x14ac:dyDescent="0.35">
      <c r="AF167" s="19"/>
      <c r="BO167" s="6"/>
      <c r="BP167" s="6"/>
      <c r="BQ167" s="6"/>
      <c r="BR167" s="6"/>
      <c r="BS167" s="6"/>
      <c r="BT167" s="6"/>
      <c r="CD167"/>
      <c r="CE167"/>
      <c r="CK167"/>
      <c r="CL167"/>
    </row>
    <row r="168" spans="32:90" ht="15.5" x14ac:dyDescent="0.35">
      <c r="AF168" s="19"/>
      <c r="BO168" s="6"/>
      <c r="BP168" s="6"/>
      <c r="BQ168" s="6"/>
      <c r="BR168" s="6"/>
      <c r="BS168" s="6"/>
      <c r="BT168" s="6"/>
      <c r="BU168" s="6"/>
      <c r="BV168" s="6"/>
      <c r="BW168" s="6"/>
      <c r="CD168"/>
      <c r="CE168"/>
      <c r="CK168"/>
      <c r="CL168"/>
    </row>
    <row r="169" spans="32:90" ht="15.5" x14ac:dyDescent="0.35">
      <c r="AF169" s="19"/>
      <c r="BO169" s="6"/>
      <c r="BP169" s="6"/>
      <c r="BQ169" s="6"/>
      <c r="BR169" s="6"/>
      <c r="BS169" s="6"/>
      <c r="BT169" s="6"/>
      <c r="BU169" s="6"/>
      <c r="BV169" s="6"/>
      <c r="BW169" s="6"/>
      <c r="CD169"/>
      <c r="CE169"/>
      <c r="CK169"/>
      <c r="CL169"/>
    </row>
    <row r="170" spans="32:90" ht="15.5" x14ac:dyDescent="0.35">
      <c r="AF170" s="19"/>
      <c r="BO170" s="6"/>
      <c r="BP170" s="6"/>
      <c r="BQ170" s="6"/>
      <c r="BR170" s="6"/>
      <c r="BS170" s="6"/>
      <c r="BT170" s="6"/>
      <c r="BU170" s="6"/>
      <c r="BV170" s="6"/>
      <c r="BW170" s="6"/>
      <c r="CD170"/>
      <c r="CE170"/>
      <c r="CK170"/>
      <c r="CL170"/>
    </row>
    <row r="171" spans="32:90" ht="15.5" x14ac:dyDescent="0.35">
      <c r="AF171" s="13"/>
      <c r="BO171" s="6"/>
      <c r="BP171" s="6"/>
      <c r="BQ171" s="6"/>
      <c r="BR171" s="6"/>
      <c r="BS171" s="6"/>
      <c r="BU171" s="6"/>
      <c r="BV171" s="6"/>
      <c r="BW171" s="6"/>
      <c r="CD171"/>
      <c r="CE171"/>
      <c r="CK171"/>
      <c r="CL171"/>
    </row>
    <row r="172" spans="32:90" ht="15.5" x14ac:dyDescent="0.35">
      <c r="AF172" s="13"/>
      <c r="BO172" s="6"/>
      <c r="BP172" s="6"/>
      <c r="BQ172" s="6"/>
      <c r="BR172" s="6"/>
      <c r="BS172" s="6"/>
      <c r="BU172" s="6"/>
      <c r="BV172" s="6"/>
      <c r="BW172" s="6"/>
      <c r="CD172"/>
      <c r="CE172"/>
      <c r="CK172"/>
      <c r="CL172"/>
    </row>
    <row r="173" spans="32:90" ht="15.5" x14ac:dyDescent="0.35">
      <c r="AF173" s="13"/>
      <c r="BO173"/>
      <c r="BP173"/>
      <c r="BQ173" s="6"/>
      <c r="BR173" s="6"/>
      <c r="BS173" s="6"/>
      <c r="BU173" s="6"/>
      <c r="BV173" s="6"/>
      <c r="BW173" s="6"/>
      <c r="CD173"/>
      <c r="CE173"/>
      <c r="CK173"/>
      <c r="CL173"/>
    </row>
    <row r="174" spans="32:90" ht="15.5" x14ac:dyDescent="0.35">
      <c r="AF174" s="13"/>
      <c r="BO174"/>
      <c r="BP174"/>
      <c r="BQ174" s="6"/>
      <c r="BR174" s="6"/>
      <c r="BS174" s="6"/>
      <c r="BU174" s="6"/>
      <c r="BV174" s="6"/>
      <c r="BW174" s="6"/>
      <c r="CD174"/>
      <c r="CE174"/>
      <c r="CK174"/>
      <c r="CL174"/>
    </row>
    <row r="175" spans="32:90" ht="15.5" x14ac:dyDescent="0.35">
      <c r="BO175"/>
      <c r="BP175"/>
      <c r="BQ175" s="6"/>
      <c r="BR175" s="6"/>
      <c r="BS175" s="6"/>
      <c r="BU175" s="6"/>
      <c r="BV175" s="6"/>
      <c r="BW175" s="6"/>
      <c r="CD175"/>
      <c r="CE175"/>
      <c r="CK175"/>
      <c r="CL175"/>
    </row>
    <row r="176" spans="32:90" ht="15.5" x14ac:dyDescent="0.35">
      <c r="BQ176" s="6"/>
      <c r="BR176" s="6"/>
      <c r="BS176" s="6"/>
      <c r="BU176" s="6"/>
      <c r="BV176" s="6"/>
      <c r="BW176" s="6"/>
      <c r="CD176"/>
      <c r="CE176"/>
      <c r="CK176"/>
      <c r="CL176"/>
    </row>
    <row r="177" spans="67:90" ht="15.5" x14ac:dyDescent="0.35">
      <c r="BQ177" s="6"/>
      <c r="BR177" s="6"/>
      <c r="BS177" s="6"/>
      <c r="BU177"/>
      <c r="BV177"/>
      <c r="BW177"/>
      <c r="CD177"/>
      <c r="CE177"/>
      <c r="CK177"/>
      <c r="CL177"/>
    </row>
    <row r="178" spans="67:90" ht="15.5" x14ac:dyDescent="0.35">
      <c r="BO178" s="6"/>
      <c r="BP178" s="6"/>
      <c r="BQ178" s="6"/>
      <c r="BR178" s="6"/>
      <c r="BS178" s="6"/>
      <c r="BU178"/>
      <c r="BV178"/>
      <c r="BW178"/>
      <c r="CD178"/>
      <c r="CE178"/>
      <c r="CK178"/>
      <c r="CL178"/>
    </row>
    <row r="179" spans="67:90" ht="15.5" x14ac:dyDescent="0.35">
      <c r="BQ179" s="6"/>
      <c r="BR179" s="6"/>
      <c r="BS179" s="6"/>
      <c r="BU179"/>
      <c r="BV179"/>
      <c r="BW179"/>
      <c r="CD179"/>
      <c r="CE179"/>
      <c r="CK179"/>
      <c r="CL179"/>
    </row>
    <row r="180" spans="67:90" ht="15.5" x14ac:dyDescent="0.35">
      <c r="BQ180" s="6"/>
      <c r="BR180" s="6"/>
      <c r="BS180" s="6"/>
      <c r="CD180"/>
      <c r="CE180"/>
      <c r="CK180"/>
      <c r="CL180"/>
    </row>
    <row r="181" spans="67:90" ht="15.5" x14ac:dyDescent="0.35">
      <c r="BO181"/>
      <c r="BP181"/>
      <c r="BQ181" s="6"/>
      <c r="BR181" s="6"/>
      <c r="BS181" s="6"/>
      <c r="CD181"/>
      <c r="CE181"/>
      <c r="CK181"/>
      <c r="CL181"/>
    </row>
    <row r="182" spans="67:90" ht="15.5" x14ac:dyDescent="0.35">
      <c r="BO182"/>
      <c r="BP182"/>
      <c r="BQ182" s="6"/>
      <c r="BR182" s="6"/>
      <c r="BS182" s="6"/>
      <c r="BU182" s="6"/>
      <c r="BV182" s="6"/>
      <c r="BW182" s="6"/>
      <c r="CD182"/>
      <c r="CE182"/>
      <c r="CK182"/>
      <c r="CL182"/>
    </row>
    <row r="183" spans="67:90" ht="15.5" x14ac:dyDescent="0.35">
      <c r="BO183"/>
      <c r="BP183"/>
      <c r="CD183"/>
      <c r="CE183"/>
      <c r="CK183"/>
      <c r="CL183"/>
    </row>
    <row r="184" spans="67:90" ht="15.5" x14ac:dyDescent="0.35">
      <c r="BO184"/>
      <c r="BP184"/>
      <c r="CD184"/>
      <c r="CE184"/>
      <c r="CK184"/>
      <c r="CL184"/>
    </row>
    <row r="185" spans="67:90" ht="15.5" x14ac:dyDescent="0.35">
      <c r="BO185"/>
      <c r="BP185"/>
      <c r="BU185"/>
      <c r="BV185"/>
      <c r="BW185"/>
      <c r="CD185"/>
      <c r="CE185"/>
      <c r="CK185"/>
      <c r="CL185"/>
    </row>
    <row r="186" spans="67:90" ht="15.5" x14ac:dyDescent="0.35">
      <c r="BO186"/>
      <c r="BP186"/>
      <c r="BU186"/>
      <c r="BV186"/>
      <c r="BW186"/>
      <c r="CD186"/>
      <c r="CE186"/>
      <c r="CK186"/>
      <c r="CL186"/>
    </row>
    <row r="187" spans="67:90" ht="15.5" x14ac:dyDescent="0.35">
      <c r="BO187"/>
      <c r="BP187"/>
      <c r="BU187"/>
      <c r="BV187"/>
      <c r="BW187"/>
      <c r="CD187"/>
      <c r="CE187"/>
      <c r="CK187"/>
      <c r="CL187"/>
    </row>
    <row r="188" spans="67:90" ht="15.5" x14ac:dyDescent="0.35">
      <c r="BO188"/>
      <c r="BP188"/>
      <c r="BU188"/>
      <c r="BV188"/>
      <c r="BW188"/>
      <c r="CD188"/>
      <c r="CE188"/>
      <c r="CK188"/>
      <c r="CL188"/>
    </row>
    <row r="189" spans="67:90" ht="15.5" x14ac:dyDescent="0.35">
      <c r="BO189"/>
      <c r="BP189"/>
      <c r="BU189"/>
      <c r="BV189"/>
      <c r="BW189"/>
      <c r="CD189"/>
      <c r="CE189"/>
      <c r="CK189"/>
      <c r="CL189"/>
    </row>
    <row r="190" spans="67:90" ht="15.5" x14ac:dyDescent="0.35">
      <c r="BO190"/>
      <c r="BP190"/>
      <c r="BU190"/>
      <c r="BV190"/>
      <c r="BW190"/>
      <c r="CD190"/>
      <c r="CE190"/>
      <c r="CK190"/>
      <c r="CL190"/>
    </row>
    <row r="191" spans="67:90" ht="15.5" x14ac:dyDescent="0.35">
      <c r="BO191"/>
      <c r="BP191"/>
      <c r="BU191"/>
      <c r="BV191"/>
      <c r="BW191"/>
      <c r="CD191"/>
      <c r="CE191"/>
      <c r="CK191"/>
      <c r="CL191"/>
    </row>
    <row r="192" spans="67:90" ht="15.5" x14ac:dyDescent="0.35">
      <c r="BO192"/>
      <c r="BP192"/>
      <c r="BQ192"/>
      <c r="BU192"/>
      <c r="BV192"/>
      <c r="BW192"/>
      <c r="CD192"/>
      <c r="CE192"/>
      <c r="CK192"/>
      <c r="CL192"/>
    </row>
    <row r="193" spans="33:90" ht="15.5" x14ac:dyDescent="0.35">
      <c r="BO193"/>
      <c r="BP193"/>
      <c r="BQ193"/>
      <c r="BU193"/>
      <c r="BV193"/>
      <c r="BW193"/>
      <c r="CD193"/>
      <c r="CE193"/>
      <c r="CK193"/>
      <c r="CL193"/>
    </row>
    <row r="194" spans="33:90" ht="15.5" x14ac:dyDescent="0.35">
      <c r="AG194" s="6"/>
      <c r="AI194" s="16"/>
      <c r="AJ194" s="16"/>
      <c r="AK194" s="16"/>
      <c r="AL194" s="16"/>
      <c r="AM194" s="16"/>
      <c r="AN194" s="16"/>
      <c r="AO194" s="16"/>
      <c r="AP194" s="16"/>
      <c r="AQ194" s="16"/>
      <c r="AR194" s="16"/>
      <c r="AS194" s="16"/>
      <c r="AT194" s="16"/>
      <c r="BO194"/>
      <c r="BP194"/>
      <c r="BQ194"/>
      <c r="BU194"/>
      <c r="BV194"/>
      <c r="BW194"/>
      <c r="CD194"/>
      <c r="CE194"/>
      <c r="CK194"/>
      <c r="CL194"/>
    </row>
    <row r="195" spans="33:90" ht="15.5" x14ac:dyDescent="0.35">
      <c r="AG195" s="6"/>
      <c r="AI195" s="16"/>
      <c r="AJ195" s="16"/>
      <c r="AK195" s="16"/>
      <c r="AL195" s="16"/>
      <c r="AM195" s="16"/>
      <c r="AN195" s="16"/>
      <c r="AO195" s="16"/>
      <c r="AP195" s="16"/>
      <c r="AQ195" s="16"/>
      <c r="AR195" s="16"/>
      <c r="AS195" s="16"/>
      <c r="AT195" s="16"/>
      <c r="BU195"/>
      <c r="BV195"/>
      <c r="BW195"/>
      <c r="CD195"/>
      <c r="CE195"/>
      <c r="CK195"/>
      <c r="CL195"/>
    </row>
    <row r="196" spans="33:90" ht="15.5" x14ac:dyDescent="0.35">
      <c r="AG196" s="6"/>
      <c r="AI196" s="16"/>
      <c r="AJ196" s="16"/>
      <c r="AK196" s="16"/>
      <c r="AL196" s="16"/>
      <c r="AM196" s="16"/>
      <c r="AN196" s="16"/>
      <c r="AO196" s="16"/>
      <c r="AP196" s="16"/>
      <c r="AQ196" s="16"/>
      <c r="AR196" s="16"/>
      <c r="AS196" s="16"/>
      <c r="AT196" s="16"/>
      <c r="BU196"/>
      <c r="BV196"/>
      <c r="BW196"/>
      <c r="CD196"/>
      <c r="CE196"/>
      <c r="CK196"/>
      <c r="CL196"/>
    </row>
    <row r="197" spans="33:90" ht="15.5" x14ac:dyDescent="0.35">
      <c r="AG197" s="6"/>
      <c r="AH197" s="6"/>
      <c r="AI197" s="16"/>
      <c r="AJ197" s="16"/>
      <c r="AK197" s="16"/>
      <c r="AL197" s="16"/>
      <c r="AM197" s="16"/>
      <c r="AN197" s="16"/>
      <c r="AO197" s="16"/>
      <c r="AP197" s="16"/>
      <c r="AQ197" s="16"/>
      <c r="AR197" s="16"/>
      <c r="AS197" s="16"/>
      <c r="AT197" s="16"/>
      <c r="BU197"/>
      <c r="BV197"/>
      <c r="BW197"/>
      <c r="CD197"/>
      <c r="CE197"/>
      <c r="CK197"/>
      <c r="CL197"/>
    </row>
    <row r="198" spans="33:90" ht="15.5" x14ac:dyDescent="0.35">
      <c r="AG198" s="6"/>
      <c r="AH198" s="6"/>
      <c r="AI198" s="16"/>
      <c r="AJ198" s="16"/>
      <c r="AK198" s="16"/>
      <c r="AL198" s="16"/>
      <c r="AM198" s="16"/>
      <c r="AN198" s="16"/>
      <c r="AO198" s="16"/>
      <c r="AP198" s="16"/>
      <c r="AQ198" s="16"/>
      <c r="AR198" s="16"/>
      <c r="AS198" s="16"/>
      <c r="AT198" s="16"/>
      <c r="BU198"/>
      <c r="BV198"/>
      <c r="BW198"/>
      <c r="CD198"/>
      <c r="CE198"/>
      <c r="CK198"/>
      <c r="CL198"/>
    </row>
    <row r="199" spans="33:90" ht="15.5" x14ac:dyDescent="0.35">
      <c r="AG199" s="6"/>
      <c r="AH199" s="6"/>
      <c r="AI199" s="16"/>
      <c r="AJ199" s="16"/>
      <c r="AK199" s="16"/>
      <c r="AL199" s="16"/>
      <c r="AM199" s="16"/>
      <c r="AN199" s="16"/>
      <c r="AO199" s="16"/>
      <c r="AP199" s="16"/>
      <c r="AQ199" s="16"/>
      <c r="AR199" s="16"/>
      <c r="AS199" s="16"/>
      <c r="AT199" s="16"/>
      <c r="CD199"/>
      <c r="CE199"/>
      <c r="CK199"/>
      <c r="CL199"/>
    </row>
    <row r="200" spans="33:90" ht="15.5" x14ac:dyDescent="0.35">
      <c r="AG200" s="6"/>
      <c r="AH200" s="6"/>
      <c r="AI200" s="16"/>
      <c r="AJ200" s="16"/>
      <c r="AK200" s="16"/>
      <c r="AL200" s="16"/>
      <c r="AM200" s="16"/>
      <c r="AN200" s="16"/>
      <c r="AO200" s="16"/>
      <c r="AP200" s="16"/>
      <c r="AQ200" s="16"/>
      <c r="AR200" s="16"/>
      <c r="AS200" s="16"/>
      <c r="AT200" s="16"/>
      <c r="CD200"/>
      <c r="CE200"/>
      <c r="CK200"/>
      <c r="CL200"/>
    </row>
    <row r="201" spans="33:90" ht="15.5" x14ac:dyDescent="0.35">
      <c r="AG201" s="6"/>
      <c r="AH201" s="6"/>
      <c r="AI201" s="16"/>
      <c r="AJ201" s="16"/>
      <c r="AK201" s="16"/>
      <c r="AL201" s="16"/>
      <c r="AM201" s="16"/>
      <c r="AN201" s="16"/>
      <c r="AO201" s="6"/>
      <c r="AP201" s="6"/>
      <c r="AQ201" s="6"/>
      <c r="AR201" s="6"/>
      <c r="AS201" s="6"/>
      <c r="AT201" s="6"/>
      <c r="CD201"/>
      <c r="CE201"/>
      <c r="CK201"/>
      <c r="CL201"/>
    </row>
    <row r="202" spans="33:90" ht="15.5" x14ac:dyDescent="0.35">
      <c r="AG202" s="6"/>
      <c r="AH202" s="6"/>
      <c r="AI202" s="16"/>
      <c r="AJ202" s="16"/>
      <c r="AK202" s="16"/>
      <c r="AL202" s="16"/>
      <c r="AM202" s="16"/>
      <c r="AN202" s="16"/>
      <c r="AO202" s="16"/>
      <c r="AP202" s="16"/>
      <c r="AQ202" s="16"/>
      <c r="AR202" s="16"/>
      <c r="AS202" s="16"/>
      <c r="AT202" s="16"/>
      <c r="CD202"/>
      <c r="CE202"/>
      <c r="CK202"/>
      <c r="CL202"/>
    </row>
    <row r="203" spans="33:90" ht="15.5" x14ac:dyDescent="0.35">
      <c r="AG203" s="6"/>
      <c r="AH203" s="6"/>
      <c r="AI203" s="16"/>
      <c r="AJ203" s="16"/>
      <c r="AK203" s="16"/>
      <c r="AL203" s="16"/>
      <c r="AM203" s="16"/>
      <c r="AN203" s="16"/>
      <c r="AO203" s="16"/>
      <c r="AP203" s="16"/>
      <c r="AQ203" s="16"/>
      <c r="AR203" s="16"/>
      <c r="AS203" s="16"/>
      <c r="AT203" s="16"/>
      <c r="CD203"/>
      <c r="CE203"/>
      <c r="CK203"/>
      <c r="CL203"/>
    </row>
    <row r="204" spans="33:90" ht="15.5" x14ac:dyDescent="0.35">
      <c r="AO204" s="16"/>
      <c r="AP204" s="16"/>
      <c r="AQ204" s="16"/>
      <c r="AR204" s="16"/>
      <c r="AS204" s="16"/>
      <c r="AT204" s="16"/>
      <c r="BT204" s="6"/>
      <c r="CD204"/>
      <c r="CE204"/>
      <c r="CK204"/>
      <c r="CL204"/>
    </row>
    <row r="205" spans="33:90" ht="15.5" x14ac:dyDescent="0.35">
      <c r="AO205" s="16"/>
      <c r="AP205" s="16"/>
      <c r="AQ205" s="16"/>
      <c r="AR205" s="16"/>
      <c r="AS205" s="16"/>
      <c r="AT205" s="16"/>
      <c r="BT205" s="6"/>
      <c r="CD205"/>
      <c r="CE205"/>
      <c r="CK205"/>
      <c r="CL205"/>
    </row>
    <row r="206" spans="33:90" ht="15.5" x14ac:dyDescent="0.35">
      <c r="BT206" s="6"/>
      <c r="CD206"/>
      <c r="CE206"/>
      <c r="CK206"/>
      <c r="CL206"/>
    </row>
    <row r="207" spans="33:90" ht="15.5" x14ac:dyDescent="0.35">
      <c r="BT207" s="6"/>
      <c r="CD207"/>
      <c r="CE207"/>
      <c r="CK207"/>
      <c r="CL207"/>
    </row>
    <row r="208" spans="33:90" ht="15.5" x14ac:dyDescent="0.35">
      <c r="BT208" s="6"/>
      <c r="CD208"/>
      <c r="CE208"/>
      <c r="CK208"/>
      <c r="CL208"/>
    </row>
    <row r="209" spans="41:90" ht="15.5" x14ac:dyDescent="0.35">
      <c r="BT209" s="6"/>
      <c r="CD209"/>
      <c r="CE209"/>
      <c r="CK209"/>
      <c r="CL209"/>
    </row>
    <row r="210" spans="41:90" ht="15.5" x14ac:dyDescent="0.35">
      <c r="AO210" s="15"/>
      <c r="AX210" s="27"/>
      <c r="BT210" s="6"/>
      <c r="CD210"/>
      <c r="CE210"/>
      <c r="CK210"/>
      <c r="CL210"/>
    </row>
    <row r="211" spans="41:90" ht="15.5" x14ac:dyDescent="0.35">
      <c r="AX211" s="27"/>
      <c r="BT211" s="6"/>
      <c r="CD211"/>
      <c r="CE211"/>
      <c r="CK211"/>
      <c r="CL211"/>
    </row>
    <row r="212" spans="41:90" ht="15.5" x14ac:dyDescent="0.35">
      <c r="AX212" s="96"/>
      <c r="AY212" s="96"/>
      <c r="AZ212" s="96"/>
      <c r="BA212" s="96"/>
      <c r="BB212" s="96"/>
      <c r="BC212" s="96"/>
      <c r="BD212" s="96"/>
      <c r="BE212" s="96"/>
      <c r="BF212" s="96"/>
      <c r="BG212" s="96"/>
      <c r="BH212" s="96"/>
      <c r="BI212" s="96"/>
      <c r="BT212" s="6"/>
      <c r="CD212"/>
      <c r="CE212"/>
      <c r="CK212"/>
      <c r="CL212"/>
    </row>
    <row r="213" spans="41:90" ht="15.5" x14ac:dyDescent="0.35">
      <c r="BQ213"/>
      <c r="BR213"/>
      <c r="BS213"/>
      <c r="BT213"/>
      <c r="CD213"/>
      <c r="CE213"/>
      <c r="CK213"/>
      <c r="CL213"/>
    </row>
    <row r="214" spans="41:90" ht="15.5" x14ac:dyDescent="0.35">
      <c r="BQ214"/>
      <c r="BR214"/>
      <c r="BS214"/>
      <c r="BT214"/>
      <c r="CD214"/>
      <c r="CE214"/>
      <c r="CK214"/>
      <c r="CL214"/>
    </row>
    <row r="215" spans="41:90" ht="15.5" x14ac:dyDescent="0.35">
      <c r="BQ215"/>
      <c r="BR215"/>
      <c r="BS215"/>
      <c r="BT215"/>
      <c r="CD215"/>
      <c r="CE215"/>
      <c r="CK215"/>
      <c r="CL215"/>
    </row>
    <row r="216" spans="41:90" ht="15.5" x14ac:dyDescent="0.35">
      <c r="CD216"/>
      <c r="CE216"/>
      <c r="CK216"/>
      <c r="CL216"/>
    </row>
    <row r="217" spans="41:90" ht="15.5" x14ac:dyDescent="0.35">
      <c r="CD217"/>
      <c r="CE217"/>
      <c r="CK217"/>
      <c r="CL217"/>
    </row>
    <row r="218" spans="41:90" ht="15.5" x14ac:dyDescent="0.35">
      <c r="BQ218" s="6"/>
      <c r="BR218" s="6"/>
      <c r="BS218" s="6"/>
      <c r="BT218" s="6"/>
      <c r="CD218"/>
      <c r="CE218"/>
      <c r="CK218"/>
      <c r="CL218"/>
    </row>
    <row r="219" spans="41:90" ht="15.5" x14ac:dyDescent="0.35">
      <c r="CD219"/>
      <c r="CE219"/>
      <c r="CK219"/>
      <c r="CL219"/>
    </row>
    <row r="220" spans="41:90" ht="15.5" x14ac:dyDescent="0.35">
      <c r="CD220"/>
      <c r="CE220"/>
      <c r="CK220"/>
      <c r="CL220"/>
    </row>
    <row r="221" spans="41:90" ht="15.5" x14ac:dyDescent="0.35">
      <c r="BQ221"/>
      <c r="BR221"/>
      <c r="BS221"/>
      <c r="BT221"/>
      <c r="CD221"/>
      <c r="CE221"/>
      <c r="CK221"/>
      <c r="CL221"/>
    </row>
    <row r="222" spans="41:90" ht="15.5" x14ac:dyDescent="0.35">
      <c r="BQ222"/>
      <c r="BR222"/>
      <c r="BS222"/>
      <c r="BT222"/>
      <c r="CD222"/>
      <c r="CE222"/>
      <c r="CK222"/>
      <c r="CL222"/>
    </row>
    <row r="223" spans="41:90" ht="15.5" x14ac:dyDescent="0.35">
      <c r="BQ223"/>
      <c r="BR223"/>
      <c r="BS223"/>
      <c r="BT223"/>
      <c r="CD223"/>
      <c r="CE223"/>
      <c r="CK223"/>
      <c r="CL223"/>
    </row>
    <row r="224" spans="41:90" ht="15.5" x14ac:dyDescent="0.35">
      <c r="BQ224"/>
      <c r="BR224"/>
      <c r="BS224"/>
      <c r="BT224"/>
      <c r="CD224"/>
      <c r="CE224"/>
      <c r="CK224"/>
      <c r="CL224"/>
    </row>
    <row r="225" spans="69:90" ht="15.5" x14ac:dyDescent="0.35">
      <c r="BQ225"/>
      <c r="BR225"/>
      <c r="BS225"/>
      <c r="BT225"/>
      <c r="CD225"/>
      <c r="CE225"/>
      <c r="CK225"/>
      <c r="CL225"/>
    </row>
    <row r="226" spans="69:90" ht="15.5" x14ac:dyDescent="0.35">
      <c r="BQ226"/>
      <c r="BR226"/>
      <c r="BS226"/>
      <c r="BT226"/>
      <c r="CD226"/>
      <c r="CE226"/>
      <c r="CK226"/>
      <c r="CL226"/>
    </row>
    <row r="227" spans="69:90" ht="15.5" x14ac:dyDescent="0.35">
      <c r="BQ227"/>
      <c r="BR227"/>
      <c r="BS227"/>
      <c r="BT227"/>
      <c r="CD227"/>
      <c r="CE227"/>
      <c r="CK227"/>
      <c r="CL227"/>
    </row>
    <row r="228" spans="69:90" ht="15.5" x14ac:dyDescent="0.35">
      <c r="BQ228"/>
      <c r="BR228"/>
      <c r="BS228"/>
      <c r="BT228"/>
      <c r="CD228"/>
      <c r="CE228"/>
      <c r="CK228"/>
      <c r="CL228"/>
    </row>
    <row r="229" spans="69:90" ht="15.5" x14ac:dyDescent="0.35">
      <c r="BQ229"/>
      <c r="BR229"/>
      <c r="BS229"/>
      <c r="BT229"/>
      <c r="CD229"/>
      <c r="CE229"/>
      <c r="CK229"/>
      <c r="CL229"/>
    </row>
    <row r="230" spans="69:90" ht="15.5" x14ac:dyDescent="0.35">
      <c r="BQ230"/>
      <c r="BR230"/>
      <c r="BS230"/>
      <c r="BT230"/>
      <c r="CD230"/>
      <c r="CE230"/>
      <c r="CK230"/>
      <c r="CL230"/>
    </row>
    <row r="231" spans="69:90" ht="15.5" x14ac:dyDescent="0.35">
      <c r="BQ231"/>
      <c r="BR231"/>
      <c r="BS231"/>
      <c r="BT231"/>
      <c r="CD231"/>
      <c r="CE231"/>
      <c r="CK231"/>
      <c r="CL231"/>
    </row>
    <row r="232" spans="69:90" ht="15.5" x14ac:dyDescent="0.35">
      <c r="BQ232"/>
      <c r="BR232"/>
      <c r="BS232"/>
      <c r="BT232"/>
      <c r="CD232"/>
      <c r="CE232"/>
      <c r="CK232"/>
      <c r="CL232"/>
    </row>
    <row r="233" spans="69:90" ht="15.5" x14ac:dyDescent="0.35">
      <c r="BQ233"/>
      <c r="BR233"/>
      <c r="BS233"/>
      <c r="BT233"/>
      <c r="CD233"/>
      <c r="CE233"/>
      <c r="CK233"/>
      <c r="CL233"/>
    </row>
    <row r="234" spans="69:90" ht="15.5" x14ac:dyDescent="0.35">
      <c r="BQ234"/>
      <c r="BR234"/>
      <c r="BS234"/>
      <c r="BT234"/>
      <c r="CD234"/>
      <c r="CE234"/>
      <c r="CK234"/>
      <c r="CL234"/>
    </row>
    <row r="235" spans="69:90" ht="15.5" x14ac:dyDescent="0.35">
      <c r="CD235"/>
      <c r="CE235"/>
      <c r="CK235"/>
      <c r="CL235"/>
    </row>
    <row r="236" spans="69:90" ht="15.5" x14ac:dyDescent="0.35">
      <c r="CD236"/>
      <c r="CE236"/>
      <c r="CK236"/>
      <c r="CL236"/>
    </row>
    <row r="237" spans="69:90" ht="15.5" x14ac:dyDescent="0.35">
      <c r="CD237"/>
      <c r="CE237"/>
      <c r="CK237"/>
      <c r="CL237"/>
    </row>
    <row r="238" spans="69:90" ht="15.5" x14ac:dyDescent="0.35">
      <c r="CD238"/>
      <c r="CE238"/>
      <c r="CK238"/>
      <c r="CL238"/>
    </row>
    <row r="239" spans="69:90" ht="15.5" x14ac:dyDescent="0.35">
      <c r="CD239"/>
      <c r="CE239"/>
      <c r="CK239"/>
      <c r="CL239"/>
    </row>
    <row r="240" spans="69:90" ht="15.5" x14ac:dyDescent="0.35">
      <c r="CD240"/>
      <c r="CE240"/>
      <c r="CK240"/>
      <c r="CL240"/>
    </row>
    <row r="241" spans="33:90" ht="15.5" x14ac:dyDescent="0.35">
      <c r="CD241"/>
      <c r="CE241"/>
      <c r="CK241"/>
      <c r="CL241"/>
    </row>
    <row r="242" spans="33:90" ht="15.5" x14ac:dyDescent="0.35">
      <c r="CD242"/>
      <c r="CE242"/>
      <c r="CK242"/>
      <c r="CL242"/>
    </row>
    <row r="243" spans="33:90" ht="15.5" x14ac:dyDescent="0.35">
      <c r="CD243"/>
      <c r="CE243"/>
      <c r="CK243"/>
      <c r="CL243"/>
    </row>
    <row r="244" spans="33:90" ht="15.5" x14ac:dyDescent="0.35">
      <c r="CD244"/>
      <c r="CE244"/>
      <c r="CK244"/>
      <c r="CL244"/>
    </row>
    <row r="245" spans="33:90" ht="15.5" x14ac:dyDescent="0.35">
      <c r="CD245"/>
      <c r="CE245"/>
      <c r="CK245"/>
      <c r="CL245"/>
    </row>
    <row r="246" spans="33:90" ht="15.5" x14ac:dyDescent="0.35">
      <c r="CD246"/>
      <c r="CE246"/>
      <c r="CK246"/>
      <c r="CL246"/>
    </row>
    <row r="247" spans="33:90" ht="15.5" x14ac:dyDescent="0.35">
      <c r="CD247"/>
      <c r="CE247"/>
      <c r="CK247"/>
      <c r="CL247"/>
    </row>
    <row r="248" spans="33:90" ht="15.5" x14ac:dyDescent="0.35">
      <c r="CD248"/>
      <c r="CE248"/>
      <c r="CK248"/>
      <c r="CL248"/>
    </row>
    <row r="249" spans="33:90" ht="15.5" x14ac:dyDescent="0.35">
      <c r="CD249"/>
      <c r="CE249"/>
      <c r="CK249"/>
      <c r="CL249"/>
    </row>
    <row r="250" spans="33:90" ht="15.5" x14ac:dyDescent="0.35">
      <c r="CD250"/>
      <c r="CE250"/>
      <c r="CK250"/>
      <c r="CL250"/>
    </row>
    <row r="251" spans="33:90" ht="15.5" x14ac:dyDescent="0.35">
      <c r="CD251"/>
      <c r="CE251"/>
      <c r="CK251"/>
      <c r="CL251"/>
    </row>
    <row r="252" spans="33:90" ht="15.5" x14ac:dyDescent="0.35">
      <c r="CD252"/>
      <c r="CE252"/>
      <c r="CK252"/>
      <c r="CL252"/>
    </row>
    <row r="253" spans="33:90" ht="15.5" x14ac:dyDescent="0.35">
      <c r="CD253"/>
      <c r="CE253"/>
      <c r="CK253"/>
      <c r="CL253"/>
    </row>
    <row r="254" spans="33:90" ht="15.5" x14ac:dyDescent="0.35">
      <c r="CD254"/>
      <c r="CE254"/>
      <c r="CK254"/>
      <c r="CL254"/>
    </row>
    <row r="255" spans="33:90" ht="15.5" x14ac:dyDescent="0.35">
      <c r="CD255"/>
      <c r="CE255"/>
      <c r="CK255"/>
      <c r="CL255"/>
    </row>
    <row r="256" spans="33:90" ht="15.5" x14ac:dyDescent="0.35">
      <c r="AG256" s="6"/>
      <c r="AH256" s="6"/>
      <c r="AI256" s="16"/>
      <c r="AJ256" s="16"/>
      <c r="AK256" s="16"/>
      <c r="AL256" s="16"/>
      <c r="AM256" s="16"/>
      <c r="AN256" s="16"/>
      <c r="AO256" s="16"/>
      <c r="AP256" s="16"/>
      <c r="AQ256" s="16"/>
      <c r="AR256" s="16"/>
      <c r="AS256" s="16"/>
      <c r="AT256" s="16"/>
      <c r="AU256" s="17"/>
      <c r="CD256"/>
      <c r="CE256"/>
      <c r="CK256"/>
      <c r="CL256"/>
    </row>
    <row r="257" spans="33:90" ht="15.5" x14ac:dyDescent="0.35">
      <c r="AG257" s="6"/>
      <c r="AI257" s="16"/>
      <c r="AJ257" s="16"/>
      <c r="AK257" s="16"/>
      <c r="AL257" s="16"/>
      <c r="AM257" s="16"/>
      <c r="AN257" s="16"/>
      <c r="AO257" s="16"/>
      <c r="AP257" s="16"/>
      <c r="AQ257" s="16"/>
      <c r="AR257" s="16"/>
      <c r="AS257" s="16"/>
      <c r="AT257" s="16"/>
      <c r="AU257" s="17"/>
      <c r="CD257"/>
      <c r="CE257"/>
      <c r="CK257"/>
      <c r="CL257"/>
    </row>
    <row r="258" spans="33:90" ht="15.5" x14ac:dyDescent="0.35">
      <c r="AG258" s="6"/>
      <c r="AI258" s="16"/>
      <c r="AJ258" s="16"/>
      <c r="AK258" s="16"/>
      <c r="AL258" s="16"/>
      <c r="AM258" s="16"/>
      <c r="AN258" s="16"/>
      <c r="AO258" s="16"/>
      <c r="AP258" s="16"/>
      <c r="AQ258" s="16"/>
      <c r="AR258" s="16"/>
      <c r="AS258" s="16"/>
      <c r="AT258" s="16"/>
      <c r="AU258" s="17"/>
      <c r="CD258"/>
      <c r="CE258"/>
      <c r="CK258"/>
      <c r="CL258"/>
    </row>
    <row r="259" spans="33:90" ht="15.5" x14ac:dyDescent="0.35">
      <c r="AG259" s="6"/>
      <c r="AI259" s="16"/>
      <c r="AJ259" s="16"/>
      <c r="AK259" s="16"/>
      <c r="AL259" s="16"/>
      <c r="AM259" s="16"/>
      <c r="AN259" s="16"/>
      <c r="AO259" s="16"/>
      <c r="AP259" s="16"/>
      <c r="AQ259" s="16"/>
      <c r="AR259" s="16"/>
      <c r="AS259" s="16"/>
      <c r="AT259" s="16"/>
      <c r="AU259" s="17"/>
      <c r="CD259"/>
      <c r="CE259"/>
      <c r="CK259"/>
      <c r="CL259"/>
    </row>
    <row r="260" spans="33:90" ht="15.5" x14ac:dyDescent="0.35">
      <c r="AG260" s="6"/>
      <c r="AH260" s="6"/>
      <c r="AI260" s="16"/>
      <c r="AJ260" s="16"/>
      <c r="AK260" s="16"/>
      <c r="AL260" s="16"/>
      <c r="AM260" s="16"/>
      <c r="AN260" s="16"/>
      <c r="AO260" s="16"/>
      <c r="AP260" s="16"/>
      <c r="AQ260" s="16"/>
      <c r="AR260" s="16"/>
      <c r="AS260" s="16"/>
      <c r="AT260" s="16"/>
      <c r="AU260" s="17"/>
      <c r="CD260"/>
      <c r="CE260"/>
      <c r="CK260"/>
      <c r="CL260"/>
    </row>
    <row r="261" spans="33:90" ht="15.5" x14ac:dyDescent="0.35">
      <c r="AG261" s="6"/>
      <c r="AH261" s="6"/>
      <c r="AI261" s="16"/>
      <c r="AJ261" s="16"/>
      <c r="AK261" s="16"/>
      <c r="AL261" s="16"/>
      <c r="AM261" s="16"/>
      <c r="AN261" s="16"/>
      <c r="AO261" s="16"/>
      <c r="AP261" s="16"/>
      <c r="AQ261" s="16"/>
      <c r="AR261" s="16"/>
      <c r="AS261" s="16"/>
      <c r="AT261" s="16"/>
      <c r="AU261" s="17"/>
      <c r="CD261"/>
      <c r="CE261"/>
      <c r="CK261"/>
      <c r="CL261"/>
    </row>
    <row r="262" spans="33:90" ht="15.5" x14ac:dyDescent="0.35">
      <c r="AG262" s="6"/>
      <c r="AH262" s="6"/>
      <c r="AI262" s="16"/>
      <c r="AJ262" s="16"/>
      <c r="AK262" s="16"/>
      <c r="AL262" s="16"/>
      <c r="AM262" s="16"/>
      <c r="AN262" s="16"/>
      <c r="AO262" s="16"/>
      <c r="AP262" s="16"/>
      <c r="AQ262" s="16"/>
      <c r="AR262" s="16"/>
      <c r="AS262" s="16"/>
      <c r="AT262" s="16"/>
      <c r="AU262" s="17"/>
      <c r="CD262"/>
      <c r="CE262"/>
      <c r="CK262"/>
      <c r="CL262"/>
    </row>
    <row r="263" spans="33:90" ht="15.5" x14ac:dyDescent="0.35">
      <c r="AG263" s="6"/>
      <c r="AH263" s="6"/>
      <c r="AI263" s="16"/>
      <c r="AJ263" s="16"/>
      <c r="AK263" s="16"/>
      <c r="AL263" s="16"/>
      <c r="AM263" s="16"/>
      <c r="AN263" s="16"/>
      <c r="AO263" s="16"/>
      <c r="AP263" s="16"/>
      <c r="AQ263" s="16"/>
      <c r="AR263" s="16"/>
      <c r="AS263" s="16"/>
      <c r="AT263" s="16"/>
      <c r="AU263" s="17"/>
      <c r="CD263"/>
      <c r="CE263"/>
      <c r="CK263"/>
      <c r="CL263"/>
    </row>
    <row r="264" spans="33:90" ht="15.5" x14ac:dyDescent="0.35">
      <c r="AG264" s="6"/>
      <c r="AH264" s="6"/>
      <c r="AI264" s="16"/>
      <c r="AJ264" s="16"/>
      <c r="AK264" s="16"/>
      <c r="AL264" s="16"/>
      <c r="AM264" s="16"/>
      <c r="AN264" s="16"/>
      <c r="AO264" s="6"/>
      <c r="AP264" s="6"/>
      <c r="AQ264" s="6"/>
      <c r="AR264" s="6"/>
      <c r="AS264" s="6"/>
      <c r="AT264" s="6"/>
      <c r="AU264" s="6"/>
      <c r="CD264"/>
      <c r="CE264"/>
      <c r="CK264"/>
      <c r="CL264"/>
    </row>
    <row r="265" spans="33:90" ht="15.5" x14ac:dyDescent="0.35">
      <c r="AG265" s="6"/>
      <c r="AH265" s="6"/>
      <c r="AI265" s="16"/>
      <c r="AJ265" s="16"/>
      <c r="AK265" s="16"/>
      <c r="AL265" s="16"/>
      <c r="AM265" s="16"/>
      <c r="AN265" s="16"/>
      <c r="AO265" s="16"/>
      <c r="AP265" s="16"/>
      <c r="AQ265" s="16"/>
      <c r="AR265" s="16"/>
      <c r="AS265" s="16"/>
      <c r="AT265" s="16"/>
      <c r="AU265" s="17"/>
      <c r="CD265"/>
      <c r="CE265"/>
      <c r="CK265"/>
      <c r="CL265"/>
    </row>
    <row r="266" spans="33:90" ht="15.5" x14ac:dyDescent="0.35">
      <c r="AG266" s="6"/>
      <c r="AH266" s="6"/>
      <c r="AI266" s="16"/>
      <c r="AJ266" s="16"/>
      <c r="AK266" s="16"/>
      <c r="AL266" s="16"/>
      <c r="AM266" s="16"/>
      <c r="AN266" s="16"/>
      <c r="AO266" s="16"/>
      <c r="AP266" s="16"/>
      <c r="AQ266" s="16"/>
      <c r="AR266" s="16"/>
      <c r="AS266" s="16"/>
      <c r="AT266" s="16"/>
      <c r="AU266" s="17"/>
      <c r="CD266"/>
      <c r="CE266"/>
      <c r="CK266"/>
      <c r="CL266"/>
    </row>
    <row r="267" spans="33:90" ht="15.5" x14ac:dyDescent="0.35">
      <c r="AO267" s="16"/>
      <c r="AP267" s="16"/>
      <c r="AQ267" s="16"/>
      <c r="AR267" s="16"/>
      <c r="AS267" s="16"/>
      <c r="AT267" s="16"/>
      <c r="AU267" s="17"/>
      <c r="CD267"/>
      <c r="CE267"/>
      <c r="CK267"/>
      <c r="CL267"/>
    </row>
    <row r="268" spans="33:90" ht="15.5" x14ac:dyDescent="0.35">
      <c r="AO268" s="16"/>
      <c r="AP268" s="16"/>
      <c r="AQ268" s="16"/>
      <c r="AR268" s="16"/>
      <c r="AS268" s="16"/>
      <c r="AT268" s="16"/>
      <c r="AU268" s="17"/>
      <c r="CD268"/>
      <c r="CE268"/>
      <c r="CK268"/>
      <c r="CL268"/>
    </row>
    <row r="269" spans="33:90" ht="15.5" x14ac:dyDescent="0.35">
      <c r="CD269"/>
      <c r="CE269"/>
      <c r="CK269"/>
      <c r="CL269"/>
    </row>
    <row r="270" spans="33:90" ht="15.5" x14ac:dyDescent="0.35">
      <c r="CD270"/>
      <c r="CE270"/>
      <c r="CK270"/>
      <c r="CL270"/>
    </row>
    <row r="271" spans="33:90" ht="15.5" x14ac:dyDescent="0.35">
      <c r="CD271"/>
      <c r="CE271"/>
      <c r="CK271"/>
      <c r="CL271"/>
    </row>
    <row r="272" spans="33:90" ht="15.5" x14ac:dyDescent="0.35">
      <c r="CD272"/>
      <c r="CE272"/>
      <c r="CK272"/>
      <c r="CL272"/>
    </row>
    <row r="273" spans="82:90" ht="15.5" x14ac:dyDescent="0.35">
      <c r="CD273"/>
      <c r="CE273"/>
      <c r="CK273"/>
      <c r="CL273"/>
    </row>
    <row r="274" spans="82:90" ht="15.5" x14ac:dyDescent="0.35">
      <c r="CD274"/>
      <c r="CE274"/>
      <c r="CK274"/>
      <c r="CL274"/>
    </row>
    <row r="275" spans="82:90" ht="15.5" x14ac:dyDescent="0.35">
      <c r="CD275"/>
      <c r="CE275"/>
      <c r="CK275"/>
      <c r="CL275"/>
    </row>
    <row r="276" spans="82:90" ht="15.5" x14ac:dyDescent="0.35">
      <c r="CD276"/>
      <c r="CE276"/>
      <c r="CK276"/>
      <c r="CL276"/>
    </row>
    <row r="277" spans="82:90" ht="15.5" x14ac:dyDescent="0.35">
      <c r="CD277"/>
      <c r="CE277"/>
      <c r="CK277"/>
      <c r="CL277"/>
    </row>
    <row r="278" spans="82:90" ht="15.5" x14ac:dyDescent="0.35">
      <c r="CD278"/>
      <c r="CE278"/>
      <c r="CK278"/>
      <c r="CL278"/>
    </row>
    <row r="279" spans="82:90" ht="15.5" x14ac:dyDescent="0.35">
      <c r="CD279"/>
      <c r="CE279"/>
      <c r="CK279"/>
      <c r="CL279"/>
    </row>
    <row r="280" spans="82:90" ht="15.5" x14ac:dyDescent="0.35">
      <c r="CD280"/>
      <c r="CE280"/>
      <c r="CK280"/>
      <c r="CL280"/>
    </row>
    <row r="281" spans="82:90" ht="15.5" x14ac:dyDescent="0.35">
      <c r="CD281"/>
      <c r="CE281"/>
      <c r="CK281"/>
      <c r="CL281"/>
    </row>
    <row r="282" spans="82:90" ht="15.5" x14ac:dyDescent="0.35">
      <c r="CD282"/>
      <c r="CE282"/>
      <c r="CK282"/>
      <c r="CL282"/>
    </row>
    <row r="283" spans="82:90" ht="15.5" x14ac:dyDescent="0.35">
      <c r="CD283"/>
      <c r="CE283"/>
      <c r="CK283"/>
      <c r="CL283"/>
    </row>
    <row r="284" spans="82:90" ht="15.5" x14ac:dyDescent="0.35">
      <c r="CD284"/>
      <c r="CE284"/>
      <c r="CK284"/>
      <c r="CL284"/>
    </row>
    <row r="285" spans="82:90" ht="15.5" x14ac:dyDescent="0.35">
      <c r="CD285"/>
      <c r="CE285"/>
      <c r="CK285"/>
      <c r="CL285"/>
    </row>
    <row r="286" spans="82:90" ht="15.5" x14ac:dyDescent="0.35">
      <c r="CD286"/>
      <c r="CE286"/>
      <c r="CK286"/>
      <c r="CL286"/>
    </row>
    <row r="287" spans="82:90" ht="15.5" x14ac:dyDescent="0.35">
      <c r="CD287"/>
      <c r="CE287"/>
      <c r="CK287"/>
      <c r="CL287"/>
    </row>
    <row r="288" spans="82:90" ht="15.5" x14ac:dyDescent="0.35">
      <c r="CD288"/>
      <c r="CE288"/>
      <c r="CK288"/>
      <c r="CL288"/>
    </row>
    <row r="289" spans="82:90" ht="15.5" x14ac:dyDescent="0.35">
      <c r="CD289"/>
      <c r="CE289"/>
      <c r="CK289"/>
      <c r="CL289"/>
    </row>
    <row r="290" spans="82:90" ht="15.5" x14ac:dyDescent="0.35">
      <c r="CD290"/>
      <c r="CE290"/>
      <c r="CK290"/>
      <c r="CL290"/>
    </row>
    <row r="291" spans="82:90" ht="15.5" x14ac:dyDescent="0.35">
      <c r="CD291"/>
      <c r="CE291"/>
      <c r="CK291"/>
      <c r="CL291"/>
    </row>
    <row r="292" spans="82:90" ht="15.5" x14ac:dyDescent="0.35">
      <c r="CD292"/>
      <c r="CE292"/>
      <c r="CK292"/>
      <c r="CL292"/>
    </row>
    <row r="293" spans="82:90" ht="15.5" x14ac:dyDescent="0.35">
      <c r="CD293"/>
      <c r="CE293"/>
      <c r="CK293"/>
      <c r="CL293"/>
    </row>
    <row r="294" spans="82:90" ht="15.5" x14ac:dyDescent="0.35">
      <c r="CD294"/>
      <c r="CE294"/>
      <c r="CK294"/>
      <c r="CL294"/>
    </row>
    <row r="295" spans="82:90" ht="15.5" x14ac:dyDescent="0.35">
      <c r="CD295"/>
      <c r="CE295"/>
      <c r="CK295"/>
      <c r="CL295"/>
    </row>
    <row r="296" spans="82:90" ht="15.5" x14ac:dyDescent="0.35">
      <c r="CD296"/>
      <c r="CE296"/>
      <c r="CK296"/>
      <c r="CL296"/>
    </row>
    <row r="297" spans="82:90" ht="15.5" x14ac:dyDescent="0.35">
      <c r="CD297"/>
      <c r="CE297"/>
      <c r="CK297"/>
      <c r="CL297"/>
    </row>
    <row r="298" spans="82:90" ht="15.5" x14ac:dyDescent="0.35">
      <c r="CD298"/>
      <c r="CE298"/>
      <c r="CK298"/>
      <c r="CL298"/>
    </row>
    <row r="299" spans="82:90" ht="15.5" x14ac:dyDescent="0.35">
      <c r="CD299"/>
      <c r="CE299"/>
      <c r="CK299"/>
      <c r="CL299"/>
    </row>
    <row r="300" spans="82:90" ht="15.5" x14ac:dyDescent="0.35">
      <c r="CD300"/>
      <c r="CE300"/>
      <c r="CK300"/>
      <c r="CL300"/>
    </row>
    <row r="301" spans="82:90" ht="15.5" x14ac:dyDescent="0.35">
      <c r="CD301"/>
      <c r="CE301"/>
      <c r="CK301"/>
      <c r="CL301"/>
    </row>
    <row r="302" spans="82:90" ht="15.5" x14ac:dyDescent="0.35">
      <c r="CD302"/>
      <c r="CE302"/>
      <c r="CK302"/>
      <c r="CL302"/>
    </row>
    <row r="303" spans="82:90" ht="15.5" x14ac:dyDescent="0.35">
      <c r="CD303"/>
      <c r="CE303"/>
      <c r="CK303"/>
      <c r="CL303"/>
    </row>
    <row r="304" spans="82:90" ht="15.5" x14ac:dyDescent="0.35">
      <c r="CD304"/>
      <c r="CE304"/>
      <c r="CK304"/>
      <c r="CL304"/>
    </row>
    <row r="305" spans="82:90" ht="15.5" x14ac:dyDescent="0.35">
      <c r="CD305"/>
      <c r="CE305"/>
      <c r="CK305"/>
      <c r="CL305"/>
    </row>
    <row r="306" spans="82:90" ht="15.5" x14ac:dyDescent="0.35">
      <c r="CD306"/>
      <c r="CE306"/>
      <c r="CK306"/>
      <c r="CL306"/>
    </row>
    <row r="307" spans="82:90" ht="15.5" x14ac:dyDescent="0.35">
      <c r="CD307"/>
      <c r="CE307"/>
      <c r="CK307"/>
      <c r="CL307"/>
    </row>
    <row r="308" spans="82:90" ht="15.5" x14ac:dyDescent="0.35">
      <c r="CD308"/>
      <c r="CE308"/>
      <c r="CK308"/>
      <c r="CL308"/>
    </row>
    <row r="309" spans="82:90" ht="15.5" x14ac:dyDescent="0.35">
      <c r="CD309"/>
      <c r="CE309"/>
      <c r="CK309"/>
      <c r="CL309"/>
    </row>
    <row r="310" spans="82:90" ht="15.5" x14ac:dyDescent="0.35">
      <c r="CD310"/>
      <c r="CE310"/>
      <c r="CK310"/>
      <c r="CL310"/>
    </row>
    <row r="311" spans="82:90" ht="15.5" x14ac:dyDescent="0.35">
      <c r="CD311"/>
      <c r="CE311"/>
      <c r="CK311"/>
      <c r="CL311"/>
    </row>
    <row r="312" spans="82:90" ht="15.5" x14ac:dyDescent="0.35">
      <c r="CD312"/>
      <c r="CE312"/>
      <c r="CK312"/>
      <c r="CL312"/>
    </row>
    <row r="313" spans="82:90" ht="15.5" x14ac:dyDescent="0.35">
      <c r="CD313"/>
      <c r="CE313"/>
      <c r="CK313"/>
      <c r="CL313"/>
    </row>
    <row r="314" spans="82:90" ht="15.5" x14ac:dyDescent="0.35">
      <c r="CD314"/>
      <c r="CE314"/>
      <c r="CK314"/>
      <c r="CL314"/>
    </row>
    <row r="315" spans="82:90" ht="15.5" x14ac:dyDescent="0.35">
      <c r="CD315"/>
      <c r="CE315"/>
      <c r="CK315"/>
      <c r="CL315"/>
    </row>
    <row r="316" spans="82:90" ht="15.5" x14ac:dyDescent="0.35">
      <c r="CD316"/>
      <c r="CE316"/>
      <c r="CK316"/>
      <c r="CL316"/>
    </row>
    <row r="317" spans="82:90" ht="15.5" x14ac:dyDescent="0.35">
      <c r="CD317"/>
      <c r="CE317"/>
      <c r="CK317"/>
      <c r="CL317"/>
    </row>
    <row r="318" spans="82:90" ht="15.5" x14ac:dyDescent="0.35">
      <c r="CD318"/>
      <c r="CE318"/>
      <c r="CK318"/>
      <c r="CL318"/>
    </row>
    <row r="319" spans="82:90" ht="15.5" x14ac:dyDescent="0.35">
      <c r="CD319"/>
      <c r="CE319"/>
      <c r="CK319"/>
      <c r="CL319"/>
    </row>
    <row r="320" spans="82:90" ht="15.5" x14ac:dyDescent="0.35">
      <c r="CD320"/>
      <c r="CE320"/>
      <c r="CK320"/>
      <c r="CL320"/>
    </row>
    <row r="321" spans="82:90" ht="15.5" x14ac:dyDescent="0.35">
      <c r="CD321"/>
      <c r="CE321"/>
      <c r="CK321"/>
      <c r="CL321"/>
    </row>
    <row r="322" spans="82:90" ht="15.5" x14ac:dyDescent="0.35">
      <c r="CD322"/>
      <c r="CE322"/>
      <c r="CK322"/>
      <c r="CL322"/>
    </row>
    <row r="323" spans="82:90" ht="15.5" x14ac:dyDescent="0.35">
      <c r="CD323"/>
      <c r="CE323"/>
      <c r="CK323"/>
      <c r="CL323"/>
    </row>
    <row r="324" spans="82:90" ht="15.5" x14ac:dyDescent="0.35">
      <c r="CD324"/>
      <c r="CE324"/>
      <c r="CK324"/>
      <c r="CL324"/>
    </row>
    <row r="325" spans="82:90" ht="15.5" x14ac:dyDescent="0.35">
      <c r="CD325"/>
      <c r="CE325"/>
      <c r="CK325"/>
      <c r="CL325"/>
    </row>
    <row r="326" spans="82:90" ht="15.5" x14ac:dyDescent="0.35">
      <c r="CD326"/>
      <c r="CE326"/>
      <c r="CK326"/>
      <c r="CL326"/>
    </row>
    <row r="327" spans="82:90" ht="15.5" x14ac:dyDescent="0.35">
      <c r="CD327"/>
      <c r="CE327"/>
      <c r="CK327"/>
      <c r="CL327"/>
    </row>
    <row r="328" spans="82:90" ht="15.5" x14ac:dyDescent="0.35">
      <c r="CD328"/>
      <c r="CE328"/>
      <c r="CK328"/>
      <c r="CL328"/>
    </row>
    <row r="329" spans="82:90" ht="15.5" x14ac:dyDescent="0.35">
      <c r="CD329"/>
      <c r="CE329"/>
      <c r="CK329"/>
      <c r="CL329"/>
    </row>
    <row r="330" spans="82:90" ht="15.5" x14ac:dyDescent="0.35">
      <c r="CD330"/>
      <c r="CE330"/>
      <c r="CK330"/>
      <c r="CL330"/>
    </row>
    <row r="331" spans="82:90" ht="15.5" x14ac:dyDescent="0.35">
      <c r="CD331"/>
      <c r="CE331"/>
      <c r="CK331"/>
      <c r="CL331"/>
    </row>
    <row r="332" spans="82:90" ht="15.5" x14ac:dyDescent="0.35">
      <c r="CD332"/>
      <c r="CE332"/>
      <c r="CK332"/>
      <c r="CL332"/>
    </row>
    <row r="333" spans="82:90" ht="15.5" x14ac:dyDescent="0.35">
      <c r="CD333"/>
      <c r="CE333"/>
      <c r="CK333"/>
      <c r="CL333"/>
    </row>
    <row r="334" spans="82:90" ht="15.5" x14ac:dyDescent="0.35">
      <c r="CD334"/>
      <c r="CE334"/>
      <c r="CK334"/>
      <c r="CL334"/>
    </row>
    <row r="335" spans="82:90" ht="15.5" x14ac:dyDescent="0.35">
      <c r="CD335"/>
      <c r="CE335"/>
      <c r="CK335"/>
      <c r="CL335"/>
    </row>
    <row r="336" spans="82:90" ht="15.5" x14ac:dyDescent="0.35">
      <c r="CD336"/>
      <c r="CE336"/>
      <c r="CK336"/>
      <c r="CL336"/>
    </row>
    <row r="337" spans="82:90" ht="15.5" x14ac:dyDescent="0.35">
      <c r="CD337"/>
      <c r="CE337"/>
      <c r="CK337"/>
      <c r="CL337"/>
    </row>
    <row r="338" spans="82:90" ht="15.5" x14ac:dyDescent="0.35">
      <c r="CD338"/>
      <c r="CE338"/>
      <c r="CK338"/>
      <c r="CL338"/>
    </row>
    <row r="339" spans="82:90" ht="15.5" x14ac:dyDescent="0.35">
      <c r="CD339"/>
      <c r="CE339"/>
      <c r="CK339"/>
      <c r="CL339"/>
    </row>
    <row r="340" spans="82:90" ht="15.5" x14ac:dyDescent="0.35">
      <c r="CD340"/>
      <c r="CE340"/>
      <c r="CK340"/>
      <c r="CL340"/>
    </row>
    <row r="341" spans="82:90" ht="15.5" x14ac:dyDescent="0.35">
      <c r="CD341"/>
      <c r="CE341"/>
      <c r="CK341"/>
      <c r="CL341"/>
    </row>
    <row r="342" spans="82:90" ht="15.5" x14ac:dyDescent="0.35">
      <c r="CD342"/>
      <c r="CE342"/>
      <c r="CK342"/>
      <c r="CL342"/>
    </row>
    <row r="343" spans="82:90" ht="15.5" x14ac:dyDescent="0.35">
      <c r="CD343"/>
      <c r="CE343"/>
      <c r="CK343"/>
      <c r="CL343"/>
    </row>
    <row r="344" spans="82:90" ht="15.5" x14ac:dyDescent="0.35">
      <c r="CD344"/>
      <c r="CE344"/>
      <c r="CK344"/>
      <c r="CL344"/>
    </row>
    <row r="345" spans="82:90" ht="15.5" x14ac:dyDescent="0.35">
      <c r="CD345"/>
      <c r="CE345"/>
      <c r="CK345"/>
      <c r="CL345"/>
    </row>
    <row r="346" spans="82:90" ht="15.5" x14ac:dyDescent="0.35">
      <c r="CD346"/>
      <c r="CE346"/>
      <c r="CK346"/>
      <c r="CL346"/>
    </row>
    <row r="347" spans="82:90" ht="15.5" x14ac:dyDescent="0.35">
      <c r="CD347"/>
      <c r="CE347"/>
      <c r="CK347"/>
      <c r="CL347"/>
    </row>
    <row r="348" spans="82:90" ht="15.5" x14ac:dyDescent="0.35">
      <c r="CD348"/>
      <c r="CE348"/>
      <c r="CK348"/>
      <c r="CL348"/>
    </row>
    <row r="349" spans="82:90" ht="15.5" x14ac:dyDescent="0.35">
      <c r="CD349"/>
      <c r="CE349"/>
      <c r="CK349"/>
      <c r="CL349"/>
    </row>
    <row r="350" spans="82:90" ht="15.5" x14ac:dyDescent="0.35">
      <c r="CD350"/>
      <c r="CE350"/>
      <c r="CK350"/>
      <c r="CL350"/>
    </row>
    <row r="351" spans="82:90" ht="15.5" x14ac:dyDescent="0.35">
      <c r="CD351"/>
      <c r="CE351"/>
      <c r="CK351"/>
      <c r="CL351"/>
    </row>
    <row r="352" spans="82:90" ht="15.5" x14ac:dyDescent="0.35">
      <c r="CD352"/>
      <c r="CE352"/>
      <c r="CK352"/>
      <c r="CL352"/>
    </row>
    <row r="353" spans="82:90" ht="15.5" x14ac:dyDescent="0.35">
      <c r="CD353"/>
      <c r="CE353"/>
      <c r="CK353"/>
      <c r="CL353"/>
    </row>
    <row r="354" spans="82:90" ht="15.5" x14ac:dyDescent="0.35">
      <c r="CD354"/>
      <c r="CE354"/>
      <c r="CK354"/>
      <c r="CL354"/>
    </row>
    <row r="355" spans="82:90" ht="15.5" x14ac:dyDescent="0.35">
      <c r="CD355"/>
      <c r="CE355"/>
      <c r="CK355"/>
      <c r="CL355"/>
    </row>
    <row r="356" spans="82:90" ht="15.5" x14ac:dyDescent="0.35">
      <c r="CD356"/>
      <c r="CE356"/>
      <c r="CK356"/>
      <c r="CL356"/>
    </row>
    <row r="357" spans="82:90" ht="15.5" x14ac:dyDescent="0.35">
      <c r="CD357"/>
      <c r="CE357"/>
      <c r="CK357"/>
      <c r="CL357"/>
    </row>
    <row r="358" spans="82:90" ht="15.5" x14ac:dyDescent="0.35">
      <c r="CD358"/>
      <c r="CE358"/>
      <c r="CK358"/>
      <c r="CL358"/>
    </row>
    <row r="359" spans="82:90" ht="15.5" x14ac:dyDescent="0.35">
      <c r="CD359"/>
      <c r="CE359"/>
      <c r="CK359"/>
      <c r="CL359"/>
    </row>
    <row r="360" spans="82:90" ht="15.5" x14ac:dyDescent="0.35">
      <c r="CD360"/>
      <c r="CE360"/>
      <c r="CK360"/>
      <c r="CL360"/>
    </row>
    <row r="361" spans="82:90" ht="15.5" x14ac:dyDescent="0.35">
      <c r="CD361"/>
      <c r="CE361"/>
      <c r="CK361"/>
      <c r="CL361"/>
    </row>
    <row r="362" spans="82:90" ht="15.5" x14ac:dyDescent="0.35">
      <c r="CD362"/>
      <c r="CE362"/>
      <c r="CK362"/>
      <c r="CL362"/>
    </row>
    <row r="363" spans="82:90" ht="15.5" x14ac:dyDescent="0.35">
      <c r="CD363"/>
      <c r="CE363"/>
      <c r="CK363"/>
      <c r="CL363"/>
    </row>
    <row r="364" spans="82:90" ht="15.5" x14ac:dyDescent="0.35">
      <c r="CD364"/>
      <c r="CE364"/>
      <c r="CK364"/>
      <c r="CL364"/>
    </row>
    <row r="365" spans="82:90" ht="15.5" x14ac:dyDescent="0.35">
      <c r="CD365"/>
      <c r="CE365"/>
      <c r="CK365"/>
      <c r="CL365"/>
    </row>
    <row r="366" spans="82:90" ht="15.5" x14ac:dyDescent="0.35">
      <c r="CD366"/>
      <c r="CE366"/>
      <c r="CK366"/>
      <c r="CL366"/>
    </row>
    <row r="367" spans="82:90" ht="15.5" x14ac:dyDescent="0.35">
      <c r="CD367"/>
      <c r="CE367"/>
      <c r="CK367"/>
      <c r="CL367"/>
    </row>
    <row r="368" spans="82:90" ht="15.5" x14ac:dyDescent="0.35">
      <c r="CD368"/>
      <c r="CE368"/>
      <c r="CK368"/>
      <c r="CL368"/>
    </row>
    <row r="369" spans="82:90" ht="15.5" x14ac:dyDescent="0.35">
      <c r="CD369"/>
      <c r="CE369"/>
      <c r="CK369"/>
      <c r="CL369"/>
    </row>
    <row r="370" spans="82:90" ht="15.5" x14ac:dyDescent="0.35">
      <c r="CD370"/>
      <c r="CE370"/>
      <c r="CK370"/>
      <c r="CL370"/>
    </row>
    <row r="371" spans="82:90" ht="15.5" x14ac:dyDescent="0.35">
      <c r="CD371"/>
      <c r="CE371"/>
      <c r="CK371"/>
      <c r="CL371"/>
    </row>
    <row r="372" spans="82:90" ht="15.5" x14ac:dyDescent="0.35">
      <c r="CD372"/>
      <c r="CE372"/>
      <c r="CK372"/>
      <c r="CL372"/>
    </row>
    <row r="373" spans="82:90" ht="15.5" x14ac:dyDescent="0.35">
      <c r="CD373"/>
      <c r="CE373"/>
      <c r="CK373"/>
      <c r="CL373"/>
    </row>
    <row r="374" spans="82:90" ht="15.5" x14ac:dyDescent="0.35">
      <c r="CD374"/>
      <c r="CE374"/>
      <c r="CK374"/>
      <c r="CL374"/>
    </row>
    <row r="375" spans="82:90" ht="15.5" x14ac:dyDescent="0.35">
      <c r="CD375"/>
      <c r="CE375"/>
      <c r="CK375"/>
      <c r="CL375"/>
    </row>
    <row r="376" spans="82:90" ht="15.5" x14ac:dyDescent="0.35">
      <c r="CD376"/>
      <c r="CE376"/>
      <c r="CK376"/>
      <c r="CL376"/>
    </row>
    <row r="377" spans="82:90" ht="15.5" x14ac:dyDescent="0.35">
      <c r="CD377"/>
      <c r="CE377"/>
      <c r="CK377"/>
      <c r="CL377"/>
    </row>
    <row r="378" spans="82:90" ht="15.5" x14ac:dyDescent="0.35">
      <c r="CD378"/>
      <c r="CE378"/>
      <c r="CK378"/>
      <c r="CL378"/>
    </row>
    <row r="379" spans="82:90" ht="15.5" x14ac:dyDescent="0.35">
      <c r="CD379"/>
      <c r="CE379"/>
      <c r="CK379"/>
      <c r="CL379"/>
    </row>
    <row r="380" spans="82:90" ht="15.5" x14ac:dyDescent="0.35">
      <c r="CD380"/>
      <c r="CE380"/>
      <c r="CK380"/>
      <c r="CL380"/>
    </row>
    <row r="381" spans="82:90" ht="15.5" x14ac:dyDescent="0.35">
      <c r="CD381"/>
      <c r="CE381"/>
      <c r="CK381"/>
      <c r="CL381"/>
    </row>
    <row r="382" spans="82:90" ht="15.5" x14ac:dyDescent="0.35">
      <c r="CD382"/>
      <c r="CE382"/>
      <c r="CK382"/>
      <c r="CL382"/>
    </row>
    <row r="383" spans="82:90" ht="15.5" x14ac:dyDescent="0.35">
      <c r="CD383"/>
      <c r="CE383"/>
      <c r="CK383"/>
      <c r="CL383"/>
    </row>
    <row r="384" spans="82:90" ht="15.5" x14ac:dyDescent="0.35">
      <c r="CD384"/>
      <c r="CE384"/>
      <c r="CK384"/>
      <c r="CL384"/>
    </row>
    <row r="385" spans="82:90" ht="15.5" x14ac:dyDescent="0.35">
      <c r="CD385"/>
      <c r="CE385"/>
      <c r="CK385"/>
      <c r="CL385"/>
    </row>
    <row r="386" spans="82:90" ht="15.5" x14ac:dyDescent="0.35">
      <c r="CD386"/>
      <c r="CE386"/>
      <c r="CL386"/>
    </row>
    <row r="387" spans="82:90" ht="15.5" x14ac:dyDescent="0.35">
      <c r="CD387"/>
      <c r="CE387"/>
      <c r="CL387"/>
    </row>
    <row r="388" spans="82:90" ht="15.5" x14ac:dyDescent="0.35">
      <c r="CD388"/>
      <c r="CE388"/>
      <c r="CL388"/>
    </row>
    <row r="389" spans="82:90" ht="15.5" x14ac:dyDescent="0.35">
      <c r="CD389"/>
      <c r="CE389"/>
      <c r="CL389"/>
    </row>
    <row r="390" spans="82:90" ht="15.5" x14ac:dyDescent="0.35">
      <c r="CD390"/>
      <c r="CE390"/>
      <c r="CL390"/>
    </row>
    <row r="391" spans="82:90" ht="15.5" x14ac:dyDescent="0.35">
      <c r="CD391"/>
      <c r="CE391"/>
      <c r="CL391"/>
    </row>
    <row r="392" spans="82:90" ht="15.5" x14ac:dyDescent="0.35">
      <c r="CD392"/>
      <c r="CE392"/>
      <c r="CL392"/>
    </row>
    <row r="393" spans="82:90" ht="15.5" x14ac:dyDescent="0.35">
      <c r="CD393"/>
      <c r="CE393"/>
      <c r="CL393"/>
    </row>
    <row r="394" spans="82:90" ht="15.5" x14ac:dyDescent="0.35">
      <c r="CD394"/>
      <c r="CE394"/>
      <c r="CL394"/>
    </row>
    <row r="395" spans="82:90" ht="15.5" x14ac:dyDescent="0.35">
      <c r="CD395"/>
      <c r="CE395"/>
      <c r="CL395"/>
    </row>
    <row r="396" spans="82:90" ht="15.5" x14ac:dyDescent="0.35">
      <c r="CD396"/>
      <c r="CE396"/>
      <c r="CL396"/>
    </row>
    <row r="397" spans="82:90" ht="15.5" x14ac:dyDescent="0.35">
      <c r="CD397"/>
      <c r="CE397"/>
      <c r="CL397"/>
    </row>
    <row r="398" spans="82:90" ht="15.5" x14ac:dyDescent="0.35">
      <c r="CD398"/>
      <c r="CE398"/>
      <c r="CL398"/>
    </row>
    <row r="399" spans="82:90" ht="15.5" x14ac:dyDescent="0.35">
      <c r="CD399"/>
      <c r="CE399"/>
      <c r="CL399"/>
    </row>
    <row r="400" spans="82:90" ht="15.5" x14ac:dyDescent="0.35">
      <c r="CD400"/>
      <c r="CE400"/>
      <c r="CL400"/>
    </row>
    <row r="401" spans="82:90" ht="15.5" x14ac:dyDescent="0.35">
      <c r="CD401"/>
      <c r="CE401"/>
      <c r="CL401"/>
    </row>
    <row r="402" spans="82:90" ht="15.5" x14ac:dyDescent="0.35">
      <c r="CD402"/>
      <c r="CE402"/>
      <c r="CL402"/>
    </row>
    <row r="403" spans="82:90" ht="15.5" x14ac:dyDescent="0.35">
      <c r="CD403"/>
      <c r="CE403"/>
      <c r="CL403"/>
    </row>
    <row r="404" spans="82:90" ht="15.5" x14ac:dyDescent="0.35">
      <c r="CD404"/>
      <c r="CE404"/>
      <c r="CL404"/>
    </row>
    <row r="405" spans="82:90" ht="15.5" x14ac:dyDescent="0.35">
      <c r="CD405"/>
      <c r="CE405"/>
      <c r="CL405"/>
    </row>
    <row r="406" spans="82:90" ht="15.5" x14ac:dyDescent="0.35">
      <c r="CD406"/>
      <c r="CE406"/>
      <c r="CL406"/>
    </row>
    <row r="407" spans="82:90" ht="15.5" x14ac:dyDescent="0.35">
      <c r="CD407"/>
      <c r="CE407"/>
      <c r="CL407"/>
    </row>
    <row r="408" spans="82:90" ht="15.5" x14ac:dyDescent="0.35">
      <c r="CD408"/>
      <c r="CE408"/>
      <c r="CL408"/>
    </row>
    <row r="409" spans="82:90" ht="15.5" x14ac:dyDescent="0.35">
      <c r="CD409"/>
      <c r="CE409"/>
      <c r="CL409"/>
    </row>
    <row r="410" spans="82:90" ht="15.5" x14ac:dyDescent="0.35">
      <c r="CD410"/>
      <c r="CE410"/>
      <c r="CL410"/>
    </row>
    <row r="411" spans="82:90" ht="15.5" x14ac:dyDescent="0.35">
      <c r="CD411"/>
      <c r="CE411"/>
      <c r="CL411"/>
    </row>
    <row r="412" spans="82:90" ht="15.5" x14ac:dyDescent="0.35">
      <c r="CD412"/>
      <c r="CE412"/>
      <c r="CL412"/>
    </row>
    <row r="413" spans="82:90" ht="15.5" x14ac:dyDescent="0.35">
      <c r="CD413"/>
      <c r="CE413"/>
      <c r="CL413"/>
    </row>
    <row r="414" spans="82:90" ht="15.5" x14ac:dyDescent="0.35">
      <c r="CD414"/>
      <c r="CE414"/>
      <c r="CL414"/>
    </row>
    <row r="415" spans="82:90" ht="15.5" x14ac:dyDescent="0.35">
      <c r="CD415"/>
      <c r="CE415"/>
      <c r="CL415"/>
    </row>
    <row r="416" spans="82:90" ht="15.5" x14ac:dyDescent="0.35">
      <c r="CD416"/>
      <c r="CE416"/>
      <c r="CL416"/>
    </row>
    <row r="417" spans="82:90" ht="15.5" x14ac:dyDescent="0.35">
      <c r="CD417"/>
      <c r="CE417"/>
      <c r="CL417"/>
    </row>
    <row r="418" spans="82:90" ht="15.5" x14ac:dyDescent="0.35">
      <c r="CD418"/>
      <c r="CE418"/>
      <c r="CL418"/>
    </row>
    <row r="419" spans="82:90" ht="15.5" x14ac:dyDescent="0.35">
      <c r="CD419"/>
      <c r="CE419"/>
    </row>
    <row r="420" spans="82:90" ht="15.5" x14ac:dyDescent="0.35">
      <c r="CD420"/>
      <c r="CE420"/>
    </row>
    <row r="421" spans="82:90" ht="15.5" x14ac:dyDescent="0.35">
      <c r="CD421"/>
      <c r="CE421"/>
    </row>
    <row r="422" spans="82:90" ht="15.5" x14ac:dyDescent="0.35">
      <c r="CD422"/>
      <c r="CE422"/>
    </row>
  </sheetData>
  <mergeCells count="1">
    <mergeCell ref="B32:G32"/>
  </mergeCells>
  <phoneticPr fontId="17" type="noConversion"/>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57B44-3098-47AA-93DE-531B0E77D72A}">
  <dimension ref="A1:CI109"/>
  <sheetViews>
    <sheetView zoomScale="53" workbookViewId="0">
      <selection activeCell="E8" sqref="E8"/>
    </sheetView>
  </sheetViews>
  <sheetFormatPr defaultRowHeight="15.5" x14ac:dyDescent="0.35"/>
  <cols>
    <col min="1" max="1" width="5.5" style="2" customWidth="1"/>
    <col min="2" max="2" width="16.33203125" customWidth="1"/>
    <col min="3" max="3" width="19.25" customWidth="1"/>
    <col min="4" max="16" width="17.33203125" customWidth="1"/>
  </cols>
  <sheetData>
    <row r="1" spans="1:87" s="18" customFormat="1" ht="13" x14ac:dyDescent="0.3">
      <c r="A1" s="2"/>
      <c r="P1" s="18" t="s">
        <v>0</v>
      </c>
      <c r="Q1" s="18" t="s">
        <v>0</v>
      </c>
      <c r="X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c r="BX1" s="18" t="s">
        <v>0</v>
      </c>
      <c r="BY1" s="18" t="s">
        <v>0</v>
      </c>
      <c r="BZ1" s="18" t="s">
        <v>0</v>
      </c>
      <c r="CA1" s="18" t="s">
        <v>0</v>
      </c>
      <c r="CB1" s="18" t="s">
        <v>0</v>
      </c>
      <c r="CC1" s="18" t="s">
        <v>0</v>
      </c>
      <c r="CD1" s="18" t="s">
        <v>0</v>
      </c>
      <c r="CE1" s="18" t="s">
        <v>0</v>
      </c>
      <c r="CF1" s="18" t="s">
        <v>0</v>
      </c>
      <c r="CG1" s="18" t="s">
        <v>0</v>
      </c>
      <c r="CH1" s="18" t="s">
        <v>0</v>
      </c>
      <c r="CI1" s="18" t="s">
        <v>0</v>
      </c>
    </row>
    <row r="2" spans="1:87" s="2" customFormat="1" ht="13" x14ac:dyDescent="0.3">
      <c r="B2" s="2" t="s">
        <v>73</v>
      </c>
    </row>
    <row r="3" spans="1:87" s="2" customFormat="1" ht="21" x14ac:dyDescent="0.5">
      <c r="B3" s="7" t="s">
        <v>219</v>
      </c>
    </row>
    <row r="4" spans="1:87" s="2" customFormat="1" ht="21" x14ac:dyDescent="0.5">
      <c r="B4" s="7" t="s">
        <v>220</v>
      </c>
    </row>
    <row r="5" spans="1:87" s="2" customFormat="1" ht="13" x14ac:dyDescent="0.3">
      <c r="B5" s="2" t="s">
        <v>221</v>
      </c>
    </row>
    <row r="6" spans="1:87" x14ac:dyDescent="0.35">
      <c r="B6" s="2" t="s">
        <v>222</v>
      </c>
    </row>
    <row r="7" spans="1:87" x14ac:dyDescent="0.35">
      <c r="C7" s="2" t="s">
        <v>223</v>
      </c>
      <c r="D7" s="229">
        <v>2023</v>
      </c>
    </row>
    <row r="8" spans="1:87" x14ac:dyDescent="0.35">
      <c r="C8" s="2" t="s">
        <v>519</v>
      </c>
      <c r="D8" s="229"/>
    </row>
    <row r="9" spans="1:87" x14ac:dyDescent="0.35">
      <c r="B9" s="2"/>
    </row>
    <row r="10" spans="1:87" ht="28.5" customHeight="1" x14ac:dyDescent="0.35">
      <c r="B10" s="226" t="str">
        <f>DataENTRY[[#Headers],[National and region]]</f>
        <v>National and region</v>
      </c>
      <c r="C10" s="226" t="str">
        <f>DataENTRY[[#Headers],[sub-region]]</f>
        <v>sub-region</v>
      </c>
      <c r="D10" s="226" t="str">
        <f>"Adm Jan"&amp;" "&amp;$D$7</f>
        <v>Adm Jan 2023</v>
      </c>
      <c r="E10" s="226" t="str">
        <f>"Adm Feb"&amp;" "&amp;$D$7</f>
        <v>Adm Feb 2023</v>
      </c>
      <c r="F10" s="226" t="str">
        <f>"Adm Mar"&amp;" "&amp;$D$7</f>
        <v>Adm Mar 2023</v>
      </c>
      <c r="G10" s="226" t="str">
        <f>"Adm Apr"&amp;" "&amp;$D$7</f>
        <v>Adm Apr 2023</v>
      </c>
      <c r="H10" s="226" t="str">
        <f>"Adm May"&amp;" "&amp;$D$7</f>
        <v>Adm May 2023</v>
      </c>
      <c r="I10" s="226" t="str">
        <f>"Adm Jun"&amp;" "&amp;$D$7</f>
        <v>Adm Jun 2023</v>
      </c>
      <c r="J10" s="226" t="str">
        <f>"Adm Jul"&amp;" "&amp;$D$7</f>
        <v>Adm Jul 2023</v>
      </c>
      <c r="K10" s="226" t="str">
        <f>"Adm Aug"&amp;" "&amp;$D$7</f>
        <v>Adm Aug 2023</v>
      </c>
      <c r="L10" s="226" t="str">
        <f>"Adm Sep"&amp;" "&amp;$D$7</f>
        <v>Adm Sep 2023</v>
      </c>
      <c r="M10" s="226" t="str">
        <f>"Adm Oct"&amp;" "&amp;$D$7</f>
        <v>Adm Oct 2023</v>
      </c>
      <c r="N10" s="226" t="str">
        <f>"Adm Nov"&amp;" "&amp;$D$7</f>
        <v>Adm Nov 2023</v>
      </c>
      <c r="O10" s="226" t="str">
        <f>"Adm Dec"&amp;" "&amp;$D$7</f>
        <v>Adm Dec 2023</v>
      </c>
      <c r="P10" s="226" t="str">
        <f>"Total Admissions "&amp;D7</f>
        <v>Total Admissions 2023</v>
      </c>
    </row>
    <row r="11" spans="1:87" x14ac:dyDescent="0.35">
      <c r="A11" s="2">
        <v>1</v>
      </c>
      <c r="B11" s="227" t="str">
        <f>IF(ISBLANK(Prevalence!B36), "",Prevalence!B36)</f>
        <v>Burkina Faso (zones couvertes)</v>
      </c>
      <c r="C11" s="227">
        <f>IF(ISBLANK(Prevalence!C36), "",Prevalence!C36)</f>
        <v>0</v>
      </c>
      <c r="D11" s="257"/>
      <c r="E11" s="257"/>
      <c r="F11" s="257"/>
      <c r="G11" s="257"/>
      <c r="H11" s="257"/>
      <c r="I11" s="257"/>
      <c r="J11" s="257"/>
      <c r="K11" s="257"/>
      <c r="L11" s="257"/>
      <c r="M11" s="257"/>
      <c r="N11" s="257"/>
      <c r="O11" s="257"/>
      <c r="P11" s="257"/>
      <c r="Q11" s="257"/>
    </row>
    <row r="12" spans="1:87" x14ac:dyDescent="0.35">
      <c r="A12" s="2">
        <v>2</v>
      </c>
      <c r="B12" s="228" t="str">
        <f>IF(ISBLANK(Prevalence!B37), "",Prevalence!B37)</f>
        <v>Boucle du Mouhoun</v>
      </c>
      <c r="C12" s="228" t="str">
        <f>IF(ISBLANK(Prevalence!C37), "",Prevalence!C37)</f>
        <v>DS Boromo</v>
      </c>
      <c r="D12" s="257">
        <v>209</v>
      </c>
      <c r="E12" s="257">
        <v>237</v>
      </c>
      <c r="F12" s="257">
        <v>238</v>
      </c>
      <c r="G12" s="257">
        <v>376</v>
      </c>
      <c r="H12" s="257">
        <v>364</v>
      </c>
      <c r="I12" s="257">
        <v>347</v>
      </c>
      <c r="J12" s="257">
        <v>256</v>
      </c>
      <c r="K12" s="257">
        <v>381</v>
      </c>
      <c r="L12" s="257">
        <v>289</v>
      </c>
      <c r="M12" s="257">
        <v>241</v>
      </c>
      <c r="N12" s="257">
        <v>264</v>
      </c>
      <c r="O12" s="257">
        <v>252</v>
      </c>
      <c r="P12" s="257">
        <v>3454</v>
      </c>
      <c r="Q12" s="257"/>
    </row>
    <row r="13" spans="1:87" x14ac:dyDescent="0.35">
      <c r="A13" s="2">
        <v>3</v>
      </c>
      <c r="B13" s="227" t="str">
        <f>IF(ISBLANK(Prevalence!B38), "",Prevalence!B38)</f>
        <v>Boucle du Mouhoun</v>
      </c>
      <c r="C13" s="227" t="str">
        <f>IF(ISBLANK(Prevalence!C38), "",Prevalence!C38)</f>
        <v>DS Dedougou</v>
      </c>
      <c r="D13" s="257">
        <v>185</v>
      </c>
      <c r="E13" s="257">
        <v>348</v>
      </c>
      <c r="F13" s="257">
        <v>498</v>
      </c>
      <c r="G13" s="257">
        <v>260</v>
      </c>
      <c r="H13" s="257">
        <v>322</v>
      </c>
      <c r="I13" s="257">
        <v>367</v>
      </c>
      <c r="J13" s="257">
        <v>404</v>
      </c>
      <c r="K13" s="257">
        <v>382</v>
      </c>
      <c r="L13" s="257">
        <v>337</v>
      </c>
      <c r="M13" s="257">
        <v>222</v>
      </c>
      <c r="N13" s="257">
        <v>239</v>
      </c>
      <c r="O13" s="257">
        <v>270</v>
      </c>
      <c r="P13" s="257">
        <v>3834</v>
      </c>
      <c r="Q13" s="257"/>
    </row>
    <row r="14" spans="1:87" x14ac:dyDescent="0.35">
      <c r="A14" s="2">
        <v>4</v>
      </c>
      <c r="B14" s="228" t="str">
        <f>IF(ISBLANK(Prevalence!B39), "",Prevalence!B39)</f>
        <v>Boucle du Mouhoun</v>
      </c>
      <c r="C14" s="228" t="str">
        <f>IF(ISBLANK(Prevalence!C39), "",Prevalence!C39)</f>
        <v>DS Nouna</v>
      </c>
      <c r="D14" s="257">
        <v>283</v>
      </c>
      <c r="E14" s="257">
        <v>261</v>
      </c>
      <c r="F14" s="257">
        <v>242</v>
      </c>
      <c r="G14" s="257">
        <v>256</v>
      </c>
      <c r="H14" s="257">
        <v>543</v>
      </c>
      <c r="I14" s="257">
        <v>434</v>
      </c>
      <c r="J14" s="257">
        <v>329</v>
      </c>
      <c r="K14" s="257">
        <v>257</v>
      </c>
      <c r="L14" s="257">
        <v>290</v>
      </c>
      <c r="M14" s="257">
        <v>271</v>
      </c>
      <c r="N14" s="257">
        <v>269</v>
      </c>
      <c r="O14" s="257">
        <v>306</v>
      </c>
      <c r="P14" s="257">
        <v>3741</v>
      </c>
      <c r="Q14" s="257"/>
    </row>
    <row r="15" spans="1:87" x14ac:dyDescent="0.35">
      <c r="A15" s="2">
        <v>5</v>
      </c>
      <c r="B15" s="227" t="str">
        <f>IF(ISBLANK(Prevalence!B40), "",Prevalence!B40)</f>
        <v>Boucle du Mouhoun</v>
      </c>
      <c r="C15" s="227" t="str">
        <f>IF(ISBLANK(Prevalence!C40), "",Prevalence!C40)</f>
        <v>DS Solenzo</v>
      </c>
      <c r="D15" s="257">
        <v>225</v>
      </c>
      <c r="E15" s="257">
        <v>212</v>
      </c>
      <c r="F15" s="257">
        <v>162</v>
      </c>
      <c r="G15" s="257">
        <v>327</v>
      </c>
      <c r="H15" s="257">
        <v>381</v>
      </c>
      <c r="I15" s="257">
        <v>296</v>
      </c>
      <c r="J15" s="257">
        <v>299</v>
      </c>
      <c r="K15" s="257">
        <v>319</v>
      </c>
      <c r="L15" s="257">
        <v>261</v>
      </c>
      <c r="M15" s="257">
        <v>201</v>
      </c>
      <c r="N15" s="257">
        <v>223</v>
      </c>
      <c r="O15" s="257">
        <v>192</v>
      </c>
      <c r="P15" s="257">
        <v>3098</v>
      </c>
      <c r="Q15" s="257"/>
    </row>
    <row r="16" spans="1:87" x14ac:dyDescent="0.35">
      <c r="A16" s="2">
        <v>6</v>
      </c>
      <c r="B16" s="228" t="str">
        <f>IF(ISBLANK(Prevalence!B41), "",Prevalence!B41)</f>
        <v>Boucle du Mouhoun</v>
      </c>
      <c r="C16" s="228" t="str">
        <f>IF(ISBLANK(Prevalence!C41), "",Prevalence!C41)</f>
        <v>DS Toma</v>
      </c>
      <c r="D16" s="257">
        <v>94</v>
      </c>
      <c r="E16" s="257">
        <v>113</v>
      </c>
      <c r="F16" s="257">
        <v>116</v>
      </c>
      <c r="G16" s="257">
        <v>122</v>
      </c>
      <c r="H16" s="257">
        <v>156</v>
      </c>
      <c r="I16" s="257">
        <v>201</v>
      </c>
      <c r="J16" s="257">
        <v>152</v>
      </c>
      <c r="K16" s="257">
        <v>163</v>
      </c>
      <c r="L16" s="257">
        <v>170</v>
      </c>
      <c r="M16" s="257">
        <v>120</v>
      </c>
      <c r="N16" s="257">
        <v>134</v>
      </c>
      <c r="O16" s="257">
        <v>201</v>
      </c>
      <c r="P16" s="257">
        <v>1742</v>
      </c>
      <c r="Q16" s="257"/>
    </row>
    <row r="17" spans="1:17" x14ac:dyDescent="0.35">
      <c r="A17" s="2">
        <v>7</v>
      </c>
      <c r="B17" s="227" t="str">
        <f>IF(ISBLANK(Prevalence!B42), "",Prevalence!B42)</f>
        <v>Boucle du Mouhoun</v>
      </c>
      <c r="C17" s="227" t="str">
        <f>IF(ISBLANK(Prevalence!C42), "",Prevalence!C42)</f>
        <v>DS Tougan</v>
      </c>
      <c r="D17" s="257">
        <v>104</v>
      </c>
      <c r="E17" s="257">
        <v>88</v>
      </c>
      <c r="F17" s="257">
        <v>136</v>
      </c>
      <c r="G17" s="257">
        <v>176</v>
      </c>
      <c r="H17" s="257">
        <v>95</v>
      </c>
      <c r="I17" s="257">
        <v>161</v>
      </c>
      <c r="J17" s="257">
        <v>244</v>
      </c>
      <c r="K17" s="257">
        <v>156</v>
      </c>
      <c r="L17" s="257">
        <v>115</v>
      </c>
      <c r="M17" s="257">
        <v>143</v>
      </c>
      <c r="N17" s="257">
        <v>119</v>
      </c>
      <c r="O17" s="257">
        <v>123</v>
      </c>
      <c r="P17" s="257">
        <v>1660</v>
      </c>
      <c r="Q17" s="257"/>
    </row>
    <row r="18" spans="1:17" x14ac:dyDescent="0.35">
      <c r="A18" s="2">
        <v>8</v>
      </c>
      <c r="B18" s="228" t="str">
        <f>IF(ISBLANK(Prevalence!B43), "",Prevalence!B43)</f>
        <v>Cascades</v>
      </c>
      <c r="C18" s="228" t="str">
        <f>IF(ISBLANK(Prevalence!C43), "",Prevalence!C43)</f>
        <v>DS Banfora</v>
      </c>
      <c r="D18" s="257">
        <v>222</v>
      </c>
      <c r="E18" s="257">
        <v>228</v>
      </c>
      <c r="F18" s="257">
        <v>265</v>
      </c>
      <c r="G18" s="257">
        <v>199</v>
      </c>
      <c r="H18" s="257">
        <v>268</v>
      </c>
      <c r="I18" s="257">
        <v>320</v>
      </c>
      <c r="J18" s="257">
        <v>248</v>
      </c>
      <c r="K18" s="257">
        <v>313</v>
      </c>
      <c r="L18" s="257">
        <v>241</v>
      </c>
      <c r="M18" s="257">
        <v>235</v>
      </c>
      <c r="N18" s="257">
        <v>233</v>
      </c>
      <c r="O18" s="257">
        <v>352</v>
      </c>
      <c r="P18" s="257">
        <v>3124</v>
      </c>
      <c r="Q18" s="257"/>
    </row>
    <row r="19" spans="1:17" x14ac:dyDescent="0.35">
      <c r="A19" s="2">
        <v>9</v>
      </c>
      <c r="B19" s="227" t="str">
        <f>IF(ISBLANK(Prevalence!B44), "",Prevalence!B44)</f>
        <v>Cascades</v>
      </c>
      <c r="C19" s="227" t="str">
        <f>IF(ISBLANK(Prevalence!C44), "",Prevalence!C44)</f>
        <v>DS Mangodara</v>
      </c>
      <c r="D19" s="257">
        <v>86</v>
      </c>
      <c r="E19" s="257">
        <v>67</v>
      </c>
      <c r="F19" s="257">
        <v>49</v>
      </c>
      <c r="G19" s="257">
        <v>46</v>
      </c>
      <c r="H19" s="257">
        <v>71</v>
      </c>
      <c r="I19" s="257">
        <v>134</v>
      </c>
      <c r="J19" s="257">
        <v>112</v>
      </c>
      <c r="K19" s="257">
        <v>152</v>
      </c>
      <c r="L19" s="257">
        <v>87</v>
      </c>
      <c r="M19" s="257">
        <v>126</v>
      </c>
      <c r="N19" s="257">
        <v>130</v>
      </c>
      <c r="O19" s="257">
        <v>153</v>
      </c>
      <c r="P19" s="257">
        <v>1213</v>
      </c>
      <c r="Q19" s="257"/>
    </row>
    <row r="20" spans="1:17" x14ac:dyDescent="0.35">
      <c r="A20" s="2">
        <v>10</v>
      </c>
      <c r="B20" s="228" t="str">
        <f>IF(ISBLANK(Prevalence!B45), "",Prevalence!B45)</f>
        <v>Cascades</v>
      </c>
      <c r="C20" s="228" t="str">
        <f>IF(ISBLANK(Prevalence!C45), "",Prevalence!C45)</f>
        <v>DS Sindou</v>
      </c>
      <c r="D20" s="257">
        <v>74</v>
      </c>
      <c r="E20" s="257">
        <v>65</v>
      </c>
      <c r="F20" s="257">
        <v>64</v>
      </c>
      <c r="G20" s="257">
        <v>54</v>
      </c>
      <c r="H20" s="257">
        <v>82</v>
      </c>
      <c r="I20" s="257">
        <v>118</v>
      </c>
      <c r="J20" s="257">
        <v>99</v>
      </c>
      <c r="K20" s="257">
        <v>132</v>
      </c>
      <c r="L20" s="257">
        <v>132</v>
      </c>
      <c r="M20" s="257">
        <v>107</v>
      </c>
      <c r="N20" s="257">
        <v>100</v>
      </c>
      <c r="O20" s="257">
        <v>80</v>
      </c>
      <c r="P20" s="257">
        <v>1107</v>
      </c>
      <c r="Q20" s="257"/>
    </row>
    <row r="21" spans="1:17" x14ac:dyDescent="0.35">
      <c r="A21" s="2">
        <v>11</v>
      </c>
      <c r="B21" s="227" t="str">
        <f>IF(ISBLANK(Prevalence!B46), "",Prevalence!B46)</f>
        <v>Centre</v>
      </c>
      <c r="C21" s="227" t="str">
        <f>IF(ISBLANK(Prevalence!C46), "",Prevalence!C46)</f>
        <v>DS Baskuy</v>
      </c>
      <c r="D21" s="257">
        <v>40</v>
      </c>
      <c r="E21" s="257">
        <v>22</v>
      </c>
      <c r="F21" s="257">
        <v>32</v>
      </c>
      <c r="G21" s="257">
        <v>41</v>
      </c>
      <c r="H21" s="257">
        <v>49</v>
      </c>
      <c r="I21" s="257">
        <v>69</v>
      </c>
      <c r="J21" s="257">
        <v>66</v>
      </c>
      <c r="K21" s="257">
        <v>72</v>
      </c>
      <c r="L21" s="257">
        <v>47</v>
      </c>
      <c r="M21" s="257">
        <v>51</v>
      </c>
      <c r="N21" s="257">
        <v>46</v>
      </c>
      <c r="O21" s="257">
        <v>46</v>
      </c>
      <c r="P21" s="257">
        <v>581</v>
      </c>
      <c r="Q21" s="257"/>
    </row>
    <row r="22" spans="1:17" x14ac:dyDescent="0.35">
      <c r="A22" s="2">
        <v>12</v>
      </c>
      <c r="B22" s="228" t="str">
        <f>IF(ISBLANK(Prevalence!B47), "",Prevalence!B47)</f>
        <v>Centre</v>
      </c>
      <c r="C22" s="228" t="str">
        <f>IF(ISBLANK(Prevalence!C47), "",Prevalence!C47)</f>
        <v>DS Bogodogo</v>
      </c>
      <c r="D22" s="257">
        <v>220</v>
      </c>
      <c r="E22" s="257">
        <v>246</v>
      </c>
      <c r="F22" s="257">
        <v>358</v>
      </c>
      <c r="G22" s="257">
        <v>487</v>
      </c>
      <c r="H22" s="257">
        <v>524</v>
      </c>
      <c r="I22" s="257">
        <v>716</v>
      </c>
      <c r="J22" s="257">
        <v>383</v>
      </c>
      <c r="K22" s="257">
        <v>490</v>
      </c>
      <c r="L22" s="257">
        <v>457</v>
      </c>
      <c r="M22" s="257">
        <v>442</v>
      </c>
      <c r="N22" s="257">
        <v>455</v>
      </c>
      <c r="O22" s="257">
        <v>463</v>
      </c>
      <c r="P22" s="257">
        <v>5241</v>
      </c>
      <c r="Q22" s="257"/>
    </row>
    <row r="23" spans="1:17" x14ac:dyDescent="0.35">
      <c r="A23" s="2">
        <v>13</v>
      </c>
      <c r="B23" s="227" t="str">
        <f>IF(ISBLANK(Prevalence!B48), "",Prevalence!B48)</f>
        <v>Centre</v>
      </c>
      <c r="C23" s="227" t="str">
        <f>IF(ISBLANK(Prevalence!C48), "",Prevalence!C48)</f>
        <v>DS Boulmiougou</v>
      </c>
      <c r="D23" s="257">
        <v>260</v>
      </c>
      <c r="E23" s="257">
        <v>375</v>
      </c>
      <c r="F23" s="257">
        <v>683</v>
      </c>
      <c r="G23" s="257">
        <v>952</v>
      </c>
      <c r="H23" s="257">
        <v>1179</v>
      </c>
      <c r="I23" s="257">
        <v>1086</v>
      </c>
      <c r="J23" s="257">
        <v>494</v>
      </c>
      <c r="K23" s="257">
        <v>851</v>
      </c>
      <c r="L23" s="257">
        <v>771</v>
      </c>
      <c r="M23" s="257">
        <v>472</v>
      </c>
      <c r="N23" s="257">
        <v>1327</v>
      </c>
      <c r="O23" s="257">
        <v>844</v>
      </c>
      <c r="P23" s="257">
        <v>9294</v>
      </c>
      <c r="Q23" s="257"/>
    </row>
    <row r="24" spans="1:17" x14ac:dyDescent="0.35">
      <c r="A24" s="2">
        <v>14</v>
      </c>
      <c r="B24" s="228" t="str">
        <f>IF(ISBLANK(Prevalence!B49), "",Prevalence!B49)</f>
        <v>Centre</v>
      </c>
      <c r="C24" s="228" t="str">
        <f>IF(ISBLANK(Prevalence!C49), "",Prevalence!C49)</f>
        <v>DS Nongr-Massom</v>
      </c>
      <c r="D24" s="257">
        <v>73</v>
      </c>
      <c r="E24" s="257">
        <v>79</v>
      </c>
      <c r="F24" s="257">
        <v>75</v>
      </c>
      <c r="G24" s="257">
        <v>104</v>
      </c>
      <c r="H24" s="257">
        <v>202</v>
      </c>
      <c r="I24" s="257">
        <v>182</v>
      </c>
      <c r="J24" s="257">
        <v>136</v>
      </c>
      <c r="K24" s="257">
        <v>201</v>
      </c>
      <c r="L24" s="257">
        <v>197</v>
      </c>
      <c r="M24" s="257">
        <v>109</v>
      </c>
      <c r="N24" s="257">
        <v>110</v>
      </c>
      <c r="O24" s="257">
        <v>98</v>
      </c>
      <c r="P24" s="257">
        <v>1566</v>
      </c>
      <c r="Q24" s="257"/>
    </row>
    <row r="25" spans="1:17" x14ac:dyDescent="0.35">
      <c r="A25" s="2">
        <v>15</v>
      </c>
      <c r="B25" s="227" t="str">
        <f>IF(ISBLANK(Prevalence!B50), "",Prevalence!B50)</f>
        <v>Centre</v>
      </c>
      <c r="C25" s="227" t="str">
        <f>IF(ISBLANK(Prevalence!C50), "",Prevalence!C50)</f>
        <v>DS Sig-Noghin</v>
      </c>
      <c r="D25" s="257">
        <v>181</v>
      </c>
      <c r="E25" s="257">
        <v>373</v>
      </c>
      <c r="F25" s="257">
        <v>341</v>
      </c>
      <c r="G25" s="257">
        <v>409</v>
      </c>
      <c r="H25" s="257">
        <v>717</v>
      </c>
      <c r="I25" s="257">
        <v>771</v>
      </c>
      <c r="J25" s="257">
        <v>421</v>
      </c>
      <c r="K25" s="257">
        <v>776</v>
      </c>
      <c r="L25" s="257">
        <v>348</v>
      </c>
      <c r="M25" s="257">
        <v>397</v>
      </c>
      <c r="N25" s="257">
        <v>393</v>
      </c>
      <c r="O25" s="257">
        <v>299</v>
      </c>
      <c r="P25" s="257">
        <v>5426</v>
      </c>
      <c r="Q25" s="257"/>
    </row>
    <row r="26" spans="1:17" x14ac:dyDescent="0.35">
      <c r="A26" s="2">
        <v>16</v>
      </c>
      <c r="B26" s="228" t="str">
        <f>IF(ISBLANK(Prevalence!B51), "",Prevalence!B51)</f>
        <v>Centre Est</v>
      </c>
      <c r="C26" s="228" t="str">
        <f>IF(ISBLANK(Prevalence!C51), "",Prevalence!C51)</f>
        <v>DS Bittou</v>
      </c>
      <c r="D26" s="257">
        <v>107</v>
      </c>
      <c r="E26" s="257">
        <v>115</v>
      </c>
      <c r="F26" s="257">
        <v>116</v>
      </c>
      <c r="G26" s="257">
        <v>146</v>
      </c>
      <c r="H26" s="257">
        <v>159</v>
      </c>
      <c r="I26" s="257">
        <v>148</v>
      </c>
      <c r="J26" s="257">
        <v>106</v>
      </c>
      <c r="K26" s="257">
        <v>139</v>
      </c>
      <c r="L26" s="257">
        <v>105</v>
      </c>
      <c r="M26" s="257">
        <v>73</v>
      </c>
      <c r="N26" s="257">
        <v>76</v>
      </c>
      <c r="O26" s="257">
        <v>54</v>
      </c>
      <c r="P26" s="257">
        <v>1344</v>
      </c>
      <c r="Q26" s="257"/>
    </row>
    <row r="27" spans="1:17" x14ac:dyDescent="0.35">
      <c r="A27" s="2">
        <v>17</v>
      </c>
      <c r="B27" s="227" t="str">
        <f>IF(ISBLANK(Prevalence!B52), "",Prevalence!B52)</f>
        <v>Centre Est</v>
      </c>
      <c r="C27" s="227" t="str">
        <f>IF(ISBLANK(Prevalence!C52), "",Prevalence!C52)</f>
        <v>DS Garango</v>
      </c>
      <c r="D27" s="257">
        <v>67</v>
      </c>
      <c r="E27" s="257">
        <v>114</v>
      </c>
      <c r="F27" s="257">
        <v>137</v>
      </c>
      <c r="G27" s="257">
        <v>92</v>
      </c>
      <c r="H27" s="257">
        <v>139</v>
      </c>
      <c r="I27" s="257">
        <v>152</v>
      </c>
      <c r="J27" s="257">
        <v>198</v>
      </c>
      <c r="K27" s="257">
        <v>182</v>
      </c>
      <c r="L27" s="257">
        <v>157</v>
      </c>
      <c r="M27" s="257">
        <v>138</v>
      </c>
      <c r="N27" s="257">
        <v>186</v>
      </c>
      <c r="O27" s="257">
        <v>134</v>
      </c>
      <c r="P27" s="257">
        <v>1696</v>
      </c>
      <c r="Q27" s="257"/>
    </row>
    <row r="28" spans="1:17" x14ac:dyDescent="0.35">
      <c r="A28" s="2">
        <v>18</v>
      </c>
      <c r="B28" s="228" t="str">
        <f>IF(ISBLANK(Prevalence!B53), "",Prevalence!B53)</f>
        <v>Centre Est</v>
      </c>
      <c r="C28" s="228" t="str">
        <f>IF(ISBLANK(Prevalence!C53), "",Prevalence!C53)</f>
        <v>DS KoupÃ©la</v>
      </c>
      <c r="D28" s="257">
        <v>173</v>
      </c>
      <c r="E28" s="257">
        <v>187</v>
      </c>
      <c r="F28" s="257">
        <v>342</v>
      </c>
      <c r="G28" s="257">
        <v>241</v>
      </c>
      <c r="H28" s="257">
        <v>242</v>
      </c>
      <c r="I28" s="257">
        <v>285</v>
      </c>
      <c r="J28" s="257">
        <v>276</v>
      </c>
      <c r="K28" s="257">
        <v>369</v>
      </c>
      <c r="L28" s="257">
        <v>294</v>
      </c>
      <c r="M28" s="257">
        <v>274</v>
      </c>
      <c r="N28" s="257">
        <v>301</v>
      </c>
      <c r="O28" s="257">
        <v>272</v>
      </c>
      <c r="P28" s="257">
        <v>3256</v>
      </c>
      <c r="Q28" s="257"/>
    </row>
    <row r="29" spans="1:17" x14ac:dyDescent="0.35">
      <c r="A29" s="2">
        <v>19</v>
      </c>
      <c r="B29" s="227" t="str">
        <f>IF(ISBLANK(Prevalence!B54), "",Prevalence!B54)</f>
        <v>Centre Est</v>
      </c>
      <c r="C29" s="227" t="str">
        <f>IF(ISBLANK(Prevalence!C54), "",Prevalence!C54)</f>
        <v>DS Ouargaye</v>
      </c>
      <c r="D29" s="257">
        <v>159</v>
      </c>
      <c r="E29" s="257">
        <v>190</v>
      </c>
      <c r="F29" s="257">
        <v>131</v>
      </c>
      <c r="G29" s="257">
        <v>115</v>
      </c>
      <c r="H29" s="257">
        <v>100</v>
      </c>
      <c r="I29" s="257">
        <v>158</v>
      </c>
      <c r="J29" s="257">
        <v>208</v>
      </c>
      <c r="K29" s="257">
        <v>163</v>
      </c>
      <c r="L29" s="257">
        <v>224</v>
      </c>
      <c r="M29" s="257">
        <v>198</v>
      </c>
      <c r="N29" s="257">
        <v>233</v>
      </c>
      <c r="O29" s="257">
        <v>152</v>
      </c>
      <c r="P29" s="257">
        <v>2031</v>
      </c>
      <c r="Q29" s="257"/>
    </row>
    <row r="30" spans="1:17" x14ac:dyDescent="0.35">
      <c r="A30" s="2">
        <v>20</v>
      </c>
      <c r="B30" s="228" t="str">
        <f>IF(ISBLANK(Prevalence!B55), "",Prevalence!B55)</f>
        <v>Centre Est</v>
      </c>
      <c r="C30" s="228" t="str">
        <f>IF(ISBLANK(Prevalence!C55), "",Prevalence!C55)</f>
        <v>DS Pouytenga</v>
      </c>
      <c r="D30" s="257">
        <v>311</v>
      </c>
      <c r="E30" s="257">
        <v>509</v>
      </c>
      <c r="F30" s="257">
        <v>378</v>
      </c>
      <c r="G30" s="257">
        <v>397</v>
      </c>
      <c r="H30" s="257">
        <v>530</v>
      </c>
      <c r="I30" s="257">
        <v>504</v>
      </c>
      <c r="J30" s="257">
        <v>481</v>
      </c>
      <c r="K30" s="257">
        <v>501</v>
      </c>
      <c r="L30" s="257">
        <v>448</v>
      </c>
      <c r="M30" s="257">
        <v>473</v>
      </c>
      <c r="N30" s="257">
        <v>396</v>
      </c>
      <c r="O30" s="257">
        <v>276</v>
      </c>
      <c r="P30" s="257">
        <v>5204</v>
      </c>
      <c r="Q30" s="257"/>
    </row>
    <row r="31" spans="1:17" x14ac:dyDescent="0.35">
      <c r="A31" s="2">
        <v>21</v>
      </c>
      <c r="B31" s="227" t="str">
        <f>IF(ISBLANK(Prevalence!B56), "",Prevalence!B56)</f>
        <v>Centre Est</v>
      </c>
      <c r="C31" s="227" t="str">
        <f>IF(ISBLANK(Prevalence!C56), "",Prevalence!C56)</f>
        <v>DS Tenkodogo</v>
      </c>
      <c r="D31" s="257">
        <v>179</v>
      </c>
      <c r="E31" s="257">
        <v>328</v>
      </c>
      <c r="F31" s="257">
        <v>257</v>
      </c>
      <c r="G31" s="257">
        <v>258</v>
      </c>
      <c r="H31" s="257">
        <v>352</v>
      </c>
      <c r="I31" s="257">
        <v>389</v>
      </c>
      <c r="J31" s="257">
        <v>253</v>
      </c>
      <c r="K31" s="257">
        <v>431</v>
      </c>
      <c r="L31" s="257">
        <v>350</v>
      </c>
      <c r="M31" s="257">
        <v>230</v>
      </c>
      <c r="N31" s="257">
        <v>261</v>
      </c>
      <c r="O31" s="257">
        <v>258</v>
      </c>
      <c r="P31" s="257">
        <v>3546</v>
      </c>
      <c r="Q31" s="257"/>
    </row>
    <row r="32" spans="1:17" x14ac:dyDescent="0.35">
      <c r="A32" s="2">
        <v>22</v>
      </c>
      <c r="B32" s="228" t="str">
        <f>IF(ISBLANK(Prevalence!B57), "",Prevalence!B57)</f>
        <v>Centre Est</v>
      </c>
      <c r="C32" s="228" t="str">
        <f>IF(ISBLANK(Prevalence!C57), "",Prevalence!C57)</f>
        <v>DS ZabrÃ©</v>
      </c>
      <c r="D32" s="257">
        <v>98</v>
      </c>
      <c r="E32" s="257">
        <v>142</v>
      </c>
      <c r="F32" s="257">
        <v>103</v>
      </c>
      <c r="G32" s="257">
        <v>121</v>
      </c>
      <c r="H32" s="257">
        <v>161</v>
      </c>
      <c r="I32" s="257">
        <v>185</v>
      </c>
      <c r="J32" s="257">
        <v>122</v>
      </c>
      <c r="K32" s="257">
        <v>263</v>
      </c>
      <c r="L32" s="257">
        <v>177</v>
      </c>
      <c r="M32" s="257">
        <v>212</v>
      </c>
      <c r="N32" s="257">
        <v>182</v>
      </c>
      <c r="O32" s="257">
        <v>182</v>
      </c>
      <c r="P32" s="257">
        <v>1948</v>
      </c>
      <c r="Q32" s="257"/>
    </row>
    <row r="33" spans="1:17" x14ac:dyDescent="0.35">
      <c r="A33" s="2">
        <v>23</v>
      </c>
      <c r="B33" s="227" t="str">
        <f>IF(ISBLANK(Prevalence!B58), "",Prevalence!B58)</f>
        <v>Centre Nord</v>
      </c>
      <c r="C33" s="227" t="str">
        <f>IF(ISBLANK(Prevalence!C58), "",Prevalence!C58)</f>
        <v>DS Barsalogho</v>
      </c>
      <c r="D33" s="257">
        <v>92</v>
      </c>
      <c r="E33" s="257">
        <v>66</v>
      </c>
      <c r="F33" s="257">
        <v>82</v>
      </c>
      <c r="G33" s="257">
        <v>74</v>
      </c>
      <c r="H33" s="257">
        <v>95</v>
      </c>
      <c r="I33" s="257">
        <v>127</v>
      </c>
      <c r="J33" s="257">
        <v>78</v>
      </c>
      <c r="K33" s="257">
        <v>170</v>
      </c>
      <c r="L33" s="257">
        <v>217</v>
      </c>
      <c r="M33" s="257">
        <v>85</v>
      </c>
      <c r="N33" s="257">
        <v>122</v>
      </c>
      <c r="O33" s="257">
        <v>83</v>
      </c>
      <c r="P33" s="257">
        <v>1291</v>
      </c>
      <c r="Q33" s="257"/>
    </row>
    <row r="34" spans="1:17" x14ac:dyDescent="0.35">
      <c r="A34" s="2">
        <v>24</v>
      </c>
      <c r="B34" s="228" t="str">
        <f>IF(ISBLANK(Prevalence!B59), "",Prevalence!B59)</f>
        <v>Centre Nord</v>
      </c>
      <c r="C34" s="228" t="str">
        <f>IF(ISBLANK(Prevalence!C59), "",Prevalence!C59)</f>
        <v>DS Boulsa</v>
      </c>
      <c r="D34" s="257">
        <v>263</v>
      </c>
      <c r="E34" s="257">
        <v>267</v>
      </c>
      <c r="F34" s="257">
        <v>267</v>
      </c>
      <c r="G34" s="257">
        <v>373</v>
      </c>
      <c r="H34" s="257">
        <v>534</v>
      </c>
      <c r="I34" s="257">
        <v>761</v>
      </c>
      <c r="J34" s="257">
        <v>316</v>
      </c>
      <c r="K34" s="257">
        <v>314</v>
      </c>
      <c r="L34" s="257">
        <v>307</v>
      </c>
      <c r="M34" s="257">
        <v>362</v>
      </c>
      <c r="N34" s="257">
        <v>243</v>
      </c>
      <c r="O34" s="257">
        <v>241</v>
      </c>
      <c r="P34" s="257">
        <v>4248</v>
      </c>
      <c r="Q34" s="257"/>
    </row>
    <row r="35" spans="1:17" x14ac:dyDescent="0.35">
      <c r="A35" s="2">
        <v>25</v>
      </c>
      <c r="B35" s="227" t="str">
        <f>IF(ISBLANK(Prevalence!B60), "",Prevalence!B60)</f>
        <v>Centre Nord</v>
      </c>
      <c r="C35" s="227" t="str">
        <f>IF(ISBLANK(Prevalence!C60), "",Prevalence!C60)</f>
        <v>DS Boussouma</v>
      </c>
      <c r="D35" s="257">
        <v>441</v>
      </c>
      <c r="E35" s="257">
        <v>313</v>
      </c>
      <c r="F35" s="257">
        <v>369</v>
      </c>
      <c r="G35" s="257">
        <v>407</v>
      </c>
      <c r="H35" s="257">
        <v>656</v>
      </c>
      <c r="I35" s="257">
        <v>633</v>
      </c>
      <c r="J35" s="257">
        <v>560</v>
      </c>
      <c r="K35" s="257">
        <v>808</v>
      </c>
      <c r="L35" s="257">
        <v>630</v>
      </c>
      <c r="M35" s="257">
        <v>573</v>
      </c>
      <c r="N35" s="257">
        <v>581</v>
      </c>
      <c r="O35" s="257">
        <v>592</v>
      </c>
      <c r="P35" s="257">
        <v>6563</v>
      </c>
      <c r="Q35" s="257"/>
    </row>
    <row r="36" spans="1:17" x14ac:dyDescent="0.35">
      <c r="A36" s="2">
        <v>26</v>
      </c>
      <c r="B36" s="228" t="str">
        <f>IF(ISBLANK(Prevalence!B61), "",Prevalence!B61)</f>
        <v>Centre Nord</v>
      </c>
      <c r="C36" s="228" t="str">
        <f>IF(ISBLANK(Prevalence!C61), "",Prevalence!C61)</f>
        <v>DS Kaya</v>
      </c>
      <c r="D36" s="257">
        <v>563</v>
      </c>
      <c r="E36" s="257">
        <v>624</v>
      </c>
      <c r="F36" s="257">
        <v>800</v>
      </c>
      <c r="G36" s="257">
        <v>917</v>
      </c>
      <c r="H36" s="257">
        <v>1349</v>
      </c>
      <c r="I36" s="257">
        <v>1748</v>
      </c>
      <c r="J36" s="257">
        <v>1134</v>
      </c>
      <c r="K36" s="257">
        <v>1181</v>
      </c>
      <c r="L36" s="257">
        <v>958</v>
      </c>
      <c r="M36" s="257">
        <v>1029</v>
      </c>
      <c r="N36" s="257">
        <v>1072</v>
      </c>
      <c r="O36" s="257">
        <v>1215</v>
      </c>
      <c r="P36" s="257">
        <v>12590</v>
      </c>
      <c r="Q36" s="257"/>
    </row>
    <row r="37" spans="1:17" x14ac:dyDescent="0.35">
      <c r="A37" s="2">
        <v>27</v>
      </c>
      <c r="B37" s="227" t="str">
        <f>IF(ISBLANK(Prevalence!B62), "",Prevalence!B62)</f>
        <v>Centre Nord</v>
      </c>
      <c r="C37" s="227" t="str">
        <f>IF(ISBLANK(Prevalence!C62), "",Prevalence!C62)</f>
        <v>DS Kongoussi</v>
      </c>
      <c r="D37" s="257">
        <v>450</v>
      </c>
      <c r="E37" s="257">
        <v>387</v>
      </c>
      <c r="F37" s="257">
        <v>469</v>
      </c>
      <c r="G37" s="257">
        <v>773</v>
      </c>
      <c r="H37" s="257">
        <v>1213</v>
      </c>
      <c r="I37" s="257">
        <v>1008</v>
      </c>
      <c r="J37" s="257">
        <v>691</v>
      </c>
      <c r="K37" s="257">
        <v>806</v>
      </c>
      <c r="L37" s="257">
        <v>966</v>
      </c>
      <c r="M37" s="257">
        <v>741</v>
      </c>
      <c r="N37" s="257">
        <v>493</v>
      </c>
      <c r="O37" s="257">
        <v>533</v>
      </c>
      <c r="P37" s="257">
        <v>8530</v>
      </c>
      <c r="Q37" s="257"/>
    </row>
    <row r="38" spans="1:17" x14ac:dyDescent="0.35">
      <c r="A38" s="2">
        <v>28</v>
      </c>
      <c r="B38" s="228" t="str">
        <f>IF(ISBLANK(Prevalence!B63), "",Prevalence!B63)</f>
        <v>Centre Nord</v>
      </c>
      <c r="C38" s="228" t="str">
        <f>IF(ISBLANK(Prevalence!C63), "",Prevalence!C63)</f>
        <v>DS Tougouri</v>
      </c>
      <c r="D38" s="257">
        <v>297</v>
      </c>
      <c r="E38" s="257">
        <v>255</v>
      </c>
      <c r="F38" s="257">
        <v>199</v>
      </c>
      <c r="G38" s="257">
        <v>106</v>
      </c>
      <c r="H38" s="257">
        <v>90</v>
      </c>
      <c r="I38" s="257">
        <v>408</v>
      </c>
      <c r="J38" s="257">
        <v>463</v>
      </c>
      <c r="K38" s="257">
        <v>210</v>
      </c>
      <c r="L38" s="257">
        <v>155</v>
      </c>
      <c r="M38" s="257">
        <v>299</v>
      </c>
      <c r="N38" s="257">
        <v>510</v>
      </c>
      <c r="O38" s="257">
        <v>540</v>
      </c>
      <c r="P38" s="257">
        <v>3532</v>
      </c>
      <c r="Q38" s="257"/>
    </row>
    <row r="39" spans="1:17" x14ac:dyDescent="0.35">
      <c r="A39" s="2">
        <v>29</v>
      </c>
      <c r="B39" s="227" t="str">
        <f>IF(ISBLANK(Prevalence!B64), "",Prevalence!B64)</f>
        <v>Centre Ouest</v>
      </c>
      <c r="C39" s="227" t="str">
        <f>IF(ISBLANK(Prevalence!C64), "",Prevalence!C64)</f>
        <v>DS Koudougou</v>
      </c>
      <c r="D39" s="257">
        <v>200</v>
      </c>
      <c r="E39" s="257">
        <v>215</v>
      </c>
      <c r="F39" s="257">
        <v>217</v>
      </c>
      <c r="G39" s="257">
        <v>283</v>
      </c>
      <c r="H39" s="257">
        <v>309</v>
      </c>
      <c r="I39" s="257">
        <v>358</v>
      </c>
      <c r="J39" s="257">
        <v>332</v>
      </c>
      <c r="K39" s="257">
        <v>285</v>
      </c>
      <c r="L39" s="257">
        <v>234</v>
      </c>
      <c r="M39" s="257">
        <v>242</v>
      </c>
      <c r="N39" s="257">
        <v>263</v>
      </c>
      <c r="O39" s="257">
        <v>204</v>
      </c>
      <c r="P39" s="257">
        <v>3142</v>
      </c>
      <c r="Q39" s="257"/>
    </row>
    <row r="40" spans="1:17" x14ac:dyDescent="0.35">
      <c r="A40" s="2">
        <v>30</v>
      </c>
      <c r="B40" s="228" t="str">
        <f>IF(ISBLANK(Prevalence!B65), "",Prevalence!B65)</f>
        <v>Centre Ouest</v>
      </c>
      <c r="C40" s="228" t="str">
        <f>IF(ISBLANK(Prevalence!C65), "",Prevalence!C65)</f>
        <v>DS LÃ©o</v>
      </c>
      <c r="D40" s="257">
        <v>219</v>
      </c>
      <c r="E40" s="257">
        <v>215</v>
      </c>
      <c r="F40" s="257">
        <v>211</v>
      </c>
      <c r="G40" s="257">
        <v>176</v>
      </c>
      <c r="H40" s="257">
        <v>201</v>
      </c>
      <c r="I40" s="257">
        <v>267</v>
      </c>
      <c r="J40" s="257">
        <v>223</v>
      </c>
      <c r="K40" s="257">
        <v>227</v>
      </c>
      <c r="L40" s="257">
        <v>197</v>
      </c>
      <c r="M40" s="257">
        <v>173</v>
      </c>
      <c r="N40" s="257">
        <v>211</v>
      </c>
      <c r="O40" s="257">
        <v>207</v>
      </c>
      <c r="P40" s="257">
        <v>2527</v>
      </c>
      <c r="Q40" s="257"/>
    </row>
    <row r="41" spans="1:17" x14ac:dyDescent="0.35">
      <c r="A41" s="2">
        <v>31</v>
      </c>
      <c r="B41" s="227" t="str">
        <f>IF(ISBLANK(Prevalence!B66), "",Prevalence!B66)</f>
        <v>Centre Ouest</v>
      </c>
      <c r="C41" s="227" t="str">
        <f>IF(ISBLANK(Prevalence!C66), "",Prevalence!C66)</f>
        <v>DS Nanoro</v>
      </c>
      <c r="D41" s="257">
        <v>163</v>
      </c>
      <c r="E41" s="257">
        <v>111</v>
      </c>
      <c r="F41" s="257">
        <v>131</v>
      </c>
      <c r="G41" s="257">
        <v>125</v>
      </c>
      <c r="H41" s="257">
        <v>127</v>
      </c>
      <c r="I41" s="257">
        <v>155</v>
      </c>
      <c r="J41" s="257">
        <v>116</v>
      </c>
      <c r="K41" s="257">
        <v>159</v>
      </c>
      <c r="L41" s="257">
        <v>185</v>
      </c>
      <c r="M41" s="257">
        <v>175</v>
      </c>
      <c r="N41" s="257">
        <v>139</v>
      </c>
      <c r="O41" s="257">
        <v>124</v>
      </c>
      <c r="P41" s="257">
        <v>1710</v>
      </c>
      <c r="Q41" s="257"/>
    </row>
    <row r="42" spans="1:17" x14ac:dyDescent="0.35">
      <c r="A42" s="2">
        <v>32</v>
      </c>
      <c r="B42" s="228" t="str">
        <f>IF(ISBLANK(Prevalence!B67), "",Prevalence!B67)</f>
        <v>Centre Ouest</v>
      </c>
      <c r="C42" s="228" t="str">
        <f>IF(ISBLANK(Prevalence!C67), "",Prevalence!C67)</f>
        <v>DS RÃ©o</v>
      </c>
      <c r="D42" s="257">
        <v>216</v>
      </c>
      <c r="E42" s="257">
        <v>275</v>
      </c>
      <c r="F42" s="257">
        <v>284</v>
      </c>
      <c r="G42" s="257">
        <v>282</v>
      </c>
      <c r="H42" s="257">
        <v>390</v>
      </c>
      <c r="I42" s="257">
        <v>498</v>
      </c>
      <c r="J42" s="257">
        <v>356</v>
      </c>
      <c r="K42" s="257">
        <v>367</v>
      </c>
      <c r="L42" s="257">
        <v>325</v>
      </c>
      <c r="M42" s="257">
        <v>359</v>
      </c>
      <c r="N42" s="257">
        <v>274</v>
      </c>
      <c r="O42" s="257">
        <v>314</v>
      </c>
      <c r="P42" s="257">
        <v>3940</v>
      </c>
      <c r="Q42" s="257"/>
    </row>
    <row r="43" spans="1:17" x14ac:dyDescent="0.35">
      <c r="A43" s="2">
        <v>33</v>
      </c>
      <c r="B43" s="227" t="str">
        <f>IF(ISBLANK(Prevalence!B68), "",Prevalence!B68)</f>
        <v>Centre Ouest</v>
      </c>
      <c r="C43" s="227" t="str">
        <f>IF(ISBLANK(Prevalence!C68), "",Prevalence!C68)</f>
        <v>DS Sabou</v>
      </c>
      <c r="D43" s="257">
        <v>111</v>
      </c>
      <c r="E43" s="257">
        <v>141</v>
      </c>
      <c r="F43" s="257">
        <v>170</v>
      </c>
      <c r="G43" s="257">
        <v>132</v>
      </c>
      <c r="H43" s="257">
        <v>174</v>
      </c>
      <c r="I43" s="257">
        <v>199</v>
      </c>
      <c r="J43" s="257">
        <v>134</v>
      </c>
      <c r="K43" s="257">
        <v>116</v>
      </c>
      <c r="L43" s="257">
        <v>99</v>
      </c>
      <c r="M43" s="257">
        <v>148</v>
      </c>
      <c r="N43" s="257">
        <v>92</v>
      </c>
      <c r="O43" s="257">
        <v>155</v>
      </c>
      <c r="P43" s="257">
        <v>1671</v>
      </c>
      <c r="Q43" s="257"/>
    </row>
    <row r="44" spans="1:17" x14ac:dyDescent="0.35">
      <c r="A44" s="2">
        <v>34</v>
      </c>
      <c r="B44" s="228" t="str">
        <f>IF(ISBLANK(Prevalence!B69), "",Prevalence!B69)</f>
        <v>Centre Ouest</v>
      </c>
      <c r="C44" s="228" t="str">
        <f>IF(ISBLANK(Prevalence!C69), "",Prevalence!C69)</f>
        <v>DS Sapouy</v>
      </c>
      <c r="D44" s="257">
        <v>191</v>
      </c>
      <c r="E44" s="257">
        <v>224</v>
      </c>
      <c r="F44" s="257">
        <v>203</v>
      </c>
      <c r="G44" s="257">
        <v>193</v>
      </c>
      <c r="H44" s="257">
        <v>181</v>
      </c>
      <c r="I44" s="257">
        <v>244</v>
      </c>
      <c r="J44" s="257">
        <v>158</v>
      </c>
      <c r="K44" s="257">
        <v>181</v>
      </c>
      <c r="L44" s="257">
        <v>155</v>
      </c>
      <c r="M44" s="257">
        <v>158</v>
      </c>
      <c r="N44" s="257">
        <v>159</v>
      </c>
      <c r="O44" s="257">
        <v>142</v>
      </c>
      <c r="P44" s="257">
        <v>2189</v>
      </c>
      <c r="Q44" s="257"/>
    </row>
    <row r="45" spans="1:17" x14ac:dyDescent="0.35">
      <c r="A45" s="2">
        <v>35</v>
      </c>
      <c r="B45" s="227" t="str">
        <f>IF(ISBLANK(Prevalence!B70), "",Prevalence!B70)</f>
        <v>Centre Ouest</v>
      </c>
      <c r="C45" s="227" t="str">
        <f>IF(ISBLANK(Prevalence!C70), "",Prevalence!C70)</f>
        <v>DS Tenado</v>
      </c>
      <c r="D45" s="257">
        <v>114</v>
      </c>
      <c r="E45" s="257">
        <v>195</v>
      </c>
      <c r="F45" s="257">
        <v>137</v>
      </c>
      <c r="G45" s="257">
        <v>157</v>
      </c>
      <c r="H45" s="257">
        <v>238</v>
      </c>
      <c r="I45" s="257">
        <v>231</v>
      </c>
      <c r="J45" s="257">
        <v>160</v>
      </c>
      <c r="K45" s="257">
        <v>197</v>
      </c>
      <c r="L45" s="257">
        <v>161</v>
      </c>
      <c r="M45" s="257">
        <v>132</v>
      </c>
      <c r="N45" s="257">
        <v>158</v>
      </c>
      <c r="O45" s="257">
        <v>173</v>
      </c>
      <c r="P45" s="257">
        <v>2053</v>
      </c>
      <c r="Q45" s="257"/>
    </row>
    <row r="46" spans="1:17" x14ac:dyDescent="0.35">
      <c r="A46" s="2">
        <v>36</v>
      </c>
      <c r="B46" s="228" t="str">
        <f>IF(ISBLANK(Prevalence!B71), "",Prevalence!B71)</f>
        <v>Centre Sud</v>
      </c>
      <c r="C46" s="228" t="str">
        <f>IF(ISBLANK(Prevalence!C71), "",Prevalence!C71)</f>
        <v>DS Kombissiri</v>
      </c>
      <c r="D46" s="257">
        <v>76</v>
      </c>
      <c r="E46" s="257">
        <v>90</v>
      </c>
      <c r="F46" s="257">
        <v>64</v>
      </c>
      <c r="G46" s="257">
        <v>95</v>
      </c>
      <c r="H46" s="257">
        <v>81</v>
      </c>
      <c r="I46" s="257">
        <v>106</v>
      </c>
      <c r="J46" s="257">
        <v>88</v>
      </c>
      <c r="K46" s="257">
        <v>87</v>
      </c>
      <c r="L46" s="257">
        <v>105</v>
      </c>
      <c r="M46" s="257">
        <v>80</v>
      </c>
      <c r="N46" s="257">
        <v>85</v>
      </c>
      <c r="O46" s="257">
        <v>76</v>
      </c>
      <c r="P46" s="257">
        <v>1033</v>
      </c>
      <c r="Q46" s="257"/>
    </row>
    <row r="47" spans="1:17" x14ac:dyDescent="0.35">
      <c r="A47" s="2">
        <v>37</v>
      </c>
      <c r="B47" s="227" t="str">
        <f>IF(ISBLANK(Prevalence!B72), "",Prevalence!B72)</f>
        <v>Centre Sud</v>
      </c>
      <c r="C47" s="227" t="str">
        <f>IF(ISBLANK(Prevalence!C72), "",Prevalence!C72)</f>
        <v>DS Manga</v>
      </c>
      <c r="D47" s="257">
        <v>96</v>
      </c>
      <c r="E47" s="257">
        <v>91</v>
      </c>
      <c r="F47" s="257">
        <v>56</v>
      </c>
      <c r="G47" s="257">
        <v>62</v>
      </c>
      <c r="H47" s="257">
        <v>85</v>
      </c>
      <c r="I47" s="257">
        <v>82</v>
      </c>
      <c r="J47" s="257">
        <v>101</v>
      </c>
      <c r="K47" s="257">
        <v>147</v>
      </c>
      <c r="L47" s="257">
        <v>72</v>
      </c>
      <c r="M47" s="257">
        <v>110</v>
      </c>
      <c r="N47" s="257">
        <v>100</v>
      </c>
      <c r="O47" s="257">
        <v>140</v>
      </c>
      <c r="P47" s="257">
        <v>1142</v>
      </c>
      <c r="Q47" s="257"/>
    </row>
    <row r="48" spans="1:17" x14ac:dyDescent="0.35">
      <c r="A48" s="2">
        <v>38</v>
      </c>
      <c r="B48" s="228" t="str">
        <f>IF(ISBLANK(Prevalence!B73), "",Prevalence!B73)</f>
        <v>Centre Sud</v>
      </c>
      <c r="C48" s="228" t="str">
        <f>IF(ISBLANK(Prevalence!C73), "",Prevalence!C73)</f>
        <v>DS Po</v>
      </c>
      <c r="D48" s="257">
        <v>82</v>
      </c>
      <c r="E48" s="257">
        <v>96</v>
      </c>
      <c r="F48" s="257">
        <v>78</v>
      </c>
      <c r="G48" s="257">
        <v>68</v>
      </c>
      <c r="H48" s="257">
        <v>75</v>
      </c>
      <c r="I48" s="257">
        <v>94</v>
      </c>
      <c r="J48" s="257">
        <v>76</v>
      </c>
      <c r="K48" s="257">
        <v>78</v>
      </c>
      <c r="L48" s="257">
        <v>96</v>
      </c>
      <c r="M48" s="257">
        <v>104</v>
      </c>
      <c r="N48" s="257">
        <v>97</v>
      </c>
      <c r="O48" s="257">
        <v>87</v>
      </c>
      <c r="P48" s="257">
        <v>1031</v>
      </c>
      <c r="Q48" s="257"/>
    </row>
    <row r="49" spans="1:17" x14ac:dyDescent="0.35">
      <c r="A49" s="2">
        <v>39</v>
      </c>
      <c r="B49" s="227" t="str">
        <f>IF(ISBLANK(Prevalence!B74), "",Prevalence!B74)</f>
        <v>Centre Sud</v>
      </c>
      <c r="C49" s="227" t="str">
        <f>IF(ISBLANK(Prevalence!C74), "",Prevalence!C74)</f>
        <v>DS Sapone</v>
      </c>
      <c r="D49" s="257">
        <v>37</v>
      </c>
      <c r="E49" s="257">
        <v>57</v>
      </c>
      <c r="F49" s="257">
        <v>37</v>
      </c>
      <c r="G49" s="257">
        <v>51</v>
      </c>
      <c r="H49" s="257">
        <v>40</v>
      </c>
      <c r="I49" s="257">
        <v>64</v>
      </c>
      <c r="J49" s="257">
        <v>62</v>
      </c>
      <c r="K49" s="257">
        <v>64</v>
      </c>
      <c r="L49" s="257">
        <v>79</v>
      </c>
      <c r="M49" s="257">
        <v>52</v>
      </c>
      <c r="N49" s="257">
        <v>59</v>
      </c>
      <c r="O49" s="257">
        <v>42</v>
      </c>
      <c r="P49" s="257">
        <v>644</v>
      </c>
      <c r="Q49" s="257"/>
    </row>
    <row r="50" spans="1:17" x14ac:dyDescent="0.35">
      <c r="A50" s="2">
        <v>40</v>
      </c>
      <c r="B50" s="228" t="str">
        <f>IF(ISBLANK(Prevalence!B75), "",Prevalence!B75)</f>
        <v>Est</v>
      </c>
      <c r="C50" s="228" t="str">
        <f>IF(ISBLANK(Prevalence!C75), "",Prevalence!C75)</f>
        <v>DS Bogande</v>
      </c>
      <c r="D50" s="257">
        <v>510</v>
      </c>
      <c r="E50" s="257">
        <v>773</v>
      </c>
      <c r="F50" s="257">
        <v>744</v>
      </c>
      <c r="G50" s="257">
        <v>890</v>
      </c>
      <c r="H50" s="257">
        <v>937</v>
      </c>
      <c r="I50" s="257">
        <v>805</v>
      </c>
      <c r="J50" s="257">
        <v>693</v>
      </c>
      <c r="K50" s="257">
        <v>753</v>
      </c>
      <c r="L50" s="257">
        <v>927</v>
      </c>
      <c r="M50" s="257">
        <v>1461</v>
      </c>
      <c r="N50" s="257">
        <v>918</v>
      </c>
      <c r="O50" s="257">
        <v>904</v>
      </c>
      <c r="P50" s="257">
        <v>10315</v>
      </c>
      <c r="Q50" s="257"/>
    </row>
    <row r="51" spans="1:17" x14ac:dyDescent="0.35">
      <c r="A51" s="2">
        <v>41</v>
      </c>
      <c r="B51" s="227" t="str">
        <f>IF(ISBLANK(Prevalence!B76), "",Prevalence!B76)</f>
        <v>Est</v>
      </c>
      <c r="C51" s="227" t="str">
        <f>IF(ISBLANK(Prevalence!C76), "",Prevalence!C76)</f>
        <v>DS Diapaga</v>
      </c>
      <c r="D51" s="257">
        <v>448</v>
      </c>
      <c r="E51" s="257">
        <v>393</v>
      </c>
      <c r="F51" s="257">
        <v>318</v>
      </c>
      <c r="G51" s="257">
        <v>555</v>
      </c>
      <c r="H51" s="257">
        <v>753</v>
      </c>
      <c r="I51" s="257">
        <v>446</v>
      </c>
      <c r="J51" s="257">
        <v>380</v>
      </c>
      <c r="K51" s="257">
        <v>493</v>
      </c>
      <c r="L51" s="257">
        <v>380</v>
      </c>
      <c r="M51" s="257">
        <v>424</v>
      </c>
      <c r="N51" s="257">
        <v>377</v>
      </c>
      <c r="O51" s="257">
        <v>475</v>
      </c>
      <c r="P51" s="257">
        <v>5442</v>
      </c>
      <c r="Q51" s="257"/>
    </row>
    <row r="52" spans="1:17" x14ac:dyDescent="0.35">
      <c r="A52" s="2">
        <v>42</v>
      </c>
      <c r="B52" s="228" t="str">
        <f>IF(ISBLANK(Prevalence!B77), "",Prevalence!B77)</f>
        <v>Est</v>
      </c>
      <c r="C52" s="228" t="str">
        <f>IF(ISBLANK(Prevalence!C77), "",Prevalence!C77)</f>
        <v>DS Fada</v>
      </c>
      <c r="D52" s="257">
        <v>507</v>
      </c>
      <c r="E52" s="257">
        <v>649</v>
      </c>
      <c r="F52" s="257">
        <v>607</v>
      </c>
      <c r="G52" s="257">
        <v>793</v>
      </c>
      <c r="H52" s="257">
        <v>962</v>
      </c>
      <c r="I52" s="257">
        <v>882</v>
      </c>
      <c r="J52" s="257">
        <v>554</v>
      </c>
      <c r="K52" s="257">
        <v>733</v>
      </c>
      <c r="L52" s="257">
        <v>560</v>
      </c>
      <c r="M52" s="257">
        <v>666</v>
      </c>
      <c r="N52" s="257">
        <v>515</v>
      </c>
      <c r="O52" s="257">
        <v>694</v>
      </c>
      <c r="P52" s="257">
        <v>8122</v>
      </c>
      <c r="Q52" s="257"/>
    </row>
    <row r="53" spans="1:17" x14ac:dyDescent="0.35">
      <c r="A53" s="2">
        <v>43</v>
      </c>
      <c r="B53" s="227" t="str">
        <f>IF(ISBLANK(Prevalence!B78), "",Prevalence!B78)</f>
        <v>Est</v>
      </c>
      <c r="C53" s="227" t="str">
        <f>IF(ISBLANK(Prevalence!C78), "",Prevalence!C78)</f>
        <v>DS Gayeri</v>
      </c>
      <c r="D53" s="257">
        <v>135</v>
      </c>
      <c r="E53" s="257">
        <v>192</v>
      </c>
      <c r="F53" s="257">
        <v>325</v>
      </c>
      <c r="G53" s="257">
        <v>317</v>
      </c>
      <c r="H53" s="257">
        <v>381</v>
      </c>
      <c r="I53" s="257">
        <v>346</v>
      </c>
      <c r="J53" s="257">
        <v>325</v>
      </c>
      <c r="K53" s="257">
        <v>329</v>
      </c>
      <c r="L53" s="257">
        <v>308</v>
      </c>
      <c r="M53" s="257">
        <v>375</v>
      </c>
      <c r="N53" s="257">
        <v>300</v>
      </c>
      <c r="O53" s="257">
        <v>383</v>
      </c>
      <c r="P53" s="257">
        <v>3716</v>
      </c>
      <c r="Q53" s="257"/>
    </row>
    <row r="54" spans="1:17" x14ac:dyDescent="0.35">
      <c r="A54" s="2">
        <v>44</v>
      </c>
      <c r="B54" s="228" t="str">
        <f>IF(ISBLANK(Prevalence!B79), "",Prevalence!B79)</f>
        <v>Est</v>
      </c>
      <c r="C54" s="228" t="str">
        <f>IF(ISBLANK(Prevalence!C79), "",Prevalence!C79)</f>
        <v>DS Manni</v>
      </c>
      <c r="D54" s="257">
        <v>262</v>
      </c>
      <c r="E54" s="257">
        <v>312</v>
      </c>
      <c r="F54" s="257">
        <v>333</v>
      </c>
      <c r="G54" s="257">
        <v>498</v>
      </c>
      <c r="H54" s="257">
        <v>458</v>
      </c>
      <c r="I54" s="257">
        <v>420</v>
      </c>
      <c r="J54" s="257">
        <v>384</v>
      </c>
      <c r="K54" s="257">
        <v>342</v>
      </c>
      <c r="L54" s="257">
        <v>210</v>
      </c>
      <c r="M54" s="257">
        <v>209</v>
      </c>
      <c r="N54" s="257">
        <v>324</v>
      </c>
      <c r="O54" s="257">
        <v>271</v>
      </c>
      <c r="P54" s="257">
        <v>4023</v>
      </c>
      <c r="Q54" s="257"/>
    </row>
    <row r="55" spans="1:17" x14ac:dyDescent="0.35">
      <c r="A55" s="2">
        <v>45</v>
      </c>
      <c r="B55" s="227" t="str">
        <f>IF(ISBLANK(Prevalence!B80), "",Prevalence!B80)</f>
        <v>Est</v>
      </c>
      <c r="C55" s="227" t="str">
        <f>IF(ISBLANK(Prevalence!C80), "",Prevalence!C80)</f>
        <v>DS Pama</v>
      </c>
      <c r="D55" s="257">
        <v>98</v>
      </c>
      <c r="E55" s="257">
        <v>110</v>
      </c>
      <c r="F55" s="257">
        <v>145</v>
      </c>
      <c r="G55" s="257">
        <v>104</v>
      </c>
      <c r="H55" s="257">
        <v>78</v>
      </c>
      <c r="I55" s="257">
        <v>124</v>
      </c>
      <c r="J55" s="257">
        <v>63</v>
      </c>
      <c r="K55" s="257">
        <v>69</v>
      </c>
      <c r="L55" s="257">
        <v>52</v>
      </c>
      <c r="M55" s="257">
        <v>48</v>
      </c>
      <c r="N55" s="257">
        <v>58</v>
      </c>
      <c r="O55" s="257">
        <v>56</v>
      </c>
      <c r="P55" s="257">
        <v>1005</v>
      </c>
      <c r="Q55" s="257"/>
    </row>
    <row r="56" spans="1:17" x14ac:dyDescent="0.35">
      <c r="A56" s="2">
        <v>46</v>
      </c>
      <c r="B56" s="228" t="str">
        <f>IF(ISBLANK(Prevalence!B81), "",Prevalence!B81)</f>
        <v>Hauts Bassins</v>
      </c>
      <c r="C56" s="228" t="str">
        <f>IF(ISBLANK(Prevalence!C81), "",Prevalence!C81)</f>
        <v>DS Dafra</v>
      </c>
      <c r="D56" s="257">
        <v>107</v>
      </c>
      <c r="E56" s="257">
        <v>115</v>
      </c>
      <c r="F56" s="257">
        <v>126</v>
      </c>
      <c r="G56" s="257">
        <v>105</v>
      </c>
      <c r="H56" s="257">
        <v>173</v>
      </c>
      <c r="I56" s="257">
        <v>226</v>
      </c>
      <c r="J56" s="257">
        <v>199</v>
      </c>
      <c r="K56" s="257">
        <v>176</v>
      </c>
      <c r="L56" s="257">
        <v>162</v>
      </c>
      <c r="M56" s="257">
        <v>95</v>
      </c>
      <c r="N56" s="257">
        <v>147</v>
      </c>
      <c r="O56" s="257">
        <v>139</v>
      </c>
      <c r="P56" s="257">
        <v>1770</v>
      </c>
      <c r="Q56" s="257"/>
    </row>
    <row r="57" spans="1:17" x14ac:dyDescent="0.35">
      <c r="A57" s="2">
        <v>47</v>
      </c>
      <c r="B57" s="227" t="str">
        <f>IF(ISBLANK(Prevalence!B82), "",Prevalence!B82)</f>
        <v>Hauts Bassins</v>
      </c>
      <c r="C57" s="227" t="str">
        <f>IF(ISBLANK(Prevalence!C82), "",Prevalence!C82)</f>
        <v>DS Dande</v>
      </c>
      <c r="D57" s="257">
        <v>217</v>
      </c>
      <c r="E57" s="257">
        <v>323</v>
      </c>
      <c r="F57" s="257">
        <v>351</v>
      </c>
      <c r="G57" s="257">
        <v>267</v>
      </c>
      <c r="H57" s="257">
        <v>321</v>
      </c>
      <c r="I57" s="257">
        <v>331</v>
      </c>
      <c r="J57" s="257">
        <v>345</v>
      </c>
      <c r="K57" s="257">
        <v>325</v>
      </c>
      <c r="L57" s="257">
        <v>258</v>
      </c>
      <c r="M57" s="257">
        <v>280</v>
      </c>
      <c r="N57" s="257">
        <v>270</v>
      </c>
      <c r="O57" s="257">
        <v>181</v>
      </c>
      <c r="P57" s="257">
        <v>3469</v>
      </c>
      <c r="Q57" s="257"/>
    </row>
    <row r="58" spans="1:17" x14ac:dyDescent="0.35">
      <c r="A58" s="2">
        <v>48</v>
      </c>
      <c r="B58" s="228" t="str">
        <f>IF(ISBLANK(Prevalence!B83), "",Prevalence!B83)</f>
        <v>Hauts Bassins</v>
      </c>
      <c r="C58" s="228" t="str">
        <f>IF(ISBLANK(Prevalence!C83), "",Prevalence!C83)</f>
        <v>DS Do</v>
      </c>
      <c r="D58" s="257">
        <v>168</v>
      </c>
      <c r="E58" s="257">
        <v>196</v>
      </c>
      <c r="F58" s="257">
        <v>183</v>
      </c>
      <c r="G58" s="257">
        <v>206</v>
      </c>
      <c r="H58" s="257">
        <v>288</v>
      </c>
      <c r="I58" s="257">
        <v>519</v>
      </c>
      <c r="J58" s="257">
        <v>468</v>
      </c>
      <c r="K58" s="257">
        <v>419</v>
      </c>
      <c r="L58" s="257">
        <v>360</v>
      </c>
      <c r="M58" s="257">
        <v>381</v>
      </c>
      <c r="N58" s="257">
        <v>229</v>
      </c>
      <c r="O58" s="257">
        <v>269</v>
      </c>
      <c r="P58" s="257">
        <v>3686</v>
      </c>
      <c r="Q58" s="257"/>
    </row>
    <row r="59" spans="1:17" x14ac:dyDescent="0.35">
      <c r="A59" s="2">
        <v>49</v>
      </c>
      <c r="B59" s="227" t="str">
        <f>IF(ISBLANK(Prevalence!B84), "",Prevalence!B84)</f>
        <v>Hauts Bassins</v>
      </c>
      <c r="C59" s="227" t="str">
        <f>IF(ISBLANK(Prevalence!C84), "",Prevalence!C84)</f>
        <v>DS Hounde</v>
      </c>
      <c r="D59" s="257">
        <v>148</v>
      </c>
      <c r="E59" s="257">
        <v>294</v>
      </c>
      <c r="F59" s="257">
        <v>287</v>
      </c>
      <c r="G59" s="257">
        <v>280</v>
      </c>
      <c r="H59" s="257">
        <v>334</v>
      </c>
      <c r="I59" s="257">
        <v>314</v>
      </c>
      <c r="J59" s="257">
        <v>323</v>
      </c>
      <c r="K59" s="257">
        <v>368</v>
      </c>
      <c r="L59" s="257">
        <v>286</v>
      </c>
      <c r="M59" s="257">
        <v>277</v>
      </c>
      <c r="N59" s="257">
        <v>262</v>
      </c>
      <c r="O59" s="257">
        <v>303</v>
      </c>
      <c r="P59" s="257">
        <v>3476</v>
      </c>
      <c r="Q59" s="257"/>
    </row>
    <row r="60" spans="1:17" x14ac:dyDescent="0.35">
      <c r="A60" s="2">
        <v>50</v>
      </c>
      <c r="B60" s="228" t="str">
        <f>IF(ISBLANK(Prevalence!B85), "",Prevalence!B85)</f>
        <v>Hauts Bassins</v>
      </c>
      <c r="C60" s="228" t="str">
        <f>IF(ISBLANK(Prevalence!C85), "",Prevalence!C85)</f>
        <v>DS Karangasso Vigue</v>
      </c>
      <c r="D60" s="257">
        <v>113</v>
      </c>
      <c r="E60" s="257">
        <v>117</v>
      </c>
      <c r="F60" s="257">
        <v>111</v>
      </c>
      <c r="G60" s="257">
        <v>139</v>
      </c>
      <c r="H60" s="257">
        <v>132</v>
      </c>
      <c r="I60" s="257">
        <v>169</v>
      </c>
      <c r="J60" s="257">
        <v>107</v>
      </c>
      <c r="K60" s="257">
        <v>152</v>
      </c>
      <c r="L60" s="257">
        <v>88</v>
      </c>
      <c r="M60" s="257">
        <v>92</v>
      </c>
      <c r="N60" s="257">
        <v>113</v>
      </c>
      <c r="O60" s="257">
        <v>140</v>
      </c>
      <c r="P60" s="257">
        <v>1473</v>
      </c>
      <c r="Q60" s="257"/>
    </row>
    <row r="61" spans="1:17" x14ac:dyDescent="0.35">
      <c r="A61" s="2">
        <v>51</v>
      </c>
      <c r="B61" s="227" t="str">
        <f>IF(ISBLANK(Prevalence!B86), "",Prevalence!B86)</f>
        <v>Hauts Bassins</v>
      </c>
      <c r="C61" s="227" t="str">
        <f>IF(ISBLANK(Prevalence!C86), "",Prevalence!C86)</f>
        <v>DS LÃ©na</v>
      </c>
      <c r="D61" s="257">
        <v>24</v>
      </c>
      <c r="E61" s="257">
        <v>43</v>
      </c>
      <c r="F61" s="257">
        <v>42</v>
      </c>
      <c r="G61" s="257">
        <v>44</v>
      </c>
      <c r="H61" s="257">
        <v>30</v>
      </c>
      <c r="I61" s="257">
        <v>55</v>
      </c>
      <c r="J61" s="257">
        <v>29</v>
      </c>
      <c r="K61" s="257">
        <v>51</v>
      </c>
      <c r="L61" s="257">
        <v>32</v>
      </c>
      <c r="M61" s="257">
        <v>36</v>
      </c>
      <c r="N61" s="257">
        <v>54</v>
      </c>
      <c r="O61" s="257">
        <v>38</v>
      </c>
      <c r="P61" s="257">
        <v>478</v>
      </c>
      <c r="Q61" s="257"/>
    </row>
    <row r="62" spans="1:17" x14ac:dyDescent="0.35">
      <c r="A62" s="2">
        <v>52</v>
      </c>
      <c r="B62" s="254" t="s">
        <v>186</v>
      </c>
      <c r="C62" s="255" t="s">
        <v>193</v>
      </c>
      <c r="D62" s="257">
        <v>81</v>
      </c>
      <c r="E62" s="257">
        <v>92</v>
      </c>
      <c r="F62" s="257">
        <v>106</v>
      </c>
      <c r="G62" s="257">
        <v>87</v>
      </c>
      <c r="H62" s="257">
        <v>93</v>
      </c>
      <c r="I62" s="257">
        <v>151</v>
      </c>
      <c r="J62" s="257">
        <v>133</v>
      </c>
      <c r="K62" s="257">
        <v>104</v>
      </c>
      <c r="L62" s="257">
        <v>72</v>
      </c>
      <c r="M62" s="257">
        <v>93</v>
      </c>
      <c r="N62" s="257">
        <v>81</v>
      </c>
      <c r="O62" s="257">
        <v>67</v>
      </c>
      <c r="P62" s="257">
        <v>1160</v>
      </c>
      <c r="Q62" s="257"/>
    </row>
    <row r="63" spans="1:17" x14ac:dyDescent="0.35">
      <c r="A63" s="2">
        <v>53</v>
      </c>
      <c r="B63" s="228" t="s">
        <v>186</v>
      </c>
      <c r="C63" s="228" t="s">
        <v>194</v>
      </c>
      <c r="D63" s="257">
        <v>105</v>
      </c>
      <c r="E63" s="257">
        <v>154</v>
      </c>
      <c r="F63" s="257">
        <v>166</v>
      </c>
      <c r="G63" s="257">
        <v>161</v>
      </c>
      <c r="H63" s="257">
        <v>239</v>
      </c>
      <c r="I63" s="257">
        <v>236</v>
      </c>
      <c r="J63" s="257">
        <v>162</v>
      </c>
      <c r="K63" s="257">
        <v>210</v>
      </c>
      <c r="L63" s="257">
        <v>196</v>
      </c>
      <c r="M63" s="257">
        <v>182</v>
      </c>
      <c r="N63" s="257">
        <v>155</v>
      </c>
      <c r="O63" s="257">
        <v>151</v>
      </c>
      <c r="P63" s="257">
        <v>2117</v>
      </c>
      <c r="Q63" s="257"/>
    </row>
    <row r="64" spans="1:17" x14ac:dyDescent="0.35">
      <c r="A64" s="2">
        <v>54</v>
      </c>
      <c r="B64" s="227" t="s">
        <v>195</v>
      </c>
      <c r="C64" s="227" t="s">
        <v>196</v>
      </c>
      <c r="D64" s="257">
        <v>212</v>
      </c>
      <c r="E64" s="257">
        <v>283</v>
      </c>
      <c r="F64" s="257">
        <v>211</v>
      </c>
      <c r="G64" s="257">
        <v>659</v>
      </c>
      <c r="H64" s="257">
        <v>463</v>
      </c>
      <c r="I64" s="257">
        <v>201</v>
      </c>
      <c r="J64" s="257">
        <v>186</v>
      </c>
      <c r="K64" s="257">
        <v>361</v>
      </c>
      <c r="L64" s="257">
        <v>387</v>
      </c>
      <c r="M64" s="257">
        <v>391</v>
      </c>
      <c r="N64" s="257">
        <v>303</v>
      </c>
      <c r="O64" s="257">
        <v>335</v>
      </c>
      <c r="P64" s="257">
        <v>3992</v>
      </c>
      <c r="Q64" s="257"/>
    </row>
    <row r="65" spans="1:17" x14ac:dyDescent="0.35">
      <c r="A65" s="2">
        <v>55</v>
      </c>
      <c r="B65" s="228" t="s">
        <v>195</v>
      </c>
      <c r="C65" s="228" t="s">
        <v>197</v>
      </c>
      <c r="D65" s="257">
        <v>459</v>
      </c>
      <c r="E65" s="257">
        <v>693</v>
      </c>
      <c r="F65" s="257">
        <v>614</v>
      </c>
      <c r="G65" s="257">
        <v>666</v>
      </c>
      <c r="H65" s="257">
        <v>961</v>
      </c>
      <c r="I65" s="257">
        <v>868</v>
      </c>
      <c r="J65" s="257">
        <v>707</v>
      </c>
      <c r="K65" s="257">
        <v>1123</v>
      </c>
      <c r="L65" s="257">
        <v>789</v>
      </c>
      <c r="M65" s="257">
        <v>838</v>
      </c>
      <c r="N65" s="257">
        <v>574</v>
      </c>
      <c r="O65" s="257">
        <v>554</v>
      </c>
      <c r="P65" s="257">
        <v>8846</v>
      </c>
      <c r="Q65" s="257"/>
    </row>
    <row r="66" spans="1:17" x14ac:dyDescent="0.35">
      <c r="A66" s="2">
        <v>56</v>
      </c>
      <c r="B66" s="227" t="s">
        <v>195</v>
      </c>
      <c r="C66" s="227" t="s">
        <v>198</v>
      </c>
      <c r="D66" s="257">
        <v>248</v>
      </c>
      <c r="E66" s="257">
        <v>315</v>
      </c>
      <c r="F66" s="257">
        <v>271</v>
      </c>
      <c r="G66" s="257">
        <v>979</v>
      </c>
      <c r="H66" s="257">
        <v>1057</v>
      </c>
      <c r="I66" s="257">
        <v>735</v>
      </c>
      <c r="J66" s="257">
        <v>433</v>
      </c>
      <c r="K66" s="257">
        <v>498</v>
      </c>
      <c r="L66" s="257">
        <v>481</v>
      </c>
      <c r="M66" s="257">
        <v>687</v>
      </c>
      <c r="N66" s="257">
        <v>610</v>
      </c>
      <c r="O66" s="257">
        <v>596</v>
      </c>
      <c r="P66" s="257">
        <v>6910</v>
      </c>
      <c r="Q66" s="257"/>
    </row>
    <row r="67" spans="1:17" x14ac:dyDescent="0.35">
      <c r="A67" s="2">
        <v>57</v>
      </c>
      <c r="B67" s="228" t="s">
        <v>195</v>
      </c>
      <c r="C67" s="228" t="s">
        <v>199</v>
      </c>
      <c r="D67" s="257">
        <v>242</v>
      </c>
      <c r="E67" s="257">
        <v>360</v>
      </c>
      <c r="F67" s="257">
        <v>330</v>
      </c>
      <c r="G67" s="257">
        <v>314</v>
      </c>
      <c r="H67" s="257">
        <v>33</v>
      </c>
      <c r="I67" s="257">
        <v>30</v>
      </c>
      <c r="J67" s="257">
        <v>21</v>
      </c>
      <c r="K67" s="257">
        <v>34</v>
      </c>
      <c r="L67" s="257">
        <v>72</v>
      </c>
      <c r="M67" s="257">
        <v>178</v>
      </c>
      <c r="N67" s="257">
        <v>62</v>
      </c>
      <c r="O67" s="257">
        <v>283</v>
      </c>
      <c r="P67" s="257">
        <v>1959</v>
      </c>
      <c r="Q67" s="257"/>
    </row>
    <row r="68" spans="1:17" x14ac:dyDescent="0.35">
      <c r="A68" s="2">
        <v>58</v>
      </c>
      <c r="B68" s="227" t="s">
        <v>195</v>
      </c>
      <c r="C68" s="227" t="s">
        <v>200</v>
      </c>
      <c r="D68" s="257">
        <v>338</v>
      </c>
      <c r="E68" s="257">
        <v>513</v>
      </c>
      <c r="F68" s="257">
        <v>190</v>
      </c>
      <c r="G68" s="257">
        <v>257</v>
      </c>
      <c r="H68" s="257">
        <v>212</v>
      </c>
      <c r="I68" s="257">
        <v>41</v>
      </c>
      <c r="J68" s="257">
        <v>121</v>
      </c>
      <c r="K68" s="257">
        <v>90</v>
      </c>
      <c r="L68" s="257">
        <v>73</v>
      </c>
      <c r="M68" s="257">
        <v>50</v>
      </c>
      <c r="N68" s="257">
        <v>155</v>
      </c>
      <c r="O68" s="257">
        <v>78</v>
      </c>
      <c r="P68" s="257">
        <v>2118</v>
      </c>
      <c r="Q68" s="257"/>
    </row>
    <row r="69" spans="1:17" x14ac:dyDescent="0.35">
      <c r="A69" s="2">
        <v>59</v>
      </c>
      <c r="B69" s="228" t="s">
        <v>195</v>
      </c>
      <c r="C69" s="228" t="s">
        <v>201</v>
      </c>
      <c r="D69" s="257">
        <v>771</v>
      </c>
      <c r="E69" s="257">
        <v>817</v>
      </c>
      <c r="F69" s="257">
        <v>849</v>
      </c>
      <c r="G69" s="257">
        <v>467</v>
      </c>
      <c r="H69" s="257">
        <v>1233</v>
      </c>
      <c r="I69" s="257">
        <v>720</v>
      </c>
      <c r="J69" s="257">
        <v>707</v>
      </c>
      <c r="K69" s="257">
        <v>867</v>
      </c>
      <c r="L69" s="257">
        <v>1042</v>
      </c>
      <c r="M69" s="257">
        <v>1071</v>
      </c>
      <c r="N69" s="257">
        <v>746</v>
      </c>
      <c r="O69" s="257">
        <v>824</v>
      </c>
      <c r="P69" s="257">
        <v>11114</v>
      </c>
      <c r="Q69" s="257"/>
    </row>
    <row r="70" spans="1:17" x14ac:dyDescent="0.35">
      <c r="A70" s="2">
        <v>60</v>
      </c>
      <c r="B70" s="227" t="s">
        <v>202</v>
      </c>
      <c r="C70" s="227" t="s">
        <v>203</v>
      </c>
      <c r="D70" s="257">
        <v>141</v>
      </c>
      <c r="E70" s="257">
        <v>208</v>
      </c>
      <c r="F70" s="257">
        <v>218</v>
      </c>
      <c r="G70" s="257">
        <v>212</v>
      </c>
      <c r="H70" s="257">
        <v>221</v>
      </c>
      <c r="I70" s="257">
        <v>242</v>
      </c>
      <c r="J70" s="257">
        <v>189</v>
      </c>
      <c r="K70" s="257">
        <v>249</v>
      </c>
      <c r="L70" s="257">
        <v>243</v>
      </c>
      <c r="M70" s="257">
        <v>245</v>
      </c>
      <c r="N70" s="257">
        <v>220</v>
      </c>
      <c r="O70" s="257">
        <v>297</v>
      </c>
      <c r="P70" s="257">
        <v>2685</v>
      </c>
      <c r="Q70" s="257"/>
    </row>
    <row r="71" spans="1:17" x14ac:dyDescent="0.35">
      <c r="A71" s="2">
        <v>61</v>
      </c>
      <c r="B71" s="228" t="s">
        <v>202</v>
      </c>
      <c r="C71" s="228" t="s">
        <v>205</v>
      </c>
      <c r="D71" s="257">
        <v>177</v>
      </c>
      <c r="E71" s="257">
        <v>308</v>
      </c>
      <c r="F71" s="257">
        <v>267</v>
      </c>
      <c r="G71" s="257">
        <v>291</v>
      </c>
      <c r="H71" s="257">
        <v>373</v>
      </c>
      <c r="I71" s="257">
        <v>422</v>
      </c>
      <c r="J71" s="257">
        <v>334</v>
      </c>
      <c r="K71" s="257">
        <v>473</v>
      </c>
      <c r="L71" s="257">
        <v>408</v>
      </c>
      <c r="M71" s="257">
        <v>350</v>
      </c>
      <c r="N71" s="257">
        <v>275</v>
      </c>
      <c r="O71" s="257">
        <v>330</v>
      </c>
      <c r="P71" s="257">
        <v>4008</v>
      </c>
      <c r="Q71" s="257"/>
    </row>
    <row r="72" spans="1:17" x14ac:dyDescent="0.35">
      <c r="A72" s="2">
        <v>62</v>
      </c>
      <c r="B72" s="227" t="s">
        <v>202</v>
      </c>
      <c r="C72" s="227" t="s">
        <v>207</v>
      </c>
      <c r="D72" s="257">
        <v>307</v>
      </c>
      <c r="E72" s="257">
        <v>353</v>
      </c>
      <c r="F72" s="257">
        <v>345</v>
      </c>
      <c r="G72" s="257">
        <v>424</v>
      </c>
      <c r="H72" s="257">
        <v>445</v>
      </c>
      <c r="I72" s="257">
        <v>420</v>
      </c>
      <c r="J72" s="257">
        <v>432</v>
      </c>
      <c r="K72" s="257">
        <v>557</v>
      </c>
      <c r="L72" s="257">
        <v>529</v>
      </c>
      <c r="M72" s="257">
        <v>455</v>
      </c>
      <c r="N72" s="257">
        <v>453</v>
      </c>
      <c r="O72" s="257">
        <v>517</v>
      </c>
      <c r="P72" s="257">
        <v>5237</v>
      </c>
      <c r="Q72" s="257"/>
    </row>
    <row r="73" spans="1:17" x14ac:dyDescent="0.35">
      <c r="A73" s="2">
        <v>63</v>
      </c>
      <c r="B73" s="254" t="s">
        <v>208</v>
      </c>
      <c r="C73" s="255" t="s">
        <v>209</v>
      </c>
      <c r="D73" s="257">
        <v>856</v>
      </c>
      <c r="E73" s="257">
        <v>546</v>
      </c>
      <c r="F73" s="257">
        <v>656</v>
      </c>
      <c r="G73" s="257">
        <v>663</v>
      </c>
      <c r="H73" s="257">
        <v>504</v>
      </c>
      <c r="I73" s="257">
        <v>328</v>
      </c>
      <c r="J73" s="257">
        <v>618</v>
      </c>
      <c r="K73" s="257">
        <v>799</v>
      </c>
      <c r="L73" s="257">
        <v>566</v>
      </c>
      <c r="M73" s="257">
        <v>986</v>
      </c>
      <c r="N73" s="257">
        <v>972</v>
      </c>
      <c r="O73" s="257">
        <v>321</v>
      </c>
      <c r="P73" s="257">
        <v>7815</v>
      </c>
      <c r="Q73" s="257"/>
    </row>
    <row r="74" spans="1:17" x14ac:dyDescent="0.35">
      <c r="A74" s="2">
        <v>64</v>
      </c>
      <c r="B74" s="228" t="s">
        <v>208</v>
      </c>
      <c r="C74" s="228" t="s">
        <v>210</v>
      </c>
      <c r="D74" s="257">
        <v>872</v>
      </c>
      <c r="E74" s="257">
        <v>985</v>
      </c>
      <c r="F74" s="257">
        <v>881</v>
      </c>
      <c r="G74" s="257">
        <v>1035</v>
      </c>
      <c r="H74" s="257">
        <v>823</v>
      </c>
      <c r="I74" s="257">
        <v>846</v>
      </c>
      <c r="J74" s="257">
        <v>784</v>
      </c>
      <c r="K74" s="257">
        <v>780</v>
      </c>
      <c r="L74" s="257">
        <v>913</v>
      </c>
      <c r="M74" s="257">
        <v>775</v>
      </c>
      <c r="N74" s="257">
        <v>830</v>
      </c>
      <c r="O74" s="257">
        <v>666</v>
      </c>
      <c r="P74" s="257">
        <v>10190</v>
      </c>
      <c r="Q74" s="257"/>
    </row>
    <row r="75" spans="1:17" x14ac:dyDescent="0.35">
      <c r="A75" s="2">
        <v>65</v>
      </c>
      <c r="B75" s="227" t="s">
        <v>208</v>
      </c>
      <c r="C75" s="227" t="s">
        <v>211</v>
      </c>
      <c r="D75" s="257">
        <v>620</v>
      </c>
      <c r="E75" s="257">
        <v>626</v>
      </c>
      <c r="F75" s="257">
        <v>887</v>
      </c>
      <c r="G75" s="257">
        <v>731</v>
      </c>
      <c r="H75" s="257">
        <v>807</v>
      </c>
      <c r="I75" s="257">
        <v>797</v>
      </c>
      <c r="J75" s="257">
        <v>742</v>
      </c>
      <c r="K75" s="257">
        <v>957</v>
      </c>
      <c r="L75" s="257">
        <v>825</v>
      </c>
      <c r="M75" s="257">
        <v>934</v>
      </c>
      <c r="N75" s="257">
        <v>846</v>
      </c>
      <c r="O75" s="257">
        <v>726</v>
      </c>
      <c r="P75" s="257">
        <v>9498</v>
      </c>
      <c r="Q75" s="257"/>
    </row>
    <row r="76" spans="1:17" x14ac:dyDescent="0.35">
      <c r="A76" s="2">
        <v>66</v>
      </c>
      <c r="B76" s="228" t="s">
        <v>208</v>
      </c>
      <c r="C76" s="228" t="s">
        <v>212</v>
      </c>
      <c r="D76" s="257">
        <v>432</v>
      </c>
      <c r="E76" s="257">
        <v>453</v>
      </c>
      <c r="F76" s="257">
        <v>613</v>
      </c>
      <c r="G76" s="257">
        <v>590</v>
      </c>
      <c r="H76" s="257">
        <v>500</v>
      </c>
      <c r="I76" s="257">
        <v>512</v>
      </c>
      <c r="J76" s="257">
        <v>410</v>
      </c>
      <c r="K76" s="257">
        <v>381</v>
      </c>
      <c r="L76" s="257">
        <v>380</v>
      </c>
      <c r="M76" s="257">
        <v>418</v>
      </c>
      <c r="N76" s="257">
        <v>550</v>
      </c>
      <c r="O76" s="257">
        <v>424</v>
      </c>
      <c r="P76" s="257">
        <v>5663</v>
      </c>
      <c r="Q76" s="257"/>
    </row>
    <row r="77" spans="1:17" x14ac:dyDescent="0.35">
      <c r="A77" s="2">
        <v>67</v>
      </c>
      <c r="B77" s="227" t="s">
        <v>213</v>
      </c>
      <c r="C77" s="227" t="s">
        <v>214</v>
      </c>
      <c r="D77" s="257">
        <v>47</v>
      </c>
      <c r="E77" s="257">
        <v>62</v>
      </c>
      <c r="F77" s="257">
        <v>56</v>
      </c>
      <c r="G77" s="257">
        <v>69</v>
      </c>
      <c r="H77" s="257">
        <v>77</v>
      </c>
      <c r="I77" s="257">
        <v>110</v>
      </c>
      <c r="J77" s="257">
        <v>98</v>
      </c>
      <c r="K77" s="257">
        <v>96</v>
      </c>
      <c r="L77" s="257">
        <v>71</v>
      </c>
      <c r="M77" s="257">
        <v>79</v>
      </c>
      <c r="N77" s="257">
        <v>110</v>
      </c>
      <c r="O77" s="257">
        <v>128</v>
      </c>
      <c r="P77" s="257">
        <v>1003</v>
      </c>
      <c r="Q77" s="257"/>
    </row>
    <row r="78" spans="1:17" x14ac:dyDescent="0.35">
      <c r="A78" s="2">
        <v>68</v>
      </c>
      <c r="B78" s="228" t="s">
        <v>213</v>
      </c>
      <c r="C78" s="228" t="s">
        <v>215</v>
      </c>
      <c r="D78" s="257">
        <v>70</v>
      </c>
      <c r="E78" s="257">
        <v>152</v>
      </c>
      <c r="F78" s="257">
        <v>162</v>
      </c>
      <c r="G78" s="257">
        <v>167</v>
      </c>
      <c r="H78" s="257">
        <v>167</v>
      </c>
      <c r="I78" s="257">
        <v>335</v>
      </c>
      <c r="J78" s="257">
        <v>212</v>
      </c>
      <c r="K78" s="257">
        <v>212</v>
      </c>
      <c r="L78" s="257">
        <v>249</v>
      </c>
      <c r="M78" s="257">
        <v>196</v>
      </c>
      <c r="N78" s="257">
        <v>217</v>
      </c>
      <c r="O78" s="257">
        <v>136</v>
      </c>
      <c r="P78" s="257">
        <v>2275</v>
      </c>
      <c r="Q78" s="257"/>
    </row>
    <row r="79" spans="1:17" x14ac:dyDescent="0.35">
      <c r="A79" s="2">
        <v>69</v>
      </c>
      <c r="B79" s="227" t="s">
        <v>213</v>
      </c>
      <c r="C79" s="227" t="s">
        <v>216</v>
      </c>
      <c r="D79" s="257">
        <v>55</v>
      </c>
      <c r="E79" s="257">
        <v>97</v>
      </c>
      <c r="F79" s="257">
        <v>107</v>
      </c>
      <c r="G79" s="257">
        <v>72</v>
      </c>
      <c r="H79" s="257">
        <v>82</v>
      </c>
      <c r="I79" s="257">
        <v>126</v>
      </c>
      <c r="J79" s="257">
        <v>101</v>
      </c>
      <c r="K79" s="257">
        <v>76</v>
      </c>
      <c r="L79" s="257">
        <v>86</v>
      </c>
      <c r="M79" s="257">
        <v>70</v>
      </c>
      <c r="N79" s="257">
        <v>86</v>
      </c>
      <c r="O79" s="257">
        <v>71</v>
      </c>
      <c r="P79" s="257">
        <v>1029</v>
      </c>
      <c r="Q79" s="257"/>
    </row>
    <row r="80" spans="1:17" x14ac:dyDescent="0.35">
      <c r="A80" s="2">
        <v>70</v>
      </c>
      <c r="B80" s="228" t="s">
        <v>213</v>
      </c>
      <c r="C80" s="228" t="s">
        <v>217</v>
      </c>
      <c r="D80" s="257">
        <v>125</v>
      </c>
      <c r="E80" s="257">
        <v>193</v>
      </c>
      <c r="F80" s="257">
        <v>172</v>
      </c>
      <c r="G80" s="257">
        <v>231</v>
      </c>
      <c r="H80" s="257">
        <v>220</v>
      </c>
      <c r="I80" s="257">
        <v>308</v>
      </c>
      <c r="J80" s="257">
        <v>258</v>
      </c>
      <c r="K80" s="257">
        <v>199</v>
      </c>
      <c r="L80" s="257">
        <v>202</v>
      </c>
      <c r="M80" s="257">
        <v>158</v>
      </c>
      <c r="N80" s="257">
        <v>157</v>
      </c>
      <c r="O80" s="257">
        <v>180</v>
      </c>
      <c r="P80" s="257">
        <v>2403</v>
      </c>
      <c r="Q80" s="257"/>
    </row>
    <row r="81" spans="1:17" x14ac:dyDescent="0.35">
      <c r="A81" s="2">
        <v>71</v>
      </c>
      <c r="B81" s="227" t="s">
        <v>213</v>
      </c>
      <c r="C81" s="227" t="s">
        <v>218</v>
      </c>
      <c r="D81" s="257">
        <v>24</v>
      </c>
      <c r="E81" s="257">
        <v>17</v>
      </c>
      <c r="F81" s="257">
        <v>19</v>
      </c>
      <c r="G81" s="257">
        <v>19</v>
      </c>
      <c r="H81" s="257">
        <v>16</v>
      </c>
      <c r="I81" s="257">
        <v>32</v>
      </c>
      <c r="J81" s="257">
        <v>18</v>
      </c>
      <c r="K81" s="257">
        <v>38</v>
      </c>
      <c r="L81" s="257">
        <v>26</v>
      </c>
      <c r="M81" s="257">
        <v>36</v>
      </c>
      <c r="N81" s="257">
        <v>13</v>
      </c>
      <c r="O81" s="257">
        <v>27</v>
      </c>
      <c r="P81" s="257">
        <v>285</v>
      </c>
      <c r="Q81" s="257"/>
    </row>
    <row r="82" spans="1:17" x14ac:dyDescent="0.35">
      <c r="A82" s="2">
        <v>72</v>
      </c>
      <c r="B82" s="228"/>
      <c r="C82" s="228"/>
      <c r="D82" s="257"/>
      <c r="E82" s="257"/>
      <c r="F82" s="257"/>
      <c r="G82" s="257"/>
      <c r="H82" s="257"/>
      <c r="I82" s="257"/>
      <c r="J82" s="257"/>
      <c r="K82" s="257"/>
      <c r="L82" s="257"/>
      <c r="M82" s="257"/>
      <c r="N82" s="257"/>
      <c r="O82" s="257"/>
      <c r="P82" s="257"/>
      <c r="Q82" s="257"/>
    </row>
    <row r="83" spans="1:17" x14ac:dyDescent="0.35">
      <c r="A83" s="2">
        <v>73</v>
      </c>
      <c r="B83" s="227"/>
      <c r="C83" s="227"/>
      <c r="D83" s="257"/>
      <c r="E83" s="257"/>
      <c r="F83" s="257"/>
      <c r="G83" s="257"/>
      <c r="H83" s="257"/>
      <c r="I83" s="257"/>
      <c r="J83" s="257"/>
      <c r="K83" s="257"/>
      <c r="L83" s="257"/>
      <c r="M83" s="257"/>
      <c r="N83" s="257"/>
      <c r="O83" s="257"/>
      <c r="P83" s="257"/>
      <c r="Q83" s="257"/>
    </row>
    <row r="84" spans="1:17" x14ac:dyDescent="0.35">
      <c r="A84" s="2">
        <v>74</v>
      </c>
      <c r="B84" s="228"/>
      <c r="C84" s="228"/>
      <c r="D84" s="257"/>
      <c r="E84" s="257"/>
      <c r="F84" s="257"/>
      <c r="G84" s="257"/>
      <c r="H84" s="257"/>
      <c r="I84" s="257"/>
      <c r="J84" s="257"/>
      <c r="K84" s="257"/>
      <c r="L84" s="257"/>
      <c r="M84" s="257"/>
      <c r="N84" s="257"/>
      <c r="O84" s="257"/>
      <c r="P84" s="257"/>
      <c r="Q84" s="257"/>
    </row>
    <row r="85" spans="1:17" x14ac:dyDescent="0.35">
      <c r="A85" s="2">
        <v>75</v>
      </c>
      <c r="B85" s="227"/>
      <c r="C85" s="227"/>
      <c r="D85" s="257"/>
      <c r="E85" s="257"/>
      <c r="F85" s="257"/>
      <c r="G85" s="257"/>
      <c r="H85" s="257"/>
      <c r="I85" s="257"/>
      <c r="J85" s="257"/>
      <c r="K85" s="257"/>
      <c r="L85" s="257"/>
      <c r="M85" s="257"/>
      <c r="N85" s="257"/>
      <c r="O85" s="257"/>
      <c r="P85" s="257"/>
      <c r="Q85" s="257"/>
    </row>
    <row r="86" spans="1:17" x14ac:dyDescent="0.35">
      <c r="A86" s="2">
        <v>76</v>
      </c>
      <c r="B86" s="228"/>
      <c r="C86" s="228"/>
      <c r="D86" s="257"/>
      <c r="E86" s="257"/>
      <c r="F86" s="257"/>
      <c r="G86" s="257"/>
      <c r="H86" s="257"/>
      <c r="I86" s="257"/>
      <c r="J86" s="257"/>
      <c r="K86" s="257"/>
      <c r="L86" s="257"/>
      <c r="M86" s="257"/>
      <c r="N86" s="257"/>
      <c r="O86" s="257"/>
      <c r="P86" s="257"/>
      <c r="Q86" s="257"/>
    </row>
    <row r="87" spans="1:17" x14ac:dyDescent="0.35">
      <c r="A87" s="2">
        <v>77</v>
      </c>
      <c r="B87" s="227"/>
      <c r="C87" s="227"/>
      <c r="D87" s="257"/>
      <c r="E87" s="257"/>
      <c r="F87" s="257"/>
      <c r="G87" s="257"/>
      <c r="H87" s="257"/>
      <c r="I87" s="257"/>
      <c r="J87" s="257"/>
      <c r="K87" s="257"/>
      <c r="L87" s="257"/>
      <c r="M87" s="257"/>
      <c r="N87" s="257"/>
      <c r="O87" s="257"/>
      <c r="P87" s="257"/>
      <c r="Q87" s="257"/>
    </row>
    <row r="88" spans="1:17" x14ac:dyDescent="0.35">
      <c r="A88" s="2">
        <v>78</v>
      </c>
      <c r="B88" s="228"/>
      <c r="C88" s="228"/>
      <c r="D88" s="257"/>
      <c r="E88" s="257"/>
      <c r="F88" s="257"/>
      <c r="G88" s="257"/>
      <c r="H88" s="257"/>
      <c r="I88" s="257"/>
      <c r="J88" s="257"/>
      <c r="K88" s="257"/>
      <c r="L88" s="257"/>
      <c r="M88" s="257"/>
      <c r="N88" s="257"/>
      <c r="O88" s="257"/>
      <c r="P88" s="257"/>
      <c r="Q88" s="257"/>
    </row>
    <row r="89" spans="1:17" x14ac:dyDescent="0.35">
      <c r="A89" s="2">
        <v>79</v>
      </c>
      <c r="B89" s="227"/>
      <c r="C89" s="227"/>
      <c r="D89" s="257"/>
      <c r="E89" s="257"/>
      <c r="F89" s="257"/>
      <c r="G89" s="257"/>
      <c r="H89" s="257"/>
      <c r="I89" s="257"/>
      <c r="J89" s="257"/>
      <c r="K89" s="257"/>
      <c r="L89" s="257"/>
      <c r="M89" s="257"/>
      <c r="N89" s="257"/>
      <c r="O89" s="257"/>
      <c r="P89" s="257"/>
      <c r="Q89" s="257"/>
    </row>
    <row r="90" spans="1:17" x14ac:dyDescent="0.35">
      <c r="A90" s="2">
        <v>80</v>
      </c>
      <c r="B90" s="228"/>
      <c r="C90" s="228"/>
      <c r="D90" s="257"/>
      <c r="E90" s="257"/>
      <c r="F90" s="257"/>
      <c r="G90" s="257"/>
      <c r="H90" s="257"/>
      <c r="I90" s="257"/>
      <c r="J90" s="257"/>
      <c r="K90" s="257"/>
      <c r="L90" s="257"/>
      <c r="M90" s="257"/>
      <c r="N90" s="257"/>
      <c r="O90" s="257"/>
      <c r="P90" s="257"/>
      <c r="Q90" s="257"/>
    </row>
    <row r="91" spans="1:17" x14ac:dyDescent="0.35">
      <c r="A91" s="2">
        <v>81</v>
      </c>
      <c r="B91" s="227"/>
      <c r="C91" s="227"/>
      <c r="D91" s="257"/>
      <c r="E91" s="257"/>
      <c r="F91" s="257"/>
      <c r="G91" s="257"/>
      <c r="H91" s="257"/>
      <c r="I91" s="257"/>
      <c r="J91" s="257"/>
      <c r="K91" s="257"/>
      <c r="L91" s="257"/>
      <c r="M91" s="257"/>
      <c r="N91" s="257"/>
      <c r="O91" s="257"/>
      <c r="P91" s="257"/>
      <c r="Q91" s="257"/>
    </row>
    <row r="92" spans="1:17" x14ac:dyDescent="0.35">
      <c r="A92" s="2">
        <v>82</v>
      </c>
      <c r="B92" s="228"/>
      <c r="C92" s="228"/>
      <c r="D92" s="257"/>
      <c r="E92" s="257"/>
      <c r="F92" s="257"/>
      <c r="G92" s="257"/>
      <c r="H92" s="257"/>
      <c r="I92" s="257"/>
      <c r="J92" s="257"/>
      <c r="K92" s="257"/>
      <c r="L92" s="257"/>
      <c r="M92" s="257"/>
      <c r="N92" s="257"/>
      <c r="O92" s="257"/>
      <c r="P92" s="257"/>
      <c r="Q92" s="257"/>
    </row>
    <row r="93" spans="1:17" x14ac:dyDescent="0.35">
      <c r="A93" s="2">
        <v>83</v>
      </c>
      <c r="B93" s="227"/>
      <c r="C93" s="227"/>
      <c r="D93" s="257"/>
      <c r="E93" s="257"/>
      <c r="F93" s="257"/>
      <c r="G93" s="257"/>
      <c r="H93" s="257"/>
      <c r="I93" s="257"/>
      <c r="J93" s="257"/>
      <c r="K93" s="257"/>
      <c r="L93" s="257"/>
      <c r="M93" s="257"/>
      <c r="N93" s="257"/>
      <c r="O93" s="257"/>
      <c r="P93" s="257"/>
      <c r="Q93" s="257"/>
    </row>
    <row r="94" spans="1:17" x14ac:dyDescent="0.35">
      <c r="A94" s="2">
        <v>84</v>
      </c>
      <c r="B94" s="228"/>
      <c r="C94" s="228"/>
      <c r="D94" s="257"/>
      <c r="E94" s="257"/>
      <c r="F94" s="257"/>
      <c r="G94" s="257"/>
      <c r="H94" s="257"/>
      <c r="I94" s="257"/>
      <c r="J94" s="257"/>
      <c r="K94" s="257"/>
      <c r="L94" s="257"/>
      <c r="M94" s="257"/>
      <c r="N94" s="257"/>
      <c r="O94" s="257"/>
      <c r="P94" s="257"/>
      <c r="Q94" s="257"/>
    </row>
    <row r="95" spans="1:17" x14ac:dyDescent="0.35">
      <c r="A95" s="2">
        <v>85</v>
      </c>
      <c r="B95" s="227"/>
      <c r="C95" s="227"/>
      <c r="D95" s="257"/>
      <c r="E95" s="257"/>
      <c r="F95" s="257"/>
      <c r="G95" s="257"/>
      <c r="H95" s="257"/>
      <c r="I95" s="257"/>
      <c r="J95" s="257"/>
      <c r="K95" s="257"/>
      <c r="L95" s="257"/>
      <c r="M95" s="257"/>
      <c r="N95" s="257"/>
      <c r="O95" s="257"/>
      <c r="P95" s="257"/>
      <c r="Q95" s="257"/>
    </row>
    <row r="96" spans="1:17" x14ac:dyDescent="0.35">
      <c r="A96" s="2">
        <v>86</v>
      </c>
      <c r="B96" s="228"/>
      <c r="C96" s="228"/>
      <c r="D96" s="257"/>
      <c r="E96" s="257"/>
      <c r="F96" s="257"/>
      <c r="G96" s="257"/>
      <c r="H96" s="257"/>
      <c r="I96" s="257"/>
      <c r="J96" s="257"/>
      <c r="K96" s="257"/>
      <c r="L96" s="257"/>
      <c r="M96" s="257"/>
      <c r="N96" s="257"/>
      <c r="O96" s="257"/>
      <c r="P96" s="257"/>
      <c r="Q96" s="257"/>
    </row>
    <row r="97" spans="1:17" x14ac:dyDescent="0.35">
      <c r="A97" s="2">
        <v>87</v>
      </c>
      <c r="B97" s="227"/>
      <c r="C97" s="227"/>
      <c r="D97" s="257"/>
      <c r="E97" s="257"/>
      <c r="F97" s="257"/>
      <c r="G97" s="257"/>
      <c r="H97" s="257"/>
      <c r="I97" s="257"/>
      <c r="J97" s="257"/>
      <c r="K97" s="257"/>
      <c r="L97" s="257"/>
      <c r="M97" s="257"/>
      <c r="N97" s="257"/>
      <c r="O97" s="257"/>
      <c r="P97" s="257"/>
      <c r="Q97" s="257"/>
    </row>
    <row r="98" spans="1:17" x14ac:dyDescent="0.35">
      <c r="A98" s="2">
        <v>88</v>
      </c>
      <c r="B98" s="228"/>
      <c r="C98" s="228"/>
      <c r="D98" s="257"/>
      <c r="E98" s="257"/>
      <c r="F98" s="257"/>
      <c r="G98" s="257"/>
      <c r="H98" s="257"/>
      <c r="I98" s="257"/>
      <c r="J98" s="257"/>
      <c r="K98" s="257"/>
      <c r="L98" s="257"/>
      <c r="M98" s="257"/>
      <c r="N98" s="257"/>
      <c r="O98" s="257"/>
      <c r="P98" s="257"/>
      <c r="Q98" s="257"/>
    </row>
    <row r="99" spans="1:17" x14ac:dyDescent="0.35">
      <c r="A99" s="2">
        <v>89</v>
      </c>
      <c r="B99" s="227"/>
      <c r="C99" s="227"/>
      <c r="D99" s="257"/>
      <c r="E99" s="257"/>
      <c r="F99" s="257"/>
      <c r="G99" s="257"/>
      <c r="H99" s="257"/>
      <c r="I99" s="257"/>
      <c r="J99" s="257"/>
      <c r="K99" s="257"/>
      <c r="L99" s="257"/>
      <c r="M99" s="257"/>
      <c r="N99" s="257"/>
      <c r="O99" s="257"/>
      <c r="P99" s="257"/>
      <c r="Q99" s="257"/>
    </row>
    <row r="100" spans="1:17" x14ac:dyDescent="0.35">
      <c r="A100" s="2">
        <v>90</v>
      </c>
      <c r="B100" s="228"/>
      <c r="C100" s="228"/>
      <c r="D100" s="257"/>
      <c r="E100" s="257"/>
      <c r="F100" s="257"/>
      <c r="G100" s="257"/>
      <c r="H100" s="257"/>
      <c r="I100" s="257"/>
      <c r="J100" s="257"/>
      <c r="K100" s="257"/>
      <c r="L100" s="257"/>
      <c r="M100" s="257"/>
      <c r="N100" s="257"/>
      <c r="O100" s="257"/>
      <c r="P100" s="257"/>
      <c r="Q100" s="257"/>
    </row>
    <row r="101" spans="1:17" x14ac:dyDescent="0.35">
      <c r="A101" s="2">
        <v>91</v>
      </c>
      <c r="B101" s="227"/>
      <c r="C101" s="227"/>
      <c r="D101" s="257"/>
      <c r="E101" s="257"/>
      <c r="F101" s="257"/>
      <c r="G101" s="257"/>
      <c r="H101" s="257"/>
      <c r="I101" s="257"/>
      <c r="J101" s="257"/>
      <c r="K101" s="257"/>
      <c r="L101" s="257"/>
      <c r="M101" s="257"/>
      <c r="N101" s="257"/>
      <c r="O101" s="257"/>
      <c r="P101" s="257"/>
      <c r="Q101" s="257"/>
    </row>
    <row r="102" spans="1:17" x14ac:dyDescent="0.35">
      <c r="A102" s="2">
        <v>92</v>
      </c>
      <c r="B102" s="228"/>
      <c r="C102" s="228"/>
      <c r="D102" s="257"/>
      <c r="E102" s="257"/>
      <c r="F102" s="257"/>
      <c r="G102" s="257"/>
      <c r="H102" s="257"/>
      <c r="I102" s="257"/>
      <c r="J102" s="257"/>
      <c r="K102" s="257"/>
      <c r="L102" s="257"/>
      <c r="M102" s="257"/>
      <c r="N102" s="257"/>
      <c r="O102" s="257"/>
      <c r="P102" s="257"/>
      <c r="Q102" s="257"/>
    </row>
    <row r="103" spans="1:17" x14ac:dyDescent="0.35">
      <c r="A103" s="2">
        <v>93</v>
      </c>
      <c r="B103" s="227"/>
      <c r="C103" s="227"/>
      <c r="D103" s="257"/>
      <c r="E103" s="257"/>
      <c r="F103" s="257"/>
      <c r="G103" s="257"/>
      <c r="H103" s="257"/>
      <c r="I103" s="257"/>
      <c r="J103" s="257"/>
      <c r="K103" s="257"/>
      <c r="L103" s="257"/>
      <c r="M103" s="257"/>
      <c r="N103" s="257"/>
      <c r="O103" s="257"/>
      <c r="P103" s="257"/>
      <c r="Q103" s="257"/>
    </row>
    <row r="104" spans="1:17" x14ac:dyDescent="0.35">
      <c r="A104" s="2">
        <v>94</v>
      </c>
      <c r="B104" s="228"/>
      <c r="C104" s="228"/>
      <c r="D104" s="257"/>
      <c r="E104" s="257"/>
      <c r="F104" s="257"/>
      <c r="G104" s="257"/>
      <c r="H104" s="257"/>
      <c r="I104" s="257"/>
      <c r="J104" s="257"/>
      <c r="K104" s="257"/>
      <c r="L104" s="257"/>
      <c r="M104" s="257"/>
      <c r="N104" s="257"/>
      <c r="O104" s="257"/>
      <c r="P104" s="257"/>
      <c r="Q104" s="257"/>
    </row>
    <row r="105" spans="1:17" x14ac:dyDescent="0.35">
      <c r="A105" s="2">
        <v>95</v>
      </c>
      <c r="B105" s="227"/>
      <c r="C105" s="227"/>
      <c r="D105" s="257"/>
      <c r="E105" s="257"/>
      <c r="F105" s="257"/>
      <c r="G105" s="257"/>
      <c r="H105" s="257"/>
      <c r="I105" s="257"/>
      <c r="J105" s="257"/>
      <c r="K105" s="257"/>
      <c r="L105" s="257"/>
      <c r="M105" s="257"/>
      <c r="N105" s="257"/>
      <c r="O105" s="257"/>
      <c r="P105" s="257"/>
      <c r="Q105" s="257"/>
    </row>
    <row r="106" spans="1:17" x14ac:dyDescent="0.35">
      <c r="A106" s="2">
        <v>96</v>
      </c>
      <c r="B106" s="228"/>
      <c r="C106" s="228"/>
      <c r="D106" s="257"/>
      <c r="E106" s="257"/>
      <c r="F106" s="257"/>
      <c r="G106" s="257"/>
      <c r="H106" s="257"/>
      <c r="I106" s="257"/>
      <c r="J106" s="257"/>
      <c r="K106" s="257"/>
      <c r="L106" s="257"/>
      <c r="M106" s="257"/>
      <c r="N106" s="257"/>
      <c r="O106" s="257"/>
      <c r="P106" s="257"/>
      <c r="Q106" s="257"/>
    </row>
    <row r="107" spans="1:17" x14ac:dyDescent="0.35">
      <c r="A107" s="2">
        <v>97</v>
      </c>
      <c r="B107" s="227"/>
      <c r="C107" s="227"/>
      <c r="D107" s="257"/>
      <c r="E107" s="257"/>
      <c r="F107" s="257"/>
      <c r="G107" s="257"/>
      <c r="H107" s="257"/>
      <c r="I107" s="257"/>
      <c r="J107" s="257"/>
      <c r="K107" s="257"/>
      <c r="L107" s="257"/>
      <c r="M107" s="257"/>
      <c r="N107" s="257"/>
      <c r="O107" s="257"/>
      <c r="P107" s="257"/>
      <c r="Q107" s="257"/>
    </row>
    <row r="108" spans="1:17" x14ac:dyDescent="0.35">
      <c r="A108" s="2">
        <v>98</v>
      </c>
      <c r="B108" s="228"/>
      <c r="C108" s="228"/>
      <c r="D108" s="257"/>
      <c r="E108" s="257"/>
      <c r="F108" s="257"/>
      <c r="G108" s="257"/>
      <c r="H108" s="257"/>
      <c r="I108" s="257"/>
      <c r="J108" s="257"/>
      <c r="K108" s="257"/>
      <c r="L108" s="257"/>
      <c r="M108" s="257"/>
      <c r="N108" s="257"/>
      <c r="O108" s="257"/>
      <c r="P108" s="257"/>
      <c r="Q108" s="257"/>
    </row>
    <row r="109" spans="1:17" x14ac:dyDescent="0.35">
      <c r="A109" s="2">
        <v>99</v>
      </c>
      <c r="B109" s="227"/>
      <c r="C109" s="227"/>
      <c r="D109" s="257"/>
      <c r="E109" s="257"/>
      <c r="F109" s="257"/>
      <c r="G109" s="257"/>
      <c r="H109" s="257"/>
      <c r="I109" s="257"/>
      <c r="J109" s="257"/>
      <c r="K109" s="257"/>
      <c r="L109" s="257"/>
      <c r="M109" s="257"/>
      <c r="N109" s="257"/>
      <c r="O109" s="257"/>
      <c r="P109" s="257"/>
      <c r="Q109" s="25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6DC67-F022-4841-BDB9-795301FBE650}">
  <sheetPr codeName="Sheet4"/>
  <dimension ref="A1:DC407"/>
  <sheetViews>
    <sheetView zoomScale="85" zoomScaleNormal="85" zoomScalePageLayoutView="80" workbookViewId="0">
      <selection activeCell="X9" sqref="X9"/>
    </sheetView>
  </sheetViews>
  <sheetFormatPr defaultColWidth="7.08203125" defaultRowHeight="13" x14ac:dyDescent="0.3"/>
  <cols>
    <col min="1" max="1" width="1.83203125" style="2" customWidth="1"/>
    <col min="2" max="2" width="17.5" style="2" customWidth="1"/>
    <col min="3" max="3" width="17.08203125" style="2" customWidth="1"/>
    <col min="4" max="4" width="18.75" style="2" customWidth="1"/>
    <col min="5" max="5" width="25.08203125" style="3" customWidth="1"/>
    <col min="6" max="6" width="13.33203125" style="2" customWidth="1"/>
    <col min="7" max="7" width="12.5" style="2" customWidth="1"/>
    <col min="8" max="8" width="6.83203125" style="2" customWidth="1"/>
    <col min="9" max="20" width="9.5" style="2" customWidth="1"/>
    <col min="21" max="21" width="15.58203125" style="2" customWidth="1"/>
    <col min="22" max="24" width="17.58203125" style="2" customWidth="1"/>
    <col min="25" max="25" width="16.58203125" style="2" bestFit="1" customWidth="1"/>
    <col min="26" max="26" width="17.08203125" style="2" bestFit="1" customWidth="1"/>
    <col min="27" max="27" width="11.33203125" style="2" bestFit="1" customWidth="1"/>
    <col min="28" max="28" width="7.83203125" style="2" bestFit="1" customWidth="1"/>
    <col min="29" max="29" width="5.83203125" style="2" bestFit="1" customWidth="1"/>
    <col min="30" max="30" width="7.75" style="2" bestFit="1" customWidth="1"/>
    <col min="31" max="31" width="8.08203125" style="2" bestFit="1" customWidth="1"/>
    <col min="32" max="32" width="6" style="2" bestFit="1" customWidth="1"/>
    <col min="33" max="33" width="7" style="2" bestFit="1" customWidth="1"/>
    <col min="34" max="34" width="6.75" style="2" bestFit="1" customWidth="1"/>
    <col min="35" max="35" width="5.25" style="2" bestFit="1" customWidth="1"/>
    <col min="36" max="36" width="8.58203125" style="2" bestFit="1" customWidth="1"/>
    <col min="37" max="37" width="5.5" style="2" bestFit="1" customWidth="1"/>
    <col min="38" max="38" width="7.58203125" style="2" bestFit="1" customWidth="1"/>
    <col min="39" max="39" width="6.08203125" style="2" bestFit="1" customWidth="1"/>
    <col min="40" max="40" width="9.5" style="2" bestFit="1" customWidth="1"/>
    <col min="41" max="41" width="6.75" style="2" bestFit="1" customWidth="1"/>
    <col min="42" max="42" width="6.08203125" style="2" bestFit="1" customWidth="1"/>
    <col min="43" max="43" width="6.33203125" style="2" bestFit="1" customWidth="1"/>
    <col min="44" max="44" width="7.33203125" style="2" bestFit="1" customWidth="1"/>
    <col min="45" max="45" width="8.83203125" style="2" bestFit="1" customWidth="1"/>
    <col min="46" max="46" width="6" style="2" bestFit="1" customWidth="1"/>
    <col min="47" max="47" width="10.08203125" style="2" bestFit="1" customWidth="1"/>
    <col min="48" max="48" width="7" style="2" bestFit="1" customWidth="1"/>
    <col min="49" max="49" width="8.25" style="2" bestFit="1" customWidth="1"/>
    <col min="50" max="50" width="7.33203125" style="2" bestFit="1" customWidth="1"/>
    <col min="51" max="51" width="6.75" style="2" bestFit="1" customWidth="1"/>
    <col min="52" max="52" width="8.33203125" style="2" bestFit="1" customWidth="1"/>
    <col min="53" max="53" width="7.33203125" style="2" bestFit="1" customWidth="1"/>
    <col min="54" max="54" width="9.58203125" style="2" bestFit="1" customWidth="1"/>
    <col min="55" max="55" width="8.83203125" style="2" bestFit="1" customWidth="1"/>
    <col min="56" max="56" width="7.08203125" style="2" bestFit="1" customWidth="1"/>
    <col min="57" max="57" width="7.83203125" style="2" bestFit="1" customWidth="1"/>
    <col min="58" max="58" width="7.75" style="2" bestFit="1" customWidth="1"/>
    <col min="59" max="59" width="5.75" style="2" bestFit="1" customWidth="1"/>
    <col min="60" max="60" width="11.33203125" style="2" bestFit="1" customWidth="1"/>
    <col min="61" max="61" width="13" style="2" bestFit="1" customWidth="1"/>
    <col min="62" max="62" width="13" style="2" customWidth="1"/>
    <col min="63" max="78" width="13" style="2" bestFit="1" customWidth="1"/>
    <col min="79" max="79" width="8.33203125" style="2" bestFit="1" customWidth="1"/>
    <col min="80" max="80" width="3.5" style="2" bestFit="1" customWidth="1"/>
    <col min="81" max="81" width="7.58203125" style="2" bestFit="1" customWidth="1"/>
    <col min="82" max="82" width="11" style="2" bestFit="1" customWidth="1"/>
    <col min="83" max="83" width="23.08203125" style="2" bestFit="1" customWidth="1"/>
    <col min="84" max="84" width="13.25" style="2" bestFit="1" customWidth="1"/>
    <col min="85" max="115" width="23.08203125" style="2" bestFit="1" customWidth="1"/>
    <col min="116" max="116" width="15.75" style="2" bestFit="1" customWidth="1"/>
    <col min="117" max="119" width="14" style="2" bestFit="1" customWidth="1"/>
    <col min="120" max="120" width="15.75" style="2" bestFit="1" customWidth="1"/>
    <col min="121" max="122" width="8.33203125" style="2" bestFit="1" customWidth="1"/>
    <col min="123" max="123" width="3.5" style="2" bestFit="1" customWidth="1"/>
    <col min="124" max="125" width="8.33203125" style="2" bestFit="1" customWidth="1"/>
    <col min="126" max="126" width="3.5" style="2" bestFit="1" customWidth="1"/>
    <col min="127" max="128" width="8.33203125" style="2" bestFit="1" customWidth="1"/>
    <col min="129" max="129" width="3.5" style="2" bestFit="1" customWidth="1"/>
    <col min="130" max="131" width="8.33203125" style="2" bestFit="1" customWidth="1"/>
    <col min="132" max="132" width="3.5" style="2" bestFit="1" customWidth="1"/>
    <col min="133" max="134" width="8.33203125" style="2" bestFit="1" customWidth="1"/>
    <col min="135" max="135" width="11.33203125" style="2" bestFit="1" customWidth="1"/>
    <col min="136" max="16384" width="7.08203125" style="2"/>
  </cols>
  <sheetData>
    <row r="1" spans="2:77" s="18" customFormat="1" x14ac:dyDescent="0.3">
      <c r="C1" s="18" t="s">
        <v>0</v>
      </c>
      <c r="D1" s="18" t="s">
        <v>0</v>
      </c>
      <c r="E1" s="18" t="s">
        <v>0</v>
      </c>
      <c r="F1" s="18" t="s">
        <v>0</v>
      </c>
      <c r="G1" s="18" t="s">
        <v>0</v>
      </c>
      <c r="I1" s="18" t="s">
        <v>0</v>
      </c>
      <c r="J1" s="18" t="s">
        <v>0</v>
      </c>
      <c r="K1" s="18" t="s">
        <v>0</v>
      </c>
      <c r="L1" s="18" t="s">
        <v>0</v>
      </c>
      <c r="M1" s="18" t="s">
        <v>0</v>
      </c>
      <c r="N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c r="BX1" s="18" t="s">
        <v>0</v>
      </c>
      <c r="BY1" s="18" t="s">
        <v>0</v>
      </c>
    </row>
    <row r="3" spans="2:77" ht="24.75" customHeight="1" x14ac:dyDescent="0.5">
      <c r="B3" s="7" t="s">
        <v>74</v>
      </c>
      <c r="D3" s="3"/>
      <c r="E3" s="2"/>
      <c r="Z3" s="16"/>
      <c r="AA3" s="16"/>
      <c r="AB3" s="16"/>
      <c r="AC3" s="16"/>
      <c r="AD3" s="16"/>
      <c r="AE3" s="17"/>
    </row>
    <row r="4" spans="2:77" ht="15.65" customHeight="1" x14ac:dyDescent="0.3">
      <c r="B4" s="2" t="s">
        <v>224</v>
      </c>
    </row>
    <row r="5" spans="2:77" ht="15.65" customHeight="1" x14ac:dyDescent="0.3">
      <c r="Z5" s="15"/>
      <c r="AA5" s="15"/>
      <c r="AB5" s="15"/>
      <c r="AC5" s="15"/>
      <c r="AD5" s="15"/>
      <c r="AE5" s="15"/>
    </row>
    <row r="6" spans="2:77" ht="28" customHeight="1" x14ac:dyDescent="0.35">
      <c r="B6" s="77" t="s">
        <v>50</v>
      </c>
      <c r="C6" s="268"/>
      <c r="D6" s="269"/>
      <c r="E6" s="269"/>
      <c r="F6" s="212">
        <f>Instructions!I64</f>
        <v>0.02</v>
      </c>
      <c r="Y6"/>
      <c r="Z6"/>
      <c r="AA6"/>
      <c r="AB6"/>
      <c r="AC6"/>
      <c r="AD6"/>
      <c r="AE6"/>
      <c r="AF6"/>
      <c r="AG6"/>
      <c r="AH6"/>
      <c r="AI6"/>
      <c r="AJ6"/>
      <c r="AK6"/>
      <c r="AL6"/>
      <c r="AM6"/>
      <c r="AN6"/>
      <c r="AO6"/>
      <c r="AP6"/>
      <c r="AQ6"/>
      <c r="AR6"/>
      <c r="AS6"/>
      <c r="AT6"/>
      <c r="AU6"/>
      <c r="AV6"/>
      <c r="AW6"/>
      <c r="AX6"/>
      <c r="AY6"/>
      <c r="AZ6"/>
      <c r="BA6"/>
      <c r="BB6"/>
      <c r="BC6"/>
      <c r="BD6"/>
      <c r="BE6"/>
      <c r="BF6"/>
      <c r="BG6"/>
      <c r="BH6"/>
      <c r="BJ6" s="6"/>
      <c r="BK6" s="6"/>
      <c r="BL6" s="16"/>
      <c r="BM6" s="16"/>
      <c r="BN6" s="16"/>
      <c r="BO6" s="16"/>
      <c r="BP6" s="16"/>
      <c r="BQ6" s="16"/>
    </row>
    <row r="7" spans="2:77" ht="28" customHeight="1" x14ac:dyDescent="0.35">
      <c r="B7" s="77" t="s">
        <v>59</v>
      </c>
      <c r="C7" s="266"/>
      <c r="D7" s="267"/>
      <c r="E7" s="267"/>
      <c r="F7" s="213">
        <f>Instructions!I68</f>
        <v>1.6</v>
      </c>
      <c r="G7" s="28"/>
      <c r="H7" s="28"/>
      <c r="Y7"/>
      <c r="Z7"/>
      <c r="AA7"/>
      <c r="AB7"/>
      <c r="AC7"/>
      <c r="AD7"/>
      <c r="AE7"/>
      <c r="AF7"/>
      <c r="AG7"/>
      <c r="AH7"/>
      <c r="AI7"/>
      <c r="AJ7"/>
      <c r="AK7"/>
      <c r="AL7"/>
      <c r="AM7"/>
      <c r="AN7"/>
      <c r="AO7"/>
      <c r="AP7"/>
      <c r="AQ7"/>
      <c r="AR7"/>
      <c r="AS7"/>
      <c r="AT7"/>
      <c r="AU7"/>
      <c r="AV7"/>
      <c r="AW7"/>
      <c r="AX7"/>
      <c r="AY7"/>
      <c r="AZ7"/>
      <c r="BA7"/>
      <c r="BB7"/>
      <c r="BC7"/>
      <c r="BD7"/>
      <c r="BE7"/>
      <c r="BF7"/>
      <c r="BG7"/>
      <c r="BH7"/>
      <c r="BJ7" s="6"/>
      <c r="BK7" s="6"/>
      <c r="BL7" s="16"/>
      <c r="BM7" s="16"/>
      <c r="BN7" s="16"/>
      <c r="BO7" s="16"/>
      <c r="BP7" s="16"/>
      <c r="BQ7" s="16"/>
    </row>
    <row r="8" spans="2:77" ht="28" customHeight="1" x14ac:dyDescent="0.35">
      <c r="B8" s="77" t="s">
        <v>225</v>
      </c>
      <c r="C8" s="266"/>
      <c r="D8" s="267"/>
      <c r="E8" s="267"/>
      <c r="F8" s="214">
        <f>Instructions!I73</f>
        <v>0.75</v>
      </c>
      <c r="Y8"/>
      <c r="Z8"/>
      <c r="AA8"/>
      <c r="AB8"/>
      <c r="AC8"/>
      <c r="AD8"/>
      <c r="AE8"/>
      <c r="AF8"/>
      <c r="AG8"/>
      <c r="AH8"/>
      <c r="AI8"/>
      <c r="AJ8"/>
      <c r="AK8"/>
      <c r="AL8"/>
      <c r="AM8"/>
      <c r="AN8"/>
      <c r="AO8"/>
      <c r="AP8"/>
      <c r="AQ8"/>
      <c r="AR8"/>
      <c r="AS8"/>
      <c r="AT8"/>
      <c r="AU8"/>
      <c r="AV8"/>
      <c r="AW8"/>
      <c r="AX8"/>
      <c r="AY8"/>
      <c r="AZ8"/>
      <c r="BA8"/>
      <c r="BB8"/>
      <c r="BC8"/>
      <c r="BD8"/>
      <c r="BE8"/>
      <c r="BF8"/>
      <c r="BG8"/>
      <c r="BH8"/>
      <c r="BJ8" s="6"/>
      <c r="BK8" s="14"/>
      <c r="BL8" s="16"/>
      <c r="BM8" s="16"/>
      <c r="BN8" s="16"/>
      <c r="BO8" s="16"/>
      <c r="BP8" s="16"/>
      <c r="BQ8" s="16"/>
    </row>
    <row r="9" spans="2:77" ht="28" customHeight="1" x14ac:dyDescent="0.35">
      <c r="B9" s="46" t="s">
        <v>47</v>
      </c>
      <c r="C9" s="266"/>
      <c r="D9" s="267"/>
      <c r="E9" s="267"/>
      <c r="F9" s="215">
        <f>Instructions!I63</f>
        <v>0.18</v>
      </c>
      <c r="Y9"/>
      <c r="Z9"/>
      <c r="AA9"/>
      <c r="AB9"/>
      <c r="AC9"/>
      <c r="AD9"/>
      <c r="AE9"/>
      <c r="AF9"/>
      <c r="AG9"/>
      <c r="AH9"/>
      <c r="AI9"/>
      <c r="AJ9"/>
      <c r="AK9"/>
      <c r="AL9"/>
      <c r="AM9"/>
      <c r="AN9"/>
      <c r="AO9"/>
      <c r="AP9"/>
      <c r="AQ9"/>
      <c r="AR9"/>
      <c r="AS9"/>
      <c r="AT9"/>
      <c r="AU9"/>
      <c r="AV9"/>
      <c r="AW9"/>
      <c r="AX9"/>
      <c r="AY9"/>
      <c r="AZ9"/>
      <c r="BA9"/>
      <c r="BB9"/>
      <c r="BC9"/>
      <c r="BD9"/>
      <c r="BE9"/>
      <c r="BF9"/>
      <c r="BG9"/>
      <c r="BH9"/>
      <c r="BJ9" s="6"/>
      <c r="BK9" s="14"/>
      <c r="BL9" s="16"/>
      <c r="BM9" s="16"/>
      <c r="BN9" s="16"/>
      <c r="BO9" s="16"/>
      <c r="BP9" s="16"/>
      <c r="BQ9" s="16"/>
    </row>
    <row r="10" spans="2:77" ht="28" customHeight="1" x14ac:dyDescent="0.35">
      <c r="B10" s="46" t="s">
        <v>57</v>
      </c>
      <c r="C10" s="266"/>
      <c r="D10" s="267"/>
      <c r="E10" s="267"/>
      <c r="F10" s="213">
        <f>Instructions!I67</f>
        <v>1.6</v>
      </c>
      <c r="G10" s="28"/>
      <c r="H10" s="28"/>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J10" s="6"/>
      <c r="BK10" s="14"/>
      <c r="BL10" s="16"/>
      <c r="BM10" s="16"/>
      <c r="BN10" s="16"/>
      <c r="BO10" s="16"/>
      <c r="BP10" s="16"/>
      <c r="BQ10" s="16"/>
    </row>
    <row r="11" spans="2:77" ht="28" customHeight="1" x14ac:dyDescent="0.35">
      <c r="B11" s="46" t="s">
        <v>67</v>
      </c>
      <c r="C11" s="266"/>
      <c r="D11" s="267"/>
      <c r="E11" s="267"/>
      <c r="F11" s="214">
        <f>Instructions!I72</f>
        <v>0.75</v>
      </c>
      <c r="G11" s="28"/>
      <c r="H11" s="28"/>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J11" s="6"/>
      <c r="BK11" s="14"/>
      <c r="BL11" s="16"/>
      <c r="BM11" s="16"/>
      <c r="BN11" s="16"/>
      <c r="BO11" s="16"/>
      <c r="BP11" s="16"/>
      <c r="BQ11" s="16"/>
    </row>
    <row r="12" spans="2:77" ht="28" customHeight="1" x14ac:dyDescent="0.35">
      <c r="B12" s="46" t="s">
        <v>226</v>
      </c>
      <c r="C12" s="30"/>
      <c r="D12" s="30"/>
      <c r="E12" s="30"/>
      <c r="F12" s="216">
        <f>12/(F10)</f>
        <v>7.5</v>
      </c>
      <c r="G12" s="28"/>
      <c r="H12" s="28"/>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J12" s="6"/>
      <c r="BK12" s="14"/>
      <c r="BL12" s="16"/>
      <c r="BM12" s="16"/>
      <c r="BN12" s="16"/>
      <c r="BO12" s="16"/>
      <c r="BP12" s="16"/>
      <c r="BQ12" s="16"/>
    </row>
    <row r="13" spans="2:77" ht="28" customHeight="1" x14ac:dyDescent="0.35">
      <c r="B13" s="47" t="s">
        <v>227</v>
      </c>
      <c r="C13" s="266"/>
      <c r="D13" s="267"/>
      <c r="E13" s="267"/>
      <c r="F13" s="213">
        <f>Instructions!I69</f>
        <v>1.5</v>
      </c>
      <c r="G13" s="28"/>
      <c r="H13" s="28"/>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J13" s="6"/>
      <c r="BK13" s="14"/>
      <c r="BL13" s="16"/>
      <c r="BM13" s="16"/>
      <c r="BN13" s="16"/>
      <c r="BO13" s="16"/>
      <c r="BP13" s="16"/>
      <c r="BQ13" s="16"/>
    </row>
    <row r="14" spans="2:77" ht="28" customHeight="1" x14ac:dyDescent="0.35">
      <c r="B14" s="47" t="s">
        <v>228</v>
      </c>
      <c r="C14" s="266"/>
      <c r="D14" s="267"/>
      <c r="E14" s="267"/>
      <c r="F14" s="214">
        <f>Instructions!I74</f>
        <v>0.75</v>
      </c>
      <c r="I14" s="3"/>
      <c r="J14" s="3"/>
      <c r="K14" s="3"/>
      <c r="L14" s="3"/>
      <c r="M14" s="3"/>
      <c r="N14" s="3"/>
      <c r="O14" s="3"/>
      <c r="P14" s="3"/>
      <c r="Q14" s="3"/>
      <c r="R14" s="3"/>
      <c r="S14" s="3"/>
      <c r="T14" s="3"/>
      <c r="U14" s="3"/>
      <c r="V14" s="3"/>
      <c r="W14" s="3"/>
      <c r="X14" s="3"/>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J14" s="6"/>
      <c r="BK14" s="14"/>
      <c r="BL14" s="16"/>
      <c r="BM14" s="16"/>
      <c r="BN14" s="16"/>
      <c r="BO14" s="16"/>
      <c r="BP14" s="16"/>
      <c r="BQ14" s="16"/>
    </row>
    <row r="15" spans="2:77" ht="28" customHeight="1" x14ac:dyDescent="0.35">
      <c r="B15" s="47" t="s">
        <v>229</v>
      </c>
      <c r="C15" s="153"/>
      <c r="D15" s="154"/>
      <c r="E15" s="154"/>
      <c r="F15" s="216">
        <f>IF(F13&lt;1,12,12/(F13))</f>
        <v>8</v>
      </c>
      <c r="I15" s="3"/>
      <c r="J15" s="3"/>
      <c r="K15" s="3"/>
      <c r="L15" s="3"/>
      <c r="M15" s="3"/>
      <c r="N15" s="3"/>
      <c r="O15" s="3"/>
      <c r="P15" s="3"/>
      <c r="Q15" s="3"/>
      <c r="R15" s="3"/>
      <c r="S15" s="3"/>
      <c r="T15" s="3"/>
      <c r="U15" s="3"/>
      <c r="V15" s="3"/>
      <c r="W15" s="3"/>
      <c r="X15" s="3"/>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J15" s="6"/>
      <c r="BK15" s="14"/>
      <c r="BL15" s="16"/>
      <c r="BM15" s="16"/>
      <c r="BN15" s="16"/>
      <c r="BO15" s="16"/>
      <c r="BP15" s="16"/>
      <c r="BQ15" s="16"/>
    </row>
    <row r="16" spans="2:77" ht="28" customHeight="1" x14ac:dyDescent="0.35">
      <c r="B16" s="48" t="s">
        <v>53</v>
      </c>
      <c r="C16" s="266"/>
      <c r="D16" s="267"/>
      <c r="E16" s="267"/>
      <c r="F16" s="214">
        <f>Instructions!I65</f>
        <v>7.0000000000000007E-2</v>
      </c>
      <c r="I16" s="3"/>
      <c r="J16" s="3"/>
      <c r="K16" s="3"/>
      <c r="L16" s="3"/>
      <c r="M16" s="3"/>
      <c r="N16" s="3"/>
      <c r="O16" s="3"/>
      <c r="P16" s="3"/>
      <c r="Q16" s="3"/>
      <c r="R16" s="3"/>
      <c r="S16" s="3"/>
      <c r="T16" s="3"/>
      <c r="U16" s="3"/>
      <c r="V16" s="3"/>
      <c r="W16" s="3"/>
      <c r="X16" s="3"/>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J16" s="6"/>
      <c r="BK16" s="14"/>
      <c r="BL16" s="16"/>
      <c r="BM16" s="16"/>
      <c r="BN16" s="16"/>
      <c r="BO16" s="16"/>
      <c r="BP16" s="16"/>
      <c r="BQ16" s="16"/>
    </row>
    <row r="17" spans="1:69" ht="26.15" customHeight="1" x14ac:dyDescent="0.35">
      <c r="B17" s="48" t="s">
        <v>63</v>
      </c>
      <c r="C17" s="266"/>
      <c r="D17" s="267"/>
      <c r="E17" s="267"/>
      <c r="F17" s="213">
        <f>Instructions!I70</f>
        <v>0</v>
      </c>
      <c r="I17" s="3"/>
      <c r="J17" s="3"/>
      <c r="K17" s="3"/>
      <c r="L17" s="3"/>
      <c r="M17" s="3"/>
      <c r="N17" s="3"/>
      <c r="O17" s="3"/>
      <c r="P17" s="3"/>
      <c r="Q17" s="3"/>
      <c r="R17" s="3"/>
      <c r="S17" s="3"/>
      <c r="T17" s="3"/>
      <c r="U17" s="3"/>
      <c r="V17" s="3"/>
      <c r="W17" s="3"/>
      <c r="X17" s="3"/>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J17" s="6"/>
      <c r="BK17" s="14"/>
      <c r="BL17" s="16"/>
      <c r="BM17" s="16"/>
      <c r="BN17" s="16"/>
      <c r="BO17" s="16"/>
      <c r="BP17" s="16"/>
      <c r="BQ17" s="16"/>
    </row>
    <row r="18" spans="1:69" ht="26.15" customHeight="1" x14ac:dyDescent="0.35">
      <c r="B18" s="48" t="s">
        <v>230</v>
      </c>
      <c r="C18" s="266"/>
      <c r="D18" s="267"/>
      <c r="E18" s="267"/>
      <c r="F18" s="214">
        <f>Instructions!I75</f>
        <v>0.75</v>
      </c>
      <c r="I18" s="3"/>
      <c r="J18" s="3"/>
      <c r="K18" s="3"/>
      <c r="L18" s="3"/>
      <c r="M18" s="3"/>
      <c r="N18" s="3"/>
      <c r="O18" s="3"/>
      <c r="P18" s="3"/>
      <c r="Q18" s="3"/>
      <c r="R18" s="3"/>
      <c r="S18" s="3"/>
      <c r="T18" s="3"/>
      <c r="U18" s="3"/>
      <c r="V18" s="3"/>
      <c r="W18" s="3"/>
      <c r="X18" s="3"/>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J18" s="13"/>
      <c r="BK18" s="14"/>
      <c r="BL18" s="15"/>
      <c r="BN18" s="15"/>
      <c r="BO18" s="13"/>
      <c r="BQ18"/>
    </row>
    <row r="19" spans="1:69" ht="15.5" x14ac:dyDescent="0.35">
      <c r="I19" s="3"/>
      <c r="J19" s="3"/>
      <c r="K19" s="3"/>
      <c r="L19" s="3"/>
      <c r="M19" s="3"/>
      <c r="N19" s="3"/>
      <c r="O19" s="3"/>
      <c r="P19" s="3"/>
      <c r="Q19" s="3"/>
      <c r="R19" s="3"/>
      <c r="S19" s="3"/>
      <c r="T19" s="3"/>
      <c r="U19" s="3"/>
      <c r="V19" s="3"/>
      <c r="W19" s="3"/>
      <c r="X19" s="3"/>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J19" s="13"/>
      <c r="BK19" s="14"/>
      <c r="BL19" s="15"/>
      <c r="BN19" s="15"/>
      <c r="BQ19"/>
    </row>
    <row r="20" spans="1:69" ht="15.5" x14ac:dyDescent="0.35">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J20" s="13"/>
      <c r="BK20" s="14"/>
      <c r="BL20" s="15"/>
      <c r="BN20" s="15"/>
      <c r="BQ20"/>
    </row>
    <row r="21" spans="1:69" ht="16" customHeight="1" x14ac:dyDescent="0.35">
      <c r="I21" s="28"/>
      <c r="X21" s="134" t="s">
        <v>231</v>
      </c>
      <c r="Y21"/>
      <c r="Z21"/>
      <c r="AA21"/>
      <c r="AB21"/>
      <c r="AC21"/>
      <c r="AD21"/>
      <c r="AE21"/>
      <c r="BJ21" s="13"/>
      <c r="BK21" s="13"/>
      <c r="BL21" s="13"/>
      <c r="BM21" s="13"/>
      <c r="BP21"/>
      <c r="BQ21"/>
    </row>
    <row r="22" spans="1:69" ht="16" customHeight="1" x14ac:dyDescent="0.35">
      <c r="B22" s="3"/>
      <c r="C22" s="56" t="s">
        <v>232</v>
      </c>
      <c r="D22" s="34" t="str">
        <f>Calculations!T157</f>
        <v>DS Tougan</v>
      </c>
      <c r="I22" s="28"/>
      <c r="Y22"/>
      <c r="Z22"/>
      <c r="AA22"/>
      <c r="AB22"/>
      <c r="AC22"/>
      <c r="AD22"/>
      <c r="BK22"/>
      <c r="BL22"/>
      <c r="BM22"/>
      <c r="BN22"/>
      <c r="BO22"/>
      <c r="BP22"/>
      <c r="BQ22"/>
    </row>
    <row r="23" spans="1:69" ht="16" customHeight="1" x14ac:dyDescent="0.35">
      <c r="B23" s="3"/>
      <c r="C23" s="2" t="s">
        <v>233</v>
      </c>
      <c r="D23" s="25">
        <f>IF(Calculations!T158="Grand Total",_xlfn.XLOOKUP(D22,Calculations!C5:C104,Calculations!D5:D104),Calculations!D5)</f>
        <v>320513</v>
      </c>
      <c r="Z23" s="16"/>
      <c r="AA23" s="16"/>
      <c r="AB23" s="16"/>
      <c r="AC23" s="16"/>
      <c r="AD23" s="16"/>
      <c r="AE23" s="17"/>
      <c r="BO23"/>
      <c r="BP23"/>
      <c r="BQ23" s="16"/>
    </row>
    <row r="24" spans="1:69" ht="16" customHeight="1" x14ac:dyDescent="0.35">
      <c r="B24" s="3"/>
      <c r="C24" s="55" t="s">
        <v>234</v>
      </c>
      <c r="D24" s="224">
        <f>F6+F9</f>
        <v>0.19999999999999998</v>
      </c>
      <c r="Z24" s="16"/>
      <c r="AA24" s="16"/>
      <c r="AB24" s="16"/>
      <c r="AC24" s="16"/>
      <c r="AD24" s="16"/>
      <c r="AE24" s="17"/>
      <c r="BO24"/>
      <c r="BP24"/>
      <c r="BQ24" s="16"/>
    </row>
    <row r="25" spans="1:69" ht="16" customHeight="1" x14ac:dyDescent="0.35">
      <c r="C25" s="56" t="s">
        <v>235</v>
      </c>
      <c r="D25" s="25">
        <f>D23*D24</f>
        <v>64102.599999999991</v>
      </c>
      <c r="H25" s="2" t="s">
        <v>236</v>
      </c>
      <c r="I25" s="158" t="s">
        <v>95</v>
      </c>
      <c r="J25" s="33" t="s">
        <v>96</v>
      </c>
      <c r="K25" s="33" t="s">
        <v>97</v>
      </c>
      <c r="L25" s="33" t="s">
        <v>98</v>
      </c>
      <c r="M25" s="33" t="s">
        <v>99</v>
      </c>
      <c r="N25" s="33" t="s">
        <v>100</v>
      </c>
      <c r="O25" s="33" t="s">
        <v>101</v>
      </c>
      <c r="P25" s="33" t="s">
        <v>102</v>
      </c>
      <c r="Q25" s="33" t="s">
        <v>103</v>
      </c>
      <c r="R25" s="33" t="s">
        <v>104</v>
      </c>
      <c r="S25" s="33" t="s">
        <v>105</v>
      </c>
      <c r="T25" s="158" t="s">
        <v>106</v>
      </c>
      <c r="U25" s="69" t="s">
        <v>237</v>
      </c>
      <c r="V25" s="3"/>
      <c r="W25" s="3"/>
      <c r="X25" s="3"/>
      <c r="Y25" s="15"/>
      <c r="AF25" s="3"/>
      <c r="AG25" s="3"/>
      <c r="AH25" s="3"/>
      <c r="BK25"/>
      <c r="BM25"/>
      <c r="BN25"/>
      <c r="BO25"/>
      <c r="BP25"/>
    </row>
    <row r="26" spans="1:69" ht="16" customHeight="1" x14ac:dyDescent="0.35">
      <c r="C26" s="57" t="s">
        <v>238</v>
      </c>
      <c r="D26" s="16">
        <f>Calculations!V170</f>
        <v>3.5639633527953851</v>
      </c>
      <c r="F26" s="78"/>
      <c r="G26" s="78"/>
      <c r="H26" s="86" t="s">
        <v>239</v>
      </c>
      <c r="I26" s="3">
        <f>I28+I30</f>
        <v>1051.0977873684471</v>
      </c>
      <c r="J26" s="3">
        <f t="shared" ref="J26:T26" si="0">J28+J30</f>
        <v>1406.1343698652454</v>
      </c>
      <c r="K26" s="3">
        <f t="shared" si="0"/>
        <v>1761.1709523620441</v>
      </c>
      <c r="L26" s="3">
        <f t="shared" si="0"/>
        <v>1832.1782688614035</v>
      </c>
      <c r="M26" s="3">
        <f t="shared" si="0"/>
        <v>1619.156319363324</v>
      </c>
      <c r="N26" s="3">
        <f t="shared" si="0"/>
        <v>1264.119736866526</v>
      </c>
      <c r="O26" s="3">
        <f t="shared" si="0"/>
        <v>909.08315436972782</v>
      </c>
      <c r="P26" s="3">
        <f t="shared" si="0"/>
        <v>767.06852137100873</v>
      </c>
      <c r="Q26" s="3">
        <f t="shared" si="0"/>
        <v>980.09047086908731</v>
      </c>
      <c r="R26" s="3">
        <f t="shared" si="0"/>
        <v>1406.1343698652454</v>
      </c>
      <c r="S26" s="3">
        <f t="shared" si="0"/>
        <v>1406.1343698652454</v>
      </c>
      <c r="T26" s="3">
        <f t="shared" si="0"/>
        <v>1122.105103867807</v>
      </c>
      <c r="U26" s="25">
        <f>SUM(I26:T26)</f>
        <v>15524.473424895112</v>
      </c>
      <c r="V26" s="3"/>
      <c r="W26" s="3"/>
      <c r="X26" s="3"/>
      <c r="Y26" s="15"/>
      <c r="AF26" s="3"/>
      <c r="AG26" s="3"/>
      <c r="AH26" s="3"/>
      <c r="BK26"/>
      <c r="BM26"/>
      <c r="BN26"/>
      <c r="BO26"/>
      <c r="BP26"/>
    </row>
    <row r="27" spans="1:69" ht="16" customHeight="1" x14ac:dyDescent="0.35">
      <c r="C27" s="57" t="s">
        <v>240</v>
      </c>
      <c r="D27" s="54">
        <f>F10</f>
        <v>1.6</v>
      </c>
      <c r="H27" s="83" t="s">
        <v>241</v>
      </c>
      <c r="I27" s="82">
        <f>I29+I31</f>
        <v>788.32334052633541</v>
      </c>
      <c r="J27" s="82">
        <f t="shared" ref="J27:T27" si="1">J29+J31</f>
        <v>1054.600777398934</v>
      </c>
      <c r="K27" s="82">
        <f t="shared" si="1"/>
        <v>1320.8782142715331</v>
      </c>
      <c r="L27" s="82">
        <f t="shared" si="1"/>
        <v>1374.1337016460527</v>
      </c>
      <c r="M27" s="82">
        <f t="shared" si="1"/>
        <v>1214.367239522493</v>
      </c>
      <c r="N27" s="82">
        <f t="shared" si="1"/>
        <v>948.08980264989441</v>
      </c>
      <c r="O27" s="82">
        <f t="shared" si="1"/>
        <v>681.81236577729578</v>
      </c>
      <c r="P27" s="82">
        <f t="shared" si="1"/>
        <v>575.3013910282566</v>
      </c>
      <c r="Q27" s="82">
        <f t="shared" si="1"/>
        <v>735.06785315181548</v>
      </c>
      <c r="R27" s="82">
        <f t="shared" si="1"/>
        <v>1054.600777398934</v>
      </c>
      <c r="S27" s="82">
        <f t="shared" si="1"/>
        <v>1054.600777398934</v>
      </c>
      <c r="T27" s="82">
        <f t="shared" si="1"/>
        <v>841.57882790085523</v>
      </c>
      <c r="U27" s="3"/>
      <c r="V27" s="3"/>
      <c r="W27" s="3"/>
      <c r="X27" s="3"/>
      <c r="Z27" s="15"/>
      <c r="AA27" s="15"/>
      <c r="AB27" s="15"/>
      <c r="AC27" s="15"/>
      <c r="AD27" s="15"/>
      <c r="AE27" s="15"/>
      <c r="AF27" s="3"/>
      <c r="AG27" s="3"/>
      <c r="AH27" s="3"/>
      <c r="BK27"/>
      <c r="BM27"/>
      <c r="BN27"/>
      <c r="BO27"/>
      <c r="BP27"/>
      <c r="BQ27" s="15"/>
    </row>
    <row r="28" spans="1:69" s="6" customFormat="1" ht="16" customHeight="1" x14ac:dyDescent="0.35">
      <c r="A28" s="2"/>
      <c r="B28" s="2"/>
      <c r="C28" s="58" t="s">
        <v>520</v>
      </c>
      <c r="D28" s="85">
        <f>U26</f>
        <v>15524.473424895112</v>
      </c>
      <c r="F28" s="70"/>
      <c r="G28" s="70"/>
      <c r="H28" s="70" t="s">
        <v>242</v>
      </c>
      <c r="I28" s="3">
        <f>Calculations!X180</f>
        <v>955.5434430622247</v>
      </c>
      <c r="J28" s="3">
        <f>Calculations!X181</f>
        <v>1278.3039726047684</v>
      </c>
      <c r="K28" s="3">
        <f>Calculations!X182</f>
        <v>1601.0645021473129</v>
      </c>
      <c r="L28" s="3">
        <f>Calculations!X183</f>
        <v>1665.6166080558214</v>
      </c>
      <c r="M28" s="3">
        <f>Calculations!X184</f>
        <v>1471.9602903302946</v>
      </c>
      <c r="N28" s="3">
        <f>Calculations!X185</f>
        <v>1149.1997607877508</v>
      </c>
      <c r="O28" s="3">
        <f>Calculations!X186</f>
        <v>826.43923124520711</v>
      </c>
      <c r="P28" s="3">
        <f>Calculations!X187</f>
        <v>697.33501942818975</v>
      </c>
      <c r="Q28" s="3">
        <f>Calculations!X188</f>
        <v>890.99133715371579</v>
      </c>
      <c r="R28" s="3">
        <f>Calculations!X189</f>
        <v>1278.3039726047684</v>
      </c>
      <c r="S28" s="3">
        <f>Calculations!X190</f>
        <v>1278.3039726047684</v>
      </c>
      <c r="T28" s="3">
        <f>Calculations!X191</f>
        <v>1020.0955489707337</v>
      </c>
      <c r="U28" s="25">
        <f>SUM(I28:T28)</f>
        <v>14113.157658995557</v>
      </c>
      <c r="V28" s="11"/>
      <c r="W28" s="11"/>
      <c r="X28" s="11"/>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s="2"/>
      <c r="BJ28" s="2"/>
      <c r="BK28"/>
      <c r="BL28" s="2"/>
      <c r="BM28" s="2"/>
      <c r="BN28" s="2"/>
      <c r="BO28" s="2"/>
      <c r="BP28" s="2"/>
      <c r="BQ28"/>
    </row>
    <row r="29" spans="1:69" s="6" customFormat="1" ht="15.5" x14ac:dyDescent="0.35">
      <c r="A29" s="2"/>
      <c r="B29" s="2"/>
      <c r="H29" s="83" t="s">
        <v>243</v>
      </c>
      <c r="I29" s="82">
        <f>I28*$F11</f>
        <v>716.65758229666858</v>
      </c>
      <c r="J29" s="82">
        <f t="shared" ref="J29:T29" si="2">J28*$F11</f>
        <v>958.72797945357638</v>
      </c>
      <c r="K29" s="82">
        <f t="shared" si="2"/>
        <v>1200.7983766104846</v>
      </c>
      <c r="L29" s="82">
        <f t="shared" si="2"/>
        <v>1249.2124560418661</v>
      </c>
      <c r="M29" s="82">
        <f t="shared" si="2"/>
        <v>1103.9702177477209</v>
      </c>
      <c r="N29" s="82">
        <f t="shared" si="2"/>
        <v>861.89982059081308</v>
      </c>
      <c r="O29" s="82">
        <f t="shared" si="2"/>
        <v>619.82942343390528</v>
      </c>
      <c r="P29" s="82">
        <f t="shared" si="2"/>
        <v>523.00126457114231</v>
      </c>
      <c r="Q29" s="82">
        <f t="shared" si="2"/>
        <v>668.24350286528681</v>
      </c>
      <c r="R29" s="82">
        <f t="shared" si="2"/>
        <v>958.72797945357638</v>
      </c>
      <c r="S29" s="82">
        <f t="shared" si="2"/>
        <v>958.72797945357638</v>
      </c>
      <c r="T29" s="82">
        <f t="shared" si="2"/>
        <v>765.07166172805023</v>
      </c>
      <c r="U29" s="3"/>
      <c r="V29" s="11"/>
      <c r="W29" s="11"/>
      <c r="X29" s="11"/>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s="2"/>
      <c r="BJ29" s="2"/>
      <c r="BK29"/>
      <c r="BL29" s="2"/>
      <c r="BM29" s="2"/>
      <c r="BN29" s="2"/>
      <c r="BO29" s="2"/>
      <c r="BP29" s="2"/>
      <c r="BQ29"/>
    </row>
    <row r="30" spans="1:69" s="6" customFormat="1" ht="15.5" x14ac:dyDescent="0.35">
      <c r="A30" s="2"/>
      <c r="B30" s="2"/>
      <c r="F30" s="76"/>
      <c r="G30" s="76"/>
      <c r="H30" s="76" t="s">
        <v>244</v>
      </c>
      <c r="I30" s="112">
        <f>Calculations!X223</f>
        <v>95.554344306222461</v>
      </c>
      <c r="J30" s="3">
        <f>Calculations!X224</f>
        <v>127.83039726047686</v>
      </c>
      <c r="K30" s="3">
        <f>Calculations!X225</f>
        <v>160.10645021473127</v>
      </c>
      <c r="L30" s="3">
        <f>Calculations!X226</f>
        <v>166.56166080558214</v>
      </c>
      <c r="M30" s="3">
        <f>Calculations!X227</f>
        <v>147.19602903302948</v>
      </c>
      <c r="N30" s="3">
        <f>Calculations!X228</f>
        <v>114.91997607877508</v>
      </c>
      <c r="O30" s="3">
        <f>Calculations!X229</f>
        <v>82.643923124520725</v>
      </c>
      <c r="P30" s="3">
        <f>Calculations!X230</f>
        <v>69.733501942818975</v>
      </c>
      <c r="Q30" s="3">
        <f>Calculations!X231</f>
        <v>89.099133715371579</v>
      </c>
      <c r="R30" s="3">
        <f>Calculations!X232</f>
        <v>127.83039726047686</v>
      </c>
      <c r="S30" s="3">
        <f>Calculations!X233</f>
        <v>127.83039726047686</v>
      </c>
      <c r="T30" s="3">
        <f>Calculations!X234</f>
        <v>102.00955489707334</v>
      </c>
      <c r="U30" s="25">
        <f>SUM(I30:T30)</f>
        <v>1411.3157658995558</v>
      </c>
      <c r="V30" s="11"/>
      <c r="W30" s="11"/>
      <c r="X30" s="11"/>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s="23"/>
      <c r="BJ30" s="23"/>
      <c r="BK30" s="14"/>
      <c r="BL30" s="23"/>
      <c r="BM30" s="23"/>
      <c r="BN30" s="2"/>
      <c r="BO30" s="23"/>
      <c r="BP30" s="23"/>
      <c r="BQ30"/>
    </row>
    <row r="31" spans="1:69" s="6" customFormat="1" ht="15.5" x14ac:dyDescent="0.35">
      <c r="A31" s="2"/>
      <c r="G31" s="28"/>
      <c r="H31" s="83" t="s">
        <v>245</v>
      </c>
      <c r="I31" s="82">
        <f>I30*$F8</f>
        <v>71.665758229666849</v>
      </c>
      <c r="J31" s="82">
        <f t="shared" ref="J31:T31" si="3">J30*$F8</f>
        <v>95.872797945357647</v>
      </c>
      <c r="K31" s="82">
        <f t="shared" si="3"/>
        <v>120.07983766104846</v>
      </c>
      <c r="L31" s="82">
        <f t="shared" si="3"/>
        <v>124.92124560418659</v>
      </c>
      <c r="M31" s="82">
        <f t="shared" si="3"/>
        <v>110.3970217747721</v>
      </c>
      <c r="N31" s="82">
        <f t="shared" si="3"/>
        <v>86.189982059081302</v>
      </c>
      <c r="O31" s="82">
        <f t="shared" si="3"/>
        <v>61.982942343390548</v>
      </c>
      <c r="P31" s="82">
        <f t="shared" si="3"/>
        <v>52.300126457114231</v>
      </c>
      <c r="Q31" s="82">
        <f t="shared" si="3"/>
        <v>66.824350286528684</v>
      </c>
      <c r="R31" s="82">
        <f t="shared" si="3"/>
        <v>95.872797945357647</v>
      </c>
      <c r="S31" s="82">
        <f t="shared" si="3"/>
        <v>95.872797945357647</v>
      </c>
      <c r="T31" s="82">
        <f t="shared" si="3"/>
        <v>76.507166172805</v>
      </c>
      <c r="U31" s="3"/>
      <c r="V31" s="11"/>
      <c r="W31" s="234" t="s">
        <v>246</v>
      </c>
      <c r="X31" s="1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s="23"/>
      <c r="BJ31" s="23"/>
      <c r="BK31" s="14"/>
      <c r="BL31" s="23"/>
      <c r="BM31" s="23"/>
      <c r="BN31" s="2"/>
      <c r="BO31" s="23"/>
      <c r="BP31" s="23"/>
      <c r="BQ31"/>
    </row>
    <row r="32" spans="1:69" s="6" customFormat="1" ht="15.5" x14ac:dyDescent="0.35">
      <c r="F32" s="71"/>
      <c r="G32" s="71"/>
      <c r="H32" s="71" t="s">
        <v>247</v>
      </c>
      <c r="I32" s="3">
        <f>IF($W$32*I26/$U$26&lt;0,0,$W$32*I26/$U$26)</f>
        <v>0</v>
      </c>
      <c r="J32" s="3">
        <f t="shared" ref="J32:T32" si="4">IF($W$32*J26/$U$26&lt;0,0,$W$32*J26/$U$26)</f>
        <v>0</v>
      </c>
      <c r="K32" s="3">
        <f t="shared" si="4"/>
        <v>0</v>
      </c>
      <c r="L32" s="3">
        <f t="shared" si="4"/>
        <v>0</v>
      </c>
      <c r="M32" s="3">
        <f t="shared" si="4"/>
        <v>0</v>
      </c>
      <c r="N32" s="3">
        <f t="shared" si="4"/>
        <v>0</v>
      </c>
      <c r="O32" s="3">
        <f t="shared" si="4"/>
        <v>0</v>
      </c>
      <c r="P32" s="3">
        <f t="shared" si="4"/>
        <v>0</v>
      </c>
      <c r="Q32" s="3">
        <f t="shared" si="4"/>
        <v>0</v>
      </c>
      <c r="R32" s="3">
        <f t="shared" si="4"/>
        <v>0</v>
      </c>
      <c r="S32" s="3">
        <f t="shared" si="4"/>
        <v>0</v>
      </c>
      <c r="T32" s="3">
        <f t="shared" si="4"/>
        <v>0</v>
      </c>
      <c r="U32" s="17">
        <f>SUM(I32:T32)</f>
        <v>0</v>
      </c>
      <c r="V32" s="11"/>
      <c r="W32" s="25">
        <f>$D$23*F9*AVERAGE(Calculations!F139:Q139)/100*(1+Burden!F13)</f>
        <v>0</v>
      </c>
      <c r="X32" s="11"/>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s="23"/>
      <c r="BJ32" s="23"/>
      <c r="BK32" s="14"/>
      <c r="BL32" s="23"/>
      <c r="BM32" s="23"/>
      <c r="BN32" s="2"/>
      <c r="BO32" s="23"/>
      <c r="BP32" s="23"/>
      <c r="BQ32"/>
    </row>
    <row r="33" spans="1:69" s="6" customFormat="1" ht="15.5" x14ac:dyDescent="0.35">
      <c r="G33" s="31"/>
      <c r="H33" s="31"/>
      <c r="I33" s="82">
        <f>I32*$F$14</f>
        <v>0</v>
      </c>
      <c r="J33" s="82">
        <f t="shared" ref="J33:T33" si="5">J32*$F$14</f>
        <v>0</v>
      </c>
      <c r="K33" s="82">
        <f t="shared" si="5"/>
        <v>0</v>
      </c>
      <c r="L33" s="82">
        <f t="shared" si="5"/>
        <v>0</v>
      </c>
      <c r="M33" s="82">
        <f t="shared" si="5"/>
        <v>0</v>
      </c>
      <c r="N33" s="82">
        <f t="shared" si="5"/>
        <v>0</v>
      </c>
      <c r="O33" s="82">
        <f t="shared" si="5"/>
        <v>0</v>
      </c>
      <c r="P33" s="82">
        <f t="shared" si="5"/>
        <v>0</v>
      </c>
      <c r="Q33" s="82">
        <f t="shared" si="5"/>
        <v>0</v>
      </c>
      <c r="R33" s="82">
        <f t="shared" si="5"/>
        <v>0</v>
      </c>
      <c r="S33" s="82">
        <f t="shared" si="5"/>
        <v>0</v>
      </c>
      <c r="T33" s="82">
        <f t="shared" si="5"/>
        <v>0</v>
      </c>
      <c r="V33" s="11"/>
      <c r="W33" s="3"/>
      <c r="X33" s="11"/>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s="23"/>
      <c r="BJ33" s="23"/>
      <c r="BK33" s="14"/>
      <c r="BL33" s="23"/>
      <c r="BM33" s="23"/>
      <c r="BN33" s="2"/>
      <c r="BO33" s="23"/>
      <c r="BP33" s="23"/>
      <c r="BQ33"/>
    </row>
    <row r="34" spans="1:69" ht="15.5" x14ac:dyDescent="0.35">
      <c r="A34" s="6"/>
      <c r="B34" s="6"/>
      <c r="C34" s="6"/>
      <c r="D34" s="6"/>
      <c r="E34" s="6"/>
      <c r="F34" s="72"/>
      <c r="G34" s="72"/>
      <c r="H34" s="72" t="s">
        <v>248</v>
      </c>
      <c r="I34" s="3">
        <f>IF($W$34*I26/$U$26&lt;0,0,$W$34*I26/$U$26)</f>
        <v>0</v>
      </c>
      <c r="J34" s="3">
        <f t="shared" ref="J34:T34" si="6">IF($W$34*J26/$U$26&lt;0,0,$W$34*J26/$U$26)</f>
        <v>0</v>
      </c>
      <c r="K34" s="3">
        <f t="shared" si="6"/>
        <v>0</v>
      </c>
      <c r="L34" s="3">
        <f t="shared" si="6"/>
        <v>0</v>
      </c>
      <c r="M34" s="3">
        <f t="shared" si="6"/>
        <v>0</v>
      </c>
      <c r="N34" s="3">
        <f t="shared" si="6"/>
        <v>0</v>
      </c>
      <c r="O34" s="3">
        <f t="shared" si="6"/>
        <v>0</v>
      </c>
      <c r="P34" s="3">
        <f t="shared" si="6"/>
        <v>0</v>
      </c>
      <c r="Q34" s="3">
        <f t="shared" si="6"/>
        <v>0</v>
      </c>
      <c r="R34" s="3">
        <f t="shared" si="6"/>
        <v>0</v>
      </c>
      <c r="S34" s="3">
        <f t="shared" si="6"/>
        <v>0</v>
      </c>
      <c r="T34" s="3">
        <f t="shared" si="6"/>
        <v>0</v>
      </c>
      <c r="U34" s="17">
        <f>SUM(I34:T34)</f>
        <v>0</v>
      </c>
      <c r="W34" s="25">
        <f>$D$23*F16*AVERAGE(Calculations!F142:Q142)/100*(1+F17)</f>
        <v>0</v>
      </c>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K34" s="14"/>
      <c r="BL34" s="25"/>
      <c r="BM34" s="25"/>
      <c r="BO34" s="27"/>
      <c r="BP34" s="25"/>
      <c r="BQ34"/>
    </row>
    <row r="35" spans="1:69" s="4" customFormat="1" ht="15.65" customHeight="1" x14ac:dyDescent="0.35">
      <c r="A35" s="6"/>
      <c r="B35" s="6"/>
      <c r="C35" s="6"/>
      <c r="E35" s="6"/>
      <c r="F35" s="2"/>
      <c r="G35" s="31"/>
      <c r="H35" s="31"/>
      <c r="I35" s="82">
        <f>I34*$F$18</f>
        <v>0</v>
      </c>
      <c r="J35" s="82">
        <f t="shared" ref="J35:T35" si="7">J34*$F$18</f>
        <v>0</v>
      </c>
      <c r="K35" s="82">
        <f t="shared" si="7"/>
        <v>0</v>
      </c>
      <c r="L35" s="82">
        <f t="shared" si="7"/>
        <v>0</v>
      </c>
      <c r="M35" s="82">
        <f t="shared" si="7"/>
        <v>0</v>
      </c>
      <c r="N35" s="82">
        <f t="shared" si="7"/>
        <v>0</v>
      </c>
      <c r="O35" s="82">
        <f t="shared" si="7"/>
        <v>0</v>
      </c>
      <c r="P35" s="82">
        <f t="shared" si="7"/>
        <v>0</v>
      </c>
      <c r="Q35" s="82">
        <f t="shared" si="7"/>
        <v>0</v>
      </c>
      <c r="R35" s="82">
        <f t="shared" si="7"/>
        <v>0</v>
      </c>
      <c r="S35" s="82">
        <f t="shared" si="7"/>
        <v>0</v>
      </c>
      <c r="T35" s="82">
        <f t="shared" si="7"/>
        <v>0</v>
      </c>
      <c r="U35" s="19"/>
      <c r="V35" s="19"/>
      <c r="W35" s="19"/>
      <c r="X35" s="19"/>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s="2"/>
      <c r="BJ35" s="2"/>
      <c r="BK35" s="14"/>
      <c r="BL35" s="25"/>
      <c r="BM35" s="25"/>
      <c r="BN35" s="2"/>
      <c r="BO35" s="27"/>
      <c r="BP35" s="25"/>
      <c r="BQ35"/>
    </row>
    <row r="36" spans="1:69" s="5" customFormat="1" ht="15.65" customHeight="1" x14ac:dyDescent="0.35">
      <c r="A36" s="6"/>
      <c r="B36" s="12"/>
      <c r="C36" s="2"/>
      <c r="D36" s="3"/>
      <c r="E36" s="2"/>
      <c r="F36" s="2"/>
      <c r="G36" s="31"/>
      <c r="H36" s="31"/>
      <c r="J36" s="19"/>
      <c r="K36" s="19"/>
      <c r="L36" s="19"/>
      <c r="M36" s="19"/>
      <c r="N36" s="19"/>
      <c r="O36" s="19"/>
      <c r="P36" s="19"/>
      <c r="Q36" s="19"/>
      <c r="R36" s="19"/>
      <c r="S36" s="19"/>
      <c r="T36" s="19"/>
      <c r="U36" s="19"/>
      <c r="V36" s="19"/>
      <c r="W36" s="19"/>
      <c r="X36" s="19"/>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s="2"/>
      <c r="BJ36" s="2"/>
      <c r="BK36" s="14"/>
      <c r="BL36" s="25"/>
      <c r="BM36" s="25"/>
      <c r="BN36" s="2"/>
      <c r="BO36" s="27"/>
      <c r="BP36" s="25"/>
      <c r="BQ36"/>
    </row>
    <row r="37" spans="1:69" s="6" customFormat="1" ht="15.5" x14ac:dyDescent="0.35">
      <c r="B37" s="12"/>
      <c r="C37" s="20"/>
      <c r="D37" s="4"/>
      <c r="E37" s="4"/>
      <c r="F37" s="4"/>
      <c r="G37" s="31"/>
      <c r="H37" s="31"/>
      <c r="J37" s="19"/>
      <c r="K37" s="19"/>
      <c r="L37" s="19"/>
      <c r="M37" s="19"/>
      <c r="N37" s="19"/>
      <c r="O37" s="19"/>
      <c r="P37" s="19"/>
      <c r="Q37" s="19"/>
      <c r="R37" s="19"/>
      <c r="S37" s="19"/>
      <c r="T37" s="19"/>
      <c r="U37" s="19"/>
      <c r="V37" s="19"/>
      <c r="W37" s="19"/>
      <c r="X37" s="19"/>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s="2"/>
      <c r="BJ37" s="2"/>
      <c r="BK37" s="14"/>
      <c r="BL37" s="25"/>
      <c r="BM37" s="25"/>
      <c r="BN37" s="2"/>
      <c r="BO37" s="27"/>
      <c r="BP37" s="25"/>
      <c r="BQ37"/>
    </row>
    <row r="38" spans="1:69" s="6" customFormat="1" ht="15.5" x14ac:dyDescent="0.35">
      <c r="A38" s="2"/>
      <c r="B38" s="5"/>
      <c r="C38" s="68"/>
      <c r="D38" s="5"/>
      <c r="E38" s="5"/>
      <c r="F38" s="5"/>
      <c r="G38" s="2"/>
      <c r="H38" s="2"/>
      <c r="J38" s="19"/>
      <c r="K38" s="19"/>
      <c r="L38" s="19"/>
      <c r="M38" s="19"/>
      <c r="N38" s="19"/>
      <c r="O38" s="19"/>
      <c r="P38" s="19"/>
      <c r="Q38" s="19"/>
      <c r="R38" s="19"/>
      <c r="S38" s="19"/>
      <c r="T38" s="19"/>
      <c r="U38" s="19"/>
      <c r="V38" s="19"/>
      <c r="W38" s="19"/>
      <c r="X38" s="19"/>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s="2"/>
      <c r="BJ38" s="2"/>
      <c r="BK38" s="14"/>
      <c r="BL38" s="25"/>
      <c r="BM38" s="25"/>
      <c r="BN38" s="2"/>
      <c r="BO38" s="27"/>
      <c r="BP38" s="25"/>
      <c r="BQ38"/>
    </row>
    <row r="39" spans="1:69" s="6" customFormat="1" ht="15.5" x14ac:dyDescent="0.35">
      <c r="A39" s="4"/>
      <c r="G39" s="4"/>
      <c r="H39" s="4"/>
      <c r="I39" s="19"/>
      <c r="J39" s="19"/>
      <c r="K39" s="19"/>
      <c r="L39" s="19"/>
      <c r="M39" s="19"/>
      <c r="N39" s="19"/>
      <c r="O39" s="19"/>
      <c r="P39" s="19"/>
      <c r="Q39" s="19"/>
      <c r="R39" s="19"/>
      <c r="S39" s="19"/>
      <c r="T39" s="19"/>
      <c r="U39" s="19"/>
      <c r="V39" s="19"/>
      <c r="W39" s="19"/>
      <c r="X39" s="1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s="2"/>
      <c r="BJ39" s="2"/>
      <c r="BK39" s="14"/>
      <c r="BL39" s="25"/>
      <c r="BM39" s="25"/>
      <c r="BN39" s="2"/>
      <c r="BO39" s="27"/>
      <c r="BP39" s="25"/>
      <c r="BQ39"/>
    </row>
    <row r="40" spans="1:69" s="6" customFormat="1" ht="15.5" x14ac:dyDescent="0.35">
      <c r="A40" s="5"/>
      <c r="G40" s="5"/>
      <c r="H40" s="5"/>
      <c r="J40" s="19"/>
      <c r="K40" s="19"/>
      <c r="L40" s="19"/>
      <c r="M40" s="19"/>
      <c r="N40" s="19"/>
      <c r="O40" s="19"/>
      <c r="P40" s="19"/>
      <c r="Q40" s="19"/>
      <c r="R40" s="19"/>
      <c r="T40" s="19"/>
      <c r="U40" s="27"/>
      <c r="V40" s="19"/>
      <c r="W40" s="19"/>
      <c r="X40" s="19"/>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s="2"/>
      <c r="BJ40" s="2"/>
      <c r="BK40" s="14"/>
      <c r="BL40" s="25"/>
      <c r="BM40" s="25"/>
      <c r="BN40" s="2"/>
      <c r="BO40" s="27"/>
      <c r="BP40" s="25"/>
      <c r="BQ40"/>
    </row>
    <row r="41" spans="1:69" s="6" customFormat="1" ht="15.5" x14ac:dyDescent="0.35">
      <c r="J41" s="19"/>
      <c r="K41" s="19"/>
      <c r="L41" s="19"/>
      <c r="M41" s="19"/>
      <c r="N41" s="19"/>
      <c r="O41" s="19"/>
      <c r="P41" s="19"/>
      <c r="Q41" s="19"/>
      <c r="R41" s="19"/>
      <c r="S41" s="19"/>
      <c r="T41" s="19"/>
      <c r="U41" s="19"/>
      <c r="V41" s="19"/>
      <c r="W41" s="19"/>
      <c r="X41" s="19"/>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s="2"/>
      <c r="BJ41" s="2"/>
      <c r="BK41" s="14"/>
      <c r="BL41" s="25"/>
      <c r="BM41" s="25"/>
      <c r="BN41" s="2"/>
      <c r="BO41" s="27"/>
      <c r="BP41" s="25"/>
      <c r="BQ41"/>
    </row>
    <row r="42" spans="1:69" s="6" customFormat="1" ht="15.5" x14ac:dyDescent="0.35">
      <c r="I42" s="3"/>
      <c r="L42" s="19"/>
      <c r="M42" s="19"/>
      <c r="N42" s="19"/>
      <c r="O42" s="19"/>
      <c r="P42" s="19"/>
      <c r="Q42" s="19"/>
      <c r="R42" s="19"/>
      <c r="S42" s="19"/>
      <c r="T42" s="19"/>
      <c r="U42" s="13"/>
      <c r="V42" s="19"/>
      <c r="W42" s="19"/>
      <c r="X42" s="19"/>
      <c r="Y42"/>
      <c r="Z42"/>
      <c r="AA42"/>
      <c r="AB42"/>
      <c r="AC42"/>
      <c r="AD42"/>
      <c r="AE42"/>
      <c r="AF42" s="19"/>
      <c r="AG42" s="19"/>
      <c r="AH42" s="19"/>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9" s="6" customFormat="1" x14ac:dyDescent="0.3">
      <c r="I43" s="3"/>
      <c r="L43" s="19"/>
      <c r="M43" s="19"/>
      <c r="N43" s="19"/>
      <c r="O43" s="19"/>
      <c r="P43" s="19"/>
      <c r="Q43" s="19"/>
      <c r="R43" s="19"/>
      <c r="S43" s="19"/>
      <c r="T43" s="19"/>
      <c r="U43" s="19"/>
      <c r="V43" s="19"/>
      <c r="W43" s="19"/>
      <c r="X43" s="19"/>
      <c r="Y43" s="15"/>
      <c r="Z43" s="15"/>
      <c r="AA43" s="15"/>
      <c r="AB43" s="15"/>
      <c r="AC43" s="15"/>
      <c r="AD43" s="15"/>
      <c r="AE43" s="15"/>
      <c r="AF43" s="15"/>
      <c r="AG43" s="15"/>
      <c r="AH43" s="15"/>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9" s="6" customFormat="1" x14ac:dyDescent="0.3">
      <c r="I44" s="3"/>
      <c r="L44" s="19"/>
      <c r="M44" s="19"/>
      <c r="N44" s="19"/>
      <c r="O44" s="19"/>
      <c r="P44" s="19"/>
      <c r="Q44" s="19"/>
      <c r="R44" s="19"/>
      <c r="S44" s="19"/>
      <c r="T44" s="19"/>
      <c r="U44" s="19"/>
      <c r="V44" s="19"/>
      <c r="W44" s="19"/>
      <c r="X44" s="19"/>
      <c r="Y44" s="15"/>
      <c r="Z44" s="15"/>
      <c r="AA44" s="15"/>
      <c r="AB44" s="15"/>
      <c r="AC44" s="15"/>
      <c r="AD44" s="15"/>
      <c r="AE44" s="15"/>
      <c r="AF44" s="15"/>
      <c r="AG44" s="15"/>
      <c r="AH44" s="15"/>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9" s="6" customFormat="1" x14ac:dyDescent="0.3">
      <c r="I45" s="3"/>
      <c r="L45" s="19"/>
      <c r="M45" s="19"/>
      <c r="N45" s="19"/>
      <c r="O45" s="19"/>
      <c r="P45" s="19"/>
      <c r="Q45" s="19"/>
      <c r="R45" s="19"/>
      <c r="S45" s="19"/>
      <c r="T45" s="19"/>
      <c r="U45" s="19"/>
      <c r="V45" s="19"/>
      <c r="W45" s="19"/>
      <c r="X45" s="19"/>
      <c r="Y45" s="15"/>
      <c r="Z45" s="15"/>
      <c r="AA45" s="15"/>
      <c r="AB45" s="15"/>
      <c r="AC45" s="15"/>
      <c r="AD45" s="15"/>
      <c r="AE45" s="15"/>
      <c r="AF45" s="15"/>
      <c r="AG45" s="15"/>
      <c r="AH45" s="15"/>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9" s="6" customFormat="1" x14ac:dyDescent="0.3">
      <c r="I46" s="3"/>
      <c r="L46" s="19"/>
      <c r="M46" s="19"/>
      <c r="N46" s="19"/>
      <c r="O46" s="19"/>
      <c r="P46" s="19"/>
      <c r="Q46" s="19"/>
      <c r="R46" s="19"/>
      <c r="S46" s="19"/>
      <c r="T46" s="19"/>
      <c r="U46" s="19"/>
      <c r="V46" s="19"/>
      <c r="W46" s="19"/>
      <c r="X46" s="19"/>
      <c r="Y46" s="15"/>
      <c r="Z46" s="15"/>
      <c r="AA46" s="15"/>
      <c r="AB46" s="15"/>
      <c r="AC46" s="15"/>
      <c r="AD46" s="15"/>
      <c r="AE46" s="15"/>
      <c r="AF46" s="15"/>
      <c r="AG46" s="15"/>
      <c r="AH46" s="15"/>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9" s="6" customFormat="1" x14ac:dyDescent="0.3">
      <c r="I47" s="3"/>
      <c r="L47" s="19"/>
      <c r="M47" s="19"/>
      <c r="N47" s="19"/>
      <c r="O47" s="19"/>
      <c r="P47" s="19"/>
      <c r="Q47" s="19"/>
      <c r="R47" s="19"/>
      <c r="S47" s="19"/>
      <c r="T47" s="19"/>
      <c r="U47" s="19"/>
      <c r="V47" s="19"/>
      <c r="W47" s="19"/>
      <c r="X47" s="19"/>
      <c r="Y47" s="15"/>
      <c r="Z47" s="15"/>
      <c r="AA47" s="15"/>
      <c r="AB47" s="15"/>
      <c r="AC47" s="15"/>
      <c r="AD47" s="15"/>
      <c r="AE47" s="15"/>
      <c r="AF47" s="15"/>
      <c r="AG47" s="15"/>
      <c r="AH47" s="15"/>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9" s="6" customFormat="1" x14ac:dyDescent="0.3">
      <c r="I48" s="3"/>
      <c r="L48" s="19"/>
      <c r="M48" s="19"/>
      <c r="N48" s="19"/>
      <c r="O48" s="19"/>
      <c r="P48" s="19"/>
      <c r="Q48" s="19"/>
      <c r="R48" s="19"/>
      <c r="S48" s="19"/>
      <c r="T48" s="19"/>
      <c r="U48" s="19"/>
      <c r="V48" s="19"/>
      <c r="W48" s="19"/>
      <c r="X48" s="19"/>
      <c r="Y48" s="15"/>
      <c r="Z48" s="15"/>
      <c r="AA48" s="15"/>
      <c r="AB48" s="15"/>
      <c r="AC48" s="15"/>
      <c r="AD48" s="15"/>
      <c r="AE48" s="15"/>
      <c r="AF48" s="15"/>
      <c r="AG48" s="15"/>
      <c r="AH48" s="15"/>
      <c r="AI48" s="2"/>
      <c r="AJ48" s="2"/>
      <c r="AK48" s="2"/>
      <c r="AL48" s="2"/>
      <c r="AM48" s="2"/>
      <c r="AN48" s="2"/>
      <c r="AO48" s="2"/>
      <c r="AP48" s="2"/>
      <c r="AQ48" s="2"/>
      <c r="AR48" s="2"/>
      <c r="AS48" s="2"/>
      <c r="AT48" s="2"/>
      <c r="AU48" s="2"/>
      <c r="AV48" s="2"/>
      <c r="AW48" s="2"/>
    </row>
    <row r="49" spans="3:67" s="6" customFormat="1" x14ac:dyDescent="0.3">
      <c r="I49" s="3"/>
      <c r="L49" s="19"/>
      <c r="M49" s="19"/>
      <c r="N49" s="19"/>
      <c r="O49" s="19"/>
      <c r="P49" s="19"/>
      <c r="Q49" s="19"/>
      <c r="R49" s="19"/>
      <c r="S49" s="19"/>
      <c r="T49" s="19"/>
      <c r="U49" s="19"/>
      <c r="V49" s="19"/>
      <c r="W49" s="19"/>
      <c r="X49" s="19"/>
      <c r="Z49" s="2"/>
      <c r="AA49" s="2"/>
      <c r="AB49" s="19"/>
      <c r="AC49" s="19"/>
      <c r="AD49" s="19"/>
      <c r="AE49" s="19"/>
      <c r="AF49" s="19"/>
      <c r="AG49" s="19"/>
      <c r="AH49" s="19"/>
      <c r="AI49" s="2"/>
      <c r="AJ49" s="2"/>
      <c r="AK49" s="2"/>
      <c r="AL49" s="2"/>
      <c r="AM49" s="2"/>
      <c r="AN49" s="2"/>
      <c r="AO49" s="2"/>
      <c r="AP49" s="2"/>
      <c r="AQ49" s="2"/>
      <c r="AR49" s="2"/>
      <c r="AS49" s="2"/>
      <c r="AT49" s="2"/>
      <c r="AU49" s="2"/>
      <c r="AV49" s="2"/>
      <c r="AW49" s="2"/>
    </row>
    <row r="50" spans="3:67" s="6" customFormat="1" ht="16" customHeight="1" x14ac:dyDescent="0.3">
      <c r="C50" s="2"/>
      <c r="I50" s="3"/>
      <c r="L50" s="19"/>
      <c r="M50" s="19"/>
      <c r="N50" s="19"/>
      <c r="O50" s="19"/>
      <c r="P50" s="19"/>
      <c r="Q50" s="19"/>
      <c r="R50" s="19"/>
      <c r="S50" s="19"/>
      <c r="T50" s="19"/>
      <c r="U50" s="19"/>
      <c r="V50" s="19"/>
      <c r="W50" s="19"/>
      <c r="X50" s="19"/>
      <c r="Y50" s="2"/>
      <c r="Z50" s="2"/>
      <c r="AA50" s="2"/>
      <c r="AB50" s="19"/>
      <c r="AC50" s="19"/>
      <c r="AD50" s="19"/>
      <c r="AE50" s="19"/>
      <c r="AF50" s="19"/>
      <c r="AG50" s="19"/>
      <c r="AH50" s="19"/>
      <c r="AI50" s="2"/>
      <c r="AJ50" s="2"/>
      <c r="AK50" s="2"/>
      <c r="AL50" s="2"/>
      <c r="AM50" s="2"/>
      <c r="AN50" s="2"/>
      <c r="AO50" s="2"/>
      <c r="AP50" s="2"/>
      <c r="AQ50" s="2"/>
      <c r="AR50" s="2"/>
      <c r="AS50" s="2"/>
      <c r="AT50" s="2"/>
      <c r="AU50" s="2"/>
      <c r="AV50" s="2"/>
      <c r="AW50" s="2"/>
    </row>
    <row r="51" spans="3:67" s="6" customFormat="1" ht="16" customHeight="1" x14ac:dyDescent="0.3">
      <c r="I51" s="3"/>
      <c r="L51" s="19"/>
      <c r="M51" s="19"/>
      <c r="N51" s="19"/>
      <c r="O51" s="19"/>
      <c r="P51" s="19"/>
      <c r="Q51" s="19"/>
      <c r="R51" s="19"/>
      <c r="S51" s="19"/>
      <c r="T51" s="19"/>
      <c r="U51" s="19"/>
      <c r="V51" s="19"/>
      <c r="W51" s="19"/>
      <c r="X51" s="19"/>
      <c r="Y51" s="15"/>
      <c r="Z51" s="2"/>
      <c r="AA51" s="2"/>
      <c r="AB51" s="19"/>
      <c r="AC51" s="19"/>
      <c r="AD51" s="19"/>
      <c r="AE51" s="19"/>
      <c r="AF51" s="19"/>
      <c r="AG51" s="19"/>
      <c r="AH51" s="19"/>
      <c r="AI51" s="2"/>
      <c r="AJ51" s="2"/>
      <c r="AK51" s="2"/>
      <c r="AL51" s="2"/>
      <c r="AM51" s="2"/>
      <c r="AN51" s="2"/>
      <c r="AO51" s="2"/>
      <c r="AP51" s="2"/>
      <c r="AQ51" s="2"/>
      <c r="AR51" s="2"/>
      <c r="AS51" s="2"/>
      <c r="AT51" s="2"/>
      <c r="AU51" s="2"/>
      <c r="AV51" s="2"/>
      <c r="AW51" s="2"/>
    </row>
    <row r="52" spans="3:67" s="6" customFormat="1" ht="16" customHeight="1" x14ac:dyDescent="0.3">
      <c r="I52" s="3"/>
      <c r="L52" s="19"/>
      <c r="M52" s="19"/>
      <c r="N52" s="19"/>
      <c r="O52" s="19"/>
      <c r="P52" s="19"/>
      <c r="Q52" s="19"/>
      <c r="R52" s="19"/>
      <c r="S52" s="19"/>
      <c r="T52" s="19"/>
      <c r="U52" s="19"/>
      <c r="V52" s="19"/>
      <c r="W52" s="19"/>
      <c r="X52" s="19"/>
      <c r="Y52" s="2"/>
      <c r="Z52" s="2"/>
      <c r="AA52" s="2"/>
      <c r="AB52" s="19"/>
      <c r="AC52" s="19"/>
      <c r="AD52" s="19"/>
      <c r="AE52" s="19"/>
      <c r="AF52" s="19"/>
      <c r="AG52" s="19"/>
      <c r="AH52" s="19"/>
      <c r="AI52" s="2"/>
      <c r="AJ52" s="2"/>
      <c r="AK52" s="2"/>
      <c r="AL52" s="2"/>
      <c r="AM52" s="2"/>
      <c r="AN52" s="2"/>
      <c r="AO52" s="2"/>
      <c r="AP52" s="2"/>
      <c r="AQ52" s="2"/>
      <c r="AR52" s="2"/>
      <c r="AS52" s="2"/>
      <c r="AT52" s="2"/>
      <c r="AU52" s="2"/>
      <c r="AV52" s="2"/>
      <c r="AW52" s="2"/>
    </row>
    <row r="53" spans="3:67" s="6" customFormat="1" ht="16" customHeight="1" x14ac:dyDescent="0.3">
      <c r="I53" s="3"/>
      <c r="L53" s="19"/>
      <c r="M53" s="19"/>
      <c r="N53" s="19"/>
      <c r="O53" s="19"/>
      <c r="P53" s="19"/>
      <c r="Q53" s="19"/>
      <c r="R53" s="19"/>
      <c r="S53" s="19"/>
      <c r="T53" s="19"/>
      <c r="U53" s="19"/>
      <c r="V53" s="19"/>
      <c r="W53" s="19"/>
      <c r="X53" s="19"/>
      <c r="Y53" s="2"/>
      <c r="Z53" s="2"/>
      <c r="AA53" s="2"/>
      <c r="AB53" s="19"/>
      <c r="AC53" s="19"/>
      <c r="AD53" s="19"/>
      <c r="AE53" s="19"/>
      <c r="AF53" s="19"/>
      <c r="AG53" s="19"/>
      <c r="AH53" s="19"/>
      <c r="AI53" s="2"/>
      <c r="AJ53" s="2"/>
      <c r="AK53" s="2"/>
      <c r="AL53" s="2"/>
      <c r="AM53" s="2"/>
      <c r="AN53" s="2"/>
      <c r="AO53" s="2"/>
      <c r="AP53" s="2"/>
      <c r="AQ53" s="2"/>
      <c r="AR53" s="2"/>
      <c r="AS53" s="2"/>
      <c r="AT53" s="2"/>
      <c r="AU53" s="2"/>
      <c r="AV53" s="2"/>
      <c r="AW53" s="2"/>
    </row>
    <row r="54" spans="3:67" s="6" customFormat="1" ht="16" customHeight="1" x14ac:dyDescent="0.3">
      <c r="I54" s="3"/>
      <c r="L54" s="19"/>
      <c r="M54" s="19"/>
      <c r="N54" s="19"/>
      <c r="O54" s="19"/>
      <c r="P54" s="19"/>
      <c r="Q54" s="19"/>
      <c r="R54" s="19"/>
      <c r="S54" s="19"/>
      <c r="T54" s="19"/>
      <c r="U54" s="19"/>
      <c r="V54" s="19"/>
      <c r="W54" s="19"/>
      <c r="X54" s="19"/>
      <c r="Y54" s="15"/>
      <c r="Z54" s="2"/>
      <c r="AA54" s="2"/>
      <c r="AB54" s="19"/>
      <c r="AC54" s="19"/>
      <c r="AD54" s="19"/>
      <c r="AE54" s="19"/>
      <c r="AF54" s="19"/>
      <c r="AG54" s="19"/>
      <c r="AH54" s="19"/>
      <c r="AI54" s="2"/>
      <c r="AJ54" s="2"/>
      <c r="AK54" s="2"/>
      <c r="AL54" s="2"/>
      <c r="AM54" s="2"/>
      <c r="AN54" s="2"/>
      <c r="AO54" s="2"/>
      <c r="AP54" s="2"/>
      <c r="AQ54" s="2"/>
      <c r="AR54" s="2"/>
      <c r="AS54" s="2"/>
      <c r="AT54" s="2"/>
      <c r="AU54" s="2"/>
      <c r="AV54" s="2"/>
      <c r="AW54" s="2"/>
    </row>
    <row r="55" spans="3:67" s="6" customFormat="1" ht="16" customHeight="1" x14ac:dyDescent="0.3">
      <c r="I55" s="3"/>
      <c r="L55" s="19"/>
      <c r="M55" s="19"/>
      <c r="N55" s="19"/>
      <c r="O55" s="19"/>
      <c r="P55" s="19"/>
      <c r="Q55" s="19"/>
      <c r="R55" s="19"/>
      <c r="S55" s="19"/>
      <c r="T55" s="19"/>
      <c r="U55" s="19"/>
      <c r="V55" s="19"/>
      <c r="W55" s="19"/>
      <c r="X55" s="19"/>
      <c r="Y55" s="15"/>
      <c r="Z55" s="2"/>
      <c r="AA55" s="2"/>
      <c r="AB55" s="19"/>
      <c r="AC55" s="19"/>
      <c r="AD55" s="19"/>
      <c r="AE55" s="19"/>
      <c r="AF55" s="19"/>
      <c r="AG55" s="19"/>
      <c r="AH55" s="19"/>
      <c r="AI55" s="2"/>
      <c r="AJ55" s="2"/>
      <c r="AK55" s="2"/>
      <c r="AL55" s="2"/>
      <c r="AM55" s="2"/>
      <c r="AN55" s="2"/>
      <c r="AO55" s="2"/>
      <c r="AP55" s="2"/>
      <c r="AQ55" s="2"/>
      <c r="AR55" s="2"/>
      <c r="AS55" s="2"/>
      <c r="AT55" s="2"/>
      <c r="AU55" s="2"/>
      <c r="AV55" s="2"/>
      <c r="AW55" s="2"/>
    </row>
    <row r="56" spans="3:67" s="6" customFormat="1" ht="16" customHeight="1" x14ac:dyDescent="0.3">
      <c r="I56" s="3"/>
      <c r="L56" s="19"/>
      <c r="M56" s="19"/>
      <c r="N56" s="19"/>
      <c r="O56" s="19"/>
      <c r="P56" s="19"/>
      <c r="Q56" s="19"/>
      <c r="R56" s="19"/>
      <c r="S56" s="19"/>
      <c r="T56" s="19"/>
      <c r="U56" s="19"/>
      <c r="V56" s="19"/>
      <c r="W56" s="19"/>
      <c r="X56" s="19"/>
      <c r="Y56" s="19"/>
      <c r="Z56" s="19"/>
      <c r="AA56" s="19"/>
      <c r="AB56" s="19"/>
      <c r="AC56" s="19"/>
      <c r="AD56" s="19"/>
      <c r="AE56" s="19"/>
      <c r="AF56" s="19"/>
      <c r="AG56" s="19"/>
      <c r="AH56" s="19"/>
      <c r="AI56" s="2"/>
      <c r="AJ56" s="2"/>
      <c r="AK56" s="2"/>
      <c r="AL56" s="2"/>
      <c r="AM56" s="2"/>
      <c r="AN56" s="2"/>
      <c r="AO56" s="2"/>
      <c r="AP56" s="2"/>
      <c r="AQ56" s="2"/>
      <c r="AR56" s="2"/>
      <c r="AS56" s="2"/>
      <c r="AT56" s="2"/>
      <c r="AU56" s="2"/>
      <c r="AV56" s="2"/>
      <c r="AW56" s="2"/>
    </row>
    <row r="57" spans="3:67" s="6" customFormat="1" ht="16" customHeight="1" x14ac:dyDescent="0.3">
      <c r="L57" s="19"/>
      <c r="M57" s="19"/>
      <c r="N57" s="19"/>
      <c r="O57" s="19"/>
      <c r="P57" s="19"/>
      <c r="Q57" s="19"/>
      <c r="R57" s="19"/>
      <c r="S57" s="19"/>
      <c r="T57" s="19"/>
      <c r="U57" s="19"/>
      <c r="V57" s="19"/>
      <c r="W57" s="19"/>
      <c r="X57" s="19"/>
      <c r="Y57" s="19"/>
      <c r="Z57" s="19"/>
      <c r="AA57" s="19"/>
      <c r="AB57" s="19"/>
      <c r="AC57" s="19"/>
      <c r="AD57" s="19"/>
      <c r="AE57" s="19"/>
      <c r="AF57" s="19"/>
      <c r="AG57" s="19"/>
      <c r="AH57" s="19"/>
      <c r="AI57" s="2"/>
      <c r="AJ57" s="2"/>
      <c r="AK57" s="2"/>
      <c r="AL57" s="2"/>
      <c r="AM57" s="2"/>
      <c r="AN57" s="2"/>
      <c r="AO57" s="2"/>
      <c r="AP57" s="2"/>
      <c r="AQ57" s="2"/>
      <c r="AR57" s="2"/>
      <c r="AS57" s="2"/>
      <c r="AT57" s="2"/>
      <c r="AU57" s="2"/>
      <c r="AV57" s="2"/>
      <c r="AW57" s="2"/>
    </row>
    <row r="58" spans="3:67" s="6" customFormat="1" ht="16" customHeight="1" x14ac:dyDescent="0.3">
      <c r="L58" s="19"/>
      <c r="M58" s="19"/>
      <c r="N58" s="19"/>
      <c r="O58" s="19"/>
      <c r="P58" s="19"/>
      <c r="Q58" s="19"/>
      <c r="R58" s="19"/>
      <c r="S58" s="19"/>
      <c r="T58" s="19"/>
      <c r="U58" s="19"/>
      <c r="V58" s="19"/>
      <c r="W58" s="19"/>
      <c r="X58" s="19"/>
      <c r="Y58" s="19"/>
      <c r="Z58" s="19"/>
      <c r="AA58" s="19"/>
      <c r="AB58" s="19"/>
      <c r="AC58" s="19"/>
      <c r="AD58" s="19"/>
      <c r="AE58" s="19"/>
      <c r="AF58" s="19"/>
      <c r="AG58" s="19"/>
      <c r="AH58" s="19"/>
      <c r="AI58" s="2"/>
      <c r="AJ58" s="2"/>
      <c r="AK58" s="15"/>
      <c r="AL58" s="15"/>
      <c r="AM58" s="15"/>
      <c r="AN58" s="15"/>
      <c r="AO58" s="15"/>
      <c r="AP58" s="15"/>
      <c r="AQ58" s="15"/>
      <c r="AR58" s="15"/>
      <c r="AS58" s="15"/>
      <c r="AT58" s="15"/>
      <c r="AU58" s="15"/>
      <c r="AV58" s="15"/>
      <c r="AW58" s="2"/>
      <c r="AX58" s="2"/>
      <c r="AY58" s="2"/>
      <c r="AZ58" s="2"/>
      <c r="BA58" s="2"/>
      <c r="BB58" s="2"/>
      <c r="BC58" s="2"/>
      <c r="BD58" s="2"/>
      <c r="BE58" s="2"/>
      <c r="BF58" s="2"/>
      <c r="BG58" s="2"/>
      <c r="BH58" s="2"/>
      <c r="BI58" s="2"/>
      <c r="BJ58" s="2"/>
      <c r="BK58" s="2"/>
      <c r="BL58" s="2"/>
      <c r="BM58" s="2"/>
      <c r="BN58" s="2"/>
      <c r="BO58" s="2"/>
    </row>
    <row r="59" spans="3:67" s="6" customFormat="1" ht="16" customHeight="1" x14ac:dyDescent="0.3">
      <c r="L59" s="19"/>
      <c r="M59" s="19"/>
      <c r="N59" s="19"/>
      <c r="O59" s="19"/>
      <c r="P59" s="19"/>
      <c r="Q59" s="19"/>
      <c r="R59" s="19"/>
      <c r="S59" s="19"/>
      <c r="T59" s="19"/>
      <c r="U59" s="19"/>
      <c r="V59" s="19"/>
      <c r="W59" s="19"/>
      <c r="X59" s="19"/>
      <c r="Y59" s="19"/>
      <c r="Z59" s="19"/>
      <c r="AA59" s="19"/>
      <c r="AB59" s="19"/>
      <c r="AC59" s="19"/>
      <c r="AD59" s="19"/>
      <c r="AE59" s="19"/>
      <c r="AF59" s="19"/>
      <c r="AG59" s="19"/>
      <c r="AH59" s="19"/>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3:67" s="6" customFormat="1" ht="16" customHeight="1" x14ac:dyDescent="0.3">
      <c r="L60" s="19"/>
      <c r="M60" s="19"/>
      <c r="N60" s="19"/>
      <c r="O60" s="19"/>
      <c r="P60" s="19"/>
      <c r="Q60" s="19"/>
      <c r="R60" s="19"/>
      <c r="S60" s="19"/>
      <c r="T60" s="19"/>
      <c r="U60" s="19"/>
      <c r="V60" s="19"/>
      <c r="W60" s="19"/>
      <c r="X60" s="19"/>
      <c r="Y60" s="19"/>
      <c r="Z60" s="19"/>
      <c r="AA60" s="19"/>
      <c r="AB60" s="19"/>
      <c r="AC60" s="19"/>
      <c r="AD60" s="19"/>
      <c r="AE60" s="19"/>
      <c r="AF60" s="19"/>
      <c r="AG60" s="19"/>
      <c r="AH60" s="19"/>
      <c r="AI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3:67" s="6" customFormat="1" ht="16" customHeight="1" x14ac:dyDescent="0.3">
      <c r="L61" s="19"/>
      <c r="M61" s="19"/>
      <c r="N61" s="19"/>
      <c r="O61" s="19"/>
      <c r="P61" s="19"/>
      <c r="Q61" s="19"/>
      <c r="R61" s="19"/>
      <c r="S61" s="19"/>
      <c r="T61" s="19"/>
      <c r="U61" s="19"/>
      <c r="V61" s="19"/>
      <c r="W61" s="19"/>
      <c r="X61" s="19"/>
      <c r="Y61" s="19"/>
      <c r="Z61" s="19"/>
      <c r="AA61" s="19"/>
      <c r="AB61" s="19"/>
      <c r="AC61" s="19"/>
      <c r="AD61" s="19"/>
      <c r="AE61" s="19"/>
      <c r="AF61" s="19"/>
      <c r="AG61" s="19"/>
      <c r="AH61" s="19"/>
      <c r="AI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3:67" s="6" customFormat="1" ht="16" customHeight="1" x14ac:dyDescent="0.3">
      <c r="L62" s="19"/>
      <c r="M62" s="19"/>
      <c r="N62" s="19"/>
      <c r="O62" s="19"/>
      <c r="P62" s="19"/>
      <c r="Q62" s="19"/>
      <c r="R62" s="19"/>
      <c r="S62" s="19"/>
      <c r="T62" s="19"/>
      <c r="U62" s="19"/>
      <c r="V62" s="19"/>
      <c r="W62" s="19"/>
      <c r="X62" s="19"/>
      <c r="Y62" s="19"/>
      <c r="Z62" s="19"/>
      <c r="AA62" s="19"/>
      <c r="AB62" s="19"/>
      <c r="AC62" s="19"/>
      <c r="AD62" s="19"/>
      <c r="AE62" s="19"/>
      <c r="AF62" s="19"/>
      <c r="AG62" s="19"/>
      <c r="AH62" s="19"/>
      <c r="AI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3:67" s="6" customFormat="1" ht="16" customHeight="1" x14ac:dyDescent="0.3">
      <c r="L63" s="19"/>
      <c r="M63" s="19"/>
      <c r="N63" s="19"/>
      <c r="O63" s="19"/>
      <c r="P63" s="19"/>
      <c r="Q63" s="19"/>
      <c r="R63" s="19"/>
      <c r="S63" s="19"/>
      <c r="T63" s="19"/>
      <c r="U63" s="19"/>
      <c r="V63" s="19"/>
      <c r="W63" s="19"/>
      <c r="X63" s="19"/>
      <c r="Y63" s="19"/>
      <c r="Z63" s="19"/>
      <c r="AA63" s="19"/>
      <c r="AB63" s="19"/>
      <c r="AC63" s="19"/>
      <c r="AD63" s="19"/>
      <c r="AE63" s="19"/>
      <c r="AF63" s="19"/>
      <c r="AG63" s="19"/>
      <c r="AH63" s="19"/>
      <c r="AI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3:67" s="6" customFormat="1" ht="16" customHeight="1" x14ac:dyDescent="0.3">
      <c r="L64" s="19"/>
      <c r="M64" s="19"/>
      <c r="N64" s="19"/>
      <c r="O64" s="19"/>
      <c r="P64" s="19"/>
      <c r="Q64" s="19"/>
      <c r="R64" s="19"/>
      <c r="S64" s="19"/>
      <c r="T64" s="19"/>
      <c r="U64" s="19"/>
      <c r="V64" s="19"/>
      <c r="W64" s="19"/>
      <c r="X64" s="19"/>
      <c r="Y64" s="19"/>
      <c r="Z64" s="19"/>
      <c r="AA64" s="19"/>
      <c r="AB64" s="19"/>
      <c r="AC64" s="19"/>
      <c r="AD64" s="19"/>
      <c r="AE64" s="19"/>
      <c r="AF64" s="19"/>
      <c r="AG64" s="19"/>
      <c r="AH64" s="19"/>
      <c r="AI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6:68" s="6" customFormat="1" ht="16" customHeight="1" x14ac:dyDescent="0.3">
      <c r="L65" s="19"/>
      <c r="M65" s="19"/>
      <c r="N65" s="19"/>
      <c r="O65" s="19"/>
      <c r="P65" s="19"/>
      <c r="Q65" s="19"/>
      <c r="R65" s="19"/>
      <c r="S65" s="19"/>
      <c r="T65" s="19"/>
      <c r="U65" s="19"/>
      <c r="V65" s="19"/>
      <c r="W65" s="19"/>
      <c r="X65" s="19"/>
      <c r="Y65" s="19"/>
      <c r="Z65" s="19"/>
      <c r="AA65" s="19"/>
      <c r="AB65" s="19"/>
      <c r="AC65" s="19"/>
      <c r="AD65" s="19"/>
      <c r="AE65" s="19"/>
      <c r="AF65" s="19"/>
      <c r="AG65" s="19"/>
      <c r="AH65" s="19"/>
      <c r="AI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6:68" s="6" customFormat="1" ht="16" customHeight="1" x14ac:dyDescent="0.3">
      <c r="L66" s="19"/>
      <c r="M66" s="19"/>
      <c r="N66" s="19"/>
      <c r="O66" s="19"/>
      <c r="P66" s="19"/>
      <c r="Q66" s="19"/>
      <c r="R66" s="19"/>
      <c r="S66" s="19"/>
      <c r="T66" s="19"/>
      <c r="U66" s="19"/>
      <c r="V66" s="19"/>
      <c r="W66" s="19"/>
      <c r="X66" s="19"/>
      <c r="Y66" s="19"/>
      <c r="Z66" s="19"/>
      <c r="AA66" s="19"/>
      <c r="AB66" s="19"/>
      <c r="AC66" s="19"/>
      <c r="AD66" s="19"/>
      <c r="AE66" s="19"/>
      <c r="AF66" s="19"/>
      <c r="AG66" s="19"/>
      <c r="AH66" s="19"/>
      <c r="AI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6:68" s="6" customFormat="1" ht="16" customHeight="1" x14ac:dyDescent="0.3">
      <c r="L67" s="19"/>
      <c r="M67" s="19"/>
      <c r="N67" s="19"/>
      <c r="O67" s="19"/>
      <c r="P67" s="19"/>
      <c r="Q67" s="19"/>
      <c r="R67" s="19"/>
      <c r="S67" s="19"/>
      <c r="T67" s="19"/>
      <c r="U67" s="19"/>
      <c r="V67" s="19"/>
      <c r="W67" s="19"/>
      <c r="X67" s="19"/>
      <c r="Y67" s="19"/>
      <c r="Z67" s="19"/>
      <c r="AA67" s="19"/>
      <c r="AB67" s="19"/>
      <c r="AC67" s="19"/>
      <c r="AD67" s="19"/>
      <c r="AE67" s="19"/>
      <c r="AF67" s="19"/>
      <c r="AG67" s="19"/>
      <c r="AH67" s="19"/>
      <c r="AI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6:68" s="6" customFormat="1" ht="16" customHeight="1" x14ac:dyDescent="0.3">
      <c r="H68" s="2" t="s">
        <v>236</v>
      </c>
      <c r="I68" s="158" t="s">
        <v>95</v>
      </c>
      <c r="J68" s="33" t="s">
        <v>96</v>
      </c>
      <c r="K68" s="33" t="s">
        <v>97</v>
      </c>
      <c r="L68" s="33" t="s">
        <v>98</v>
      </c>
      <c r="M68" s="33" t="s">
        <v>99</v>
      </c>
      <c r="N68" s="33" t="s">
        <v>100</v>
      </c>
      <c r="O68" s="33" t="s">
        <v>101</v>
      </c>
      <c r="P68" s="33" t="s">
        <v>102</v>
      </c>
      <c r="Q68" s="33" t="s">
        <v>103</v>
      </c>
      <c r="R68" s="33" t="s">
        <v>104</v>
      </c>
      <c r="S68" s="33" t="s">
        <v>105</v>
      </c>
      <c r="T68" s="158" t="s">
        <v>106</v>
      </c>
      <c r="U68" s="69" t="s">
        <v>237</v>
      </c>
      <c r="V68" s="19"/>
      <c r="W68" s="19"/>
      <c r="X68" s="19"/>
      <c r="Y68" s="19"/>
      <c r="Z68" s="19"/>
      <c r="AA68" s="19"/>
      <c r="AB68" s="19"/>
      <c r="AC68" s="19"/>
      <c r="AD68" s="19"/>
      <c r="AE68" s="19"/>
      <c r="AF68" s="19"/>
      <c r="AG68" s="19"/>
      <c r="AH68" s="19"/>
      <c r="AI68" s="2"/>
      <c r="AJ68" s="15"/>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6:68" s="6" customFormat="1" ht="16" customHeight="1" x14ac:dyDescent="0.3">
      <c r="F69" s="78"/>
      <c r="G69" s="78"/>
      <c r="H69" s="86" t="s">
        <v>249</v>
      </c>
      <c r="I69" s="3">
        <f t="shared" ref="I69:I75" si="8">I26</f>
        <v>1051.0977873684471</v>
      </c>
      <c r="J69" s="3">
        <f t="shared" ref="J69:J78" si="9">I69+J26</f>
        <v>2457.2321572336923</v>
      </c>
      <c r="K69" s="3">
        <f t="shared" ref="K69:T77" si="10">J69+K26</f>
        <v>4218.4031095957362</v>
      </c>
      <c r="L69" s="3">
        <f t="shared" si="10"/>
        <v>6050.5813784571401</v>
      </c>
      <c r="M69" s="3">
        <f t="shared" si="10"/>
        <v>7669.7376978204638</v>
      </c>
      <c r="N69" s="3">
        <f t="shared" si="10"/>
        <v>8933.85743468699</v>
      </c>
      <c r="O69" s="3">
        <f t="shared" si="10"/>
        <v>9842.9405890567177</v>
      </c>
      <c r="P69" s="3">
        <f t="shared" si="10"/>
        <v>10610.009110427727</v>
      </c>
      <c r="Q69" s="3">
        <f t="shared" si="10"/>
        <v>11590.099581296814</v>
      </c>
      <c r="R69" s="3">
        <f t="shared" si="10"/>
        <v>12996.233951162059</v>
      </c>
      <c r="S69" s="3">
        <f t="shared" si="10"/>
        <v>14402.368321027305</v>
      </c>
      <c r="T69" s="3">
        <f t="shared" si="10"/>
        <v>15524.473424895112</v>
      </c>
      <c r="U69" s="25">
        <f>T69</f>
        <v>15524.473424895112</v>
      </c>
      <c r="V69" s="19"/>
      <c r="W69" s="19"/>
      <c r="X69" s="19"/>
      <c r="Y69" s="19"/>
      <c r="Z69" s="19"/>
      <c r="AA69" s="19"/>
      <c r="AB69" s="19"/>
      <c r="AC69" s="19"/>
      <c r="AD69" s="19"/>
      <c r="AE69" s="19"/>
      <c r="AF69" s="19"/>
      <c r="AG69" s="19"/>
      <c r="AH69" s="19"/>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6:68" s="6" customFormat="1" ht="16" customHeight="1" x14ac:dyDescent="0.3">
      <c r="F70" s="2"/>
      <c r="G70" s="2"/>
      <c r="H70" s="83" t="s">
        <v>250</v>
      </c>
      <c r="I70" s="82">
        <f t="shared" si="8"/>
        <v>788.32334052633541</v>
      </c>
      <c r="J70" s="82">
        <f t="shared" si="9"/>
        <v>1842.9241179252695</v>
      </c>
      <c r="K70" s="82">
        <f t="shared" ref="K70:T78" si="11">J70+K27</f>
        <v>3163.8023321968026</v>
      </c>
      <c r="L70" s="82">
        <f t="shared" si="11"/>
        <v>4537.9360338428551</v>
      </c>
      <c r="M70" s="82">
        <f t="shared" si="11"/>
        <v>5752.3032733653481</v>
      </c>
      <c r="N70" s="82">
        <f t="shared" si="11"/>
        <v>6700.3930760152425</v>
      </c>
      <c r="O70" s="82">
        <f t="shared" si="11"/>
        <v>7382.2054417925383</v>
      </c>
      <c r="P70" s="82">
        <f t="shared" si="11"/>
        <v>7957.5068328207944</v>
      </c>
      <c r="Q70" s="82">
        <f t="shared" si="11"/>
        <v>8692.5746859726096</v>
      </c>
      <c r="R70" s="82">
        <f t="shared" si="11"/>
        <v>9747.1754633715427</v>
      </c>
      <c r="S70" s="82">
        <f t="shared" si="11"/>
        <v>10801.776240770476</v>
      </c>
      <c r="T70" s="82">
        <f t="shared" si="11"/>
        <v>11643.355068671332</v>
      </c>
      <c r="U70" s="3"/>
      <c r="V70" s="19"/>
      <c r="W70" s="19"/>
      <c r="X70" s="19"/>
      <c r="Y70" s="19"/>
      <c r="Z70" s="19"/>
      <c r="AA70" s="19"/>
      <c r="AB70" s="19"/>
      <c r="AC70" s="19"/>
      <c r="AD70" s="19"/>
      <c r="AE70" s="19"/>
      <c r="AF70" s="19"/>
      <c r="AG70" s="19"/>
      <c r="AH70" s="19"/>
    </row>
    <row r="71" spans="6:68" s="6" customFormat="1" ht="16" customHeight="1" x14ac:dyDescent="0.3">
      <c r="F71" s="70"/>
      <c r="G71" s="70"/>
      <c r="H71" s="70" t="s">
        <v>251</v>
      </c>
      <c r="I71" s="3">
        <f t="shared" si="8"/>
        <v>955.5434430622247</v>
      </c>
      <c r="J71" s="3">
        <f t="shared" si="9"/>
        <v>2233.8474156669931</v>
      </c>
      <c r="K71" s="3">
        <f t="shared" si="10"/>
        <v>3834.911917814306</v>
      </c>
      <c r="L71" s="3">
        <f t="shared" si="10"/>
        <v>5500.5285258701279</v>
      </c>
      <c r="M71" s="3">
        <f t="shared" si="10"/>
        <v>6972.4888162004227</v>
      </c>
      <c r="N71" s="3">
        <f t="shared" si="10"/>
        <v>8121.6885769881737</v>
      </c>
      <c r="O71" s="3">
        <f t="shared" si="10"/>
        <v>8948.1278082333811</v>
      </c>
      <c r="P71" s="3">
        <f t="shared" si="10"/>
        <v>9645.4628276615713</v>
      </c>
      <c r="Q71" s="3">
        <f t="shared" si="10"/>
        <v>10536.454164815286</v>
      </c>
      <c r="R71" s="3">
        <f t="shared" si="10"/>
        <v>11814.758137420054</v>
      </c>
      <c r="S71" s="3">
        <f t="shared" si="10"/>
        <v>13093.062110024823</v>
      </c>
      <c r="T71" s="3">
        <f t="shared" si="10"/>
        <v>14113.157658995557</v>
      </c>
      <c r="U71" s="25">
        <f>T71</f>
        <v>14113.157658995557</v>
      </c>
      <c r="V71" s="19"/>
      <c r="W71" s="19"/>
      <c r="X71" s="19"/>
      <c r="Y71" s="19"/>
      <c r="Z71" s="19"/>
      <c r="AA71" s="19"/>
      <c r="AB71" s="19"/>
      <c r="AC71" s="19"/>
      <c r="AD71" s="19"/>
      <c r="AE71" s="19"/>
      <c r="AF71" s="19"/>
      <c r="AG71" s="19"/>
      <c r="AH71" s="19"/>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6:68" s="6" customFormat="1" ht="16" customHeight="1" x14ac:dyDescent="0.3">
      <c r="H72" s="83" t="s">
        <v>252</v>
      </c>
      <c r="I72" s="82">
        <f t="shared" si="8"/>
        <v>716.65758229666858</v>
      </c>
      <c r="J72" s="82">
        <f t="shared" si="9"/>
        <v>1675.385561750245</v>
      </c>
      <c r="K72" s="82">
        <f t="shared" si="11"/>
        <v>2876.1839383607294</v>
      </c>
      <c r="L72" s="82">
        <f t="shared" si="11"/>
        <v>4125.3963944025954</v>
      </c>
      <c r="M72" s="82">
        <f t="shared" si="11"/>
        <v>5229.3666121503165</v>
      </c>
      <c r="N72" s="82">
        <f t="shared" si="11"/>
        <v>6091.2664327411294</v>
      </c>
      <c r="O72" s="82">
        <f t="shared" si="11"/>
        <v>6711.0958561750349</v>
      </c>
      <c r="P72" s="82">
        <f t="shared" si="11"/>
        <v>7234.0971207461771</v>
      </c>
      <c r="Q72" s="82">
        <f t="shared" si="11"/>
        <v>7902.3406236114643</v>
      </c>
      <c r="R72" s="82">
        <f t="shared" si="11"/>
        <v>8861.0686030650413</v>
      </c>
      <c r="S72" s="82">
        <f t="shared" si="11"/>
        <v>9819.7965825186184</v>
      </c>
      <c r="T72" s="82">
        <f t="shared" si="11"/>
        <v>10584.868244246669</v>
      </c>
      <c r="U72" s="3"/>
      <c r="V72" s="19"/>
      <c r="W72" s="19"/>
      <c r="X72" s="19"/>
      <c r="Y72" s="19"/>
      <c r="Z72" s="19"/>
      <c r="AA72" s="19"/>
      <c r="AB72" s="19"/>
      <c r="AC72" s="19"/>
      <c r="AD72" s="19"/>
      <c r="AE72" s="19"/>
      <c r="AF72" s="19"/>
      <c r="AG72" s="19"/>
      <c r="AH72" s="19"/>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6:68" s="6" customFormat="1" ht="16" customHeight="1" x14ac:dyDescent="0.3">
      <c r="F73" s="76"/>
      <c r="G73" s="76"/>
      <c r="H73" s="76" t="s">
        <v>253</v>
      </c>
      <c r="I73" s="112">
        <f t="shared" si="8"/>
        <v>95.554344306222461</v>
      </c>
      <c r="J73" s="3">
        <f t="shared" si="9"/>
        <v>223.38474156669932</v>
      </c>
      <c r="K73" s="3">
        <f t="shared" si="10"/>
        <v>383.49119178143059</v>
      </c>
      <c r="L73" s="3">
        <f t="shared" si="10"/>
        <v>550.05285258701269</v>
      </c>
      <c r="M73" s="3">
        <f t="shared" si="10"/>
        <v>697.2488816200422</v>
      </c>
      <c r="N73" s="3">
        <f t="shared" si="10"/>
        <v>812.16885769881731</v>
      </c>
      <c r="O73" s="3">
        <f t="shared" si="10"/>
        <v>894.81278082333802</v>
      </c>
      <c r="P73" s="3">
        <f t="shared" si="10"/>
        <v>964.54628276615699</v>
      </c>
      <c r="Q73" s="3">
        <f t="shared" si="10"/>
        <v>1053.6454164815286</v>
      </c>
      <c r="R73" s="3">
        <f t="shared" si="10"/>
        <v>1181.4758137420056</v>
      </c>
      <c r="S73" s="3">
        <f t="shared" si="10"/>
        <v>1309.3062110024825</v>
      </c>
      <c r="T73" s="3">
        <f t="shared" si="10"/>
        <v>1411.3157658995558</v>
      </c>
      <c r="U73" s="25">
        <f>T73</f>
        <v>1411.3157658995558</v>
      </c>
      <c r="V73" s="19"/>
      <c r="W73" s="19"/>
      <c r="X73" s="19"/>
      <c r="Y73" s="19"/>
      <c r="Z73" s="19"/>
      <c r="AA73" s="19"/>
      <c r="AB73" s="19"/>
      <c r="AC73" s="19"/>
      <c r="AD73" s="19"/>
      <c r="AE73" s="19"/>
      <c r="AF73" s="19"/>
      <c r="AG73" s="19"/>
      <c r="AH73" s="19"/>
    </row>
    <row r="74" spans="6:68" s="6" customFormat="1" ht="16" customHeight="1" x14ac:dyDescent="0.3">
      <c r="G74" s="28"/>
      <c r="H74" s="83" t="s">
        <v>254</v>
      </c>
      <c r="I74" s="82">
        <f t="shared" si="8"/>
        <v>71.665758229666849</v>
      </c>
      <c r="J74" s="82">
        <f t="shared" si="9"/>
        <v>167.5385561750245</v>
      </c>
      <c r="K74" s="82">
        <f t="shared" si="11"/>
        <v>287.61839383607298</v>
      </c>
      <c r="L74" s="82">
        <f t="shared" si="11"/>
        <v>412.53963944025958</v>
      </c>
      <c r="M74" s="82">
        <f t="shared" si="11"/>
        <v>522.93666121503168</v>
      </c>
      <c r="N74" s="82">
        <f t="shared" si="11"/>
        <v>609.12664327411301</v>
      </c>
      <c r="O74" s="82">
        <f t="shared" si="11"/>
        <v>671.10958561750351</v>
      </c>
      <c r="P74" s="82">
        <f t="shared" si="11"/>
        <v>723.4097120746178</v>
      </c>
      <c r="Q74" s="82">
        <f t="shared" si="11"/>
        <v>790.23406236114647</v>
      </c>
      <c r="R74" s="82">
        <f t="shared" si="11"/>
        <v>886.10686030650413</v>
      </c>
      <c r="S74" s="82">
        <f t="shared" si="11"/>
        <v>981.97965825186179</v>
      </c>
      <c r="T74" s="82">
        <f t="shared" si="11"/>
        <v>1058.4868244246668</v>
      </c>
      <c r="U74" s="3"/>
      <c r="V74" s="19"/>
      <c r="W74" s="19"/>
      <c r="X74" s="19"/>
      <c r="Y74" s="19"/>
      <c r="Z74" s="19"/>
      <c r="AA74" s="19"/>
      <c r="AB74" s="19"/>
      <c r="AC74" s="19"/>
      <c r="AD74" s="19"/>
      <c r="AE74" s="19"/>
      <c r="AF74" s="19"/>
      <c r="AG74" s="19"/>
      <c r="AH74" s="19"/>
      <c r="BA74" s="16"/>
    </row>
    <row r="75" spans="6:68" s="6" customFormat="1" ht="16" customHeight="1" x14ac:dyDescent="0.3">
      <c r="F75" s="71"/>
      <c r="G75" s="71"/>
      <c r="H75" s="71" t="s">
        <v>255</v>
      </c>
      <c r="I75" s="3">
        <f t="shared" si="8"/>
        <v>0</v>
      </c>
      <c r="J75" s="3">
        <f t="shared" si="9"/>
        <v>0</v>
      </c>
      <c r="K75" s="3">
        <f t="shared" si="10"/>
        <v>0</v>
      </c>
      <c r="L75" s="3">
        <f t="shared" si="10"/>
        <v>0</v>
      </c>
      <c r="M75" s="3">
        <f t="shared" si="10"/>
        <v>0</v>
      </c>
      <c r="N75" s="3">
        <f t="shared" si="10"/>
        <v>0</v>
      </c>
      <c r="O75" s="3">
        <f t="shared" si="10"/>
        <v>0</v>
      </c>
      <c r="P75" s="3">
        <f t="shared" si="10"/>
        <v>0</v>
      </c>
      <c r="Q75" s="3">
        <f t="shared" si="10"/>
        <v>0</v>
      </c>
      <c r="R75" s="3">
        <f t="shared" si="10"/>
        <v>0</v>
      </c>
      <c r="S75" s="3">
        <f t="shared" si="10"/>
        <v>0</v>
      </c>
      <c r="T75" s="3">
        <f t="shared" si="10"/>
        <v>0</v>
      </c>
      <c r="U75" s="25">
        <f>T75</f>
        <v>0</v>
      </c>
      <c r="V75" s="19"/>
      <c r="W75" s="19"/>
      <c r="X75" s="19"/>
      <c r="Y75" s="19"/>
      <c r="Z75" s="19"/>
      <c r="AA75" s="19"/>
      <c r="AB75" s="19"/>
      <c r="AC75" s="19"/>
      <c r="AD75" s="19"/>
      <c r="AE75" s="19"/>
      <c r="AF75" s="19"/>
      <c r="AG75" s="19"/>
      <c r="AH75" s="19"/>
      <c r="BN75" s="21"/>
      <c r="BP75" s="21"/>
    </row>
    <row r="76" spans="6:68" s="6" customFormat="1" ht="16" customHeight="1" x14ac:dyDescent="0.3">
      <c r="G76" s="31"/>
      <c r="H76" s="31"/>
      <c r="I76" s="82">
        <f>I32</f>
        <v>0</v>
      </c>
      <c r="J76" s="82">
        <f t="shared" si="9"/>
        <v>0</v>
      </c>
      <c r="K76" s="82">
        <f t="shared" si="11"/>
        <v>0</v>
      </c>
      <c r="L76" s="82">
        <f t="shared" si="11"/>
        <v>0</v>
      </c>
      <c r="M76" s="82">
        <f t="shared" si="11"/>
        <v>0</v>
      </c>
      <c r="N76" s="82">
        <f t="shared" si="11"/>
        <v>0</v>
      </c>
      <c r="O76" s="82">
        <f t="shared" si="11"/>
        <v>0</v>
      </c>
      <c r="P76" s="82">
        <f t="shared" si="11"/>
        <v>0</v>
      </c>
      <c r="Q76" s="82">
        <f t="shared" si="11"/>
        <v>0</v>
      </c>
      <c r="R76" s="82">
        <f t="shared" si="11"/>
        <v>0</v>
      </c>
      <c r="S76" s="82">
        <f t="shared" si="11"/>
        <v>0</v>
      </c>
      <c r="T76" s="82">
        <f t="shared" si="11"/>
        <v>0</v>
      </c>
      <c r="U76" s="3"/>
      <c r="V76" s="19"/>
      <c r="W76" s="19"/>
      <c r="X76" s="19"/>
      <c r="Y76" s="19"/>
      <c r="Z76" s="19"/>
      <c r="AA76" s="19"/>
      <c r="AB76" s="19"/>
      <c r="AC76" s="19"/>
      <c r="AD76" s="19"/>
      <c r="AE76" s="19"/>
      <c r="AF76" s="19"/>
      <c r="AG76" s="19"/>
      <c r="AH76" s="19"/>
      <c r="AI76" s="2"/>
      <c r="AJ76" s="20"/>
      <c r="AK76" s="2"/>
      <c r="AL76" s="2"/>
      <c r="AM76" s="2"/>
      <c r="AN76" s="2"/>
      <c r="AO76" s="2"/>
      <c r="AP76" s="2"/>
      <c r="AQ76" s="2"/>
      <c r="AR76" s="2"/>
      <c r="AS76" s="2"/>
      <c r="AT76" s="2"/>
      <c r="AU76" s="2"/>
      <c r="AV76" s="2"/>
      <c r="AW76" s="2"/>
      <c r="AX76" s="20"/>
      <c r="AY76" s="2"/>
      <c r="AZ76" s="2"/>
      <c r="BA76" s="2"/>
      <c r="BB76" s="2"/>
      <c r="BC76" s="2"/>
      <c r="BD76" s="2"/>
      <c r="BE76" s="2"/>
      <c r="BF76" s="2"/>
      <c r="BG76" s="2"/>
      <c r="BH76" s="2"/>
      <c r="BI76" s="2"/>
      <c r="BJ76" s="2"/>
      <c r="BK76" s="2"/>
      <c r="BL76" s="2"/>
      <c r="BM76" s="2"/>
      <c r="BN76" s="2"/>
      <c r="BO76" s="2"/>
    </row>
    <row r="77" spans="6:68" s="6" customFormat="1" ht="16" customHeight="1" x14ac:dyDescent="0.3">
      <c r="F77" s="72"/>
      <c r="G77" s="72"/>
      <c r="H77" s="72" t="s">
        <v>248</v>
      </c>
      <c r="I77" s="3">
        <f>I34</f>
        <v>0</v>
      </c>
      <c r="J77" s="3">
        <f t="shared" si="9"/>
        <v>0</v>
      </c>
      <c r="K77" s="3">
        <f t="shared" si="10"/>
        <v>0</v>
      </c>
      <c r="L77" s="3">
        <f t="shared" si="10"/>
        <v>0</v>
      </c>
      <c r="M77" s="3">
        <f t="shared" si="10"/>
        <v>0</v>
      </c>
      <c r="N77" s="3">
        <f t="shared" si="10"/>
        <v>0</v>
      </c>
      <c r="O77" s="3">
        <f t="shared" si="10"/>
        <v>0</v>
      </c>
      <c r="P77" s="3">
        <f t="shared" si="10"/>
        <v>0</v>
      </c>
      <c r="Q77" s="3">
        <f t="shared" si="10"/>
        <v>0</v>
      </c>
      <c r="R77" s="3">
        <f t="shared" si="10"/>
        <v>0</v>
      </c>
      <c r="S77" s="3">
        <f t="shared" si="10"/>
        <v>0</v>
      </c>
      <c r="T77" s="3">
        <f t="shared" si="10"/>
        <v>0</v>
      </c>
      <c r="U77" s="25">
        <f>T77</f>
        <v>0</v>
      </c>
      <c r="V77" s="19"/>
      <c r="W77" s="19"/>
      <c r="X77" s="19"/>
      <c r="Y77" s="19"/>
      <c r="Z77" s="19"/>
      <c r="AA77" s="19"/>
      <c r="AB77" s="19"/>
      <c r="AC77" s="19"/>
      <c r="AD77" s="19"/>
      <c r="AE77" s="19"/>
      <c r="AF77" s="19"/>
      <c r="AG77" s="19"/>
      <c r="AH77" s="19"/>
      <c r="AI77" s="4"/>
      <c r="AK77" s="4"/>
      <c r="AL77" s="4"/>
      <c r="AM77" s="4"/>
      <c r="AN77" s="4"/>
      <c r="AO77" s="4"/>
      <c r="AP77" s="4"/>
      <c r="AQ77" s="4"/>
      <c r="AR77" s="4"/>
      <c r="AS77" s="4"/>
      <c r="AT77" s="4"/>
      <c r="AU77" s="4"/>
      <c r="AV77" s="4"/>
      <c r="AW77" s="4"/>
      <c r="AY77" s="4"/>
      <c r="AZ77" s="29"/>
      <c r="BA77" s="29"/>
      <c r="BB77" s="29"/>
      <c r="BC77" s="29"/>
      <c r="BD77" s="29"/>
      <c r="BE77" s="29"/>
      <c r="BF77" s="29"/>
      <c r="BG77" s="29"/>
      <c r="BH77" s="29"/>
      <c r="BI77" s="29"/>
      <c r="BJ77" s="29"/>
      <c r="BK77" s="29"/>
      <c r="BL77" s="4"/>
      <c r="BM77" s="4"/>
      <c r="BN77" s="4"/>
      <c r="BO77" s="4"/>
    </row>
    <row r="78" spans="6:68" s="6" customFormat="1" ht="16" customHeight="1" x14ac:dyDescent="0.3">
      <c r="I78" s="82">
        <f>I35</f>
        <v>0</v>
      </c>
      <c r="J78" s="82">
        <f t="shared" si="9"/>
        <v>0</v>
      </c>
      <c r="K78" s="82">
        <f t="shared" si="11"/>
        <v>0</v>
      </c>
      <c r="L78" s="82">
        <f t="shared" si="11"/>
        <v>0</v>
      </c>
      <c r="M78" s="82">
        <f t="shared" si="11"/>
        <v>0</v>
      </c>
      <c r="N78" s="82">
        <f t="shared" si="11"/>
        <v>0</v>
      </c>
      <c r="O78" s="82">
        <f t="shared" si="11"/>
        <v>0</v>
      </c>
      <c r="P78" s="82">
        <f t="shared" si="11"/>
        <v>0</v>
      </c>
      <c r="Q78" s="82">
        <f t="shared" si="11"/>
        <v>0</v>
      </c>
      <c r="R78" s="82">
        <f t="shared" si="11"/>
        <v>0</v>
      </c>
      <c r="S78" s="82">
        <f t="shared" si="11"/>
        <v>0</v>
      </c>
      <c r="T78" s="82">
        <f t="shared" si="11"/>
        <v>0</v>
      </c>
      <c r="U78" s="19"/>
      <c r="V78" s="19"/>
      <c r="W78" s="19"/>
      <c r="X78" s="19"/>
      <c r="Y78" s="19"/>
      <c r="Z78" s="19"/>
      <c r="AA78" s="19"/>
      <c r="AB78" s="19"/>
      <c r="AC78" s="19"/>
      <c r="AD78" s="19"/>
      <c r="AE78" s="19"/>
      <c r="AF78" s="19"/>
      <c r="AG78" s="19"/>
      <c r="AH78" s="19"/>
      <c r="AI78" s="3"/>
      <c r="AJ78" s="5"/>
      <c r="AK78" s="14"/>
      <c r="AL78" s="14"/>
      <c r="AM78" s="14"/>
      <c r="AN78" s="14"/>
      <c r="AO78" s="14"/>
      <c r="AP78" s="14"/>
      <c r="AQ78" s="14"/>
      <c r="AR78" s="14"/>
      <c r="AS78" s="14"/>
      <c r="AT78" s="14"/>
      <c r="AU78" s="14"/>
      <c r="AV78" s="14"/>
      <c r="AW78" s="14"/>
      <c r="AX78" s="14"/>
      <c r="AY78" s="5"/>
      <c r="AZ78" s="5"/>
      <c r="BA78" s="5"/>
      <c r="BB78" s="5"/>
      <c r="BC78" s="5"/>
      <c r="BD78" s="5"/>
      <c r="BE78" s="5"/>
      <c r="BF78" s="5"/>
      <c r="BG78" s="5"/>
      <c r="BH78" s="5"/>
      <c r="BI78" s="5"/>
      <c r="BJ78" s="5"/>
      <c r="BK78" s="5"/>
      <c r="BL78" s="5"/>
      <c r="BM78" s="5"/>
      <c r="BN78" s="5"/>
      <c r="BO78" s="5"/>
    </row>
    <row r="79" spans="6:68" s="6" customFormat="1" ht="16" customHeight="1" x14ac:dyDescent="0.3">
      <c r="L79" s="19"/>
      <c r="M79" s="19"/>
      <c r="N79" s="19"/>
      <c r="O79" s="19"/>
      <c r="P79" s="19"/>
      <c r="Q79" s="19"/>
      <c r="R79" s="19"/>
      <c r="S79" s="19"/>
      <c r="T79" s="19"/>
      <c r="U79" s="19"/>
      <c r="V79" s="19"/>
      <c r="W79" s="19"/>
      <c r="X79" s="19"/>
      <c r="Y79" s="19"/>
      <c r="Z79" s="19"/>
      <c r="AA79" s="19"/>
      <c r="AB79" s="19"/>
      <c r="AC79" s="19"/>
      <c r="AD79" s="19"/>
      <c r="AE79" s="19"/>
      <c r="AF79" s="19"/>
      <c r="AG79" s="19"/>
      <c r="AH79" s="19"/>
      <c r="AK79" s="16"/>
      <c r="AL79" s="16"/>
      <c r="AM79" s="16"/>
      <c r="AN79" s="16"/>
      <c r="AO79" s="16"/>
      <c r="AP79" s="16"/>
      <c r="AQ79" s="16"/>
      <c r="AR79" s="16"/>
      <c r="AS79" s="16"/>
      <c r="AT79" s="16"/>
      <c r="AU79" s="16"/>
      <c r="AV79" s="16"/>
      <c r="AW79" s="16"/>
      <c r="AX79" s="21"/>
    </row>
    <row r="80" spans="6:68" s="6" customFormat="1" ht="16" customHeight="1" x14ac:dyDescent="0.3">
      <c r="L80" s="19"/>
      <c r="M80" s="19"/>
      <c r="N80" s="19"/>
      <c r="O80" s="19"/>
      <c r="P80" s="19"/>
      <c r="Q80" s="19"/>
      <c r="R80" s="19"/>
      <c r="S80" s="19"/>
      <c r="T80" s="19"/>
      <c r="U80" s="19"/>
      <c r="V80" s="19"/>
      <c r="W80" s="19"/>
      <c r="X80" s="19"/>
      <c r="Y80" s="19"/>
      <c r="Z80" s="19"/>
      <c r="AA80" s="19"/>
      <c r="AB80" s="19"/>
      <c r="AC80" s="19"/>
      <c r="AD80" s="19"/>
      <c r="AE80" s="19"/>
      <c r="AF80" s="19"/>
      <c r="AG80" s="19"/>
      <c r="AH80" s="19"/>
      <c r="AK80" s="14"/>
      <c r="AL80" s="14"/>
      <c r="AM80" s="14"/>
      <c r="AN80" s="14"/>
      <c r="AO80" s="14"/>
      <c r="AP80" s="14"/>
      <c r="AQ80" s="14"/>
      <c r="AR80" s="14"/>
      <c r="AS80" s="14"/>
      <c r="AT80" s="14"/>
      <c r="AU80" s="14"/>
      <c r="AV80" s="14"/>
      <c r="AW80" s="16"/>
      <c r="AX80" s="21"/>
    </row>
    <row r="81" spans="1:107" s="6" customFormat="1" ht="16" customHeight="1" x14ac:dyDescent="0.3">
      <c r="L81" s="19"/>
      <c r="M81" s="19"/>
      <c r="N81" s="19"/>
      <c r="O81" s="19"/>
      <c r="P81" s="19"/>
      <c r="Q81" s="19"/>
      <c r="R81" s="19"/>
      <c r="S81" s="19"/>
      <c r="T81" s="19"/>
      <c r="U81" s="19"/>
      <c r="V81" s="19"/>
      <c r="W81" s="19"/>
      <c r="X81" s="19"/>
      <c r="Y81" s="19"/>
      <c r="Z81" s="19"/>
      <c r="AA81" s="19"/>
      <c r="AB81" s="19"/>
      <c r="AC81" s="19"/>
      <c r="AD81" s="19"/>
      <c r="AE81" s="19"/>
      <c r="AF81" s="19"/>
      <c r="AG81" s="19"/>
      <c r="AH81" s="19"/>
      <c r="AK81" s="16"/>
      <c r="AL81" s="16"/>
      <c r="AM81" s="16"/>
      <c r="AN81" s="16"/>
      <c r="AO81" s="16"/>
      <c r="AP81" s="16"/>
      <c r="AQ81" s="16"/>
      <c r="AR81" s="16"/>
      <c r="AS81" s="16"/>
      <c r="AT81" s="16"/>
      <c r="AU81" s="16"/>
      <c r="AV81" s="16"/>
      <c r="AW81" s="17"/>
      <c r="AX81" s="21"/>
    </row>
    <row r="82" spans="1:107" s="6" customFormat="1" ht="16" customHeight="1" x14ac:dyDescent="0.3">
      <c r="L82" s="19"/>
      <c r="M82" s="19"/>
      <c r="N82" s="19"/>
      <c r="O82" s="19"/>
      <c r="P82" s="19"/>
      <c r="Q82" s="19"/>
      <c r="R82" s="19"/>
      <c r="S82" s="19"/>
      <c r="T82" s="19"/>
      <c r="U82" s="19"/>
      <c r="V82" s="19"/>
      <c r="W82" s="19"/>
      <c r="X82" s="19"/>
      <c r="Y82" s="19"/>
      <c r="Z82" s="19"/>
      <c r="AA82" s="19"/>
      <c r="AB82" s="19"/>
      <c r="AC82" s="19"/>
      <c r="AD82" s="19"/>
      <c r="AE82" s="19"/>
      <c r="AF82" s="19"/>
      <c r="AG82" s="19"/>
      <c r="AH82" s="19"/>
      <c r="AK82" s="16"/>
      <c r="AL82" s="16"/>
      <c r="AM82" s="16"/>
      <c r="AN82" s="16"/>
      <c r="AO82" s="16"/>
      <c r="AP82" s="16"/>
      <c r="AQ82" s="16"/>
      <c r="AR82" s="16"/>
      <c r="AS82" s="16"/>
      <c r="AT82" s="16"/>
      <c r="AU82" s="16"/>
      <c r="AV82" s="16"/>
      <c r="AW82" s="17"/>
      <c r="AX82" s="21"/>
    </row>
    <row r="83" spans="1:107" s="6" customFormat="1" ht="16" customHeight="1" x14ac:dyDescent="0.3">
      <c r="L83" s="19"/>
      <c r="M83" s="19"/>
      <c r="N83" s="19"/>
      <c r="O83" s="19"/>
      <c r="P83" s="19"/>
      <c r="Q83" s="19"/>
      <c r="R83" s="19"/>
      <c r="S83" s="19"/>
      <c r="T83" s="19"/>
      <c r="U83" s="19"/>
      <c r="V83" s="19"/>
      <c r="W83" s="19"/>
      <c r="X83" s="19"/>
      <c r="Y83" s="19"/>
      <c r="Z83" s="19"/>
      <c r="AA83" s="19"/>
      <c r="AB83" s="19"/>
      <c r="AC83" s="19"/>
      <c r="AD83" s="19"/>
      <c r="AE83" s="19"/>
      <c r="AF83" s="19"/>
      <c r="AG83" s="19"/>
      <c r="AH83" s="19"/>
      <c r="AK83" s="16"/>
      <c r="AL83" s="16"/>
      <c r="AM83" s="16"/>
      <c r="AN83" s="16"/>
      <c r="AO83" s="16"/>
      <c r="AP83" s="16"/>
      <c r="AQ83" s="16"/>
      <c r="AR83" s="16"/>
      <c r="AS83" s="16"/>
      <c r="AT83" s="16"/>
      <c r="AU83" s="16"/>
      <c r="AV83" s="16"/>
      <c r="AW83" s="17"/>
      <c r="AX83" s="21"/>
    </row>
    <row r="84" spans="1:107" s="6" customFormat="1" ht="16" customHeight="1" x14ac:dyDescent="0.3">
      <c r="L84" s="19"/>
      <c r="M84" s="19"/>
      <c r="N84" s="19"/>
      <c r="O84" s="19"/>
      <c r="P84" s="19"/>
      <c r="Q84" s="19"/>
      <c r="R84" s="19"/>
      <c r="S84" s="19"/>
      <c r="T84" s="19"/>
      <c r="U84" s="19"/>
      <c r="V84" s="19"/>
      <c r="W84" s="19"/>
      <c r="X84" s="19"/>
      <c r="Y84" s="19"/>
      <c r="Z84" s="19"/>
      <c r="AA84" s="19"/>
      <c r="AB84" s="19"/>
      <c r="AC84" s="19"/>
      <c r="AD84" s="19"/>
      <c r="AE84" s="19"/>
      <c r="AF84" s="19"/>
      <c r="AG84" s="19"/>
      <c r="AH84" s="19"/>
      <c r="AK84" s="16"/>
      <c r="AL84" s="16"/>
      <c r="AM84" s="16"/>
      <c r="AN84" s="16"/>
      <c r="AO84" s="16"/>
      <c r="AP84" s="16"/>
      <c r="AQ84" s="16"/>
      <c r="AR84" s="16"/>
      <c r="AS84" s="16"/>
      <c r="AT84" s="16"/>
      <c r="AU84" s="16"/>
      <c r="AV84" s="16"/>
      <c r="AW84" s="17"/>
      <c r="AX84" s="21"/>
    </row>
    <row r="85" spans="1:107" s="6" customFormat="1" ht="16" customHeight="1" x14ac:dyDescent="0.3">
      <c r="L85" s="19"/>
      <c r="M85" s="19"/>
      <c r="N85" s="19"/>
      <c r="O85" s="19"/>
      <c r="P85" s="19"/>
      <c r="Q85" s="19"/>
      <c r="R85" s="19"/>
      <c r="S85" s="19"/>
      <c r="T85" s="19"/>
      <c r="U85" s="19"/>
      <c r="V85" s="19"/>
      <c r="W85" s="19"/>
      <c r="X85" s="19"/>
      <c r="Y85" s="19"/>
      <c r="Z85" s="19"/>
      <c r="AA85" s="19"/>
      <c r="AB85" s="19"/>
      <c r="AC85" s="19"/>
      <c r="AD85" s="19"/>
      <c r="AE85" s="19"/>
      <c r="AF85" s="19"/>
      <c r="AG85" s="19"/>
      <c r="AH85" s="19"/>
      <c r="AK85" s="16"/>
      <c r="AL85" s="16"/>
      <c r="AM85" s="16"/>
      <c r="AN85" s="16"/>
      <c r="AO85" s="16"/>
      <c r="AP85" s="16"/>
      <c r="AQ85" s="16"/>
      <c r="AR85" s="16"/>
      <c r="AS85" s="16"/>
      <c r="AT85" s="16"/>
      <c r="AU85" s="16"/>
      <c r="AV85" s="16"/>
      <c r="AW85" s="17"/>
      <c r="AX85" s="21"/>
      <c r="DB85" s="6" t="s">
        <v>204</v>
      </c>
    </row>
    <row r="86" spans="1:107" s="6" customFormat="1" ht="16" customHeight="1" x14ac:dyDescent="0.3">
      <c r="L86" s="19"/>
      <c r="M86" s="19"/>
      <c r="N86" s="19"/>
      <c r="O86" s="19"/>
      <c r="P86" s="19"/>
      <c r="Q86" s="19"/>
      <c r="R86" s="19"/>
      <c r="S86" s="19"/>
      <c r="T86" s="19"/>
      <c r="U86" s="19"/>
      <c r="V86" s="19"/>
      <c r="W86" s="19"/>
      <c r="X86" s="19"/>
      <c r="Y86" s="19"/>
      <c r="Z86" s="19"/>
      <c r="AA86" s="19"/>
      <c r="AB86" s="19"/>
      <c r="AC86" s="19"/>
      <c r="AD86" s="19"/>
      <c r="AE86" s="19"/>
      <c r="AF86" s="19"/>
      <c r="AG86" s="19"/>
      <c r="AH86" s="19"/>
      <c r="AK86" s="16"/>
      <c r="AL86" s="16"/>
      <c r="AM86" s="16"/>
      <c r="AN86" s="16"/>
      <c r="AO86" s="16"/>
      <c r="AP86" s="16"/>
      <c r="AQ86" s="16"/>
      <c r="AR86" s="16"/>
      <c r="AS86" s="16"/>
      <c r="AT86" s="16"/>
      <c r="AU86" s="16"/>
      <c r="AV86" s="16"/>
      <c r="AW86" s="17"/>
      <c r="AX86" s="21"/>
      <c r="DC86" s="6" t="s">
        <v>206</v>
      </c>
    </row>
    <row r="87" spans="1:107" s="6" customFormat="1" ht="16" customHeight="1" x14ac:dyDescent="0.3">
      <c r="L87" s="19"/>
      <c r="M87" s="19"/>
      <c r="N87" s="19"/>
      <c r="O87" s="19"/>
      <c r="P87" s="19"/>
      <c r="Q87" s="19"/>
      <c r="R87" s="19"/>
      <c r="S87" s="19"/>
      <c r="T87" s="19"/>
      <c r="U87" s="19"/>
      <c r="V87" s="19"/>
      <c r="W87" s="19"/>
      <c r="X87" s="19"/>
      <c r="Y87" s="19"/>
      <c r="Z87" s="19"/>
      <c r="AA87" s="19"/>
      <c r="AB87" s="19"/>
      <c r="AC87" s="19"/>
      <c r="AD87" s="19"/>
      <c r="AE87" s="19"/>
      <c r="AF87" s="19"/>
      <c r="AG87" s="19"/>
      <c r="AH87" s="19"/>
      <c r="AK87" s="16"/>
      <c r="AL87" s="16"/>
      <c r="AM87" s="16"/>
      <c r="AN87" s="16"/>
      <c r="AO87" s="16"/>
      <c r="AP87" s="16"/>
      <c r="AQ87" s="16"/>
      <c r="AR87" s="16"/>
      <c r="AS87" s="16"/>
      <c r="AT87" s="16"/>
      <c r="AU87" s="16"/>
      <c r="AV87" s="16"/>
      <c r="AW87" s="17"/>
      <c r="AX87" s="21"/>
    </row>
    <row r="88" spans="1:107" s="6" customFormat="1" ht="16" customHeight="1" x14ac:dyDescent="0.3">
      <c r="L88" s="19"/>
      <c r="M88" s="19"/>
      <c r="N88" s="19"/>
      <c r="O88" s="19"/>
      <c r="P88" s="19"/>
      <c r="Q88" s="19"/>
      <c r="R88" s="19"/>
      <c r="S88" s="19"/>
      <c r="T88" s="19"/>
      <c r="U88" s="19"/>
      <c r="V88" s="19"/>
      <c r="W88" s="19"/>
      <c r="X88" s="19"/>
      <c r="Y88" s="19"/>
      <c r="Z88" s="19"/>
      <c r="AA88" s="19"/>
      <c r="AB88" s="19"/>
      <c r="AC88" s="19"/>
      <c r="AD88" s="19"/>
      <c r="AE88" s="19"/>
      <c r="AF88" s="19"/>
      <c r="AG88" s="19"/>
      <c r="AH88" s="19"/>
      <c r="AK88" s="16"/>
      <c r="AL88" s="16"/>
      <c r="AM88" s="16"/>
      <c r="AN88" s="16"/>
      <c r="AO88" s="16"/>
      <c r="AP88" s="16"/>
      <c r="AQ88" s="16"/>
      <c r="AR88" s="16"/>
      <c r="AS88" s="16"/>
      <c r="AT88" s="16"/>
      <c r="AU88" s="16"/>
      <c r="AV88" s="16"/>
      <c r="AW88" s="17"/>
      <c r="AX88" s="21"/>
    </row>
    <row r="89" spans="1:107" s="6" customFormat="1" ht="16" customHeight="1" x14ac:dyDescent="0.3">
      <c r="L89" s="19"/>
      <c r="M89" s="19"/>
      <c r="N89" s="19"/>
      <c r="O89" s="19"/>
      <c r="P89" s="19"/>
      <c r="Q89" s="19"/>
      <c r="R89" s="19"/>
      <c r="S89" s="19"/>
      <c r="T89" s="19"/>
      <c r="U89" s="19"/>
      <c r="V89" s="19"/>
      <c r="W89" s="19"/>
      <c r="X89" s="19"/>
      <c r="Y89" s="19"/>
      <c r="Z89" s="19"/>
      <c r="AA89" s="19"/>
      <c r="AB89" s="19"/>
      <c r="AC89" s="19"/>
      <c r="AD89" s="19"/>
      <c r="AE89" s="19"/>
      <c r="AF89" s="19"/>
      <c r="AG89" s="19"/>
      <c r="AH89" s="19"/>
      <c r="AK89" s="16"/>
      <c r="AL89" s="16"/>
      <c r="AM89" s="16"/>
      <c r="AN89" s="16"/>
      <c r="AO89" s="16"/>
      <c r="AP89" s="16"/>
      <c r="AQ89" s="16"/>
      <c r="AR89" s="16"/>
      <c r="AS89" s="16"/>
      <c r="AT89" s="16"/>
      <c r="AU89" s="16"/>
      <c r="AV89" s="16"/>
      <c r="AW89" s="17"/>
      <c r="AX89" s="21"/>
    </row>
    <row r="90" spans="1:107" s="6" customFormat="1" ht="16" customHeight="1" x14ac:dyDescent="0.3">
      <c r="L90" s="19"/>
      <c r="M90" s="19"/>
      <c r="N90" s="19"/>
      <c r="O90" s="19"/>
      <c r="P90" s="19"/>
      <c r="Q90" s="19"/>
      <c r="R90" s="19"/>
      <c r="S90" s="19"/>
      <c r="T90" s="19"/>
      <c r="U90" s="19"/>
      <c r="V90" s="19"/>
      <c r="W90" s="19"/>
      <c r="X90" s="19"/>
      <c r="Y90" s="19"/>
      <c r="Z90" s="19"/>
      <c r="AA90" s="19"/>
      <c r="AB90" s="19"/>
      <c r="AC90" s="19"/>
      <c r="AD90" s="19"/>
      <c r="AE90" s="19"/>
      <c r="AF90" s="19"/>
      <c r="AG90" s="19"/>
      <c r="AH90" s="19"/>
      <c r="AK90" s="16"/>
      <c r="AL90" s="16"/>
      <c r="AM90" s="16"/>
      <c r="AN90" s="16"/>
      <c r="AO90" s="16"/>
      <c r="AP90" s="16"/>
      <c r="AQ90" s="16"/>
      <c r="AR90" s="16"/>
      <c r="AS90" s="16"/>
      <c r="AT90" s="16"/>
      <c r="AU90" s="16"/>
      <c r="AV90" s="16"/>
      <c r="AW90" s="17"/>
      <c r="AX90" s="21"/>
    </row>
    <row r="91" spans="1:107" s="6" customFormat="1" ht="16" customHeight="1" x14ac:dyDescent="0.3">
      <c r="L91" s="19"/>
      <c r="M91" s="19"/>
      <c r="N91" s="19"/>
      <c r="O91" s="19"/>
      <c r="P91" s="19"/>
      <c r="Q91" s="19"/>
      <c r="R91" s="19"/>
      <c r="S91" s="19"/>
      <c r="T91" s="19"/>
      <c r="U91" s="19"/>
      <c r="V91" s="19"/>
      <c r="W91" s="19"/>
      <c r="X91" s="19"/>
      <c r="Y91" s="19"/>
      <c r="Z91" s="19"/>
      <c r="AA91" s="19"/>
      <c r="AB91" s="19"/>
      <c r="AC91" s="19"/>
      <c r="AD91" s="19"/>
      <c r="AE91" s="19"/>
      <c r="AF91" s="19"/>
      <c r="AG91" s="19"/>
      <c r="AH91" s="19"/>
      <c r="AK91" s="16"/>
      <c r="AL91" s="16"/>
      <c r="AM91" s="16"/>
      <c r="AN91" s="16"/>
      <c r="AO91" s="16"/>
      <c r="AP91" s="16"/>
      <c r="AQ91" s="16"/>
      <c r="AR91" s="16"/>
      <c r="AS91" s="16"/>
      <c r="AT91" s="16"/>
      <c r="AU91" s="16"/>
      <c r="AV91" s="16"/>
      <c r="AW91" s="17"/>
      <c r="AX91" s="21"/>
    </row>
    <row r="92" spans="1:107" s="6" customFormat="1" ht="16" customHeight="1" x14ac:dyDescent="0.3">
      <c r="L92" s="19"/>
      <c r="M92" s="19"/>
      <c r="N92" s="19"/>
      <c r="O92" s="19"/>
      <c r="P92" s="19"/>
      <c r="Q92" s="19"/>
      <c r="R92" s="19"/>
      <c r="S92" s="19"/>
      <c r="T92" s="19"/>
      <c r="U92" s="19"/>
      <c r="V92" s="19"/>
      <c r="W92" s="19"/>
      <c r="X92" s="19"/>
      <c r="Y92" s="19"/>
      <c r="Z92" s="19"/>
      <c r="AA92" s="19"/>
      <c r="AB92" s="19"/>
      <c r="AC92" s="19"/>
      <c r="AD92" s="19"/>
      <c r="AE92" s="19"/>
      <c r="AF92" s="19"/>
      <c r="AG92" s="19"/>
      <c r="AH92" s="19"/>
      <c r="AK92" s="16"/>
      <c r="AL92" s="16"/>
      <c r="AM92" s="16"/>
      <c r="AN92" s="16"/>
      <c r="AO92" s="16"/>
      <c r="AP92" s="16"/>
      <c r="AQ92" s="16"/>
      <c r="AR92" s="16"/>
      <c r="AS92" s="16"/>
      <c r="AT92" s="16"/>
      <c r="AU92" s="16"/>
      <c r="AV92" s="16"/>
      <c r="AW92" s="17"/>
      <c r="AX92" s="21"/>
    </row>
    <row r="93" spans="1:107" s="6" customFormat="1" ht="16" customHeight="1" x14ac:dyDescent="0.3">
      <c r="L93" s="19"/>
      <c r="M93" s="19"/>
      <c r="N93" s="19"/>
      <c r="O93" s="19"/>
      <c r="P93" s="19"/>
      <c r="Q93" s="19"/>
      <c r="R93" s="19"/>
      <c r="S93" s="19"/>
      <c r="T93" s="19"/>
      <c r="U93" s="19"/>
      <c r="V93" s="19"/>
      <c r="W93" s="19"/>
      <c r="X93" s="19"/>
      <c r="Y93" s="19"/>
      <c r="Z93" s="19"/>
      <c r="AA93" s="19"/>
      <c r="AB93" s="19"/>
      <c r="AC93" s="19"/>
      <c r="AD93" s="19"/>
      <c r="AE93" s="19"/>
      <c r="AF93" s="19"/>
      <c r="AG93" s="19"/>
      <c r="AH93" s="19"/>
      <c r="AK93" s="16"/>
      <c r="AL93" s="16"/>
      <c r="AM93" s="16"/>
      <c r="AN93" s="16"/>
      <c r="AO93" s="16"/>
      <c r="AP93" s="16"/>
      <c r="AQ93" s="16"/>
      <c r="AR93" s="16"/>
      <c r="AS93" s="16"/>
      <c r="AT93" s="16"/>
      <c r="AU93" s="16"/>
      <c r="AV93" s="16"/>
      <c r="AW93" s="17"/>
      <c r="AX93" s="21"/>
    </row>
    <row r="94" spans="1:107" s="6" customFormat="1" ht="16" customHeight="1" x14ac:dyDescent="0.3">
      <c r="L94" s="19"/>
      <c r="M94" s="19"/>
      <c r="N94" s="19"/>
      <c r="O94" s="19"/>
      <c r="P94" s="19"/>
      <c r="Q94" s="19"/>
      <c r="R94" s="19"/>
      <c r="S94" s="19"/>
      <c r="T94" s="19"/>
      <c r="U94" s="19"/>
      <c r="V94" s="19"/>
      <c r="W94" s="19"/>
      <c r="X94" s="19"/>
      <c r="Y94" s="19"/>
      <c r="Z94" s="19"/>
      <c r="AA94" s="19"/>
      <c r="AB94" s="19"/>
      <c r="AC94" s="19"/>
      <c r="AD94" s="19"/>
      <c r="AE94" s="19"/>
      <c r="AF94" s="19"/>
      <c r="AG94" s="19"/>
      <c r="AH94" s="19"/>
      <c r="AK94" s="16"/>
      <c r="AL94" s="16"/>
      <c r="AM94" s="16"/>
      <c r="AN94" s="16"/>
      <c r="AO94" s="16"/>
      <c r="AP94" s="16"/>
      <c r="AQ94" s="16"/>
      <c r="AR94" s="16"/>
      <c r="AS94" s="16"/>
      <c r="AT94" s="16"/>
      <c r="AU94" s="16"/>
      <c r="AV94" s="16"/>
      <c r="AW94" s="17"/>
      <c r="AX94" s="21"/>
    </row>
    <row r="95" spans="1:107" s="6" customFormat="1" ht="16" customHeight="1" x14ac:dyDescent="0.3">
      <c r="L95" s="19"/>
      <c r="M95" s="19"/>
      <c r="N95" s="19"/>
      <c r="O95" s="19"/>
      <c r="P95" s="19"/>
      <c r="Q95" s="19"/>
      <c r="R95" s="19"/>
      <c r="S95" s="19"/>
      <c r="T95" s="19"/>
      <c r="U95" s="19"/>
      <c r="V95" s="19"/>
      <c r="W95" s="19"/>
      <c r="X95" s="19"/>
      <c r="Y95" s="19"/>
      <c r="Z95" s="19"/>
      <c r="AA95" s="19"/>
      <c r="AB95" s="19"/>
      <c r="AC95" s="19"/>
      <c r="AD95" s="19"/>
      <c r="AE95" s="19"/>
      <c r="AF95" s="19"/>
      <c r="AG95" s="19"/>
      <c r="AH95" s="19"/>
      <c r="AK95" s="16"/>
      <c r="AL95" s="16"/>
      <c r="AM95" s="16"/>
      <c r="AN95" s="16"/>
      <c r="AO95" s="16"/>
      <c r="AP95" s="16"/>
      <c r="AQ95" s="16"/>
      <c r="AR95" s="16"/>
      <c r="AS95" s="16"/>
      <c r="AT95" s="16"/>
      <c r="AU95" s="16"/>
      <c r="AV95" s="16"/>
      <c r="AW95" s="17"/>
      <c r="AX95" s="21"/>
    </row>
    <row r="96" spans="1:107" ht="16" customHeight="1" x14ac:dyDescent="0.35">
      <c r="A96" s="6"/>
      <c r="B96" s="6"/>
      <c r="C96" s="6"/>
      <c r="D96" s="6"/>
      <c r="E96" s="6"/>
      <c r="F96" s="6"/>
      <c r="G96" s="6"/>
      <c r="H96" s="6"/>
      <c r="I96" s="6"/>
      <c r="J96" s="6"/>
      <c r="K96" s="6"/>
      <c r="L96" s="13"/>
      <c r="M96" s="13"/>
      <c r="N96" s="13"/>
      <c r="O96" s="13"/>
      <c r="P96" s="13"/>
      <c r="Q96" s="13"/>
      <c r="R96" s="13"/>
      <c r="S96" s="13"/>
      <c r="T96" s="13"/>
      <c r="U96" s="13"/>
      <c r="V96" s="13"/>
      <c r="W96" s="13"/>
      <c r="X96" s="13"/>
      <c r="Y96" s="13"/>
      <c r="Z96" s="13"/>
      <c r="AA96" s="13"/>
      <c r="AB96" s="13"/>
      <c r="AC96" s="13"/>
      <c r="AD96" s="13"/>
      <c r="AE96" s="13"/>
      <c r="AF96" s="13"/>
      <c r="AG96" s="13"/>
      <c r="AH96" s="13"/>
      <c r="AI96" s="6"/>
      <c r="AJ96" s="6"/>
      <c r="AK96" s="16"/>
      <c r="AL96" s="16"/>
      <c r="AM96" s="16"/>
      <c r="AN96" s="16"/>
      <c r="AO96" s="16"/>
      <c r="AP96" s="16"/>
      <c r="AQ96" s="16"/>
      <c r="AR96" s="16"/>
      <c r="AS96" s="16"/>
      <c r="AT96" s="16"/>
      <c r="AU96" s="16"/>
      <c r="AV96" s="16"/>
      <c r="AW96" s="17"/>
      <c r="AX96" s="21"/>
      <c r="AY96" s="6"/>
      <c r="AZ96"/>
      <c r="BA96"/>
      <c r="BB96"/>
      <c r="BC96"/>
      <c r="BD96"/>
      <c r="BE96"/>
      <c r="BF96"/>
      <c r="BG96"/>
      <c r="BH96"/>
      <c r="BI96"/>
      <c r="BJ96"/>
      <c r="BM96"/>
      <c r="BN96"/>
      <c r="BO96"/>
      <c r="BQ96"/>
      <c r="BR96"/>
      <c r="BS96"/>
      <c r="BT96"/>
      <c r="BU96"/>
      <c r="BV96"/>
      <c r="BW96"/>
      <c r="BX96"/>
      <c r="BY96"/>
      <c r="BZ96"/>
      <c r="CA96"/>
      <c r="CB96"/>
      <c r="CC96"/>
      <c r="CD96"/>
      <c r="CE96"/>
      <c r="CF96"/>
      <c r="CG96"/>
      <c r="CH96"/>
      <c r="CI96"/>
      <c r="CJ96"/>
      <c r="CK96"/>
      <c r="CL96"/>
      <c r="CM96"/>
      <c r="CN96"/>
      <c r="CO96"/>
      <c r="CP96"/>
      <c r="CQ96"/>
      <c r="CR96"/>
      <c r="CS96"/>
      <c r="CT96"/>
      <c r="CU96"/>
      <c r="CV96"/>
      <c r="CW96"/>
    </row>
    <row r="97" spans="1:101" ht="16" customHeight="1" x14ac:dyDescent="0.35">
      <c r="A97" s="6"/>
      <c r="B97" s="6"/>
      <c r="C97" s="6"/>
      <c r="D97" s="6"/>
      <c r="E97" s="6"/>
      <c r="F97" s="6"/>
      <c r="G97" s="6"/>
      <c r="H97" s="6"/>
      <c r="I97" s="6"/>
      <c r="J97" s="6"/>
      <c r="K97" s="6"/>
      <c r="L97" s="13"/>
      <c r="M97" s="13"/>
      <c r="N97" s="13"/>
      <c r="O97" s="13"/>
      <c r="P97" s="13"/>
      <c r="Q97" s="13"/>
      <c r="R97" s="13"/>
      <c r="S97" s="13"/>
      <c r="T97" s="13"/>
      <c r="U97" s="13"/>
      <c r="V97" s="13"/>
      <c r="W97" s="13"/>
      <c r="X97" s="13"/>
      <c r="Y97" s="13"/>
      <c r="Z97" s="13"/>
      <c r="AA97" s="13"/>
      <c r="AB97" s="13"/>
      <c r="AC97" s="13"/>
      <c r="AD97" s="13"/>
      <c r="AE97" s="13"/>
      <c r="AF97" s="13"/>
      <c r="AG97" s="13"/>
      <c r="AH97" s="13"/>
      <c r="AI97" s="6"/>
      <c r="AJ97" s="6"/>
      <c r="AK97" s="16"/>
      <c r="AL97" s="16"/>
      <c r="AM97" s="16"/>
      <c r="AN97" s="16"/>
      <c r="AO97" s="16"/>
      <c r="AP97" s="16"/>
      <c r="AQ97" s="16"/>
      <c r="AR97" s="16"/>
      <c r="AS97" s="16"/>
      <c r="AT97" s="16"/>
      <c r="AU97" s="16"/>
      <c r="AV97" s="16"/>
      <c r="AW97" s="17"/>
      <c r="AX97" s="21"/>
      <c r="AY97" s="6"/>
      <c r="AZ97"/>
      <c r="BA97"/>
      <c r="BB97"/>
      <c r="BC97"/>
      <c r="BD97"/>
      <c r="BE97"/>
      <c r="BF97"/>
      <c r="BG97"/>
      <c r="BH97"/>
      <c r="BI97"/>
      <c r="BJ97"/>
      <c r="BM97"/>
      <c r="BN97"/>
      <c r="BO97"/>
      <c r="BQ97"/>
      <c r="BR97"/>
      <c r="BS97"/>
      <c r="BT97"/>
      <c r="BU97"/>
      <c r="BV97"/>
      <c r="BW97"/>
      <c r="BX97"/>
      <c r="BY97"/>
      <c r="BZ97"/>
      <c r="CA97"/>
      <c r="CB97"/>
      <c r="CC97"/>
      <c r="CD97"/>
      <c r="CE97"/>
      <c r="CF97"/>
      <c r="CG97"/>
      <c r="CH97"/>
      <c r="CI97"/>
      <c r="CJ97"/>
      <c r="CK97"/>
      <c r="CL97"/>
      <c r="CM97"/>
      <c r="CN97"/>
      <c r="CO97"/>
      <c r="CP97"/>
      <c r="CQ97"/>
      <c r="CR97"/>
      <c r="CS97"/>
      <c r="CT97"/>
      <c r="CU97"/>
      <c r="CV97"/>
      <c r="CW97"/>
    </row>
    <row r="98" spans="1:101" ht="16" customHeight="1" x14ac:dyDescent="0.35">
      <c r="A98" s="6"/>
      <c r="B98" s="6"/>
      <c r="C98" s="6"/>
      <c r="D98" s="6"/>
      <c r="E98" s="6"/>
      <c r="F98" s="6"/>
      <c r="G98" s="6"/>
      <c r="H98" s="6"/>
      <c r="I98" s="6"/>
      <c r="J98" s="6"/>
      <c r="K98" s="6"/>
      <c r="L98" s="13"/>
      <c r="M98" s="13"/>
      <c r="N98" s="13"/>
      <c r="O98" s="13"/>
      <c r="P98" s="13"/>
      <c r="Q98" s="13"/>
      <c r="R98" s="13"/>
      <c r="S98" s="13"/>
      <c r="T98" s="13"/>
      <c r="U98" s="13"/>
      <c r="V98" s="13"/>
      <c r="W98" s="13"/>
      <c r="X98" s="13"/>
      <c r="Y98" s="13"/>
      <c r="Z98" s="13"/>
      <c r="AA98" s="13"/>
      <c r="AB98" s="13"/>
      <c r="AC98" s="13"/>
      <c r="AD98" s="13"/>
      <c r="AE98" s="13"/>
      <c r="AF98" s="13"/>
      <c r="AG98" s="13"/>
      <c r="AH98" s="13"/>
      <c r="AI98" s="6"/>
      <c r="AJ98" s="6"/>
      <c r="AK98" s="16"/>
      <c r="AL98" s="16"/>
      <c r="AM98" s="16"/>
      <c r="AN98" s="16"/>
      <c r="AO98" s="16"/>
      <c r="AP98" s="16"/>
      <c r="AQ98" s="16"/>
      <c r="AR98" s="16"/>
      <c r="AS98" s="16"/>
      <c r="AT98" s="16"/>
      <c r="AU98" s="16"/>
      <c r="AV98" s="16"/>
      <c r="AW98" s="17"/>
      <c r="AX98" s="21"/>
      <c r="AY98" s="6"/>
      <c r="AZ98"/>
      <c r="BA98"/>
      <c r="BB98"/>
      <c r="BC98"/>
      <c r="BD98"/>
      <c r="BE98"/>
      <c r="BF98"/>
      <c r="BG98"/>
      <c r="BH98"/>
      <c r="BI98"/>
      <c r="BJ98"/>
      <c r="BM98"/>
      <c r="BN98"/>
      <c r="BO98"/>
      <c r="BQ98"/>
      <c r="BR98"/>
      <c r="BS98"/>
      <c r="BT98"/>
      <c r="BU98"/>
      <c r="BV98"/>
      <c r="BW98"/>
      <c r="BX98"/>
      <c r="BY98"/>
      <c r="BZ98"/>
      <c r="CA98"/>
      <c r="CB98"/>
      <c r="CC98"/>
      <c r="CD98"/>
      <c r="CE98"/>
      <c r="CF98"/>
      <c r="CG98"/>
      <c r="CH98"/>
      <c r="CI98"/>
      <c r="CJ98"/>
      <c r="CK98"/>
      <c r="CL98"/>
      <c r="CM98"/>
      <c r="CN98"/>
      <c r="CO98"/>
      <c r="CP98"/>
      <c r="CQ98"/>
      <c r="CR98"/>
      <c r="CS98"/>
      <c r="CT98"/>
      <c r="CU98"/>
      <c r="CV98"/>
      <c r="CW98"/>
    </row>
    <row r="99" spans="1:101" ht="15.5" x14ac:dyDescent="0.35">
      <c r="A99" s="6"/>
      <c r="B99" s="6"/>
      <c r="C99" s="6"/>
      <c r="D99" s="6"/>
      <c r="E99" s="6"/>
      <c r="F99" s="6"/>
      <c r="G99" s="6"/>
      <c r="H99" s="6"/>
      <c r="I99" s="6"/>
      <c r="J99" s="6"/>
      <c r="K99" s="6"/>
      <c r="L99" s="13"/>
      <c r="M99" s="13"/>
      <c r="N99" s="13"/>
      <c r="O99" s="13"/>
      <c r="P99" s="13"/>
      <c r="Q99" s="13"/>
      <c r="R99" s="13"/>
      <c r="S99" s="13"/>
      <c r="T99" s="13"/>
      <c r="U99" s="13"/>
      <c r="V99" s="13"/>
      <c r="W99" s="13"/>
      <c r="X99" s="13"/>
      <c r="Y99" s="13"/>
      <c r="Z99" s="13"/>
      <c r="AA99" s="13"/>
      <c r="AB99" s="13"/>
      <c r="AC99" s="13"/>
      <c r="AD99" s="13"/>
      <c r="AE99" s="13"/>
      <c r="AF99" s="13"/>
      <c r="AG99" s="13"/>
      <c r="AH99" s="13"/>
      <c r="AI99" s="6"/>
      <c r="AJ99" s="6"/>
      <c r="AK99" s="16"/>
      <c r="AL99" s="16"/>
      <c r="AM99" s="16"/>
      <c r="AN99" s="16"/>
      <c r="AO99" s="16"/>
      <c r="AP99" s="16"/>
      <c r="AQ99" s="16"/>
      <c r="AR99" s="16"/>
      <c r="AS99" s="16"/>
      <c r="AT99" s="16"/>
      <c r="AU99" s="16"/>
      <c r="AV99" s="16"/>
      <c r="AW99" s="17"/>
      <c r="AX99" s="21"/>
      <c r="AY99" s="6"/>
      <c r="BM99"/>
      <c r="BN99"/>
      <c r="BQ99"/>
      <c r="BR99"/>
      <c r="BS99"/>
      <c r="BT99"/>
      <c r="BU99"/>
      <c r="BV99"/>
      <c r="BW99"/>
      <c r="BX99"/>
      <c r="BY99"/>
      <c r="BZ99"/>
      <c r="CA99"/>
      <c r="CB99"/>
      <c r="CC99"/>
    </row>
    <row r="100" spans="1:101" ht="15.5" x14ac:dyDescent="0.35">
      <c r="B100" s="6"/>
      <c r="C100" s="6"/>
      <c r="D100" s="6"/>
      <c r="E100" s="6"/>
      <c r="F100" s="6"/>
      <c r="G100" s="6"/>
      <c r="H100" s="6"/>
      <c r="I100" s="6"/>
      <c r="J100" s="6"/>
      <c r="K100" s="6"/>
      <c r="AI100" s="6"/>
      <c r="AJ100" s="6"/>
      <c r="AK100" s="16"/>
      <c r="AL100" s="16"/>
      <c r="AM100" s="16"/>
      <c r="AN100" s="16"/>
      <c r="AO100" s="16"/>
      <c r="AP100" s="16"/>
      <c r="AQ100" s="16"/>
      <c r="AR100" s="16"/>
      <c r="AS100" s="16"/>
      <c r="AT100" s="16"/>
      <c r="AU100" s="16"/>
      <c r="AV100" s="16"/>
      <c r="AW100" s="17"/>
      <c r="AX100" s="21"/>
      <c r="AY100" s="6"/>
      <c r="BM100"/>
      <c r="BN100"/>
      <c r="BQ100"/>
      <c r="BR100"/>
      <c r="BS100"/>
      <c r="BT100"/>
      <c r="BU100"/>
      <c r="BV100"/>
      <c r="BW100"/>
      <c r="BX100"/>
      <c r="BY100"/>
      <c r="BZ100"/>
      <c r="CA100"/>
      <c r="CB100"/>
      <c r="CC100"/>
    </row>
    <row r="101" spans="1:101" ht="15.5" x14ac:dyDescent="0.35">
      <c r="B101" s="6"/>
      <c r="C101" s="6"/>
      <c r="D101" s="6"/>
      <c r="E101" s="6"/>
      <c r="F101" s="6"/>
      <c r="G101" s="6"/>
      <c r="H101" s="6"/>
      <c r="I101" s="6"/>
      <c r="J101" s="6"/>
      <c r="K101" s="6"/>
      <c r="AI101" s="6"/>
      <c r="AJ101" s="6"/>
      <c r="AK101" s="16"/>
      <c r="AL101" s="16"/>
      <c r="AM101" s="16"/>
      <c r="AN101" s="16"/>
      <c r="AO101" s="16"/>
      <c r="AP101" s="16"/>
      <c r="AQ101" s="16"/>
      <c r="AR101" s="16"/>
      <c r="AS101" s="16"/>
      <c r="AT101" s="16"/>
      <c r="AU101" s="16"/>
      <c r="AV101" s="16"/>
      <c r="AW101" s="17"/>
      <c r="AX101" s="21"/>
      <c r="AY101" s="6"/>
      <c r="AZ101" s="6"/>
      <c r="BA101" s="6"/>
      <c r="BB101" s="6"/>
      <c r="BC101" s="6"/>
      <c r="BD101" s="6"/>
      <c r="BE101" s="6"/>
      <c r="BF101" s="6"/>
      <c r="BG101" s="6"/>
      <c r="BH101" s="6"/>
      <c r="BI101" s="6"/>
      <c r="BM101"/>
      <c r="BN101"/>
      <c r="BQ101"/>
      <c r="BR101"/>
      <c r="BS101"/>
      <c r="BT101"/>
      <c r="BU101"/>
      <c r="BV101"/>
      <c r="BW101"/>
      <c r="BX101"/>
      <c r="BY101"/>
      <c r="BZ101"/>
      <c r="CA101"/>
      <c r="CB101"/>
      <c r="CC101"/>
    </row>
    <row r="102" spans="1:101" ht="15.5" x14ac:dyDescent="0.35">
      <c r="B102" s="6"/>
      <c r="C102" s="6"/>
      <c r="D102" s="6"/>
      <c r="E102" s="6"/>
      <c r="F102" s="6"/>
      <c r="G102" s="6"/>
      <c r="H102" s="6"/>
      <c r="I102" s="6"/>
      <c r="J102" s="6"/>
      <c r="K102" s="6"/>
      <c r="AI102" s="6"/>
      <c r="AJ102" s="6"/>
      <c r="AK102" s="16"/>
      <c r="AL102" s="16"/>
      <c r="AM102" s="16"/>
      <c r="AN102" s="16"/>
      <c r="AO102" s="16"/>
      <c r="AP102" s="16"/>
      <c r="AQ102" s="16"/>
      <c r="AR102" s="16"/>
      <c r="AS102" s="16"/>
      <c r="AT102" s="16"/>
      <c r="AU102" s="16"/>
      <c r="AV102" s="16"/>
      <c r="AW102" s="17"/>
      <c r="AX102" s="21"/>
      <c r="AY102" s="6"/>
      <c r="BM102"/>
      <c r="BN102"/>
      <c r="BQ102"/>
      <c r="BR102"/>
      <c r="BS102"/>
      <c r="BT102"/>
      <c r="BU102"/>
      <c r="BV102"/>
      <c r="BW102"/>
      <c r="BX102"/>
      <c r="BY102"/>
      <c r="BZ102"/>
      <c r="CA102"/>
      <c r="CB102"/>
      <c r="CC102"/>
    </row>
    <row r="103" spans="1:101" ht="15.5" x14ac:dyDescent="0.35">
      <c r="B103" s="6"/>
      <c r="C103" s="6"/>
      <c r="D103" s="6"/>
      <c r="E103" s="6"/>
      <c r="F103" s="6"/>
      <c r="G103" s="6"/>
      <c r="H103" s="6"/>
      <c r="I103" s="6"/>
      <c r="J103" s="6"/>
      <c r="K103" s="6"/>
      <c r="AI103" s="6"/>
      <c r="AJ103" s="6"/>
      <c r="AK103" s="16"/>
      <c r="AL103" s="16"/>
      <c r="AM103" s="16"/>
      <c r="AN103" s="16"/>
      <c r="AO103" s="16"/>
      <c r="AP103" s="16"/>
      <c r="AQ103" s="16"/>
      <c r="AR103" s="16"/>
      <c r="AS103" s="16"/>
      <c r="AT103" s="16"/>
      <c r="AU103" s="16"/>
      <c r="AV103" s="16"/>
      <c r="AW103" s="17"/>
      <c r="AX103" s="21"/>
      <c r="AY103" s="6"/>
      <c r="BM103"/>
      <c r="BN103"/>
      <c r="BQ103"/>
      <c r="BR103"/>
      <c r="BS103"/>
      <c r="BT103"/>
      <c r="BU103"/>
      <c r="BV103"/>
      <c r="BW103"/>
      <c r="BX103"/>
      <c r="BY103"/>
      <c r="BZ103"/>
      <c r="CA103"/>
      <c r="CB103"/>
      <c r="CC103"/>
    </row>
    <row r="104" spans="1:101" ht="15.5" x14ac:dyDescent="0.35">
      <c r="B104" s="6"/>
      <c r="C104" s="6"/>
      <c r="D104" s="6"/>
      <c r="E104" s="6"/>
      <c r="F104" s="6"/>
      <c r="G104" s="6"/>
      <c r="H104" s="6"/>
      <c r="I104" s="6"/>
      <c r="J104" s="6"/>
      <c r="K104" s="6"/>
      <c r="AI104" s="6"/>
      <c r="AJ104" s="6"/>
      <c r="AK104" s="16"/>
      <c r="AL104" s="16"/>
      <c r="AM104" s="16"/>
      <c r="AN104" s="16"/>
      <c r="AO104" s="16"/>
      <c r="AP104" s="16"/>
      <c r="AQ104" s="16"/>
      <c r="AR104" s="16"/>
      <c r="AS104" s="16"/>
      <c r="AT104" s="16"/>
      <c r="AU104" s="16"/>
      <c r="AV104" s="16"/>
      <c r="AW104" s="17"/>
      <c r="AX104" s="21"/>
      <c r="AY104" s="6"/>
      <c r="AZ104"/>
      <c r="BA104"/>
      <c r="BB104"/>
      <c r="BC104"/>
      <c r="BD104"/>
      <c r="BE104"/>
      <c r="BF104"/>
      <c r="BG104"/>
      <c r="BH104"/>
      <c r="BI104"/>
      <c r="BJ104"/>
      <c r="BM104"/>
      <c r="BN104"/>
    </row>
    <row r="105" spans="1:101" ht="15.5" x14ac:dyDescent="0.35">
      <c r="B105" s="6"/>
      <c r="C105" s="6"/>
      <c r="D105" s="6"/>
      <c r="E105" s="6"/>
      <c r="F105" s="6"/>
      <c r="G105" s="6"/>
      <c r="H105" s="6"/>
      <c r="I105" s="6"/>
      <c r="J105" s="6"/>
      <c r="K105" s="6"/>
      <c r="AI105" s="6"/>
      <c r="AJ105" s="6"/>
      <c r="AK105" s="16"/>
      <c r="AL105" s="16"/>
      <c r="AM105" s="16"/>
      <c r="AN105" s="16"/>
      <c r="AO105" s="16"/>
      <c r="AP105" s="16"/>
      <c r="AQ105" s="16"/>
      <c r="AR105" s="16"/>
      <c r="AS105" s="16"/>
      <c r="AT105" s="16"/>
      <c r="AU105" s="16"/>
      <c r="AV105" s="16"/>
      <c r="AW105" s="17"/>
      <c r="AX105" s="21"/>
      <c r="AY105" s="6"/>
      <c r="AZ105"/>
      <c r="BA105"/>
      <c r="BB105"/>
      <c r="BC105"/>
      <c r="BD105"/>
      <c r="BE105"/>
      <c r="BF105"/>
      <c r="BG105"/>
      <c r="BH105"/>
      <c r="BI105"/>
      <c r="BJ105"/>
      <c r="BM105"/>
      <c r="BN105"/>
    </row>
    <row r="106" spans="1:101" ht="15.5" x14ac:dyDescent="0.35">
      <c r="B106" s="6"/>
      <c r="C106" s="6"/>
      <c r="D106" s="6"/>
      <c r="E106" s="6"/>
      <c r="F106" s="6"/>
      <c r="G106" s="6"/>
      <c r="H106" s="6"/>
      <c r="I106" s="6"/>
      <c r="J106" s="6"/>
      <c r="K106" s="6"/>
      <c r="AI106" s="6"/>
      <c r="AJ106" s="6"/>
      <c r="AK106" s="16"/>
      <c r="AL106" s="16"/>
      <c r="AM106" s="16"/>
      <c r="AN106" s="16"/>
      <c r="AO106" s="16"/>
      <c r="AP106" s="16"/>
      <c r="AQ106" s="16"/>
      <c r="AR106" s="16"/>
      <c r="AS106" s="16"/>
      <c r="AT106" s="16"/>
      <c r="AU106" s="16"/>
      <c r="AV106" s="16"/>
      <c r="AW106" s="17"/>
      <c r="AX106" s="21"/>
      <c r="AY106" s="6"/>
      <c r="AZ106"/>
      <c r="BA106"/>
      <c r="BB106"/>
      <c r="BC106"/>
      <c r="BD106"/>
      <c r="BE106"/>
      <c r="BF106"/>
      <c r="BG106"/>
      <c r="BH106"/>
      <c r="BI106"/>
      <c r="BJ106"/>
      <c r="BM106"/>
      <c r="BN106"/>
    </row>
    <row r="107" spans="1:101" ht="15.5" x14ac:dyDescent="0.35">
      <c r="B107" s="6"/>
      <c r="C107" s="6"/>
      <c r="D107" s="6"/>
      <c r="E107" s="6"/>
      <c r="F107" s="6"/>
      <c r="G107" s="6"/>
      <c r="H107" s="6"/>
      <c r="I107" s="6"/>
      <c r="J107" s="6"/>
      <c r="K107" s="6"/>
      <c r="AI107" s="6"/>
      <c r="AJ107" s="6"/>
      <c r="AK107" s="16"/>
      <c r="AL107" s="16"/>
      <c r="AM107" s="16"/>
      <c r="AN107" s="16"/>
      <c r="AO107" s="16"/>
      <c r="AP107" s="16"/>
      <c r="AQ107" s="16"/>
      <c r="AR107" s="16"/>
      <c r="AS107" s="16"/>
      <c r="AT107" s="16"/>
      <c r="AU107" s="16"/>
      <c r="AV107" s="16"/>
      <c r="AW107" s="17"/>
      <c r="AX107" s="21"/>
      <c r="AY107" s="6"/>
      <c r="AZ107"/>
      <c r="BA107"/>
      <c r="BB107"/>
      <c r="BC107"/>
      <c r="BD107"/>
      <c r="BE107"/>
      <c r="BF107"/>
      <c r="BG107"/>
      <c r="BH107"/>
      <c r="BI107"/>
      <c r="BJ107"/>
      <c r="BM107"/>
      <c r="BN107"/>
    </row>
    <row r="108" spans="1:101" ht="15.5" x14ac:dyDescent="0.35">
      <c r="B108" s="6"/>
      <c r="C108" s="6"/>
      <c r="D108" s="6"/>
      <c r="E108" s="6"/>
      <c r="F108" s="6"/>
      <c r="G108" s="6"/>
      <c r="H108" s="6"/>
      <c r="I108" s="6"/>
      <c r="J108" s="6"/>
      <c r="K108" s="6"/>
      <c r="AI108" s="6"/>
      <c r="AJ108" s="6"/>
      <c r="AK108" s="16"/>
      <c r="AL108" s="16"/>
      <c r="AM108" s="16"/>
      <c r="AN108" s="16"/>
      <c r="AO108" s="16"/>
      <c r="AP108" s="16"/>
      <c r="AQ108" s="16"/>
      <c r="AR108" s="16"/>
      <c r="AS108" s="16"/>
      <c r="AT108" s="16"/>
      <c r="AU108" s="16"/>
      <c r="AV108" s="16"/>
      <c r="AW108" s="17"/>
      <c r="AX108" s="21"/>
      <c r="AY108" s="6"/>
      <c r="AZ108"/>
      <c r="BA108"/>
      <c r="BB108"/>
      <c r="BC108"/>
      <c r="BD108"/>
      <c r="BE108"/>
      <c r="BF108"/>
      <c r="BG108"/>
      <c r="BH108"/>
      <c r="BI108"/>
      <c r="BJ108"/>
      <c r="BM108"/>
      <c r="BN108"/>
    </row>
    <row r="109" spans="1:101" ht="15.5" x14ac:dyDescent="0.35">
      <c r="B109" s="6"/>
      <c r="C109" s="6"/>
      <c r="D109" s="6"/>
      <c r="E109" s="6"/>
      <c r="F109" s="6"/>
      <c r="G109" s="6"/>
      <c r="H109" s="6"/>
      <c r="I109" s="6"/>
      <c r="J109" s="6"/>
      <c r="K109" s="6"/>
      <c r="AI109" s="6"/>
      <c r="AJ109" s="6"/>
      <c r="AK109" s="16"/>
      <c r="AL109" s="16"/>
      <c r="AM109" s="16"/>
      <c r="AN109" s="16"/>
      <c r="AO109" s="16"/>
      <c r="AP109" s="16"/>
      <c r="AQ109" s="16"/>
      <c r="AR109" s="16"/>
      <c r="AS109" s="16"/>
      <c r="AT109" s="16"/>
      <c r="AU109" s="16"/>
      <c r="AV109" s="16"/>
      <c r="AW109" s="17"/>
      <c r="AX109" s="21"/>
      <c r="AY109" s="6"/>
      <c r="AZ109"/>
      <c r="BA109"/>
      <c r="BB109"/>
      <c r="BC109"/>
      <c r="BD109"/>
      <c r="BE109"/>
      <c r="BF109"/>
      <c r="BG109"/>
      <c r="BH109"/>
      <c r="BI109"/>
      <c r="BJ109"/>
      <c r="BM109"/>
      <c r="BN109"/>
    </row>
    <row r="110" spans="1:101" ht="15.5" x14ac:dyDescent="0.35">
      <c r="B110" s="6"/>
      <c r="C110" s="6"/>
      <c r="D110" s="6"/>
      <c r="E110" s="6"/>
      <c r="F110" s="6"/>
      <c r="G110" s="6"/>
      <c r="H110" s="6"/>
      <c r="I110" s="6"/>
      <c r="J110" s="6"/>
      <c r="K110" s="6"/>
      <c r="AI110" s="6"/>
      <c r="AJ110" s="6"/>
      <c r="AK110" s="16"/>
      <c r="AL110" s="16"/>
      <c r="AM110" s="16"/>
      <c r="AN110" s="16"/>
      <c r="AO110" s="16"/>
      <c r="AP110" s="16"/>
      <c r="AQ110" s="16"/>
      <c r="AR110" s="16"/>
      <c r="AS110" s="16"/>
      <c r="AT110" s="16"/>
      <c r="AU110" s="16"/>
      <c r="AV110" s="16"/>
      <c r="AW110" s="17"/>
      <c r="AX110" s="21"/>
      <c r="AY110" s="6"/>
      <c r="AZ110"/>
      <c r="BA110"/>
      <c r="BB110"/>
      <c r="BC110"/>
      <c r="BD110"/>
      <c r="BE110"/>
      <c r="BF110"/>
      <c r="BG110"/>
      <c r="BH110"/>
      <c r="BI110"/>
      <c r="BJ110"/>
      <c r="BM110"/>
      <c r="BN110"/>
    </row>
    <row r="111" spans="1:101" ht="15.5" x14ac:dyDescent="0.35">
      <c r="B111" s="6"/>
      <c r="C111" s="6"/>
      <c r="D111" s="6"/>
      <c r="E111" s="6"/>
      <c r="F111" s="6"/>
      <c r="G111" s="6"/>
      <c r="H111" s="6"/>
      <c r="I111" s="6"/>
      <c r="J111" s="6"/>
      <c r="K111" s="6"/>
      <c r="AI111" s="6"/>
      <c r="AJ111" s="6"/>
      <c r="AK111" s="16"/>
      <c r="AL111" s="16"/>
      <c r="AM111" s="16"/>
      <c r="AN111" s="16"/>
      <c r="AO111" s="16"/>
      <c r="AP111" s="16"/>
      <c r="AQ111" s="16"/>
      <c r="AR111" s="16"/>
      <c r="AS111" s="16"/>
      <c r="AT111" s="16"/>
      <c r="AU111" s="16"/>
      <c r="AV111" s="16"/>
      <c r="AW111" s="17"/>
      <c r="AX111" s="21"/>
      <c r="AY111" s="6"/>
      <c r="AZ111"/>
      <c r="BA111"/>
      <c r="BB111"/>
      <c r="BC111"/>
      <c r="BD111"/>
      <c r="BE111"/>
      <c r="BF111"/>
      <c r="BG111"/>
      <c r="BH111"/>
      <c r="BI111"/>
      <c r="BJ111"/>
      <c r="BM111"/>
      <c r="BN111"/>
    </row>
    <row r="112" spans="1:101" ht="15.5" x14ac:dyDescent="0.35">
      <c r="B112" s="6"/>
      <c r="C112" s="6"/>
      <c r="D112" s="6"/>
      <c r="E112" s="6"/>
      <c r="F112" s="6"/>
      <c r="G112" s="6"/>
      <c r="H112" s="6"/>
      <c r="I112" s="6"/>
      <c r="J112" s="6"/>
      <c r="K112" s="6"/>
      <c r="AI112" s="6"/>
      <c r="AJ112" s="6"/>
      <c r="AK112" s="16"/>
      <c r="AL112" s="16"/>
      <c r="AM112" s="16"/>
      <c r="AN112" s="16"/>
      <c r="AO112" s="16"/>
      <c r="AP112" s="16"/>
      <c r="AQ112" s="16"/>
      <c r="AR112" s="16"/>
      <c r="AS112" s="16"/>
      <c r="AT112" s="16"/>
      <c r="AU112" s="16"/>
      <c r="AV112" s="16"/>
      <c r="AW112" s="17"/>
      <c r="AX112" s="21"/>
      <c r="AY112" s="6"/>
      <c r="AZ112"/>
      <c r="BA112"/>
      <c r="BB112"/>
      <c r="BC112"/>
      <c r="BD112"/>
      <c r="BE112"/>
      <c r="BF112"/>
      <c r="BG112"/>
      <c r="BH112"/>
      <c r="BI112"/>
      <c r="BJ112"/>
      <c r="BM112"/>
      <c r="BN112"/>
    </row>
    <row r="113" spans="2:97" ht="15.5" x14ac:dyDescent="0.35">
      <c r="B113" s="6"/>
      <c r="C113" s="6"/>
      <c r="D113" s="6"/>
      <c r="E113" s="6"/>
      <c r="F113" s="6"/>
      <c r="G113" s="6"/>
      <c r="H113" s="6"/>
      <c r="I113" s="6"/>
      <c r="J113" s="6"/>
      <c r="K113" s="6"/>
      <c r="AI113" s="6"/>
      <c r="AJ113" s="6"/>
      <c r="AK113" s="16"/>
      <c r="AL113" s="16"/>
      <c r="AM113" s="16"/>
      <c r="AN113" s="16"/>
      <c r="AO113" s="16"/>
      <c r="AP113" s="16"/>
      <c r="AQ113" s="16"/>
      <c r="AR113" s="16"/>
      <c r="AS113" s="16"/>
      <c r="AT113" s="16"/>
      <c r="AU113" s="16"/>
      <c r="AV113" s="16"/>
      <c r="AW113" s="17"/>
      <c r="AX113" s="21"/>
      <c r="AY113" s="6"/>
      <c r="AZ113"/>
      <c r="BA113"/>
      <c r="BB113"/>
      <c r="BC113"/>
      <c r="BD113"/>
      <c r="BE113"/>
      <c r="BF113"/>
      <c r="BG113"/>
      <c r="BH113"/>
      <c r="BI113"/>
      <c r="BJ113"/>
      <c r="BM113"/>
      <c r="BN113"/>
    </row>
    <row r="114" spans="2:97" ht="15.5" x14ac:dyDescent="0.35">
      <c r="B114" s="6"/>
      <c r="C114" s="6"/>
      <c r="D114" s="6"/>
      <c r="E114" s="6"/>
      <c r="F114" s="6"/>
      <c r="G114" s="6"/>
      <c r="H114" s="6"/>
      <c r="I114" s="6"/>
      <c r="J114" s="6"/>
      <c r="K114" s="6"/>
      <c r="AI114" s="6"/>
      <c r="AJ114" s="6"/>
      <c r="AK114" s="16"/>
      <c r="AL114" s="16"/>
      <c r="AM114" s="16"/>
      <c r="AN114" s="16"/>
      <c r="AO114" s="16"/>
      <c r="AP114" s="16"/>
      <c r="AQ114" s="16"/>
      <c r="AR114" s="16"/>
      <c r="AS114" s="16"/>
      <c r="AT114" s="16"/>
      <c r="AU114" s="16"/>
      <c r="AV114" s="16"/>
      <c r="AW114" s="17"/>
      <c r="AX114" s="21"/>
      <c r="AY114" s="6"/>
      <c r="AZ114"/>
      <c r="BA114"/>
      <c r="BB114"/>
      <c r="BC114"/>
      <c r="BD114"/>
      <c r="BE114"/>
      <c r="BF114"/>
      <c r="BG114"/>
      <c r="BH114"/>
      <c r="BI114"/>
      <c r="BJ114"/>
      <c r="BM114"/>
      <c r="BN114"/>
    </row>
    <row r="115" spans="2:97" ht="15.5" x14ac:dyDescent="0.35">
      <c r="B115" s="6"/>
      <c r="C115" s="6"/>
      <c r="D115" s="6"/>
      <c r="E115" s="6"/>
      <c r="F115" s="6"/>
      <c r="G115" s="6"/>
      <c r="H115" s="6"/>
      <c r="I115" s="6"/>
      <c r="J115" s="6"/>
      <c r="K115" s="6"/>
      <c r="AI115" s="6"/>
      <c r="AJ115" s="6"/>
      <c r="AK115" s="16"/>
      <c r="AL115" s="16"/>
      <c r="AM115" s="16"/>
      <c r="AN115" s="16"/>
      <c r="AO115" s="16"/>
      <c r="AP115" s="16"/>
      <c r="AQ115" s="16"/>
      <c r="AR115" s="16"/>
      <c r="AS115" s="16"/>
      <c r="AT115" s="16"/>
      <c r="AU115" s="16"/>
      <c r="AV115" s="16"/>
      <c r="AW115" s="17"/>
      <c r="AX115" s="16"/>
      <c r="AY115" s="6"/>
      <c r="AZ115"/>
      <c r="BA115"/>
      <c r="BB115"/>
      <c r="BC115"/>
      <c r="BD115"/>
      <c r="BE115"/>
      <c r="BF115"/>
      <c r="BG115"/>
      <c r="BH115"/>
      <c r="BI115"/>
      <c r="BJ115"/>
      <c r="BM115"/>
      <c r="BN115"/>
    </row>
    <row r="116" spans="2:97" ht="15.5" x14ac:dyDescent="0.35">
      <c r="B116" s="6"/>
      <c r="C116" s="6"/>
      <c r="D116" s="6"/>
      <c r="E116" s="6"/>
      <c r="F116" s="6"/>
      <c r="G116" s="6"/>
      <c r="H116" s="6"/>
      <c r="I116" s="6"/>
      <c r="J116" s="6"/>
      <c r="K116" s="6"/>
      <c r="AI116" s="6"/>
      <c r="AJ116" s="6"/>
      <c r="AK116" s="16"/>
      <c r="AL116" s="16"/>
      <c r="AM116" s="16"/>
      <c r="AN116" s="16"/>
      <c r="AO116" s="16"/>
      <c r="AP116" s="16"/>
      <c r="AQ116" s="16"/>
      <c r="AR116" s="16"/>
      <c r="AS116" s="16"/>
      <c r="AT116" s="16"/>
      <c r="AU116" s="16"/>
      <c r="AV116" s="16"/>
      <c r="AW116" s="17"/>
      <c r="AX116" s="16"/>
      <c r="AY116" s="6"/>
      <c r="AZ116"/>
      <c r="BA116"/>
      <c r="BB116"/>
      <c r="BC116"/>
      <c r="BD116"/>
      <c r="BE116"/>
      <c r="BF116"/>
      <c r="BG116"/>
      <c r="BH116"/>
      <c r="BI116"/>
      <c r="BJ116"/>
      <c r="BM116"/>
      <c r="BN116"/>
    </row>
    <row r="117" spans="2:97" ht="15.5" x14ac:dyDescent="0.35">
      <c r="B117" s="6"/>
      <c r="C117" s="6"/>
      <c r="D117" s="6"/>
      <c r="E117" s="6"/>
      <c r="F117" s="6"/>
      <c r="G117" s="6"/>
      <c r="H117" s="6"/>
      <c r="I117" s="6"/>
      <c r="J117" s="6"/>
      <c r="K117" s="6"/>
      <c r="AI117" s="6"/>
      <c r="AK117" s="16"/>
      <c r="AL117" s="16"/>
      <c r="AM117" s="16"/>
      <c r="AN117" s="16"/>
      <c r="AO117" s="16"/>
      <c r="AP117" s="16"/>
      <c r="AQ117" s="16"/>
      <c r="AR117" s="16"/>
      <c r="AS117" s="16"/>
      <c r="AT117" s="16"/>
      <c r="AU117" s="16"/>
      <c r="AV117" s="16"/>
      <c r="AW117" s="17"/>
      <c r="AX117" s="16"/>
      <c r="AY117" s="6"/>
      <c r="AZ117"/>
      <c r="BA117"/>
      <c r="BB117"/>
      <c r="BC117"/>
      <c r="BD117"/>
      <c r="BE117"/>
      <c r="BF117"/>
      <c r="BG117"/>
      <c r="BH117"/>
      <c r="BI117"/>
      <c r="BJ117"/>
      <c r="BM117"/>
      <c r="BN117"/>
    </row>
    <row r="118" spans="2:97" ht="15.5" x14ac:dyDescent="0.35">
      <c r="B118" s="6"/>
      <c r="C118" s="6"/>
      <c r="D118" s="6"/>
      <c r="E118" s="6"/>
      <c r="F118" s="6"/>
      <c r="G118" s="6"/>
      <c r="H118" s="6"/>
      <c r="I118" s="6"/>
      <c r="J118" s="6"/>
      <c r="K118" s="6"/>
      <c r="AI118" s="6"/>
      <c r="AK118" s="16"/>
      <c r="AL118" s="16"/>
      <c r="AM118" s="16"/>
      <c r="AN118" s="16"/>
      <c r="AO118" s="16"/>
      <c r="AP118" s="16"/>
      <c r="AQ118" s="16"/>
      <c r="AR118" s="16"/>
      <c r="AS118" s="16"/>
      <c r="AT118" s="16"/>
      <c r="AU118" s="16"/>
      <c r="AV118" s="16"/>
      <c r="AW118" s="17"/>
      <c r="AX118" s="16"/>
      <c r="AY118" s="6"/>
      <c r="BM118"/>
      <c r="BN118"/>
      <c r="BP118"/>
      <c r="BQ118"/>
      <c r="BR118"/>
      <c r="BS118"/>
      <c r="BT118"/>
      <c r="BU118"/>
      <c r="BV118"/>
      <c r="BW118"/>
      <c r="BX118"/>
      <c r="BY118"/>
      <c r="BZ118"/>
      <c r="CA118"/>
      <c r="CB118"/>
      <c r="CC118"/>
    </row>
    <row r="119" spans="2:97" ht="15.5" x14ac:dyDescent="0.35">
      <c r="B119" s="6"/>
      <c r="C119" s="6"/>
      <c r="D119" s="6"/>
      <c r="E119" s="6"/>
      <c r="F119" s="6"/>
      <c r="G119" s="6"/>
      <c r="H119" s="6"/>
      <c r="I119" s="6"/>
      <c r="J119" s="6"/>
      <c r="K119" s="6"/>
      <c r="AI119" s="6"/>
      <c r="AK119" s="16"/>
      <c r="AL119" s="16"/>
      <c r="AM119" s="16"/>
      <c r="AN119" s="16"/>
      <c r="AO119" s="16"/>
      <c r="AP119" s="16"/>
      <c r="AQ119" s="16"/>
      <c r="AR119" s="16"/>
      <c r="AS119" s="16"/>
      <c r="AT119" s="16"/>
      <c r="AU119" s="16"/>
      <c r="AV119" s="16"/>
      <c r="AW119" s="17"/>
      <c r="AX119" s="16"/>
      <c r="AY119" s="6"/>
      <c r="BM119"/>
      <c r="BN119"/>
      <c r="BP119"/>
      <c r="BQ119"/>
      <c r="BS119"/>
      <c r="BT119"/>
      <c r="BU119"/>
      <c r="BV119"/>
      <c r="BW119"/>
      <c r="BX119"/>
      <c r="BY119"/>
      <c r="BZ119"/>
      <c r="CA119"/>
      <c r="CB119"/>
      <c r="CC119"/>
    </row>
    <row r="120" spans="2:97" ht="15.5" x14ac:dyDescent="0.35">
      <c r="B120" s="6"/>
      <c r="C120" s="6"/>
      <c r="D120" s="6"/>
      <c r="E120" s="6"/>
      <c r="F120" s="6"/>
      <c r="G120" s="6"/>
      <c r="H120" s="6"/>
      <c r="I120" s="6"/>
      <c r="J120" s="6"/>
      <c r="K120" s="6"/>
      <c r="AI120" s="6"/>
      <c r="AJ120" s="6"/>
      <c r="AK120" s="16"/>
      <c r="AL120" s="16"/>
      <c r="AM120" s="16"/>
      <c r="AN120" s="16"/>
      <c r="AO120" s="16"/>
      <c r="AP120" s="16"/>
      <c r="AQ120" s="16"/>
      <c r="AR120" s="16"/>
      <c r="AS120" s="16"/>
      <c r="AT120" s="16"/>
      <c r="AU120" s="16"/>
      <c r="AV120" s="16"/>
      <c r="AW120" s="17"/>
      <c r="AX120" s="16"/>
      <c r="AY120" s="6"/>
      <c r="BM120"/>
      <c r="BQ120"/>
      <c r="BR120"/>
      <c r="BS120"/>
      <c r="BT120"/>
      <c r="BU120"/>
      <c r="BV120"/>
      <c r="BW120"/>
      <c r="BX120"/>
      <c r="BY120"/>
      <c r="BZ120"/>
      <c r="CA120"/>
      <c r="CB120"/>
      <c r="CC120"/>
    </row>
    <row r="121" spans="2:97" ht="15.5" x14ac:dyDescent="0.35">
      <c r="B121" s="6"/>
      <c r="C121" s="6"/>
      <c r="D121" s="6"/>
      <c r="E121" s="6"/>
      <c r="F121" s="6"/>
      <c r="G121" s="6"/>
      <c r="H121" s="6"/>
      <c r="I121" s="6"/>
      <c r="J121" s="6"/>
      <c r="K121" s="6"/>
      <c r="AI121" s="6"/>
      <c r="AJ121" s="6"/>
      <c r="AK121" s="16"/>
      <c r="AL121" s="16"/>
      <c r="AM121" s="16"/>
      <c r="AN121" s="16"/>
      <c r="AO121" s="16"/>
      <c r="AP121" s="16"/>
      <c r="AQ121" s="16"/>
      <c r="AR121" s="16"/>
      <c r="AS121" s="16"/>
      <c r="AT121" s="16"/>
      <c r="AU121" s="16"/>
      <c r="AV121" s="16"/>
      <c r="AW121" s="17"/>
      <c r="AX121" s="16"/>
      <c r="AY121" s="6"/>
      <c r="BM121"/>
      <c r="BN121"/>
      <c r="BQ121"/>
      <c r="BR121"/>
      <c r="BS121"/>
      <c r="BT121"/>
      <c r="BU121"/>
      <c r="BV121"/>
      <c r="BW121"/>
      <c r="BX121"/>
      <c r="BY121"/>
      <c r="BZ121"/>
      <c r="CA121"/>
      <c r="CB121"/>
      <c r="CC121"/>
    </row>
    <row r="122" spans="2:97" ht="15.5" x14ac:dyDescent="0.35">
      <c r="B122" s="6"/>
      <c r="C122" s="6"/>
      <c r="D122" s="6"/>
      <c r="E122" s="6"/>
      <c r="F122" s="6"/>
      <c r="G122" s="6"/>
      <c r="H122" s="6"/>
      <c r="I122" s="6"/>
      <c r="J122" s="6"/>
      <c r="K122" s="6"/>
      <c r="AI122" s="6"/>
      <c r="AJ122" s="6"/>
      <c r="AK122" s="16"/>
      <c r="AL122" s="16"/>
      <c r="AM122" s="16"/>
      <c r="AN122" s="16"/>
      <c r="AO122" s="16"/>
      <c r="AP122" s="16"/>
      <c r="AQ122" s="16"/>
      <c r="AR122" s="16"/>
      <c r="AS122" s="16"/>
      <c r="AT122" s="16"/>
      <c r="AU122" s="16"/>
      <c r="AV122" s="16"/>
      <c r="AW122" s="17"/>
      <c r="AX122" s="16"/>
      <c r="AY122" s="6"/>
      <c r="BM122"/>
      <c r="BN122"/>
      <c r="BQ122"/>
      <c r="BR122"/>
      <c r="BS122"/>
      <c r="BT122"/>
      <c r="BU122"/>
      <c r="BV122"/>
      <c r="BW122"/>
      <c r="BX122"/>
      <c r="BY122"/>
      <c r="BZ122"/>
      <c r="CA122"/>
      <c r="CB122"/>
      <c r="CC122"/>
    </row>
    <row r="123" spans="2:97" ht="15.5" x14ac:dyDescent="0.35">
      <c r="B123" s="6"/>
      <c r="C123" s="6"/>
      <c r="D123" s="6"/>
      <c r="E123" s="6"/>
      <c r="F123" s="6"/>
      <c r="G123" s="6"/>
      <c r="H123" s="6"/>
      <c r="I123" s="6"/>
      <c r="J123" s="6"/>
      <c r="K123" s="6"/>
      <c r="AI123" s="6"/>
      <c r="AJ123" s="6"/>
      <c r="AK123" s="16"/>
      <c r="AL123" s="16"/>
      <c r="AM123" s="16"/>
      <c r="AN123" s="16"/>
      <c r="AO123" s="16"/>
      <c r="AP123" s="16"/>
      <c r="AQ123" s="16"/>
      <c r="AR123" s="16"/>
      <c r="AS123" s="16"/>
      <c r="AT123" s="16"/>
      <c r="AU123" s="16"/>
      <c r="AV123" s="16"/>
      <c r="AW123" s="17"/>
      <c r="AX123" s="16"/>
      <c r="AY123" s="6"/>
      <c r="BM123"/>
      <c r="BN123"/>
      <c r="BQ123"/>
      <c r="BR123"/>
      <c r="BS123"/>
      <c r="BT123"/>
      <c r="BU123"/>
      <c r="BV123"/>
      <c r="BW123"/>
      <c r="BX123"/>
      <c r="BY123"/>
      <c r="BZ123"/>
      <c r="CA123"/>
      <c r="CB123"/>
      <c r="CC123"/>
    </row>
    <row r="124" spans="2:97" ht="15.5" x14ac:dyDescent="0.35">
      <c r="B124" s="6"/>
      <c r="C124" s="6"/>
      <c r="D124" s="6"/>
      <c r="E124" s="6"/>
      <c r="F124" s="6"/>
      <c r="G124" s="6"/>
      <c r="H124" s="6"/>
      <c r="I124" s="6"/>
      <c r="J124" s="6"/>
      <c r="K124" s="6"/>
      <c r="AI124" s="6"/>
      <c r="AJ124" s="6"/>
      <c r="AK124" s="16"/>
      <c r="AL124" s="16"/>
      <c r="AM124" s="16"/>
      <c r="AN124" s="16"/>
      <c r="AO124" s="16"/>
      <c r="AP124" s="16"/>
      <c r="AQ124" s="6"/>
      <c r="AR124" s="6"/>
      <c r="AS124" s="6"/>
      <c r="AT124" s="6"/>
      <c r="AU124" s="6"/>
      <c r="AV124" s="6"/>
      <c r="AW124" s="6"/>
      <c r="AX124" s="6"/>
      <c r="AY124" s="6"/>
      <c r="BM124"/>
      <c r="BN124"/>
      <c r="BQ124"/>
      <c r="BR124"/>
      <c r="BS124"/>
      <c r="BT124"/>
      <c r="BU124"/>
      <c r="BV124"/>
      <c r="BW124"/>
      <c r="BX124"/>
      <c r="BY124"/>
      <c r="BZ124"/>
      <c r="CA124"/>
      <c r="CB124"/>
      <c r="CC124"/>
    </row>
    <row r="125" spans="2:97" ht="15.5" x14ac:dyDescent="0.35">
      <c r="B125" s="6"/>
      <c r="C125" s="6"/>
      <c r="D125" s="6"/>
      <c r="E125" s="6"/>
      <c r="F125" s="6"/>
      <c r="G125" s="6"/>
      <c r="H125" s="6"/>
      <c r="I125" s="6"/>
      <c r="J125" s="6"/>
      <c r="K125" s="6"/>
      <c r="AI125" s="6"/>
      <c r="AJ125" s="6"/>
      <c r="AK125" s="16"/>
      <c r="AL125" s="16"/>
      <c r="AM125" s="16"/>
      <c r="AN125" s="16"/>
      <c r="AO125" s="16"/>
      <c r="AP125" s="16"/>
      <c r="AQ125" s="16"/>
      <c r="AR125" s="16"/>
      <c r="AS125" s="16"/>
      <c r="AT125" s="16"/>
      <c r="AU125" s="16"/>
      <c r="AV125" s="16"/>
      <c r="AW125" s="17"/>
      <c r="AX125" s="16"/>
      <c r="AY125" s="6"/>
      <c r="BM125"/>
      <c r="BN125"/>
      <c r="BQ125"/>
      <c r="BR125"/>
      <c r="BS125"/>
      <c r="BT125"/>
      <c r="BU125"/>
      <c r="BV125"/>
      <c r="BW125"/>
      <c r="BX125"/>
      <c r="BY125"/>
      <c r="BZ125"/>
      <c r="CA125"/>
      <c r="CB125"/>
      <c r="CC125"/>
    </row>
    <row r="126" spans="2:97" ht="15.5" x14ac:dyDescent="0.35">
      <c r="B126" s="6"/>
      <c r="C126" s="6"/>
      <c r="D126" s="6"/>
      <c r="E126" s="6"/>
      <c r="F126" s="6"/>
      <c r="G126" s="6"/>
      <c r="H126" s="6"/>
      <c r="I126" s="6"/>
      <c r="J126" s="6"/>
      <c r="K126" s="6"/>
      <c r="AI126" s="6"/>
      <c r="AJ126" s="6"/>
      <c r="AK126" s="16"/>
      <c r="AL126" s="16"/>
      <c r="AM126" s="16"/>
      <c r="AN126" s="16"/>
      <c r="AO126" s="16"/>
      <c r="AP126" s="16"/>
      <c r="AQ126" s="16"/>
      <c r="AR126" s="16"/>
      <c r="AS126" s="16"/>
      <c r="AT126" s="16"/>
      <c r="AU126" s="16"/>
      <c r="AV126" s="16"/>
      <c r="AW126" s="17"/>
      <c r="AX126" s="16"/>
      <c r="AY126" s="6"/>
      <c r="BM126"/>
      <c r="BN126"/>
      <c r="BQ126"/>
      <c r="BR126"/>
      <c r="BS126"/>
      <c r="BT126"/>
      <c r="BU126"/>
      <c r="BV126"/>
      <c r="BW126"/>
      <c r="BX126"/>
      <c r="BY126"/>
      <c r="BZ126"/>
      <c r="CA126"/>
      <c r="CB126"/>
      <c r="CC126"/>
    </row>
    <row r="127" spans="2:97" ht="15.5" x14ac:dyDescent="0.35">
      <c r="B127" s="6"/>
      <c r="C127" s="6"/>
      <c r="D127" s="6"/>
      <c r="E127" s="6"/>
      <c r="F127" s="6"/>
      <c r="G127" s="6"/>
      <c r="H127" s="6"/>
      <c r="I127" s="6"/>
      <c r="J127" s="6"/>
      <c r="K127" s="6"/>
      <c r="AQ127" s="16"/>
      <c r="AR127" s="16"/>
      <c r="AS127" s="16"/>
      <c r="AT127" s="16"/>
      <c r="AU127" s="16"/>
      <c r="AV127" s="16"/>
      <c r="AW127" s="17"/>
      <c r="AX127" s="16"/>
      <c r="AY127" s="6"/>
      <c r="BM127"/>
      <c r="BN127"/>
      <c r="BQ127"/>
      <c r="BR127"/>
      <c r="BS127"/>
      <c r="BT127"/>
      <c r="BU127"/>
      <c r="BV127"/>
      <c r="BW127"/>
      <c r="BX127"/>
      <c r="BY127"/>
      <c r="BZ127"/>
      <c r="CA127"/>
      <c r="CB127"/>
      <c r="CC127"/>
    </row>
    <row r="128" spans="2:97" ht="15.5" x14ac:dyDescent="0.35">
      <c r="B128" s="6"/>
      <c r="C128" s="6"/>
      <c r="D128" s="6"/>
      <c r="E128" s="6"/>
      <c r="F128" s="6"/>
      <c r="G128" s="6"/>
      <c r="H128" s="6"/>
      <c r="I128" s="6"/>
      <c r="J128" s="6"/>
      <c r="K128" s="6"/>
      <c r="AQ128" s="16"/>
      <c r="AR128" s="16"/>
      <c r="AS128" s="16"/>
      <c r="AT128" s="16"/>
      <c r="AU128" s="16"/>
      <c r="AV128" s="16"/>
      <c r="AW128" s="17"/>
      <c r="AX128" s="16"/>
      <c r="AY128" s="16"/>
      <c r="AZ128" s="21"/>
      <c r="BA128" s="21"/>
      <c r="BB128" s="21"/>
      <c r="BC128" s="21"/>
      <c r="BD128" s="21"/>
      <c r="BE128" s="21"/>
      <c r="BF128" s="21"/>
      <c r="BG128" s="21"/>
      <c r="BH128" s="21"/>
      <c r="BI128" s="21"/>
      <c r="BJ128" s="21"/>
      <c r="BK128" s="21"/>
      <c r="BL128" s="6"/>
      <c r="BM128" s="6"/>
      <c r="BN128" s="6"/>
      <c r="BO128" s="6"/>
      <c r="CC128"/>
      <c r="CD128"/>
      <c r="CG128"/>
      <c r="CH128"/>
      <c r="CI128"/>
      <c r="CJ128"/>
      <c r="CK128"/>
      <c r="CL128"/>
      <c r="CM128"/>
      <c r="CN128"/>
      <c r="CO128"/>
      <c r="CP128"/>
      <c r="CQ128"/>
      <c r="CR128"/>
      <c r="CS128"/>
    </row>
    <row r="129" spans="2:97" ht="15.5" x14ac:dyDescent="0.35">
      <c r="B129" s="6"/>
      <c r="C129" s="6"/>
      <c r="D129" s="6"/>
      <c r="E129" s="6"/>
      <c r="F129" s="6"/>
      <c r="G129" s="6"/>
      <c r="H129" s="6"/>
      <c r="I129" s="6"/>
      <c r="J129" s="6"/>
      <c r="K129" s="6"/>
      <c r="AQ129" s="16"/>
      <c r="AR129" s="16"/>
      <c r="AS129" s="16"/>
      <c r="AT129" s="16"/>
      <c r="AU129" s="16"/>
      <c r="AV129" s="16"/>
      <c r="AW129" s="17"/>
      <c r="AX129" s="16"/>
      <c r="AY129" s="16"/>
      <c r="AZ129" s="21"/>
      <c r="BA129" s="21"/>
      <c r="BB129" s="21"/>
      <c r="BC129" s="21"/>
      <c r="BD129" s="21"/>
      <c r="BE129" s="21"/>
      <c r="BF129" s="21"/>
      <c r="BG129" s="21"/>
      <c r="BH129" s="21"/>
      <c r="BI129" s="21"/>
      <c r="BJ129" s="21"/>
      <c r="BK129" s="21"/>
      <c r="BL129" s="6"/>
      <c r="BM129" s="6"/>
      <c r="BN129" s="6"/>
      <c r="BO129" s="6"/>
      <c r="CC129"/>
      <c r="CD129"/>
      <c r="CG129"/>
      <c r="CH129"/>
      <c r="CI129"/>
      <c r="CJ129"/>
      <c r="CK129"/>
      <c r="CL129"/>
      <c r="CM129"/>
      <c r="CN129"/>
      <c r="CO129"/>
      <c r="CP129"/>
      <c r="CQ129"/>
      <c r="CR129"/>
      <c r="CS129"/>
    </row>
    <row r="130" spans="2:97" ht="15.5" x14ac:dyDescent="0.35">
      <c r="B130" s="6"/>
      <c r="C130" s="6"/>
      <c r="D130" s="6"/>
      <c r="E130" s="6"/>
      <c r="F130" s="6"/>
      <c r="G130" s="6"/>
      <c r="H130" s="6"/>
      <c r="I130" s="6"/>
      <c r="J130" s="6"/>
      <c r="K130" s="6"/>
      <c r="AQ130" s="16"/>
      <c r="AR130" s="16"/>
      <c r="AS130" s="16"/>
      <c r="AT130" s="16"/>
      <c r="AU130" s="16"/>
      <c r="AV130" s="16"/>
      <c r="AW130" s="17"/>
      <c r="AX130" s="16"/>
      <c r="AY130" s="16"/>
      <c r="AZ130" s="21"/>
      <c r="BA130" s="21"/>
      <c r="BB130" s="21"/>
      <c r="BC130" s="21"/>
      <c r="BD130" s="21"/>
      <c r="BE130" s="21"/>
      <c r="BF130" s="21"/>
      <c r="BG130" s="21"/>
      <c r="BH130" s="21"/>
      <c r="BI130" s="21"/>
      <c r="BJ130" s="21"/>
      <c r="BK130" s="21"/>
      <c r="BL130" s="6"/>
      <c r="BM130" s="6"/>
      <c r="BN130" s="6"/>
      <c r="BO130" s="6"/>
      <c r="CC130"/>
      <c r="CD130"/>
      <c r="CG130"/>
      <c r="CH130"/>
      <c r="CI130"/>
      <c r="CJ130"/>
      <c r="CK130"/>
      <c r="CL130"/>
      <c r="CM130"/>
      <c r="CN130"/>
      <c r="CO130"/>
      <c r="CP130"/>
      <c r="CQ130"/>
      <c r="CR130"/>
      <c r="CS130"/>
    </row>
    <row r="131" spans="2:97" ht="15.5" x14ac:dyDescent="0.35">
      <c r="B131" s="6"/>
      <c r="C131" s="6"/>
      <c r="D131" s="6"/>
      <c r="E131" s="6"/>
      <c r="F131" s="6"/>
      <c r="G131" s="6"/>
      <c r="H131" s="6"/>
      <c r="I131" s="6"/>
      <c r="J131" s="6"/>
      <c r="K131" s="6"/>
      <c r="AQ131" s="16"/>
      <c r="AR131" s="16"/>
      <c r="AS131" s="16"/>
      <c r="AT131" s="16"/>
      <c r="AU131" s="16"/>
      <c r="AV131" s="16"/>
      <c r="AW131" s="17"/>
      <c r="AX131" s="16"/>
      <c r="AY131" s="16"/>
      <c r="AZ131" s="21"/>
      <c r="BA131" s="21"/>
      <c r="BB131" s="21"/>
      <c r="BC131" s="21"/>
      <c r="BD131" s="21"/>
      <c r="BE131" s="21"/>
      <c r="BF131" s="21"/>
      <c r="BG131" s="21"/>
      <c r="BH131" s="21"/>
      <c r="BI131" s="21"/>
      <c r="BJ131" s="21"/>
      <c r="BK131" s="21"/>
      <c r="BL131" s="6"/>
      <c r="BM131" s="6"/>
      <c r="BN131" s="6"/>
      <c r="BO131" s="6"/>
      <c r="CC131"/>
      <c r="CD131"/>
      <c r="CG131"/>
      <c r="CH131"/>
      <c r="CI131"/>
      <c r="CJ131"/>
      <c r="CK131"/>
      <c r="CL131"/>
      <c r="CM131"/>
      <c r="CN131"/>
      <c r="CO131"/>
      <c r="CP131"/>
      <c r="CQ131"/>
      <c r="CR131"/>
      <c r="CS131"/>
    </row>
    <row r="132" spans="2:97" ht="15.5" x14ac:dyDescent="0.35">
      <c r="B132" s="6"/>
      <c r="C132" s="6"/>
      <c r="D132" s="6"/>
      <c r="E132" s="6"/>
      <c r="F132" s="6"/>
      <c r="G132" s="6"/>
      <c r="H132" s="6"/>
      <c r="I132" s="6"/>
      <c r="J132" s="6"/>
      <c r="K132" s="6"/>
      <c r="AQ132" s="16"/>
      <c r="AR132" s="16"/>
      <c r="AS132" s="16"/>
      <c r="AT132" s="16"/>
      <c r="AU132" s="16"/>
      <c r="AV132" s="16"/>
      <c r="AW132" s="17"/>
      <c r="AX132" s="16"/>
      <c r="AY132" s="16"/>
      <c r="AZ132" s="21"/>
      <c r="BA132" s="21"/>
      <c r="BB132" s="21"/>
      <c r="BC132" s="21"/>
      <c r="BD132" s="21"/>
      <c r="BE132" s="21"/>
      <c r="BF132" s="21"/>
      <c r="BG132" s="21"/>
      <c r="BH132" s="21"/>
      <c r="BI132" s="21"/>
      <c r="BJ132" s="21"/>
      <c r="BK132" s="21"/>
      <c r="BL132" s="6"/>
      <c r="BM132" s="6"/>
      <c r="BN132" s="6"/>
      <c r="BO132" s="6"/>
      <c r="CC132"/>
      <c r="CD132"/>
      <c r="CG132"/>
      <c r="CH132"/>
      <c r="CI132"/>
      <c r="CJ132"/>
      <c r="CK132"/>
      <c r="CL132"/>
      <c r="CM132"/>
      <c r="CN132"/>
      <c r="CO132"/>
      <c r="CP132"/>
      <c r="CQ132"/>
      <c r="CR132"/>
      <c r="CS132"/>
    </row>
    <row r="133" spans="2:97" ht="15.5" x14ac:dyDescent="0.35">
      <c r="B133" s="6"/>
      <c r="C133" s="6"/>
      <c r="D133" s="6"/>
      <c r="E133" s="6"/>
      <c r="F133" s="6"/>
      <c r="G133" s="6"/>
      <c r="H133" s="6"/>
      <c r="I133" s="6"/>
      <c r="J133" s="6"/>
      <c r="K133" s="6"/>
      <c r="AQ133" s="16"/>
      <c r="AR133" s="16"/>
      <c r="AS133" s="16"/>
      <c r="AT133" s="16"/>
      <c r="AU133" s="16"/>
      <c r="AV133" s="16"/>
      <c r="AW133" s="17"/>
      <c r="AX133" s="16"/>
      <c r="AY133" s="16"/>
      <c r="AZ133" s="21"/>
      <c r="BA133" s="21"/>
      <c r="BB133" s="21"/>
      <c r="BC133" s="21"/>
      <c r="BD133" s="21"/>
      <c r="BE133" s="21"/>
      <c r="BF133" s="21"/>
      <c r="BG133" s="21"/>
      <c r="BH133" s="21"/>
      <c r="BI133" s="21"/>
      <c r="BJ133" s="21"/>
      <c r="BK133" s="21"/>
      <c r="BL133" s="6"/>
      <c r="BM133" s="6"/>
      <c r="BN133" s="6"/>
      <c r="BO133" s="6"/>
      <c r="CC133"/>
      <c r="CD133"/>
      <c r="CG133"/>
      <c r="CH133"/>
      <c r="CI133"/>
      <c r="CJ133"/>
      <c r="CK133"/>
      <c r="CL133"/>
      <c r="CM133"/>
      <c r="CN133"/>
      <c r="CO133"/>
      <c r="CP133"/>
      <c r="CQ133"/>
      <c r="CR133"/>
      <c r="CS133"/>
    </row>
    <row r="134" spans="2:97" ht="15.5" x14ac:dyDescent="0.35">
      <c r="B134" s="6"/>
      <c r="C134" s="6"/>
      <c r="D134" s="6"/>
      <c r="E134" s="6"/>
      <c r="F134" s="6"/>
      <c r="G134" s="6"/>
      <c r="H134" s="6"/>
      <c r="I134" s="6"/>
      <c r="J134" s="6"/>
      <c r="K134" s="6"/>
      <c r="AQ134" s="16"/>
      <c r="AR134" s="16"/>
      <c r="AS134" s="16"/>
      <c r="AT134" s="16"/>
      <c r="AU134" s="16"/>
      <c r="AV134" s="16"/>
      <c r="AW134" s="17"/>
      <c r="AX134" s="16"/>
      <c r="AY134" s="16"/>
      <c r="AZ134" s="21"/>
      <c r="BA134" s="21"/>
      <c r="BB134" s="21"/>
      <c r="BC134" s="21"/>
      <c r="BD134" s="21"/>
      <c r="BE134" s="21"/>
      <c r="BF134" s="21"/>
      <c r="BG134" s="21"/>
      <c r="BH134" s="21"/>
      <c r="BI134" s="21"/>
      <c r="BJ134" s="21"/>
      <c r="BK134" s="21"/>
      <c r="BL134" s="6"/>
      <c r="BM134" s="6"/>
      <c r="BN134" s="6"/>
      <c r="BO134" s="6"/>
      <c r="CC134"/>
      <c r="CD134"/>
      <c r="CG134"/>
      <c r="CH134"/>
      <c r="CI134"/>
      <c r="CJ134"/>
      <c r="CK134"/>
      <c r="CL134"/>
      <c r="CM134"/>
      <c r="CN134"/>
      <c r="CO134"/>
      <c r="CP134"/>
      <c r="CQ134"/>
      <c r="CR134"/>
      <c r="CS134"/>
    </row>
    <row r="135" spans="2:97" ht="15.5" x14ac:dyDescent="0.35">
      <c r="B135" s="6"/>
      <c r="C135" s="6"/>
      <c r="D135" s="6"/>
      <c r="E135" s="6"/>
      <c r="F135" s="6"/>
      <c r="G135" s="6"/>
      <c r="H135" s="6"/>
      <c r="I135" s="6"/>
      <c r="J135" s="6"/>
      <c r="K135" s="6"/>
      <c r="AQ135" s="16"/>
      <c r="AR135" s="16"/>
      <c r="AS135" s="16"/>
      <c r="AT135" s="16"/>
      <c r="AU135" s="16"/>
      <c r="AV135" s="16"/>
      <c r="AW135" s="17"/>
      <c r="AX135" s="16"/>
      <c r="AY135" s="16"/>
      <c r="AZ135" s="21"/>
      <c r="BA135" s="21"/>
      <c r="BB135" s="21"/>
      <c r="BC135" s="21"/>
      <c r="BD135" s="21"/>
      <c r="BE135" s="21"/>
      <c r="BF135" s="21"/>
      <c r="BG135" s="21"/>
      <c r="BH135" s="21"/>
      <c r="BI135" s="21"/>
      <c r="BJ135" s="21"/>
      <c r="BK135" s="21"/>
      <c r="BL135" s="6"/>
      <c r="BM135" s="6"/>
      <c r="BN135" s="6"/>
      <c r="BO135" s="6"/>
      <c r="CC135"/>
      <c r="CD135"/>
      <c r="CG135"/>
      <c r="CH135"/>
      <c r="CI135"/>
      <c r="CJ135"/>
      <c r="CK135"/>
      <c r="CL135"/>
      <c r="CM135"/>
      <c r="CN135"/>
      <c r="CO135"/>
      <c r="CP135"/>
      <c r="CQ135"/>
      <c r="CR135"/>
      <c r="CS135"/>
    </row>
    <row r="136" spans="2:97" ht="15.5" x14ac:dyDescent="0.35">
      <c r="B136" s="6"/>
      <c r="C136" s="6"/>
      <c r="D136" s="6"/>
      <c r="E136" s="6"/>
      <c r="F136" s="6"/>
      <c r="G136" s="6"/>
      <c r="H136" s="6"/>
      <c r="I136" s="6"/>
      <c r="J136" s="6"/>
      <c r="K136" s="6"/>
      <c r="AQ136" s="16"/>
      <c r="AR136" s="16"/>
      <c r="AS136" s="16"/>
      <c r="AT136" s="16"/>
      <c r="AU136" s="16"/>
      <c r="AV136" s="16"/>
      <c r="AW136" s="17"/>
      <c r="AX136" s="16"/>
      <c r="AY136" s="16"/>
      <c r="AZ136" s="21"/>
      <c r="BA136" s="21"/>
      <c r="BB136" s="21"/>
      <c r="BC136" s="21"/>
      <c r="BD136" s="21"/>
      <c r="BE136" s="21"/>
      <c r="BF136" s="21"/>
      <c r="BG136" s="21"/>
      <c r="BH136" s="21"/>
      <c r="BI136" s="21"/>
      <c r="BJ136" s="21"/>
      <c r="BK136" s="21"/>
      <c r="BL136" s="6"/>
      <c r="BM136" s="6"/>
      <c r="BN136" s="6"/>
      <c r="BO136" s="6"/>
      <c r="CC136"/>
      <c r="CD136"/>
      <c r="CG136"/>
      <c r="CH136"/>
      <c r="CI136"/>
      <c r="CJ136"/>
      <c r="CK136"/>
      <c r="CL136"/>
      <c r="CM136"/>
      <c r="CN136"/>
      <c r="CO136"/>
      <c r="CP136"/>
      <c r="CQ136"/>
      <c r="CR136"/>
      <c r="CS136"/>
    </row>
    <row r="137" spans="2:97" ht="15.5" x14ac:dyDescent="0.35">
      <c r="B137" s="6"/>
      <c r="C137" s="6"/>
      <c r="D137" s="6"/>
      <c r="E137" s="6"/>
      <c r="F137" s="6"/>
      <c r="G137" s="6"/>
      <c r="H137" s="6"/>
      <c r="I137" s="6"/>
      <c r="J137" s="6"/>
      <c r="K137" s="6"/>
      <c r="AQ137" s="16"/>
      <c r="AR137" s="16"/>
      <c r="AS137" s="16"/>
      <c r="AT137" s="16"/>
      <c r="AU137" s="16"/>
      <c r="AV137" s="16"/>
      <c r="AW137" s="17"/>
      <c r="AX137" s="16"/>
      <c r="AY137" s="16"/>
      <c r="AZ137" s="21"/>
      <c r="BA137" s="21"/>
      <c r="BB137" s="21"/>
      <c r="BC137" s="21"/>
      <c r="BD137" s="21"/>
      <c r="BE137" s="21"/>
      <c r="BF137" s="21"/>
      <c r="BG137" s="21"/>
      <c r="BH137" s="21"/>
      <c r="BI137" s="21"/>
      <c r="BJ137" s="21"/>
      <c r="BK137" s="21"/>
      <c r="BL137" s="6"/>
      <c r="BM137" s="6"/>
      <c r="BN137" s="6"/>
      <c r="BO137" s="6"/>
      <c r="CC137"/>
      <c r="CD137"/>
      <c r="CG137"/>
      <c r="CH137"/>
      <c r="CI137"/>
      <c r="CJ137"/>
      <c r="CK137"/>
      <c r="CL137"/>
      <c r="CM137"/>
      <c r="CN137"/>
      <c r="CO137"/>
      <c r="CP137"/>
      <c r="CQ137"/>
      <c r="CR137"/>
      <c r="CS137"/>
    </row>
    <row r="138" spans="2:97" ht="15.5" x14ac:dyDescent="0.35">
      <c r="B138" s="6"/>
      <c r="C138" s="6"/>
      <c r="D138" s="6"/>
      <c r="E138" s="6"/>
      <c r="F138" s="6"/>
      <c r="G138" s="6"/>
      <c r="H138" s="6"/>
      <c r="I138" s="6"/>
      <c r="J138" s="6"/>
      <c r="K138" s="6"/>
      <c r="AX138"/>
      <c r="AY138"/>
      <c r="AZ138"/>
      <c r="BA138"/>
      <c r="BB138"/>
      <c r="BC138"/>
      <c r="BD138"/>
      <c r="BE138"/>
      <c r="BF138"/>
      <c r="BG138"/>
      <c r="BH138"/>
      <c r="BI138"/>
      <c r="BJ138"/>
      <c r="BK138"/>
      <c r="BL138"/>
      <c r="BM138"/>
      <c r="BN138"/>
      <c r="BO138"/>
      <c r="CC138"/>
      <c r="CD138"/>
      <c r="CG138"/>
      <c r="CH138"/>
      <c r="CI138"/>
      <c r="CJ138"/>
      <c r="CK138"/>
      <c r="CL138"/>
      <c r="CM138"/>
      <c r="CN138"/>
      <c r="CO138"/>
      <c r="CP138"/>
      <c r="CQ138"/>
      <c r="CR138"/>
      <c r="CS138"/>
    </row>
    <row r="139" spans="2:97" ht="15.5" x14ac:dyDescent="0.35">
      <c r="B139" s="6"/>
      <c r="C139" s="6"/>
      <c r="D139" s="6"/>
      <c r="E139" s="6"/>
      <c r="F139" s="6"/>
      <c r="G139" s="6"/>
      <c r="H139" s="6"/>
      <c r="I139" s="6"/>
      <c r="J139" s="6"/>
      <c r="K139" s="6"/>
      <c r="AX139"/>
      <c r="AY139"/>
      <c r="AZ139"/>
      <c r="BA139"/>
      <c r="BB139"/>
      <c r="BC139"/>
      <c r="BD139"/>
      <c r="BE139"/>
      <c r="BF139"/>
      <c r="BG139"/>
      <c r="BH139"/>
      <c r="BI139"/>
      <c r="BJ139"/>
      <c r="BK139"/>
      <c r="BL139"/>
      <c r="BM139"/>
      <c r="BN139"/>
      <c r="BO139"/>
      <c r="CC139"/>
      <c r="CD139"/>
      <c r="CG139"/>
      <c r="CH139"/>
      <c r="CI139"/>
      <c r="CJ139"/>
      <c r="CK139"/>
      <c r="CL139"/>
      <c r="CM139"/>
      <c r="CN139"/>
      <c r="CO139"/>
      <c r="CP139"/>
      <c r="CQ139"/>
      <c r="CR139"/>
      <c r="CS139"/>
    </row>
    <row r="140" spans="2:97" ht="15.5" x14ac:dyDescent="0.35">
      <c r="B140" s="6"/>
      <c r="C140" s="6"/>
      <c r="D140" s="6"/>
      <c r="E140" s="6"/>
      <c r="F140" s="6"/>
      <c r="G140" s="6"/>
      <c r="H140" s="6"/>
      <c r="I140" s="6"/>
      <c r="J140" s="6"/>
      <c r="K140" s="6"/>
      <c r="AX140"/>
      <c r="AY140"/>
      <c r="AZ140"/>
      <c r="BA140"/>
      <c r="BB140"/>
      <c r="BC140"/>
      <c r="BD140"/>
      <c r="BE140"/>
      <c r="BF140"/>
      <c r="BG140"/>
      <c r="BH140"/>
      <c r="BI140"/>
      <c r="BJ140"/>
      <c r="BK140"/>
      <c r="BL140"/>
      <c r="BM140"/>
      <c r="BN140"/>
      <c r="BO140"/>
      <c r="CC140"/>
      <c r="CD140"/>
    </row>
    <row r="141" spans="2:97" ht="15.5" x14ac:dyDescent="0.35">
      <c r="B141" s="6"/>
      <c r="C141" s="6"/>
      <c r="D141" s="6"/>
      <c r="E141" s="6"/>
      <c r="F141" s="6"/>
      <c r="G141" s="6"/>
      <c r="H141" s="6"/>
      <c r="I141" s="6"/>
      <c r="J141" s="6"/>
      <c r="K141" s="6"/>
      <c r="AX141"/>
      <c r="AY141"/>
      <c r="AZ141"/>
      <c r="BA141"/>
      <c r="CC141"/>
      <c r="CD141"/>
    </row>
    <row r="142" spans="2:97" ht="15.5" x14ac:dyDescent="0.35">
      <c r="B142" s="6"/>
      <c r="C142" s="6"/>
      <c r="D142" s="6"/>
      <c r="E142" s="6"/>
      <c r="F142" s="6"/>
      <c r="G142" s="6"/>
      <c r="H142" s="6"/>
      <c r="I142" s="6"/>
      <c r="J142" s="6"/>
      <c r="K142" s="6"/>
      <c r="CC142"/>
      <c r="CD142"/>
    </row>
    <row r="143" spans="2:97" ht="15.5" x14ac:dyDescent="0.35">
      <c r="B143" s="6"/>
      <c r="C143" s="6"/>
      <c r="D143" s="6"/>
      <c r="E143" s="6"/>
      <c r="F143" s="6"/>
      <c r="G143" s="6"/>
      <c r="H143" s="6"/>
      <c r="I143" s="6"/>
      <c r="J143" s="6"/>
      <c r="K143" s="6"/>
      <c r="AX143" s="6"/>
      <c r="AY143" s="6"/>
      <c r="AZ143" s="6"/>
      <c r="BA143" s="6"/>
      <c r="BB143" s="6"/>
      <c r="BC143" s="6"/>
      <c r="BD143" s="6"/>
      <c r="BE143" s="6"/>
      <c r="BF143" s="6"/>
      <c r="BG143" s="6"/>
      <c r="BH143" s="6"/>
      <c r="BI143" s="6"/>
      <c r="BJ143" s="6"/>
      <c r="BK143" s="6"/>
      <c r="BL143" s="6"/>
      <c r="BM143" s="6"/>
      <c r="BN143" s="6"/>
      <c r="BO143" s="6"/>
      <c r="CC143"/>
      <c r="CD143"/>
    </row>
    <row r="144" spans="2:97" ht="15.5" x14ac:dyDescent="0.35">
      <c r="B144" s="6"/>
      <c r="C144" s="6"/>
      <c r="D144" s="6"/>
      <c r="E144" s="6"/>
      <c r="F144" s="6"/>
      <c r="G144" s="6"/>
      <c r="H144" s="6"/>
      <c r="I144" s="6"/>
      <c r="J144" s="6"/>
      <c r="K144" s="6"/>
      <c r="CC144"/>
      <c r="CD144"/>
    </row>
    <row r="145" spans="2:82" ht="15.5" x14ac:dyDescent="0.35">
      <c r="B145" s="6"/>
      <c r="C145" s="6"/>
      <c r="D145" s="6"/>
      <c r="E145" s="6"/>
      <c r="F145" s="6"/>
      <c r="G145" s="6"/>
      <c r="H145" s="6"/>
      <c r="I145" s="6"/>
      <c r="J145" s="6"/>
      <c r="K145" s="6"/>
      <c r="AX145" s="15"/>
      <c r="AY145" s="15"/>
      <c r="AZ145" s="15"/>
      <c r="BA145" s="15"/>
      <c r="CC145"/>
      <c r="CD145"/>
    </row>
    <row r="146" spans="2:82" ht="15.5" x14ac:dyDescent="0.35">
      <c r="B146" s="6"/>
      <c r="C146" s="6"/>
      <c r="D146" s="6"/>
      <c r="E146" s="6"/>
      <c r="F146" s="6"/>
      <c r="G146" s="6"/>
      <c r="H146" s="6"/>
      <c r="I146" s="6"/>
      <c r="J146" s="6"/>
      <c r="K146" s="6"/>
      <c r="AX146"/>
      <c r="AY146"/>
      <c r="AZ146"/>
      <c r="BA146"/>
      <c r="BB146"/>
      <c r="BC146"/>
      <c r="BD146"/>
      <c r="BE146"/>
      <c r="BF146"/>
      <c r="BG146"/>
      <c r="BH146"/>
      <c r="BI146"/>
      <c r="BJ146"/>
      <c r="BK146"/>
      <c r="BL146"/>
      <c r="BM146"/>
      <c r="BN146"/>
      <c r="BO146"/>
      <c r="CC146"/>
      <c r="CD146"/>
    </row>
    <row r="147" spans="2:82" ht="15.5" x14ac:dyDescent="0.35">
      <c r="B147" s="6"/>
      <c r="C147" s="6"/>
      <c r="D147" s="6"/>
      <c r="E147" s="6"/>
      <c r="F147" s="6"/>
      <c r="G147" s="6"/>
      <c r="H147" s="6"/>
      <c r="I147" s="6"/>
      <c r="J147" s="6"/>
      <c r="K147" s="6"/>
      <c r="AX147"/>
      <c r="AY147"/>
      <c r="AZ147"/>
      <c r="BA147"/>
      <c r="BB147"/>
      <c r="BC147"/>
      <c r="BD147"/>
      <c r="BE147"/>
      <c r="BF147"/>
      <c r="BG147"/>
      <c r="BH147"/>
      <c r="BI147"/>
      <c r="BJ147"/>
      <c r="BK147"/>
      <c r="BL147"/>
      <c r="BM147"/>
      <c r="BN147"/>
      <c r="BO147"/>
      <c r="CC147"/>
      <c r="CD147"/>
    </row>
    <row r="148" spans="2:82" ht="15.5" x14ac:dyDescent="0.35">
      <c r="B148" s="6"/>
      <c r="C148" s="6"/>
      <c r="D148" s="6"/>
      <c r="E148" s="6"/>
      <c r="F148" s="6"/>
      <c r="G148" s="6"/>
      <c r="H148" s="6"/>
      <c r="I148" s="6"/>
      <c r="J148" s="6"/>
      <c r="K148" s="6"/>
      <c r="AX148"/>
      <c r="AY148"/>
      <c r="AZ148"/>
      <c r="BA148"/>
      <c r="BB148"/>
      <c r="BC148"/>
      <c r="BD148"/>
      <c r="BE148"/>
      <c r="BF148"/>
      <c r="BG148"/>
      <c r="BH148"/>
      <c r="BI148"/>
      <c r="BJ148"/>
      <c r="BK148"/>
      <c r="BL148"/>
      <c r="BM148"/>
      <c r="BN148"/>
      <c r="BO148"/>
      <c r="CC148"/>
      <c r="CD148"/>
    </row>
    <row r="149" spans="2:82" ht="15.5" x14ac:dyDescent="0.35">
      <c r="B149" s="6"/>
      <c r="C149" s="6"/>
      <c r="D149" s="6"/>
      <c r="E149" s="6"/>
      <c r="F149" s="6"/>
      <c r="G149" s="6"/>
      <c r="H149" s="6"/>
      <c r="I149" s="6"/>
      <c r="J149" s="6"/>
      <c r="K149" s="6"/>
      <c r="AX149"/>
      <c r="AY149"/>
      <c r="AZ149"/>
      <c r="BA149"/>
      <c r="BB149"/>
      <c r="BC149"/>
      <c r="BD149"/>
      <c r="BE149"/>
      <c r="BF149"/>
      <c r="BG149"/>
      <c r="BH149"/>
      <c r="BI149"/>
      <c r="BJ149"/>
      <c r="BK149"/>
      <c r="BL149"/>
      <c r="BM149"/>
      <c r="BN149"/>
      <c r="BO149"/>
      <c r="CC149"/>
      <c r="CD149"/>
    </row>
    <row r="150" spans="2:82" ht="15.5" x14ac:dyDescent="0.35">
      <c r="B150" s="6"/>
      <c r="C150" s="6"/>
      <c r="D150" s="6"/>
      <c r="E150" s="6"/>
      <c r="F150" s="6"/>
      <c r="G150" s="6"/>
      <c r="H150" s="6"/>
      <c r="I150" s="6"/>
      <c r="J150" s="6"/>
      <c r="K150" s="6"/>
      <c r="AX150"/>
      <c r="AY150"/>
      <c r="AZ150"/>
      <c r="BA150"/>
      <c r="BB150"/>
      <c r="BC150"/>
      <c r="BD150"/>
      <c r="BE150"/>
      <c r="BF150"/>
      <c r="BG150"/>
      <c r="BH150"/>
      <c r="BI150"/>
      <c r="BJ150"/>
      <c r="BK150"/>
      <c r="BL150"/>
      <c r="BM150"/>
      <c r="BN150"/>
      <c r="BO150"/>
      <c r="CC150"/>
      <c r="CD150"/>
    </row>
    <row r="151" spans="2:82" ht="15.5" x14ac:dyDescent="0.35">
      <c r="B151" s="6"/>
      <c r="C151" s="6"/>
      <c r="D151" s="6"/>
      <c r="E151" s="6"/>
      <c r="F151" s="6"/>
      <c r="G151" s="6"/>
      <c r="H151" s="6"/>
      <c r="I151" s="6"/>
      <c r="J151" s="6"/>
      <c r="K151" s="6"/>
      <c r="AX151"/>
      <c r="AY151"/>
      <c r="AZ151"/>
      <c r="BA151"/>
      <c r="BB151"/>
      <c r="BC151"/>
      <c r="BD151"/>
      <c r="BE151"/>
      <c r="BF151"/>
      <c r="BG151"/>
      <c r="BH151"/>
      <c r="BI151"/>
      <c r="BJ151"/>
      <c r="BK151"/>
      <c r="BL151"/>
      <c r="BM151"/>
      <c r="BN151"/>
      <c r="BO151"/>
      <c r="CC151"/>
      <c r="CD151"/>
    </row>
    <row r="152" spans="2:82" ht="15.5" x14ac:dyDescent="0.35">
      <c r="B152" s="6"/>
      <c r="C152" s="6"/>
      <c r="D152" s="6"/>
      <c r="E152" s="6"/>
      <c r="F152" s="6"/>
      <c r="G152" s="6"/>
      <c r="H152" s="6"/>
      <c r="I152" s="6"/>
      <c r="J152" s="6"/>
      <c r="K152" s="6"/>
      <c r="AX152"/>
      <c r="AY152"/>
      <c r="AZ152"/>
      <c r="BA152"/>
      <c r="BB152"/>
      <c r="BC152"/>
      <c r="BD152"/>
      <c r="BE152"/>
      <c r="BF152"/>
      <c r="BG152"/>
      <c r="BH152"/>
      <c r="BI152"/>
      <c r="BJ152"/>
      <c r="BK152"/>
      <c r="BL152"/>
      <c r="BM152"/>
      <c r="BN152"/>
      <c r="BO152"/>
      <c r="CC152"/>
      <c r="CD152"/>
    </row>
    <row r="153" spans="2:82" ht="15.5" x14ac:dyDescent="0.35">
      <c r="B153" s="6"/>
      <c r="C153" s="6"/>
      <c r="D153" s="6"/>
      <c r="E153" s="6"/>
      <c r="F153" s="6"/>
      <c r="G153" s="6"/>
      <c r="H153" s="6"/>
      <c r="I153" s="6"/>
      <c r="J153" s="6"/>
      <c r="K153" s="6"/>
      <c r="AX153"/>
      <c r="AY153"/>
      <c r="AZ153"/>
      <c r="BA153"/>
      <c r="BB153"/>
      <c r="BC153"/>
      <c r="BD153"/>
      <c r="BE153"/>
      <c r="BF153"/>
      <c r="BG153"/>
      <c r="BH153"/>
      <c r="BI153"/>
      <c r="BJ153"/>
      <c r="BK153"/>
      <c r="BL153"/>
      <c r="BM153"/>
      <c r="BN153"/>
      <c r="BO153"/>
      <c r="CC153"/>
      <c r="CD153"/>
    </row>
    <row r="154" spans="2:82" ht="15.5" x14ac:dyDescent="0.35">
      <c r="B154" s="6"/>
      <c r="C154" s="6"/>
      <c r="D154" s="6"/>
      <c r="E154" s="6"/>
      <c r="F154" s="6"/>
      <c r="G154" s="6"/>
      <c r="H154" s="6"/>
      <c r="I154" s="6"/>
      <c r="J154" s="6"/>
      <c r="K154" s="6"/>
      <c r="AX154"/>
      <c r="AY154"/>
      <c r="AZ154"/>
      <c r="BA154"/>
      <c r="BB154"/>
      <c r="BC154"/>
      <c r="BD154"/>
      <c r="BE154"/>
      <c r="BF154"/>
      <c r="BG154"/>
      <c r="BH154"/>
      <c r="BI154"/>
      <c r="BJ154"/>
      <c r="BK154"/>
      <c r="BL154"/>
      <c r="BM154"/>
      <c r="BN154"/>
      <c r="BO154"/>
      <c r="CC154"/>
      <c r="CD154"/>
    </row>
    <row r="155" spans="2:82" ht="15.5" x14ac:dyDescent="0.35">
      <c r="B155" s="6"/>
      <c r="C155" s="6"/>
      <c r="D155" s="6"/>
      <c r="E155" s="6"/>
      <c r="F155" s="6"/>
      <c r="G155" s="6"/>
      <c r="H155" s="6"/>
      <c r="I155" s="6"/>
      <c r="J155" s="6"/>
      <c r="K155" s="6"/>
      <c r="AX155"/>
      <c r="AY155"/>
      <c r="AZ155"/>
      <c r="BA155"/>
      <c r="BB155"/>
      <c r="BC155"/>
      <c r="BD155"/>
      <c r="BE155"/>
      <c r="BF155"/>
      <c r="BG155"/>
      <c r="BH155"/>
      <c r="BI155"/>
      <c r="BJ155"/>
      <c r="BK155"/>
      <c r="BL155"/>
      <c r="BM155"/>
      <c r="BN155"/>
      <c r="BO155"/>
      <c r="CC155"/>
    </row>
    <row r="156" spans="2:82" ht="15.5" x14ac:dyDescent="0.35">
      <c r="B156" s="6"/>
      <c r="C156" s="6"/>
      <c r="D156" s="6"/>
      <c r="E156" s="6"/>
      <c r="F156" s="6"/>
      <c r="G156" s="6"/>
      <c r="H156" s="6"/>
      <c r="I156" s="6"/>
      <c r="J156" s="6"/>
      <c r="K156" s="6"/>
      <c r="AX156"/>
      <c r="AY156"/>
      <c r="AZ156"/>
      <c r="BA156"/>
      <c r="BB156"/>
      <c r="BC156"/>
      <c r="BD156"/>
      <c r="BE156"/>
      <c r="BF156"/>
      <c r="BG156"/>
      <c r="BH156"/>
      <c r="BI156"/>
      <c r="BJ156"/>
      <c r="BK156"/>
      <c r="BL156"/>
      <c r="BM156"/>
      <c r="BN156"/>
      <c r="BO156"/>
      <c r="CC156"/>
      <c r="CD156"/>
    </row>
    <row r="157" spans="2:82" ht="15.5" x14ac:dyDescent="0.35">
      <c r="B157" s="6"/>
      <c r="C157" s="6"/>
      <c r="D157" s="6"/>
      <c r="E157" s="6"/>
      <c r="F157" s="6"/>
      <c r="G157" s="6"/>
      <c r="H157" s="6"/>
      <c r="I157" s="6"/>
      <c r="J157" s="6"/>
      <c r="K157" s="6"/>
      <c r="AX157"/>
      <c r="AY157"/>
      <c r="AZ157"/>
      <c r="BA157"/>
      <c r="BB157"/>
      <c r="BC157"/>
      <c r="BD157"/>
      <c r="BE157"/>
      <c r="BF157"/>
      <c r="BG157"/>
      <c r="BH157"/>
      <c r="BI157"/>
      <c r="BJ157"/>
      <c r="BK157"/>
      <c r="BL157"/>
      <c r="BM157"/>
      <c r="BN157"/>
      <c r="BO157"/>
      <c r="CC157"/>
      <c r="CD157"/>
    </row>
    <row r="158" spans="2:82" ht="15.5" x14ac:dyDescent="0.35">
      <c r="B158" s="6"/>
      <c r="C158" s="6"/>
      <c r="D158" s="6"/>
      <c r="E158" s="6"/>
      <c r="F158" s="6"/>
      <c r="G158" s="6"/>
      <c r="H158" s="6"/>
      <c r="I158" s="6"/>
      <c r="J158" s="6"/>
      <c r="K158" s="6"/>
      <c r="AX158"/>
      <c r="AY158"/>
      <c r="AZ158"/>
      <c r="BA158"/>
      <c r="BB158"/>
      <c r="BC158"/>
      <c r="BD158"/>
      <c r="BE158"/>
      <c r="BF158"/>
      <c r="BG158"/>
      <c r="BH158"/>
      <c r="BI158"/>
      <c r="BJ158"/>
      <c r="BK158"/>
      <c r="BL158"/>
      <c r="BM158"/>
      <c r="BN158"/>
      <c r="BO158"/>
      <c r="CC158"/>
      <c r="CD158"/>
    </row>
    <row r="159" spans="2:82" ht="15.5" x14ac:dyDescent="0.35">
      <c r="B159" s="6"/>
      <c r="C159" s="6"/>
      <c r="D159" s="6"/>
      <c r="E159" s="6"/>
      <c r="F159" s="6"/>
      <c r="G159" s="6"/>
      <c r="H159" s="6"/>
      <c r="I159" s="6"/>
      <c r="J159" s="6"/>
      <c r="K159" s="6"/>
      <c r="AX159"/>
      <c r="AY159"/>
      <c r="AZ159"/>
      <c r="BA159"/>
      <c r="BB159"/>
      <c r="BC159"/>
      <c r="BD159"/>
      <c r="BE159"/>
      <c r="BF159"/>
      <c r="BG159"/>
      <c r="BH159"/>
      <c r="BI159"/>
      <c r="BJ159"/>
      <c r="BK159"/>
      <c r="BL159"/>
      <c r="BM159"/>
      <c r="BN159"/>
      <c r="BO159"/>
      <c r="CC159"/>
      <c r="CD159"/>
    </row>
    <row r="160" spans="2:82" ht="15.5" x14ac:dyDescent="0.35">
      <c r="B160" s="6"/>
      <c r="C160" s="6"/>
      <c r="D160" s="6"/>
      <c r="E160" s="6"/>
      <c r="F160" s="6"/>
      <c r="G160" s="6"/>
      <c r="H160" s="6"/>
      <c r="I160" s="6"/>
      <c r="J160" s="6"/>
      <c r="K160" s="6"/>
      <c r="AJ160"/>
      <c r="AK160"/>
      <c r="AL160"/>
      <c r="AM160"/>
      <c r="AN160"/>
      <c r="AO160"/>
      <c r="AP160"/>
      <c r="AX160"/>
      <c r="AY160"/>
      <c r="AZ160"/>
      <c r="BA160"/>
      <c r="BB160"/>
      <c r="CC160"/>
      <c r="CD160"/>
    </row>
    <row r="161" spans="2:82" ht="15.5" x14ac:dyDescent="0.35">
      <c r="B161" s="6"/>
      <c r="C161" s="6"/>
      <c r="D161" s="6"/>
      <c r="E161" s="6"/>
      <c r="F161" s="6"/>
      <c r="G161" s="6"/>
      <c r="H161" s="6"/>
      <c r="I161" s="6"/>
      <c r="J161" s="6"/>
      <c r="K161" s="6"/>
      <c r="AJ161"/>
      <c r="AK161"/>
      <c r="AL161"/>
      <c r="AM161"/>
      <c r="AN161"/>
      <c r="AO161"/>
      <c r="AP161"/>
      <c r="AX161"/>
      <c r="AY161"/>
      <c r="AZ161"/>
      <c r="BA161"/>
      <c r="BB161"/>
      <c r="CC161"/>
      <c r="CD161"/>
    </row>
    <row r="162" spans="2:82" ht="15.5" x14ac:dyDescent="0.35">
      <c r="B162" s="6"/>
      <c r="C162" s="6"/>
      <c r="D162" s="6"/>
      <c r="E162" s="6"/>
      <c r="F162" s="6"/>
      <c r="G162" s="6"/>
      <c r="H162" s="6"/>
      <c r="I162" s="6"/>
      <c r="J162" s="6"/>
      <c r="K162" s="6"/>
      <c r="AJ162"/>
      <c r="AK162"/>
      <c r="AL162"/>
      <c r="AM162"/>
      <c r="AN162"/>
      <c r="AO162"/>
      <c r="AP162"/>
      <c r="AX162"/>
      <c r="AY162"/>
      <c r="AZ162"/>
      <c r="BA162"/>
      <c r="BB162"/>
      <c r="CC162"/>
      <c r="CD162"/>
    </row>
    <row r="163" spans="2:82" ht="15.5" x14ac:dyDescent="0.35">
      <c r="B163" s="6"/>
      <c r="C163" s="6"/>
      <c r="D163" s="6"/>
      <c r="E163" s="6"/>
      <c r="F163" s="6"/>
      <c r="G163" s="6"/>
      <c r="H163" s="6"/>
      <c r="I163" s="6"/>
      <c r="J163" s="6"/>
      <c r="K163" s="6"/>
      <c r="AJ163"/>
      <c r="AK163"/>
      <c r="AL163"/>
      <c r="AM163"/>
      <c r="AN163"/>
      <c r="AO163"/>
      <c r="AP163"/>
      <c r="AX163"/>
      <c r="AY163"/>
      <c r="AZ163"/>
      <c r="BA163"/>
      <c r="BB163"/>
      <c r="CC163"/>
      <c r="CD163"/>
    </row>
    <row r="164" spans="2:82" ht="15.5" x14ac:dyDescent="0.35">
      <c r="B164" s="6"/>
      <c r="C164" s="6"/>
      <c r="D164" s="6"/>
      <c r="E164" s="6"/>
      <c r="F164" s="6"/>
      <c r="G164" s="6"/>
      <c r="H164" s="6"/>
      <c r="I164" s="6"/>
      <c r="J164" s="6"/>
      <c r="K164" s="6"/>
      <c r="AP164"/>
      <c r="AX164"/>
      <c r="AY164"/>
      <c r="AZ164"/>
      <c r="BA164"/>
      <c r="BB164"/>
      <c r="CC164"/>
      <c r="CD164"/>
    </row>
    <row r="165" spans="2:82" ht="15.5" x14ac:dyDescent="0.35">
      <c r="B165" s="6"/>
      <c r="C165" s="6"/>
      <c r="D165" s="6"/>
      <c r="E165" s="6"/>
      <c r="F165" s="6"/>
      <c r="G165" s="6"/>
      <c r="H165" s="6"/>
      <c r="I165" s="6"/>
      <c r="J165" s="6"/>
      <c r="K165" s="6"/>
      <c r="AK165" s="15"/>
      <c r="AL165" s="15"/>
      <c r="AM165" s="15"/>
      <c r="AN165" s="15"/>
      <c r="AO165" s="15"/>
      <c r="AP165"/>
      <c r="AX165"/>
      <c r="AY165"/>
      <c r="AZ165"/>
      <c r="BA165"/>
      <c r="BB165"/>
      <c r="CC165"/>
      <c r="CD165"/>
    </row>
    <row r="166" spans="2:82" ht="15.5" x14ac:dyDescent="0.35">
      <c r="B166" s="6"/>
      <c r="C166" s="6"/>
      <c r="D166" s="6"/>
      <c r="E166" s="6"/>
      <c r="F166" s="6"/>
      <c r="G166" s="6"/>
      <c r="H166" s="6"/>
      <c r="I166" s="6"/>
      <c r="J166" s="6"/>
      <c r="K166" s="6"/>
      <c r="AP166"/>
      <c r="AX166"/>
      <c r="AY166"/>
      <c r="AZ166"/>
      <c r="BA166"/>
      <c r="BB166"/>
      <c r="CC166"/>
      <c r="CD166"/>
    </row>
    <row r="167" spans="2:82" ht="15.5" x14ac:dyDescent="0.35">
      <c r="B167" s="6"/>
      <c r="C167" s="6"/>
      <c r="D167" s="6"/>
      <c r="E167" s="6"/>
      <c r="F167" s="6"/>
      <c r="G167" s="6"/>
      <c r="H167" s="6"/>
      <c r="I167" s="6"/>
      <c r="J167" s="6"/>
      <c r="K167" s="6"/>
      <c r="AP167"/>
      <c r="AQ167"/>
      <c r="AR167"/>
      <c r="AS167"/>
      <c r="AT167"/>
      <c r="AU167"/>
      <c r="AV167"/>
      <c r="AW167"/>
      <c r="AX167"/>
      <c r="AY167"/>
      <c r="AZ167"/>
      <c r="BA167"/>
      <c r="BB167"/>
      <c r="CC167"/>
      <c r="CD167"/>
    </row>
    <row r="168" spans="2:82" ht="15.5" x14ac:dyDescent="0.35">
      <c r="B168" s="6"/>
      <c r="C168" s="6"/>
      <c r="D168" s="6"/>
      <c r="E168" s="6"/>
      <c r="F168" s="6"/>
      <c r="G168" s="6"/>
      <c r="H168" s="6"/>
      <c r="I168" s="6"/>
      <c r="J168" s="6"/>
      <c r="K168" s="6"/>
      <c r="AP168"/>
      <c r="AQ168"/>
      <c r="AR168"/>
      <c r="AS168"/>
      <c r="AT168"/>
      <c r="AU168"/>
      <c r="AV168"/>
      <c r="AW168"/>
      <c r="AX168"/>
      <c r="AY168"/>
      <c r="AZ168"/>
      <c r="BA168"/>
      <c r="BB168"/>
      <c r="CC168"/>
      <c r="CD168"/>
    </row>
    <row r="169" spans="2:82" ht="15.5" x14ac:dyDescent="0.35">
      <c r="B169" s="6"/>
      <c r="C169" s="6"/>
      <c r="D169" s="6"/>
      <c r="E169" s="6"/>
      <c r="F169" s="6"/>
      <c r="G169" s="6"/>
      <c r="H169" s="6"/>
      <c r="I169" s="6"/>
      <c r="J169" s="6"/>
      <c r="K169" s="6"/>
      <c r="AP169"/>
      <c r="AQ169"/>
      <c r="AR169"/>
      <c r="AS169"/>
      <c r="AT169"/>
      <c r="AU169"/>
      <c r="AV169"/>
      <c r="AW169"/>
      <c r="AX169"/>
      <c r="AY169"/>
      <c r="AZ169"/>
      <c r="BA169"/>
      <c r="BB169"/>
      <c r="CC169"/>
      <c r="CD169"/>
    </row>
    <row r="170" spans="2:82" ht="15.5" x14ac:dyDescent="0.35">
      <c r="B170" s="6"/>
      <c r="C170" s="6"/>
      <c r="D170" s="6"/>
      <c r="E170" s="6"/>
      <c r="F170" s="6"/>
      <c r="G170" s="6"/>
      <c r="H170" s="6"/>
      <c r="I170" s="6"/>
      <c r="J170" s="6"/>
      <c r="K170" s="6"/>
      <c r="AP170"/>
      <c r="AQ170"/>
      <c r="AR170"/>
      <c r="AS170"/>
      <c r="AT170"/>
      <c r="AU170"/>
      <c r="AV170"/>
      <c r="AW170"/>
      <c r="AX170"/>
      <c r="AY170"/>
      <c r="AZ170"/>
      <c r="BA170"/>
      <c r="BB170"/>
      <c r="CC170"/>
      <c r="CD170"/>
    </row>
    <row r="171" spans="2:82" ht="15.5" x14ac:dyDescent="0.35">
      <c r="B171" s="6"/>
      <c r="C171" s="6"/>
      <c r="D171" s="6"/>
      <c r="E171" s="6"/>
      <c r="F171" s="6"/>
      <c r="G171" s="6"/>
      <c r="H171" s="6"/>
      <c r="I171" s="6"/>
      <c r="J171" s="6"/>
      <c r="K171" s="6"/>
      <c r="AP171"/>
      <c r="AQ171"/>
      <c r="AR171"/>
      <c r="AS171"/>
      <c r="AT171"/>
      <c r="AU171"/>
      <c r="AV171"/>
      <c r="AW171"/>
      <c r="AX171"/>
      <c r="AY171"/>
      <c r="AZ171"/>
      <c r="BA171"/>
      <c r="BB171"/>
      <c r="CC171"/>
      <c r="CD171"/>
    </row>
    <row r="172" spans="2:82" ht="15.5" x14ac:dyDescent="0.35">
      <c r="B172" s="6"/>
      <c r="C172" s="6"/>
      <c r="D172" s="6"/>
      <c r="E172" s="6"/>
      <c r="F172" s="6"/>
      <c r="G172" s="6"/>
      <c r="H172" s="6"/>
      <c r="I172" s="6"/>
      <c r="J172" s="6"/>
      <c r="K172" s="6"/>
      <c r="AP172"/>
      <c r="AQ172"/>
      <c r="AR172"/>
      <c r="AS172"/>
      <c r="AT172"/>
      <c r="AU172"/>
      <c r="AV172"/>
      <c r="AW172"/>
      <c r="AX172"/>
      <c r="AY172"/>
      <c r="AZ172"/>
      <c r="BA172"/>
      <c r="BB172"/>
      <c r="CC172"/>
      <c r="CD172"/>
    </row>
    <row r="173" spans="2:82" ht="15.5" x14ac:dyDescent="0.35">
      <c r="B173" s="6"/>
      <c r="C173" s="6"/>
      <c r="D173" s="6"/>
      <c r="E173" s="6"/>
      <c r="F173" s="6"/>
      <c r="G173" s="6"/>
      <c r="H173" s="6"/>
      <c r="I173" s="6"/>
      <c r="J173" s="6"/>
      <c r="K173" s="6"/>
      <c r="AP173"/>
      <c r="AQ173"/>
      <c r="AR173"/>
      <c r="AS173"/>
      <c r="AT173"/>
      <c r="AU173"/>
      <c r="AV173"/>
      <c r="AW173"/>
      <c r="AX173"/>
      <c r="AY173"/>
      <c r="AZ173"/>
      <c r="BA173"/>
      <c r="BB173"/>
      <c r="CC173"/>
      <c r="CD173"/>
    </row>
    <row r="174" spans="2:82" ht="15.5" x14ac:dyDescent="0.35">
      <c r="B174" s="6"/>
      <c r="C174" s="6"/>
      <c r="D174" s="6"/>
      <c r="E174" s="6"/>
      <c r="F174" s="6"/>
      <c r="G174" s="6"/>
      <c r="H174" s="6"/>
      <c r="I174" s="6"/>
      <c r="J174" s="6"/>
      <c r="K174" s="6"/>
      <c r="AP174"/>
      <c r="AQ174"/>
      <c r="AR174"/>
      <c r="AS174"/>
      <c r="AT174"/>
      <c r="AU174"/>
      <c r="AV174"/>
      <c r="AW174"/>
      <c r="AX174"/>
      <c r="AY174"/>
      <c r="AZ174"/>
      <c r="BA174"/>
      <c r="BB174"/>
      <c r="CC174"/>
      <c r="CD174"/>
    </row>
    <row r="175" spans="2:82" ht="15.5" x14ac:dyDescent="0.35">
      <c r="B175" s="6"/>
      <c r="C175" s="6"/>
      <c r="D175" s="6"/>
      <c r="E175" s="6"/>
      <c r="F175" s="6"/>
      <c r="G175" s="6"/>
      <c r="H175" s="6"/>
      <c r="I175" s="6"/>
      <c r="J175" s="6"/>
      <c r="K175" s="6"/>
      <c r="AP175"/>
      <c r="AQ175"/>
      <c r="AR175"/>
      <c r="AS175"/>
      <c r="AT175"/>
      <c r="AU175"/>
      <c r="AV175"/>
      <c r="AW175"/>
      <c r="AX175"/>
      <c r="AY175"/>
      <c r="AZ175"/>
      <c r="BA175"/>
      <c r="BB175"/>
      <c r="CC175"/>
      <c r="CD175"/>
    </row>
    <row r="176" spans="2:82" ht="15.5" x14ac:dyDescent="0.35">
      <c r="B176" s="6"/>
      <c r="C176" s="6"/>
      <c r="D176" s="6"/>
      <c r="E176" s="6"/>
      <c r="F176" s="6"/>
      <c r="G176" s="6"/>
      <c r="H176" s="6"/>
      <c r="I176" s="6"/>
      <c r="J176" s="6"/>
      <c r="K176" s="6"/>
      <c r="AP176"/>
      <c r="AQ176"/>
      <c r="AR176"/>
      <c r="AS176"/>
      <c r="AT176"/>
      <c r="AU176"/>
      <c r="AV176"/>
      <c r="AW176"/>
      <c r="AX176"/>
      <c r="AY176"/>
      <c r="AZ176"/>
      <c r="BA176"/>
      <c r="BB176"/>
      <c r="CC176"/>
      <c r="CD176"/>
    </row>
    <row r="177" spans="2:82" ht="15.5" x14ac:dyDescent="0.35">
      <c r="B177" s="6"/>
      <c r="C177" s="6"/>
      <c r="D177" s="6"/>
      <c r="E177" s="6"/>
      <c r="F177" s="6"/>
      <c r="G177" s="6"/>
      <c r="H177" s="6"/>
      <c r="I177" s="6"/>
      <c r="J177" s="6"/>
      <c r="K177" s="6"/>
      <c r="AP177"/>
      <c r="AQ177"/>
      <c r="AR177"/>
      <c r="AS177"/>
      <c r="AT177"/>
      <c r="AU177"/>
      <c r="AV177"/>
      <c r="AW177"/>
      <c r="AX177"/>
      <c r="AY177"/>
      <c r="AZ177"/>
      <c r="BA177"/>
      <c r="BB177"/>
      <c r="CC177"/>
      <c r="CD177"/>
    </row>
    <row r="178" spans="2:82" ht="15.5" x14ac:dyDescent="0.35">
      <c r="B178" s="6"/>
      <c r="C178" s="6"/>
      <c r="D178" s="6"/>
      <c r="E178" s="6"/>
      <c r="F178" s="6"/>
      <c r="G178" s="6"/>
      <c r="H178" s="6"/>
      <c r="I178" s="6"/>
      <c r="J178" s="6"/>
      <c r="K178" s="6"/>
      <c r="AP178"/>
      <c r="AQ178"/>
      <c r="AR178"/>
      <c r="AS178"/>
      <c r="AT178"/>
      <c r="AU178"/>
      <c r="AV178"/>
      <c r="AW178"/>
      <c r="AX178"/>
      <c r="AY178"/>
      <c r="AZ178"/>
      <c r="BA178"/>
      <c r="BB178"/>
      <c r="CC178"/>
      <c r="CD178"/>
    </row>
    <row r="179" spans="2:82" ht="15.5" x14ac:dyDescent="0.35">
      <c r="B179" s="6"/>
      <c r="C179" s="6"/>
      <c r="D179" s="6"/>
      <c r="E179" s="6"/>
      <c r="F179" s="6"/>
      <c r="G179" s="6"/>
      <c r="H179" s="6"/>
      <c r="I179" s="6"/>
      <c r="J179" s="6"/>
      <c r="K179" s="6"/>
      <c r="AP179"/>
      <c r="AQ179"/>
      <c r="AR179"/>
      <c r="AS179"/>
      <c r="AT179"/>
      <c r="AU179"/>
      <c r="AV179"/>
      <c r="AW179"/>
      <c r="AX179"/>
      <c r="AY179"/>
      <c r="AZ179"/>
      <c r="BA179"/>
      <c r="BB179"/>
      <c r="CC179"/>
      <c r="CD179"/>
    </row>
    <row r="180" spans="2:82" ht="15.5" x14ac:dyDescent="0.35">
      <c r="B180" s="6"/>
      <c r="C180" s="6"/>
      <c r="D180" s="6"/>
      <c r="E180" s="6"/>
      <c r="F180" s="6"/>
      <c r="G180" s="6"/>
      <c r="H180" s="6"/>
      <c r="I180" s="6"/>
      <c r="J180" s="6"/>
      <c r="K180" s="6"/>
      <c r="AP180"/>
      <c r="AQ180"/>
      <c r="AR180"/>
      <c r="AS180"/>
      <c r="AT180"/>
      <c r="AU180"/>
      <c r="AV180"/>
      <c r="AW180"/>
      <c r="AX180"/>
      <c r="AY180"/>
      <c r="AZ180"/>
      <c r="BA180"/>
      <c r="BB180"/>
      <c r="CC180"/>
      <c r="CD180"/>
    </row>
    <row r="181" spans="2:82" ht="15.5" x14ac:dyDescent="0.35">
      <c r="B181" s="6"/>
      <c r="C181" s="6"/>
      <c r="D181" s="6"/>
      <c r="E181" s="6"/>
      <c r="F181" s="6"/>
      <c r="G181" s="6"/>
      <c r="H181" s="6"/>
      <c r="I181" s="6"/>
      <c r="J181" s="6"/>
      <c r="K181" s="6"/>
      <c r="AP181"/>
      <c r="AQ181"/>
      <c r="AR181"/>
      <c r="AS181"/>
      <c r="AT181"/>
      <c r="AU181"/>
      <c r="AV181"/>
      <c r="AW181"/>
      <c r="AX181"/>
      <c r="AY181"/>
      <c r="AZ181"/>
      <c r="BA181"/>
      <c r="BB181"/>
      <c r="CC181"/>
      <c r="CD181"/>
    </row>
    <row r="182" spans="2:82" ht="15.5" x14ac:dyDescent="0.35">
      <c r="B182" s="6"/>
      <c r="C182" s="6"/>
      <c r="D182" s="6"/>
      <c r="E182" s="6"/>
      <c r="F182" s="6"/>
      <c r="G182" s="6"/>
      <c r="H182" s="6"/>
      <c r="I182" s="6"/>
      <c r="J182" s="6"/>
      <c r="K182" s="6"/>
      <c r="AP182"/>
      <c r="AQ182"/>
      <c r="AR182"/>
      <c r="AS182"/>
      <c r="AT182"/>
      <c r="AU182"/>
      <c r="AV182"/>
      <c r="AW182"/>
      <c r="AX182"/>
      <c r="AY182"/>
      <c r="AZ182"/>
      <c r="BA182"/>
      <c r="BB182"/>
      <c r="CC182"/>
      <c r="CD182"/>
    </row>
    <row r="183" spans="2:82" ht="15.5" x14ac:dyDescent="0.35">
      <c r="B183" s="6"/>
      <c r="C183" s="6"/>
      <c r="D183" s="6"/>
      <c r="E183" s="6"/>
      <c r="F183" s="6"/>
      <c r="G183" s="6"/>
      <c r="H183" s="6"/>
      <c r="I183" s="6"/>
      <c r="J183" s="6"/>
      <c r="K183" s="6"/>
      <c r="CC183"/>
      <c r="CD183"/>
    </row>
    <row r="184" spans="2:82" ht="15.5" x14ac:dyDescent="0.35">
      <c r="B184" s="6"/>
      <c r="C184" s="6"/>
      <c r="D184" s="6"/>
      <c r="E184" s="6"/>
      <c r="F184" s="6"/>
      <c r="G184" s="6"/>
      <c r="H184" s="6"/>
      <c r="I184" s="6"/>
      <c r="J184" s="6"/>
      <c r="K184" s="6"/>
      <c r="CC184"/>
      <c r="CD184"/>
    </row>
    <row r="185" spans="2:82" ht="15.5" x14ac:dyDescent="0.35">
      <c r="B185" s="6"/>
      <c r="C185" s="6"/>
      <c r="D185" s="6"/>
      <c r="E185" s="6"/>
      <c r="F185" s="6"/>
      <c r="G185" s="6"/>
      <c r="H185" s="6"/>
      <c r="I185" s="6"/>
      <c r="J185" s="6"/>
      <c r="K185" s="6"/>
      <c r="CC185"/>
      <c r="CD185"/>
    </row>
    <row r="186" spans="2:82" ht="15.5" x14ac:dyDescent="0.35">
      <c r="B186" s="6"/>
      <c r="C186" s="6"/>
      <c r="D186" s="6"/>
      <c r="E186" s="6"/>
      <c r="F186" s="6"/>
      <c r="G186" s="6"/>
      <c r="H186" s="6"/>
      <c r="I186" s="6"/>
      <c r="J186" s="6"/>
      <c r="K186" s="6"/>
      <c r="CC186"/>
      <c r="CD186"/>
    </row>
    <row r="187" spans="2:82" ht="15.5" x14ac:dyDescent="0.35">
      <c r="B187" s="6"/>
      <c r="C187" s="6"/>
      <c r="D187" s="6"/>
      <c r="E187" s="6"/>
      <c r="F187" s="6"/>
      <c r="G187" s="6"/>
      <c r="H187" s="6"/>
      <c r="I187" s="6"/>
      <c r="J187" s="6"/>
      <c r="K187" s="6"/>
      <c r="CC187"/>
      <c r="CD187"/>
    </row>
    <row r="188" spans="2:82" ht="15.5" x14ac:dyDescent="0.35">
      <c r="B188" s="6"/>
      <c r="C188" s="6"/>
      <c r="D188" s="6"/>
      <c r="E188" s="6"/>
      <c r="F188" s="6"/>
      <c r="G188" s="6"/>
      <c r="H188" s="6"/>
      <c r="I188" s="6"/>
      <c r="J188" s="6"/>
      <c r="K188" s="6"/>
      <c r="CC188"/>
      <c r="CD188"/>
    </row>
    <row r="189" spans="2:82" ht="15.5" x14ac:dyDescent="0.35">
      <c r="B189" s="6"/>
      <c r="C189" s="6"/>
      <c r="D189" s="6"/>
      <c r="E189" s="6"/>
      <c r="F189" s="6"/>
      <c r="G189" s="6"/>
      <c r="H189" s="6"/>
      <c r="I189" s="6"/>
      <c r="J189" s="6"/>
      <c r="K189" s="6"/>
      <c r="CC189"/>
      <c r="CD189"/>
    </row>
    <row r="190" spans="2:82" ht="15.5" x14ac:dyDescent="0.35">
      <c r="B190" s="6"/>
      <c r="C190" s="6"/>
      <c r="D190" s="6"/>
      <c r="E190" s="6"/>
      <c r="F190" s="6"/>
      <c r="G190" s="6"/>
      <c r="H190" s="6"/>
      <c r="I190" s="6"/>
      <c r="J190" s="6"/>
      <c r="K190" s="6"/>
      <c r="CC190"/>
      <c r="CD190"/>
    </row>
    <row r="191" spans="2:82" ht="15.5" x14ac:dyDescent="0.35">
      <c r="B191" s="6"/>
      <c r="C191" s="6"/>
      <c r="D191" s="6"/>
      <c r="E191" s="6"/>
      <c r="F191" s="6"/>
      <c r="G191" s="6"/>
      <c r="H191" s="6"/>
      <c r="I191" s="6"/>
      <c r="J191" s="6"/>
      <c r="K191" s="6"/>
      <c r="CC191"/>
      <c r="CD191"/>
    </row>
    <row r="192" spans="2:82" ht="15.5" x14ac:dyDescent="0.35">
      <c r="B192" s="6"/>
      <c r="C192" s="6"/>
      <c r="D192" s="6"/>
      <c r="E192" s="6"/>
      <c r="F192" s="6"/>
      <c r="G192" s="6"/>
      <c r="H192" s="6"/>
      <c r="I192" s="6"/>
      <c r="J192" s="6"/>
      <c r="K192" s="6"/>
      <c r="CC192"/>
      <c r="CD192"/>
    </row>
    <row r="193" spans="2:82" ht="15.5" x14ac:dyDescent="0.35">
      <c r="B193" s="6"/>
      <c r="C193" s="6"/>
      <c r="D193" s="6"/>
      <c r="E193" s="6"/>
      <c r="F193" s="6"/>
      <c r="G193" s="6"/>
      <c r="H193" s="6"/>
      <c r="I193" s="6"/>
      <c r="J193" s="6"/>
      <c r="K193" s="6"/>
      <c r="CC193"/>
      <c r="CD193"/>
    </row>
    <row r="194" spans="2:82" ht="15.5" x14ac:dyDescent="0.35">
      <c r="B194" s="6"/>
      <c r="C194" s="6"/>
      <c r="D194" s="6"/>
      <c r="E194" s="6"/>
      <c r="F194" s="6"/>
      <c r="G194" s="6"/>
      <c r="H194" s="6"/>
      <c r="I194" s="6"/>
      <c r="J194" s="6"/>
      <c r="K194" s="6"/>
      <c r="CC194"/>
      <c r="CD194"/>
    </row>
    <row r="195" spans="2:82" ht="15.5" x14ac:dyDescent="0.35">
      <c r="B195" s="6"/>
      <c r="C195" s="6"/>
      <c r="D195" s="6"/>
      <c r="E195" s="6"/>
      <c r="F195" s="6"/>
      <c r="G195" s="6"/>
      <c r="H195" s="6"/>
      <c r="I195" s="6"/>
      <c r="J195" s="6"/>
      <c r="K195" s="6"/>
      <c r="CC195"/>
      <c r="CD195"/>
    </row>
    <row r="196" spans="2:82" ht="15.5" x14ac:dyDescent="0.35">
      <c r="B196" s="6"/>
      <c r="C196" s="6"/>
      <c r="D196" s="6"/>
      <c r="E196" s="6"/>
      <c r="F196" s="6"/>
      <c r="G196" s="6"/>
      <c r="H196" s="6"/>
      <c r="I196" s="6"/>
      <c r="J196" s="6"/>
      <c r="K196" s="6"/>
      <c r="CC196"/>
      <c r="CD196"/>
    </row>
    <row r="197" spans="2:82" ht="15.5" x14ac:dyDescent="0.35">
      <c r="B197" s="6"/>
      <c r="C197" s="6"/>
      <c r="D197" s="6"/>
      <c r="E197" s="6"/>
      <c r="F197" s="6"/>
      <c r="G197" s="6"/>
      <c r="H197" s="6"/>
      <c r="I197" s="6"/>
      <c r="J197" s="6"/>
      <c r="K197" s="6"/>
      <c r="CC197"/>
      <c r="CD197"/>
    </row>
    <row r="198" spans="2:82" ht="15.5" x14ac:dyDescent="0.35">
      <c r="B198" s="6"/>
      <c r="C198" s="6"/>
      <c r="D198" s="6"/>
      <c r="E198" s="6"/>
      <c r="F198" s="6"/>
      <c r="G198" s="6"/>
      <c r="H198" s="6"/>
      <c r="I198" s="6"/>
      <c r="J198" s="6"/>
      <c r="K198" s="6"/>
      <c r="CC198"/>
      <c r="CD198"/>
    </row>
    <row r="199" spans="2:82" ht="15.5" x14ac:dyDescent="0.35">
      <c r="B199" s="6"/>
      <c r="C199" s="6"/>
      <c r="D199" s="6"/>
      <c r="E199" s="6"/>
      <c r="F199" s="6"/>
      <c r="G199" s="6"/>
      <c r="H199" s="6"/>
      <c r="I199" s="6"/>
      <c r="J199" s="6"/>
      <c r="K199" s="6"/>
      <c r="CC199"/>
      <c r="CD199"/>
    </row>
    <row r="200" spans="2:82" ht="15.5" x14ac:dyDescent="0.35">
      <c r="B200" s="6"/>
      <c r="C200" s="6"/>
      <c r="D200" s="6"/>
      <c r="E200" s="6"/>
      <c r="F200" s="6"/>
      <c r="G200" s="6"/>
      <c r="H200" s="6"/>
      <c r="I200" s="6"/>
      <c r="J200" s="6"/>
      <c r="K200" s="6"/>
      <c r="CC200"/>
      <c r="CD200"/>
    </row>
    <row r="201" spans="2:82" ht="15.5" x14ac:dyDescent="0.35">
      <c r="B201" s="6"/>
      <c r="C201" s="6"/>
      <c r="D201" s="6"/>
      <c r="E201" s="6"/>
      <c r="F201" s="6"/>
      <c r="G201" s="6"/>
      <c r="H201" s="6"/>
      <c r="I201" s="6"/>
      <c r="J201" s="6"/>
      <c r="K201" s="6"/>
      <c r="CC201"/>
      <c r="CD201"/>
    </row>
    <row r="202" spans="2:82" ht="15.5" x14ac:dyDescent="0.35">
      <c r="B202" s="6"/>
      <c r="C202" s="6"/>
      <c r="D202" s="6"/>
      <c r="E202" s="6"/>
      <c r="F202" s="6"/>
      <c r="G202" s="6"/>
      <c r="H202" s="6"/>
      <c r="I202" s="6"/>
      <c r="J202" s="6"/>
      <c r="K202" s="6"/>
      <c r="CC202"/>
      <c r="CD202"/>
    </row>
    <row r="203" spans="2:82" ht="15.5" x14ac:dyDescent="0.35">
      <c r="B203" s="6"/>
      <c r="C203" s="6"/>
      <c r="D203" s="6"/>
      <c r="E203" s="6"/>
      <c r="F203" s="6"/>
      <c r="G203" s="6"/>
      <c r="H203" s="6"/>
      <c r="I203" s="6"/>
      <c r="J203" s="6"/>
      <c r="K203" s="6"/>
      <c r="CC203"/>
      <c r="CD203"/>
    </row>
    <row r="204" spans="2:82" ht="15.5" x14ac:dyDescent="0.35">
      <c r="B204" s="6"/>
      <c r="C204" s="6"/>
      <c r="D204" s="6"/>
      <c r="E204" s="6"/>
      <c r="F204" s="6"/>
      <c r="G204" s="6"/>
      <c r="H204" s="6"/>
      <c r="I204" s="6"/>
      <c r="J204" s="6"/>
      <c r="K204" s="6"/>
      <c r="CC204"/>
      <c r="CD204"/>
    </row>
    <row r="205" spans="2:82" ht="15.5" x14ac:dyDescent="0.35">
      <c r="B205" s="6"/>
      <c r="C205" s="6"/>
      <c r="D205" s="6"/>
      <c r="E205" s="6"/>
      <c r="F205" s="6"/>
      <c r="G205" s="6"/>
      <c r="H205" s="6"/>
      <c r="I205" s="6"/>
      <c r="J205" s="6"/>
      <c r="K205" s="6"/>
      <c r="CC205"/>
      <c r="CD205"/>
    </row>
    <row r="206" spans="2:82" ht="15.5" x14ac:dyDescent="0.35">
      <c r="B206" s="6"/>
      <c r="C206" s="6"/>
      <c r="D206" s="6"/>
      <c r="E206" s="6"/>
      <c r="F206" s="6"/>
      <c r="G206" s="6"/>
      <c r="H206" s="6"/>
      <c r="I206" s="6"/>
      <c r="J206" s="6"/>
      <c r="K206" s="6"/>
      <c r="CC206"/>
      <c r="CD206"/>
    </row>
    <row r="207" spans="2:82" ht="15.5" x14ac:dyDescent="0.35">
      <c r="B207" s="6"/>
      <c r="C207" s="6"/>
      <c r="D207" s="6"/>
      <c r="E207" s="6"/>
      <c r="F207" s="6"/>
      <c r="G207" s="6"/>
      <c r="H207" s="6"/>
      <c r="I207" s="6"/>
      <c r="J207" s="6"/>
      <c r="K207" s="6"/>
      <c r="CC207"/>
      <c r="CD207"/>
    </row>
    <row r="208" spans="2:82" ht="15.5" x14ac:dyDescent="0.35">
      <c r="B208" s="6"/>
      <c r="C208" s="6"/>
      <c r="D208" s="6"/>
      <c r="E208" s="6"/>
      <c r="F208" s="6"/>
      <c r="G208" s="6"/>
      <c r="H208" s="6"/>
      <c r="I208" s="6"/>
      <c r="J208" s="6"/>
      <c r="K208" s="6"/>
      <c r="CC208"/>
      <c r="CD208"/>
    </row>
    <row r="209" spans="2:82" ht="15.5" x14ac:dyDescent="0.35">
      <c r="B209" s="6"/>
      <c r="C209" s="6"/>
      <c r="D209" s="6"/>
      <c r="E209" s="6"/>
      <c r="F209" s="6"/>
      <c r="G209" s="6"/>
      <c r="H209" s="6"/>
      <c r="I209" s="6"/>
      <c r="J209" s="6"/>
      <c r="K209" s="6"/>
      <c r="CC209"/>
      <c r="CD209"/>
    </row>
    <row r="210" spans="2:82" ht="15.5" x14ac:dyDescent="0.35">
      <c r="B210" s="6"/>
      <c r="C210" s="6"/>
      <c r="D210" s="6"/>
      <c r="E210" s="6"/>
      <c r="F210" s="6"/>
      <c r="G210" s="6"/>
      <c r="H210" s="6"/>
      <c r="I210" s="6"/>
      <c r="J210" s="6"/>
      <c r="K210" s="6"/>
      <c r="CC210"/>
      <c r="CD210"/>
    </row>
    <row r="211" spans="2:82" ht="15.5" x14ac:dyDescent="0.35">
      <c r="B211" s="6"/>
      <c r="C211" s="6"/>
      <c r="D211" s="6"/>
      <c r="E211" s="6"/>
      <c r="F211" s="6"/>
      <c r="G211" s="6"/>
      <c r="H211" s="6"/>
      <c r="I211" s="6"/>
      <c r="J211" s="6"/>
      <c r="K211" s="6"/>
      <c r="CC211"/>
      <c r="CD211"/>
    </row>
    <row r="212" spans="2:82" ht="15.5" x14ac:dyDescent="0.35">
      <c r="B212" s="6"/>
      <c r="C212" s="6"/>
      <c r="D212" s="6"/>
      <c r="E212" s="6"/>
      <c r="F212" s="6"/>
      <c r="G212" s="6"/>
      <c r="H212" s="6"/>
      <c r="I212" s="6"/>
      <c r="J212" s="6"/>
      <c r="K212" s="6"/>
      <c r="CC212"/>
      <c r="CD212"/>
    </row>
    <row r="213" spans="2:82" ht="15.5" x14ac:dyDescent="0.35">
      <c r="B213" s="6"/>
      <c r="C213" s="6"/>
      <c r="D213" s="6"/>
      <c r="E213" s="6"/>
      <c r="F213" s="6"/>
      <c r="G213" s="6"/>
      <c r="H213" s="6"/>
      <c r="I213" s="6"/>
      <c r="J213" s="6"/>
      <c r="K213" s="6"/>
      <c r="CC213"/>
      <c r="CD213"/>
    </row>
    <row r="214" spans="2:82" ht="15.5" x14ac:dyDescent="0.35">
      <c r="B214" s="6"/>
      <c r="C214" s="6"/>
      <c r="D214" s="6"/>
      <c r="E214" s="6"/>
      <c r="F214" s="6"/>
      <c r="G214" s="6"/>
      <c r="H214" s="6"/>
      <c r="I214" s="6"/>
      <c r="J214" s="6"/>
      <c r="K214" s="6"/>
      <c r="CC214"/>
      <c r="CD214"/>
    </row>
    <row r="215" spans="2:82" ht="15.5" x14ac:dyDescent="0.35">
      <c r="B215" s="6"/>
      <c r="C215" s="6"/>
      <c r="D215" s="6"/>
      <c r="E215" s="6"/>
      <c r="F215" s="6"/>
      <c r="G215" s="6"/>
      <c r="H215" s="6"/>
      <c r="I215" s="6"/>
      <c r="J215" s="6"/>
      <c r="K215" s="6"/>
      <c r="CC215"/>
      <c r="CD215"/>
    </row>
    <row r="216" spans="2:82" ht="15.5" x14ac:dyDescent="0.35">
      <c r="B216" s="6"/>
      <c r="C216" s="6"/>
      <c r="D216" s="6"/>
      <c r="E216" s="6"/>
      <c r="F216" s="6"/>
      <c r="G216" s="6"/>
      <c r="H216" s="6"/>
      <c r="I216" s="6"/>
      <c r="J216" s="6"/>
      <c r="K216" s="6"/>
      <c r="CC216"/>
      <c r="CD216"/>
    </row>
    <row r="217" spans="2:82" ht="15.5" x14ac:dyDescent="0.35">
      <c r="B217" s="6"/>
      <c r="C217" s="6"/>
      <c r="D217" s="6"/>
      <c r="E217" s="6"/>
      <c r="F217" s="6"/>
      <c r="G217" s="6"/>
      <c r="H217" s="6"/>
      <c r="I217" s="6"/>
      <c r="J217" s="6"/>
      <c r="K217" s="6"/>
      <c r="CC217"/>
      <c r="CD217"/>
    </row>
    <row r="218" spans="2:82" ht="15.5" x14ac:dyDescent="0.35">
      <c r="B218" s="6"/>
      <c r="C218" s="6"/>
      <c r="D218" s="6"/>
      <c r="E218" s="6"/>
      <c r="F218" s="6"/>
      <c r="G218" s="6"/>
      <c r="H218" s="6"/>
      <c r="I218" s="6"/>
      <c r="J218" s="6"/>
      <c r="K218" s="6"/>
      <c r="CC218"/>
      <c r="CD218"/>
    </row>
    <row r="219" spans="2:82" ht="15.5" x14ac:dyDescent="0.35">
      <c r="B219" s="6"/>
      <c r="C219" s="6"/>
      <c r="D219" s="6"/>
      <c r="E219" s="6"/>
      <c r="F219" s="6"/>
      <c r="G219" s="6"/>
      <c r="H219" s="6"/>
      <c r="I219" s="6"/>
      <c r="J219" s="6"/>
      <c r="K219" s="6"/>
      <c r="CC219"/>
      <c r="CD219"/>
    </row>
    <row r="220" spans="2:82" ht="15.5" x14ac:dyDescent="0.35">
      <c r="B220" s="6"/>
      <c r="C220" s="6"/>
      <c r="D220" s="6"/>
      <c r="E220" s="6"/>
      <c r="F220" s="6"/>
      <c r="G220" s="6"/>
      <c r="H220" s="6"/>
      <c r="I220" s="6"/>
      <c r="J220" s="6"/>
      <c r="K220" s="6"/>
      <c r="CC220"/>
      <c r="CD220"/>
    </row>
    <row r="221" spans="2:82" ht="15.5" x14ac:dyDescent="0.35">
      <c r="B221" s="6"/>
      <c r="C221" s="6"/>
      <c r="D221" s="6"/>
      <c r="E221" s="6"/>
      <c r="F221" s="6"/>
      <c r="G221" s="6"/>
      <c r="H221" s="6"/>
      <c r="I221" s="6"/>
      <c r="J221" s="6"/>
      <c r="K221" s="6"/>
      <c r="CC221"/>
      <c r="CD221"/>
    </row>
    <row r="222" spans="2:82" ht="15.5" x14ac:dyDescent="0.35">
      <c r="B222" s="6"/>
      <c r="C222" s="6"/>
      <c r="D222" s="6"/>
      <c r="E222" s="6"/>
      <c r="F222" s="6"/>
      <c r="G222" s="6"/>
      <c r="H222" s="6"/>
      <c r="I222" s="6"/>
      <c r="J222" s="6"/>
      <c r="K222" s="6"/>
      <c r="CC222"/>
      <c r="CD222"/>
    </row>
    <row r="223" spans="2:82" ht="15.5" x14ac:dyDescent="0.35">
      <c r="B223" s="6"/>
      <c r="C223" s="6"/>
      <c r="D223" s="6"/>
      <c r="E223" s="6"/>
      <c r="F223" s="6"/>
      <c r="G223" s="6"/>
      <c r="H223" s="6"/>
      <c r="I223" s="6"/>
      <c r="J223" s="6"/>
      <c r="K223" s="6"/>
      <c r="CC223"/>
      <c r="CD223"/>
    </row>
    <row r="224" spans="2:82" ht="15.5" x14ac:dyDescent="0.35">
      <c r="B224" s="6"/>
      <c r="C224" s="6"/>
      <c r="D224" s="6"/>
      <c r="E224" s="6"/>
      <c r="F224" s="6"/>
      <c r="G224" s="6"/>
      <c r="H224" s="6"/>
      <c r="I224" s="6"/>
      <c r="J224" s="6"/>
      <c r="K224" s="6"/>
      <c r="CC224"/>
      <c r="CD224"/>
    </row>
    <row r="225" spans="2:82" ht="15.5" x14ac:dyDescent="0.35">
      <c r="B225" s="6"/>
      <c r="C225" s="6"/>
      <c r="D225" s="6"/>
      <c r="E225" s="6"/>
      <c r="F225" s="6"/>
      <c r="G225" s="6"/>
      <c r="H225" s="6"/>
      <c r="I225" s="6"/>
      <c r="J225" s="6"/>
      <c r="K225" s="6"/>
      <c r="CC225"/>
      <c r="CD225"/>
    </row>
    <row r="226" spans="2:82" ht="15.5" x14ac:dyDescent="0.35">
      <c r="B226" s="6"/>
      <c r="C226" s="6"/>
      <c r="D226" s="6"/>
      <c r="E226" s="6"/>
      <c r="F226" s="6"/>
      <c r="G226" s="6"/>
      <c r="H226" s="6"/>
      <c r="I226" s="6"/>
      <c r="J226" s="6"/>
      <c r="K226" s="6"/>
      <c r="CC226"/>
      <c r="CD226"/>
    </row>
    <row r="227" spans="2:82" ht="15.5" x14ac:dyDescent="0.35">
      <c r="B227" s="6"/>
      <c r="C227" s="6"/>
      <c r="D227" s="6"/>
      <c r="E227" s="6"/>
      <c r="F227" s="6"/>
      <c r="G227" s="6"/>
      <c r="H227" s="6"/>
      <c r="I227" s="6"/>
      <c r="J227" s="6"/>
      <c r="K227" s="6"/>
      <c r="CC227"/>
      <c r="CD227"/>
    </row>
    <row r="228" spans="2:82" ht="15.5" x14ac:dyDescent="0.35">
      <c r="B228" s="6"/>
      <c r="C228" s="6"/>
      <c r="D228" s="6"/>
      <c r="E228" s="6"/>
      <c r="F228" s="6"/>
      <c r="G228" s="6"/>
      <c r="H228" s="6"/>
      <c r="I228" s="6"/>
      <c r="J228" s="6"/>
      <c r="K228" s="6"/>
      <c r="CC228"/>
      <c r="CD228"/>
    </row>
    <row r="229" spans="2:82" ht="15.5" x14ac:dyDescent="0.35">
      <c r="B229" s="6"/>
      <c r="C229" s="6"/>
      <c r="D229" s="6"/>
      <c r="E229" s="6"/>
      <c r="F229" s="6"/>
      <c r="G229" s="6"/>
      <c r="H229" s="6"/>
      <c r="I229" s="6"/>
      <c r="J229" s="6"/>
      <c r="K229" s="6"/>
      <c r="CC229"/>
      <c r="CD229"/>
    </row>
    <row r="230" spans="2:82" ht="15.5" x14ac:dyDescent="0.35">
      <c r="B230" s="6"/>
      <c r="C230" s="6"/>
      <c r="D230" s="6"/>
      <c r="E230" s="6"/>
      <c r="F230" s="6"/>
      <c r="G230" s="6"/>
      <c r="H230" s="6"/>
      <c r="I230" s="6"/>
      <c r="J230" s="6"/>
      <c r="K230" s="6"/>
      <c r="CC230"/>
      <c r="CD230"/>
    </row>
    <row r="231" spans="2:82" ht="15.5" x14ac:dyDescent="0.35">
      <c r="B231" s="6"/>
      <c r="C231" s="6"/>
      <c r="D231" s="6"/>
      <c r="E231" s="6"/>
      <c r="F231" s="6"/>
      <c r="G231" s="6"/>
      <c r="H231" s="6"/>
      <c r="I231" s="6"/>
      <c r="J231" s="6"/>
      <c r="K231" s="6"/>
      <c r="CC231"/>
      <c r="CD231"/>
    </row>
    <row r="232" spans="2:82" ht="15.5" x14ac:dyDescent="0.35">
      <c r="B232" s="6"/>
      <c r="C232" s="6"/>
      <c r="D232" s="6"/>
      <c r="E232" s="6"/>
      <c r="F232" s="6"/>
      <c r="G232" s="6"/>
      <c r="H232" s="6"/>
      <c r="I232" s="6"/>
      <c r="J232" s="6"/>
      <c r="K232" s="6"/>
      <c r="CC232"/>
      <c r="CD232"/>
    </row>
    <row r="233" spans="2:82" ht="15.5" x14ac:dyDescent="0.35">
      <c r="B233" s="6"/>
      <c r="C233" s="6"/>
      <c r="D233" s="6"/>
      <c r="E233" s="6"/>
      <c r="F233" s="6"/>
      <c r="G233" s="6"/>
      <c r="H233" s="6"/>
      <c r="I233" s="6"/>
      <c r="J233" s="6"/>
      <c r="K233" s="6"/>
      <c r="CC233"/>
      <c r="CD233"/>
    </row>
    <row r="234" spans="2:82" ht="15.5" x14ac:dyDescent="0.35">
      <c r="B234" s="6"/>
      <c r="C234" s="6"/>
      <c r="D234" s="6"/>
      <c r="E234" s="6"/>
      <c r="F234" s="6"/>
      <c r="G234" s="6"/>
      <c r="H234" s="6"/>
      <c r="I234" s="6"/>
      <c r="J234" s="6"/>
      <c r="K234" s="6"/>
      <c r="CC234"/>
      <c r="CD234"/>
    </row>
    <row r="235" spans="2:82" ht="15.5" x14ac:dyDescent="0.35">
      <c r="B235" s="6"/>
      <c r="C235" s="6"/>
      <c r="D235" s="6"/>
      <c r="E235" s="6"/>
      <c r="F235" s="6"/>
      <c r="G235" s="6"/>
      <c r="H235" s="6"/>
      <c r="I235" s="6"/>
      <c r="J235" s="6"/>
      <c r="K235" s="6"/>
      <c r="CC235"/>
      <c r="CD235"/>
    </row>
    <row r="236" spans="2:82" ht="15.5" x14ac:dyDescent="0.35">
      <c r="B236" s="6"/>
      <c r="C236" s="6"/>
      <c r="D236" s="6"/>
      <c r="E236" s="6"/>
      <c r="F236" s="6"/>
      <c r="G236" s="6"/>
      <c r="H236" s="6"/>
      <c r="I236" s="6"/>
      <c r="J236" s="6"/>
      <c r="K236" s="6"/>
      <c r="CC236"/>
      <c r="CD236"/>
    </row>
    <row r="237" spans="2:82" ht="15.5" x14ac:dyDescent="0.35">
      <c r="B237" s="6"/>
      <c r="C237" s="6"/>
      <c r="D237" s="6"/>
      <c r="E237" s="6"/>
      <c r="F237" s="6"/>
      <c r="G237" s="6"/>
      <c r="H237" s="6"/>
      <c r="I237" s="6"/>
      <c r="J237" s="6"/>
      <c r="K237" s="6"/>
      <c r="CC237"/>
      <c r="CD237"/>
    </row>
    <row r="238" spans="2:82" ht="15.5" x14ac:dyDescent="0.35">
      <c r="B238" s="6"/>
      <c r="C238" s="6"/>
      <c r="D238" s="6"/>
      <c r="E238" s="6"/>
      <c r="F238" s="6"/>
      <c r="G238" s="6"/>
      <c r="H238" s="6"/>
      <c r="I238" s="6"/>
      <c r="J238" s="6"/>
      <c r="K238" s="6"/>
      <c r="CC238"/>
      <c r="CD238"/>
    </row>
    <row r="239" spans="2:82" ht="15.5" x14ac:dyDescent="0.35">
      <c r="B239" s="6"/>
      <c r="C239" s="6"/>
      <c r="D239" s="6"/>
      <c r="E239" s="6"/>
      <c r="F239" s="6"/>
      <c r="G239" s="6"/>
      <c r="H239" s="6"/>
      <c r="I239" s="6"/>
      <c r="J239" s="6"/>
      <c r="K239" s="6"/>
      <c r="CC239"/>
      <c r="CD239"/>
    </row>
    <row r="240" spans="2:82" ht="15.5" x14ac:dyDescent="0.35">
      <c r="B240" s="6"/>
      <c r="C240" s="6"/>
      <c r="D240" s="6"/>
      <c r="E240" s="6"/>
      <c r="F240" s="6"/>
      <c r="G240" s="6"/>
      <c r="H240" s="6"/>
      <c r="I240" s="6"/>
      <c r="J240" s="6"/>
      <c r="K240" s="6"/>
      <c r="CC240"/>
      <c r="CD240"/>
    </row>
    <row r="241" spans="2:82" ht="15.5" x14ac:dyDescent="0.35">
      <c r="B241" s="6"/>
      <c r="C241" s="6"/>
      <c r="D241" s="6"/>
      <c r="E241" s="6"/>
      <c r="F241" s="6"/>
      <c r="G241" s="6"/>
      <c r="H241" s="6"/>
      <c r="I241" s="6"/>
      <c r="J241" s="6"/>
      <c r="K241" s="6"/>
      <c r="CC241"/>
      <c r="CD241"/>
    </row>
    <row r="242" spans="2:82" ht="15.5" x14ac:dyDescent="0.35">
      <c r="B242" s="6"/>
      <c r="C242" s="6"/>
      <c r="D242" s="6"/>
      <c r="E242" s="6"/>
      <c r="F242" s="6"/>
      <c r="G242" s="6"/>
      <c r="H242" s="6"/>
      <c r="I242" s="6"/>
      <c r="J242" s="6"/>
      <c r="K242" s="6"/>
      <c r="CC242"/>
      <c r="CD242"/>
    </row>
    <row r="243" spans="2:82" ht="15.5" x14ac:dyDescent="0.35">
      <c r="B243" s="6"/>
      <c r="C243" s="6"/>
      <c r="D243" s="6"/>
      <c r="E243" s="6"/>
      <c r="F243" s="6"/>
      <c r="G243" s="6"/>
      <c r="H243" s="6"/>
      <c r="I243" s="6"/>
      <c r="J243" s="6"/>
      <c r="K243" s="6"/>
      <c r="CC243"/>
      <c r="CD243"/>
    </row>
    <row r="244" spans="2:82" ht="15.5" x14ac:dyDescent="0.35">
      <c r="B244" s="6"/>
      <c r="C244" s="6"/>
      <c r="D244" s="6"/>
      <c r="E244" s="6"/>
      <c r="F244" s="6"/>
      <c r="G244" s="6"/>
      <c r="H244" s="6"/>
      <c r="I244" s="6"/>
      <c r="J244" s="6"/>
      <c r="K244" s="6"/>
      <c r="CC244"/>
      <c r="CD244"/>
    </row>
    <row r="245" spans="2:82" ht="15.5" x14ac:dyDescent="0.35">
      <c r="B245" s="6"/>
      <c r="C245" s="6"/>
      <c r="D245" s="6"/>
      <c r="E245" s="6"/>
      <c r="F245" s="6"/>
      <c r="G245" s="6"/>
      <c r="H245" s="6"/>
      <c r="I245" s="6"/>
      <c r="J245" s="6"/>
      <c r="K245" s="6"/>
      <c r="CC245"/>
      <c r="CD245"/>
    </row>
    <row r="246" spans="2:82" ht="15.5" x14ac:dyDescent="0.35">
      <c r="B246" s="6"/>
      <c r="C246" s="6"/>
      <c r="D246" s="6"/>
      <c r="E246" s="6"/>
      <c r="F246" s="6"/>
      <c r="G246" s="6"/>
      <c r="H246" s="6"/>
      <c r="I246" s="6"/>
      <c r="J246" s="6"/>
      <c r="K246" s="6"/>
      <c r="CC246"/>
      <c r="CD246"/>
    </row>
    <row r="247" spans="2:82" ht="15.5" x14ac:dyDescent="0.35">
      <c r="B247" s="6"/>
      <c r="C247" s="6"/>
      <c r="D247" s="6"/>
      <c r="E247" s="6"/>
      <c r="F247" s="6"/>
      <c r="G247" s="6"/>
      <c r="H247" s="6"/>
      <c r="I247" s="6"/>
      <c r="J247" s="6"/>
      <c r="K247" s="6"/>
      <c r="CC247"/>
      <c r="CD247"/>
    </row>
    <row r="248" spans="2:82" ht="15.5" x14ac:dyDescent="0.35">
      <c r="B248" s="6"/>
      <c r="C248" s="6"/>
      <c r="D248" s="6"/>
      <c r="E248" s="6"/>
      <c r="F248" s="6"/>
      <c r="G248" s="6"/>
      <c r="H248" s="6"/>
      <c r="I248" s="6"/>
      <c r="J248" s="6"/>
      <c r="K248" s="6"/>
      <c r="CC248"/>
      <c r="CD248"/>
    </row>
    <row r="249" spans="2:82" ht="15.5" x14ac:dyDescent="0.35">
      <c r="B249" s="6"/>
      <c r="C249" s="6"/>
      <c r="D249" s="6"/>
      <c r="E249" s="6"/>
      <c r="F249" s="6"/>
      <c r="G249" s="6"/>
      <c r="H249" s="6"/>
      <c r="I249" s="6"/>
      <c r="J249" s="6"/>
      <c r="K249" s="6"/>
      <c r="CC249"/>
      <c r="CD249"/>
    </row>
    <row r="250" spans="2:82" ht="15.5" x14ac:dyDescent="0.35">
      <c r="B250" s="6"/>
      <c r="C250" s="6"/>
      <c r="D250" s="6"/>
      <c r="E250" s="6"/>
      <c r="F250" s="6"/>
      <c r="G250" s="6"/>
      <c r="H250" s="6"/>
      <c r="I250" s="6"/>
      <c r="J250" s="6"/>
      <c r="K250" s="6"/>
      <c r="CC250"/>
      <c r="CD250"/>
    </row>
    <row r="251" spans="2:82" ht="15.5" x14ac:dyDescent="0.35">
      <c r="B251" s="6"/>
      <c r="C251" s="6"/>
      <c r="D251" s="6"/>
      <c r="E251" s="6"/>
      <c r="F251" s="6"/>
      <c r="G251" s="6"/>
      <c r="H251" s="6"/>
      <c r="I251" s="6"/>
      <c r="J251" s="6"/>
      <c r="K251" s="6"/>
      <c r="CC251"/>
      <c r="CD251"/>
    </row>
    <row r="252" spans="2:82" ht="15.5" x14ac:dyDescent="0.35">
      <c r="B252" s="6"/>
      <c r="C252" s="6"/>
      <c r="D252" s="6"/>
      <c r="E252" s="6"/>
      <c r="F252" s="6"/>
      <c r="G252" s="6"/>
      <c r="H252" s="6"/>
      <c r="I252" s="6"/>
      <c r="J252" s="6"/>
      <c r="K252" s="6"/>
      <c r="CC252"/>
      <c r="CD252"/>
    </row>
    <row r="253" spans="2:82" ht="15.5" x14ac:dyDescent="0.35">
      <c r="B253" s="6"/>
      <c r="C253" s="6"/>
      <c r="D253" s="6"/>
      <c r="E253" s="6"/>
      <c r="F253" s="6"/>
      <c r="G253" s="6"/>
      <c r="H253" s="6"/>
      <c r="I253" s="6"/>
      <c r="J253" s="6"/>
      <c r="K253" s="6"/>
      <c r="CC253"/>
      <c r="CD253"/>
    </row>
    <row r="254" spans="2:82" ht="15.5" x14ac:dyDescent="0.35">
      <c r="B254" s="6"/>
      <c r="C254" s="6"/>
      <c r="D254" s="6"/>
      <c r="E254" s="6"/>
      <c r="F254" s="6"/>
      <c r="G254" s="6"/>
      <c r="H254" s="6"/>
      <c r="I254" s="6"/>
      <c r="J254" s="6"/>
      <c r="K254" s="6"/>
      <c r="CC254"/>
      <c r="CD254"/>
    </row>
    <row r="255" spans="2:82" ht="15.5" x14ac:dyDescent="0.35">
      <c r="B255" s="6"/>
      <c r="C255" s="6"/>
      <c r="D255" s="6"/>
      <c r="E255" s="6"/>
      <c r="F255" s="6"/>
      <c r="G255" s="6"/>
      <c r="H255" s="6"/>
      <c r="I255" s="6"/>
      <c r="J255" s="6"/>
      <c r="K255" s="6"/>
      <c r="CC255"/>
      <c r="CD255"/>
    </row>
    <row r="256" spans="2:82" ht="15.5" x14ac:dyDescent="0.35">
      <c r="B256" s="6"/>
      <c r="C256" s="6"/>
      <c r="D256" s="6"/>
      <c r="E256" s="6"/>
      <c r="F256" s="6"/>
      <c r="G256" s="6"/>
      <c r="H256" s="6"/>
      <c r="I256" s="6"/>
      <c r="J256" s="6"/>
      <c r="K256" s="6"/>
      <c r="CC256"/>
      <c r="CD256"/>
    </row>
    <row r="257" spans="2:82" ht="15.5" x14ac:dyDescent="0.35">
      <c r="B257" s="6"/>
      <c r="C257" s="6"/>
      <c r="D257" s="6"/>
      <c r="E257" s="6"/>
      <c r="F257" s="6"/>
      <c r="G257" s="6"/>
      <c r="H257" s="6"/>
      <c r="I257" s="6"/>
      <c r="J257" s="6"/>
      <c r="K257" s="6"/>
      <c r="CC257"/>
      <c r="CD257"/>
    </row>
    <row r="258" spans="2:82" ht="15.5" x14ac:dyDescent="0.35">
      <c r="B258" s="6"/>
      <c r="C258" s="6"/>
      <c r="D258" s="6"/>
      <c r="E258" s="6"/>
      <c r="F258" s="6"/>
      <c r="G258" s="6"/>
      <c r="H258" s="6"/>
      <c r="I258" s="6"/>
      <c r="J258" s="6"/>
      <c r="K258" s="6"/>
      <c r="CC258"/>
      <c r="CD258"/>
    </row>
    <row r="259" spans="2:82" ht="15.5" x14ac:dyDescent="0.35">
      <c r="B259" s="6"/>
      <c r="C259" s="6"/>
      <c r="D259" s="6"/>
      <c r="E259" s="6"/>
      <c r="F259" s="6"/>
      <c r="G259" s="6"/>
      <c r="H259" s="6"/>
      <c r="I259" s="6"/>
      <c r="J259" s="6"/>
      <c r="K259" s="6"/>
      <c r="CC259"/>
      <c r="CD259"/>
    </row>
    <row r="260" spans="2:82" ht="15.5" x14ac:dyDescent="0.35">
      <c r="B260" s="6"/>
      <c r="C260" s="6"/>
      <c r="D260" s="6"/>
      <c r="E260" s="6"/>
      <c r="F260" s="6"/>
      <c r="G260" s="6"/>
      <c r="H260" s="6"/>
      <c r="I260" s="6"/>
      <c r="J260" s="6"/>
      <c r="K260" s="6"/>
      <c r="CC260"/>
      <c r="CD260"/>
    </row>
    <row r="261" spans="2:82" ht="15.5" x14ac:dyDescent="0.35">
      <c r="B261" s="6"/>
      <c r="C261" s="6"/>
      <c r="D261" s="6"/>
      <c r="E261" s="6"/>
      <c r="F261" s="6"/>
      <c r="G261" s="6"/>
      <c r="H261" s="6"/>
      <c r="I261" s="6"/>
      <c r="J261" s="6"/>
      <c r="K261" s="6"/>
      <c r="CC261"/>
      <c r="CD261"/>
    </row>
    <row r="262" spans="2:82" ht="15.5" x14ac:dyDescent="0.35">
      <c r="B262" s="6"/>
      <c r="C262" s="6"/>
      <c r="D262" s="6"/>
      <c r="E262" s="6"/>
      <c r="F262" s="6"/>
      <c r="G262" s="6"/>
      <c r="H262" s="6"/>
      <c r="I262" s="6"/>
      <c r="J262" s="6"/>
      <c r="K262" s="6"/>
      <c r="CC262"/>
      <c r="CD262"/>
    </row>
    <row r="263" spans="2:82" ht="15.5" x14ac:dyDescent="0.35">
      <c r="B263" s="6"/>
      <c r="C263" s="6"/>
      <c r="D263" s="6"/>
      <c r="E263" s="6"/>
      <c r="F263" s="6"/>
      <c r="G263" s="6"/>
      <c r="H263" s="6"/>
      <c r="I263" s="6"/>
      <c r="J263" s="6"/>
      <c r="K263" s="6"/>
      <c r="CC263"/>
      <c r="CD263"/>
    </row>
    <row r="264" spans="2:82" ht="15.5" x14ac:dyDescent="0.35">
      <c r="B264" s="6"/>
      <c r="C264" s="6"/>
      <c r="D264" s="6"/>
      <c r="E264" s="6"/>
      <c r="F264" s="6"/>
      <c r="G264" s="6"/>
      <c r="H264" s="6"/>
      <c r="I264" s="6"/>
      <c r="J264" s="6"/>
      <c r="K264" s="6"/>
      <c r="CC264"/>
      <c r="CD264"/>
    </row>
    <row r="265" spans="2:82" ht="15.5" x14ac:dyDescent="0.35">
      <c r="B265" s="6"/>
      <c r="C265" s="6"/>
      <c r="D265" s="6"/>
      <c r="E265" s="6"/>
      <c r="F265" s="6"/>
      <c r="G265" s="6"/>
      <c r="H265" s="6"/>
      <c r="CC265"/>
      <c r="CD265"/>
    </row>
    <row r="266" spans="2:82" ht="15.5" x14ac:dyDescent="0.35">
      <c r="B266" s="6"/>
      <c r="C266" s="6"/>
      <c r="D266" s="6"/>
      <c r="E266" s="6"/>
      <c r="F266" s="6"/>
      <c r="G266" s="6"/>
      <c r="H266" s="6"/>
      <c r="CC266"/>
      <c r="CD266"/>
    </row>
    <row r="267" spans="2:82" ht="15.5" x14ac:dyDescent="0.35">
      <c r="G267" s="6"/>
      <c r="H267" s="6"/>
      <c r="CC267"/>
      <c r="CD267"/>
    </row>
    <row r="268" spans="2:82" ht="15.5" x14ac:dyDescent="0.35">
      <c r="G268" s="6"/>
      <c r="H268" s="6"/>
      <c r="CC268"/>
      <c r="CD268"/>
    </row>
    <row r="269" spans="2:82" ht="15.5" x14ac:dyDescent="0.35">
      <c r="CC269"/>
      <c r="CD269"/>
    </row>
    <row r="270" spans="2:82" ht="15.5" x14ac:dyDescent="0.35">
      <c r="CC270"/>
      <c r="CD270"/>
    </row>
    <row r="271" spans="2:82" ht="15.5" x14ac:dyDescent="0.35">
      <c r="CC271"/>
      <c r="CD271"/>
    </row>
    <row r="272" spans="2:82" ht="15.5" x14ac:dyDescent="0.35">
      <c r="CC272"/>
      <c r="CD272"/>
    </row>
    <row r="273" spans="81:82" ht="15.5" x14ac:dyDescent="0.35">
      <c r="CC273"/>
      <c r="CD273"/>
    </row>
    <row r="274" spans="81:82" ht="15.5" x14ac:dyDescent="0.35">
      <c r="CC274"/>
      <c r="CD274"/>
    </row>
    <row r="275" spans="81:82" ht="15.5" x14ac:dyDescent="0.35">
      <c r="CC275"/>
      <c r="CD275"/>
    </row>
    <row r="276" spans="81:82" ht="15.5" x14ac:dyDescent="0.35">
      <c r="CC276"/>
      <c r="CD276"/>
    </row>
    <row r="277" spans="81:82" ht="15.5" x14ac:dyDescent="0.35">
      <c r="CC277"/>
      <c r="CD277"/>
    </row>
    <row r="278" spans="81:82" ht="15.5" x14ac:dyDescent="0.35">
      <c r="CC278"/>
      <c r="CD278"/>
    </row>
    <row r="279" spans="81:82" ht="15.5" x14ac:dyDescent="0.35">
      <c r="CC279"/>
      <c r="CD279"/>
    </row>
    <row r="280" spans="81:82" ht="15.5" x14ac:dyDescent="0.35">
      <c r="CC280"/>
      <c r="CD280"/>
    </row>
    <row r="281" spans="81:82" ht="15.5" x14ac:dyDescent="0.35">
      <c r="CC281"/>
      <c r="CD281"/>
    </row>
    <row r="282" spans="81:82" ht="15.5" x14ac:dyDescent="0.35">
      <c r="CC282"/>
      <c r="CD282"/>
    </row>
    <row r="283" spans="81:82" ht="15.5" x14ac:dyDescent="0.35">
      <c r="CC283"/>
      <c r="CD283"/>
    </row>
    <row r="284" spans="81:82" ht="15.5" x14ac:dyDescent="0.35">
      <c r="CC284"/>
      <c r="CD284"/>
    </row>
    <row r="285" spans="81:82" ht="15.5" x14ac:dyDescent="0.35">
      <c r="CC285"/>
      <c r="CD285"/>
    </row>
    <row r="286" spans="81:82" ht="15.5" x14ac:dyDescent="0.35">
      <c r="CC286"/>
      <c r="CD286"/>
    </row>
    <row r="287" spans="81:82" ht="15.5" x14ac:dyDescent="0.35">
      <c r="CC287"/>
      <c r="CD287"/>
    </row>
    <row r="288" spans="81:82" ht="15.5" x14ac:dyDescent="0.35">
      <c r="CC288"/>
      <c r="CD288"/>
    </row>
    <row r="289" spans="81:82" ht="15.5" x14ac:dyDescent="0.35">
      <c r="CC289"/>
      <c r="CD289"/>
    </row>
    <row r="290" spans="81:82" ht="15.5" x14ac:dyDescent="0.35">
      <c r="CC290"/>
      <c r="CD290"/>
    </row>
    <row r="291" spans="81:82" ht="15.5" x14ac:dyDescent="0.35">
      <c r="CC291"/>
      <c r="CD291"/>
    </row>
    <row r="292" spans="81:82" ht="15.5" x14ac:dyDescent="0.35">
      <c r="CC292"/>
      <c r="CD292"/>
    </row>
    <row r="293" spans="81:82" ht="15.5" x14ac:dyDescent="0.35">
      <c r="CC293"/>
      <c r="CD293"/>
    </row>
    <row r="294" spans="81:82" ht="15.5" x14ac:dyDescent="0.35">
      <c r="CC294"/>
      <c r="CD294"/>
    </row>
    <row r="295" spans="81:82" ht="15.5" x14ac:dyDescent="0.35">
      <c r="CC295"/>
      <c r="CD295"/>
    </row>
    <row r="296" spans="81:82" ht="15.5" x14ac:dyDescent="0.35">
      <c r="CC296"/>
      <c r="CD296"/>
    </row>
    <row r="297" spans="81:82" ht="15.5" x14ac:dyDescent="0.35">
      <c r="CC297"/>
      <c r="CD297"/>
    </row>
    <row r="298" spans="81:82" ht="15.5" x14ac:dyDescent="0.35">
      <c r="CC298"/>
      <c r="CD298"/>
    </row>
    <row r="299" spans="81:82" ht="15.5" x14ac:dyDescent="0.35">
      <c r="CC299"/>
      <c r="CD299"/>
    </row>
    <row r="300" spans="81:82" ht="15.5" x14ac:dyDescent="0.35">
      <c r="CC300"/>
      <c r="CD300"/>
    </row>
    <row r="301" spans="81:82" ht="15.5" x14ac:dyDescent="0.35">
      <c r="CC301"/>
      <c r="CD301"/>
    </row>
    <row r="302" spans="81:82" ht="15.5" x14ac:dyDescent="0.35">
      <c r="CC302"/>
      <c r="CD302"/>
    </row>
    <row r="303" spans="81:82" ht="15.5" x14ac:dyDescent="0.35">
      <c r="CC303"/>
      <c r="CD303"/>
    </row>
    <row r="304" spans="81:82" ht="15.5" x14ac:dyDescent="0.35">
      <c r="CC304"/>
      <c r="CD304"/>
    </row>
    <row r="305" spans="81:82" ht="15.5" x14ac:dyDescent="0.35">
      <c r="CC305"/>
      <c r="CD305"/>
    </row>
    <row r="306" spans="81:82" ht="15.5" x14ac:dyDescent="0.35">
      <c r="CC306"/>
      <c r="CD306"/>
    </row>
    <row r="307" spans="81:82" ht="15.5" x14ac:dyDescent="0.35">
      <c r="CC307"/>
      <c r="CD307"/>
    </row>
    <row r="308" spans="81:82" ht="15.5" x14ac:dyDescent="0.35">
      <c r="CC308"/>
      <c r="CD308"/>
    </row>
    <row r="309" spans="81:82" ht="15.5" x14ac:dyDescent="0.35">
      <c r="CC309"/>
      <c r="CD309"/>
    </row>
    <row r="310" spans="81:82" ht="15.5" x14ac:dyDescent="0.35">
      <c r="CC310"/>
      <c r="CD310"/>
    </row>
    <row r="311" spans="81:82" ht="15.5" x14ac:dyDescent="0.35">
      <c r="CC311"/>
      <c r="CD311"/>
    </row>
    <row r="312" spans="81:82" ht="15.5" x14ac:dyDescent="0.35">
      <c r="CC312"/>
      <c r="CD312"/>
    </row>
    <row r="313" spans="81:82" ht="15.5" x14ac:dyDescent="0.35">
      <c r="CC313"/>
      <c r="CD313"/>
    </row>
    <row r="314" spans="81:82" ht="15.5" x14ac:dyDescent="0.35">
      <c r="CC314"/>
      <c r="CD314"/>
    </row>
    <row r="315" spans="81:82" ht="15.5" x14ac:dyDescent="0.35">
      <c r="CC315"/>
      <c r="CD315"/>
    </row>
    <row r="316" spans="81:82" ht="15.5" x14ac:dyDescent="0.35">
      <c r="CC316"/>
      <c r="CD316"/>
    </row>
    <row r="317" spans="81:82" ht="15.5" x14ac:dyDescent="0.35">
      <c r="CC317"/>
      <c r="CD317"/>
    </row>
    <row r="318" spans="81:82" ht="15.5" x14ac:dyDescent="0.35">
      <c r="CC318"/>
      <c r="CD318"/>
    </row>
    <row r="319" spans="81:82" ht="15.5" x14ac:dyDescent="0.35">
      <c r="CC319"/>
      <c r="CD319"/>
    </row>
    <row r="320" spans="81:82" ht="15.5" x14ac:dyDescent="0.35">
      <c r="CC320"/>
      <c r="CD320"/>
    </row>
    <row r="321" spans="81:82" ht="15.5" x14ac:dyDescent="0.35">
      <c r="CC321"/>
      <c r="CD321"/>
    </row>
    <row r="322" spans="81:82" ht="15.5" x14ac:dyDescent="0.35">
      <c r="CC322"/>
      <c r="CD322"/>
    </row>
    <row r="323" spans="81:82" ht="15.5" x14ac:dyDescent="0.35">
      <c r="CC323"/>
      <c r="CD323"/>
    </row>
    <row r="324" spans="81:82" ht="15.5" x14ac:dyDescent="0.35">
      <c r="CC324"/>
      <c r="CD324"/>
    </row>
    <row r="325" spans="81:82" ht="15.5" x14ac:dyDescent="0.35">
      <c r="CC325"/>
      <c r="CD325"/>
    </row>
    <row r="326" spans="81:82" ht="15.5" x14ac:dyDescent="0.35">
      <c r="CC326"/>
      <c r="CD326"/>
    </row>
    <row r="327" spans="81:82" ht="15.5" x14ac:dyDescent="0.35">
      <c r="CC327"/>
      <c r="CD327"/>
    </row>
    <row r="328" spans="81:82" ht="15.5" x14ac:dyDescent="0.35">
      <c r="CC328"/>
      <c r="CD328"/>
    </row>
    <row r="329" spans="81:82" ht="15.5" x14ac:dyDescent="0.35">
      <c r="CC329"/>
      <c r="CD329"/>
    </row>
    <row r="330" spans="81:82" ht="15.5" x14ac:dyDescent="0.35">
      <c r="CC330"/>
      <c r="CD330"/>
    </row>
    <row r="331" spans="81:82" ht="15.5" x14ac:dyDescent="0.35">
      <c r="CC331"/>
      <c r="CD331"/>
    </row>
    <row r="332" spans="81:82" ht="15.5" x14ac:dyDescent="0.35">
      <c r="CC332"/>
      <c r="CD332"/>
    </row>
    <row r="333" spans="81:82" ht="15.5" x14ac:dyDescent="0.35">
      <c r="CC333"/>
      <c r="CD333"/>
    </row>
    <row r="334" spans="81:82" ht="15.5" x14ac:dyDescent="0.35">
      <c r="CC334"/>
      <c r="CD334"/>
    </row>
    <row r="335" spans="81:82" ht="15.5" x14ac:dyDescent="0.35">
      <c r="CC335"/>
      <c r="CD335"/>
    </row>
    <row r="336" spans="81:82" ht="15.5" x14ac:dyDescent="0.35">
      <c r="CC336"/>
      <c r="CD336"/>
    </row>
    <row r="337" spans="81:82" ht="15.5" x14ac:dyDescent="0.35">
      <c r="CC337"/>
      <c r="CD337"/>
    </row>
    <row r="338" spans="81:82" ht="15.5" x14ac:dyDescent="0.35">
      <c r="CC338"/>
      <c r="CD338"/>
    </row>
    <row r="339" spans="81:82" ht="15.5" x14ac:dyDescent="0.35">
      <c r="CC339"/>
      <c r="CD339"/>
    </row>
    <row r="340" spans="81:82" ht="15.5" x14ac:dyDescent="0.35">
      <c r="CC340"/>
      <c r="CD340"/>
    </row>
    <row r="341" spans="81:82" ht="15.5" x14ac:dyDescent="0.35">
      <c r="CC341"/>
      <c r="CD341"/>
    </row>
    <row r="342" spans="81:82" ht="15.5" x14ac:dyDescent="0.35">
      <c r="CC342"/>
      <c r="CD342"/>
    </row>
    <row r="343" spans="81:82" ht="15.5" x14ac:dyDescent="0.35">
      <c r="CC343"/>
      <c r="CD343"/>
    </row>
    <row r="344" spans="81:82" ht="15.5" x14ac:dyDescent="0.35">
      <c r="CC344"/>
      <c r="CD344"/>
    </row>
    <row r="345" spans="81:82" ht="15.5" x14ac:dyDescent="0.35">
      <c r="CC345"/>
      <c r="CD345"/>
    </row>
    <row r="346" spans="81:82" ht="15.5" x14ac:dyDescent="0.35">
      <c r="CC346"/>
      <c r="CD346"/>
    </row>
    <row r="347" spans="81:82" ht="15.5" x14ac:dyDescent="0.35">
      <c r="CC347"/>
      <c r="CD347"/>
    </row>
    <row r="348" spans="81:82" ht="15.5" x14ac:dyDescent="0.35">
      <c r="CC348"/>
      <c r="CD348"/>
    </row>
    <row r="349" spans="81:82" ht="15.5" x14ac:dyDescent="0.35">
      <c r="CC349"/>
      <c r="CD349"/>
    </row>
    <row r="350" spans="81:82" ht="15.5" x14ac:dyDescent="0.35">
      <c r="CC350"/>
      <c r="CD350"/>
    </row>
    <row r="351" spans="81:82" ht="15.5" x14ac:dyDescent="0.35">
      <c r="CC351"/>
      <c r="CD351"/>
    </row>
    <row r="352" spans="81:82" ht="15.5" x14ac:dyDescent="0.35">
      <c r="CC352"/>
      <c r="CD352"/>
    </row>
    <row r="353" spans="81:82" ht="15.5" x14ac:dyDescent="0.35">
      <c r="CC353"/>
      <c r="CD353"/>
    </row>
    <row r="354" spans="81:82" ht="15.5" x14ac:dyDescent="0.35">
      <c r="CC354"/>
      <c r="CD354"/>
    </row>
    <row r="355" spans="81:82" ht="15.5" x14ac:dyDescent="0.35">
      <c r="CC355"/>
      <c r="CD355"/>
    </row>
    <row r="356" spans="81:82" ht="15.5" x14ac:dyDescent="0.35">
      <c r="CC356"/>
      <c r="CD356"/>
    </row>
    <row r="357" spans="81:82" ht="15.5" x14ac:dyDescent="0.35">
      <c r="CC357"/>
      <c r="CD357"/>
    </row>
    <row r="358" spans="81:82" ht="15.5" x14ac:dyDescent="0.35">
      <c r="CC358"/>
      <c r="CD358"/>
    </row>
    <row r="359" spans="81:82" ht="15.5" x14ac:dyDescent="0.35">
      <c r="CC359"/>
      <c r="CD359"/>
    </row>
    <row r="360" spans="81:82" ht="15.5" x14ac:dyDescent="0.35">
      <c r="CC360"/>
      <c r="CD360"/>
    </row>
    <row r="361" spans="81:82" ht="15.5" x14ac:dyDescent="0.35">
      <c r="CC361"/>
      <c r="CD361"/>
    </row>
    <row r="362" spans="81:82" ht="15.5" x14ac:dyDescent="0.35">
      <c r="CC362"/>
      <c r="CD362"/>
    </row>
    <row r="363" spans="81:82" ht="15.5" x14ac:dyDescent="0.35">
      <c r="CC363"/>
      <c r="CD363"/>
    </row>
    <row r="364" spans="81:82" ht="15.5" x14ac:dyDescent="0.35">
      <c r="CC364"/>
      <c r="CD364"/>
    </row>
    <row r="365" spans="81:82" ht="15.5" x14ac:dyDescent="0.35">
      <c r="CC365"/>
      <c r="CD365"/>
    </row>
    <row r="366" spans="81:82" ht="15.5" x14ac:dyDescent="0.35">
      <c r="CC366"/>
      <c r="CD366"/>
    </row>
    <row r="367" spans="81:82" ht="15.5" x14ac:dyDescent="0.35">
      <c r="CC367"/>
      <c r="CD367"/>
    </row>
    <row r="368" spans="81:82" ht="15.5" x14ac:dyDescent="0.35">
      <c r="CC368"/>
      <c r="CD368"/>
    </row>
    <row r="369" spans="81:82" ht="15.5" x14ac:dyDescent="0.35">
      <c r="CC369"/>
      <c r="CD369"/>
    </row>
    <row r="370" spans="81:82" ht="15.5" x14ac:dyDescent="0.35">
      <c r="CC370"/>
      <c r="CD370"/>
    </row>
    <row r="371" spans="81:82" ht="15.5" x14ac:dyDescent="0.35">
      <c r="CC371"/>
      <c r="CD371"/>
    </row>
    <row r="372" spans="81:82" ht="15.5" x14ac:dyDescent="0.35">
      <c r="CC372"/>
      <c r="CD372"/>
    </row>
    <row r="373" spans="81:82" ht="15.5" x14ac:dyDescent="0.35">
      <c r="CC373"/>
      <c r="CD373"/>
    </row>
    <row r="374" spans="81:82" ht="15.5" x14ac:dyDescent="0.35">
      <c r="CC374"/>
      <c r="CD374"/>
    </row>
    <row r="375" spans="81:82" ht="15.5" x14ac:dyDescent="0.35">
      <c r="CD375"/>
    </row>
    <row r="376" spans="81:82" ht="15.5" x14ac:dyDescent="0.35">
      <c r="CD376"/>
    </row>
    <row r="377" spans="81:82" ht="15.5" x14ac:dyDescent="0.35">
      <c r="CD377"/>
    </row>
    <row r="378" spans="81:82" ht="15.5" x14ac:dyDescent="0.35">
      <c r="CD378"/>
    </row>
    <row r="379" spans="81:82" ht="15.5" x14ac:dyDescent="0.35">
      <c r="CD379"/>
    </row>
    <row r="380" spans="81:82" ht="15.5" x14ac:dyDescent="0.35">
      <c r="CD380"/>
    </row>
    <row r="381" spans="81:82" ht="15.5" x14ac:dyDescent="0.35">
      <c r="CD381"/>
    </row>
    <row r="382" spans="81:82" ht="15.5" x14ac:dyDescent="0.35">
      <c r="CD382"/>
    </row>
    <row r="383" spans="81:82" ht="15.5" x14ac:dyDescent="0.35">
      <c r="CD383"/>
    </row>
    <row r="384" spans="81:82" ht="15.5" x14ac:dyDescent="0.35">
      <c r="CD384"/>
    </row>
    <row r="385" spans="82:82" ht="15.5" x14ac:dyDescent="0.35">
      <c r="CD385"/>
    </row>
    <row r="386" spans="82:82" ht="15.5" x14ac:dyDescent="0.35">
      <c r="CD386"/>
    </row>
    <row r="387" spans="82:82" ht="15.5" x14ac:dyDescent="0.35">
      <c r="CD387"/>
    </row>
    <row r="388" spans="82:82" ht="15.5" x14ac:dyDescent="0.35">
      <c r="CD388"/>
    </row>
    <row r="389" spans="82:82" ht="15.5" x14ac:dyDescent="0.35">
      <c r="CD389"/>
    </row>
    <row r="390" spans="82:82" ht="15.5" x14ac:dyDescent="0.35">
      <c r="CD390"/>
    </row>
    <row r="391" spans="82:82" ht="15.5" x14ac:dyDescent="0.35">
      <c r="CD391"/>
    </row>
    <row r="392" spans="82:82" ht="15.5" x14ac:dyDescent="0.35">
      <c r="CD392"/>
    </row>
    <row r="393" spans="82:82" ht="15.5" x14ac:dyDescent="0.35">
      <c r="CD393"/>
    </row>
    <row r="394" spans="82:82" ht="15.5" x14ac:dyDescent="0.35">
      <c r="CD394"/>
    </row>
    <row r="395" spans="82:82" ht="15.5" x14ac:dyDescent="0.35">
      <c r="CD395"/>
    </row>
    <row r="396" spans="82:82" ht="15.5" x14ac:dyDescent="0.35">
      <c r="CD396"/>
    </row>
    <row r="397" spans="82:82" ht="15.5" x14ac:dyDescent="0.35">
      <c r="CD397"/>
    </row>
    <row r="398" spans="82:82" ht="15.5" x14ac:dyDescent="0.35">
      <c r="CD398"/>
    </row>
    <row r="399" spans="82:82" ht="15.5" x14ac:dyDescent="0.35">
      <c r="CD399"/>
    </row>
    <row r="400" spans="82:82" ht="15.5" x14ac:dyDescent="0.35">
      <c r="CD400"/>
    </row>
    <row r="401" spans="82:82" ht="15.5" x14ac:dyDescent="0.35">
      <c r="CD401"/>
    </row>
    <row r="402" spans="82:82" ht="15.5" x14ac:dyDescent="0.35">
      <c r="CD402"/>
    </row>
    <row r="403" spans="82:82" ht="15.5" x14ac:dyDescent="0.35">
      <c r="CD403"/>
    </row>
    <row r="404" spans="82:82" ht="15.5" x14ac:dyDescent="0.35">
      <c r="CD404"/>
    </row>
    <row r="405" spans="82:82" ht="15.5" x14ac:dyDescent="0.35">
      <c r="CD405"/>
    </row>
    <row r="406" spans="82:82" ht="15.5" x14ac:dyDescent="0.35">
      <c r="CD406"/>
    </row>
    <row r="407" spans="82:82" ht="15.5" x14ac:dyDescent="0.35">
      <c r="CD407"/>
    </row>
  </sheetData>
  <mergeCells count="11">
    <mergeCell ref="C6:E6"/>
    <mergeCell ref="C9:E9"/>
    <mergeCell ref="C10:E10"/>
    <mergeCell ref="C13:E13"/>
    <mergeCell ref="C16:E16"/>
    <mergeCell ref="C18:E18"/>
    <mergeCell ref="C14:E14"/>
    <mergeCell ref="C7:E7"/>
    <mergeCell ref="C8:E8"/>
    <mergeCell ref="C11:E11"/>
    <mergeCell ref="C17:E1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0623B-BF27-4E9F-A4CC-666551CAA270}">
  <dimension ref="B1:BV99"/>
  <sheetViews>
    <sheetView workbookViewId="0">
      <selection activeCell="D13" sqref="D13:F13"/>
    </sheetView>
  </sheetViews>
  <sheetFormatPr defaultRowHeight="15.5" x14ac:dyDescent="0.35"/>
  <cols>
    <col min="2" max="2" width="15.75" customWidth="1"/>
    <col min="3" max="3" width="12.33203125" customWidth="1"/>
    <col min="4" max="4" width="11.33203125" customWidth="1"/>
    <col min="5" max="5" width="13.08203125" customWidth="1"/>
    <col min="6" max="6" width="11.5" customWidth="1"/>
    <col min="7" max="7" width="10.83203125" customWidth="1"/>
    <col min="8" max="8" width="2.58203125" customWidth="1"/>
    <col min="9" max="9" width="12.83203125" customWidth="1"/>
    <col min="10" max="10" width="12.33203125" customWidth="1"/>
    <col min="11" max="11" width="9.58203125" customWidth="1"/>
    <col min="12" max="12" width="10.25" customWidth="1"/>
    <col min="13" max="13" width="9.83203125" customWidth="1"/>
    <col min="14" max="14" width="13.58203125" customWidth="1"/>
    <col min="15" max="15" width="11.08203125" bestFit="1" customWidth="1"/>
  </cols>
  <sheetData>
    <row r="1" spans="2:74" s="18" customFormat="1" ht="13" x14ac:dyDescent="0.3">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row>
    <row r="2" spans="2:74" s="2" customFormat="1" ht="13" x14ac:dyDescent="0.3">
      <c r="B2" s="2" t="s">
        <v>73</v>
      </c>
      <c r="G2" s="3"/>
    </row>
    <row r="3" spans="2:74" s="2" customFormat="1" ht="13" x14ac:dyDescent="0.3">
      <c r="B3" s="2" t="s">
        <v>318</v>
      </c>
      <c r="G3" s="3"/>
    </row>
    <row r="4" spans="2:74" s="2" customFormat="1" ht="13" x14ac:dyDescent="0.3">
      <c r="B4" s="2" t="s">
        <v>319</v>
      </c>
      <c r="G4" s="3"/>
    </row>
    <row r="5" spans="2:74" s="2" customFormat="1" ht="13" x14ac:dyDescent="0.3">
      <c r="B5" s="2" t="s">
        <v>320</v>
      </c>
      <c r="G5" s="3"/>
    </row>
    <row r="6" spans="2:74" s="2" customFormat="1" ht="13" x14ac:dyDescent="0.3">
      <c r="B6" s="2" t="s">
        <v>321</v>
      </c>
      <c r="G6" s="3"/>
    </row>
    <row r="7" spans="2:74" s="2" customFormat="1" ht="13" x14ac:dyDescent="0.3">
      <c r="B7" s="2" t="s">
        <v>322</v>
      </c>
      <c r="G7" s="3"/>
    </row>
    <row r="8" spans="2:74" s="2" customFormat="1" ht="13" x14ac:dyDescent="0.3">
      <c r="G8" s="3"/>
    </row>
    <row r="9" spans="2:74" s="2" customFormat="1" x14ac:dyDescent="0.35">
      <c r="B9" s="10" t="s">
        <v>323</v>
      </c>
      <c r="G9" s="3"/>
    </row>
    <row r="10" spans="2:74" s="2" customFormat="1" ht="26" x14ac:dyDescent="0.3">
      <c r="B10" s="2" t="s">
        <v>324</v>
      </c>
      <c r="C10" s="139" t="s">
        <v>325</v>
      </c>
      <c r="D10" s="139"/>
      <c r="E10" s="144" t="s">
        <v>326</v>
      </c>
      <c r="F10" s="144"/>
      <c r="G10" s="3"/>
      <c r="I10" s="144" t="s">
        <v>326</v>
      </c>
    </row>
    <row r="11" spans="2:74" s="2" customFormat="1" ht="52" x14ac:dyDescent="0.3">
      <c r="B11" s="2" t="s">
        <v>327</v>
      </c>
      <c r="C11" s="139"/>
      <c r="D11" s="140">
        <f>G19</f>
        <v>306407.90091600001</v>
      </c>
      <c r="E11" s="145"/>
      <c r="F11" s="150">
        <f>L19</f>
        <v>566397.25651259592</v>
      </c>
      <c r="I11" s="136" t="s">
        <v>328</v>
      </c>
      <c r="J11" s="136" t="s">
        <v>329</v>
      </c>
      <c r="K11" s="136" t="s">
        <v>330</v>
      </c>
      <c r="L11" s="136" t="s">
        <v>331</v>
      </c>
      <c r="M11" s="2" t="s">
        <v>332</v>
      </c>
      <c r="N11" s="25"/>
      <c r="O11" s="137"/>
    </row>
    <row r="12" spans="2:74" ht="13" customHeight="1" x14ac:dyDescent="0.35">
      <c r="B12" s="2" t="s">
        <v>333</v>
      </c>
      <c r="C12" s="141"/>
      <c r="D12" s="140">
        <f>D19</f>
        <v>4246710.4799999995</v>
      </c>
      <c r="E12" s="147"/>
      <c r="F12" s="146">
        <f>I19</f>
        <v>7831268.9315999998</v>
      </c>
      <c r="I12" s="183">
        <f>(M12/(I19*J19))- 1</f>
        <v>6.1623186124153593</v>
      </c>
      <c r="J12" s="25">
        <f>D19</f>
        <v>4246710.4799999995</v>
      </c>
      <c r="K12" s="25">
        <f>I19*J19</f>
        <v>146444.72902092</v>
      </c>
      <c r="L12" s="25">
        <f>(L19/K19)-K12</f>
        <v>902439.07933573902</v>
      </c>
      <c r="M12" s="25">
        <f>K12+L12</f>
        <v>1048883.808356659</v>
      </c>
    </row>
    <row r="13" spans="2:74" ht="13" customHeight="1" x14ac:dyDescent="0.35">
      <c r="B13" s="2" t="s">
        <v>334</v>
      </c>
      <c r="C13" s="141"/>
      <c r="D13" s="142">
        <f>E19</f>
        <v>1.86552E-2</v>
      </c>
      <c r="E13" s="147"/>
      <c r="F13" s="148">
        <f>J19</f>
        <v>1.8700000000000001E-2</v>
      </c>
    </row>
    <row r="14" spans="2:74" ht="13" customHeight="1" x14ac:dyDescent="0.35">
      <c r="B14" s="2" t="s">
        <v>335</v>
      </c>
      <c r="C14" s="141"/>
      <c r="D14" s="143">
        <f>F19</f>
        <v>0.54</v>
      </c>
      <c r="E14" s="147"/>
      <c r="F14" s="149">
        <f>K19</f>
        <v>0.54</v>
      </c>
    </row>
    <row r="15" spans="2:74" ht="13" customHeight="1" x14ac:dyDescent="0.35"/>
    <row r="16" spans="2:74" ht="13" customHeight="1" x14ac:dyDescent="0.35">
      <c r="B16" s="2" t="str">
        <f>Prevalence!B34</f>
        <v>Enter Country Name or Admin 1 names</v>
      </c>
      <c r="C16" s="2" t="str">
        <f>Prevalence!C34</f>
        <v>Enter Admin 1 or Admin 2 names</v>
      </c>
      <c r="D16" s="2" t="str">
        <f>Prevalence!D34</f>
        <v>Enter data for admin level from the latest demographic survey, accounting for population growth, displacement and migration.</v>
      </c>
      <c r="E16" s="2"/>
      <c r="F16" s="2"/>
      <c r="G16" s="2" t="str">
        <f>Prevalence!O18</f>
        <v xml:space="preserve">Burkina Faso </v>
      </c>
      <c r="H16" s="2"/>
      <c r="I16" s="2"/>
    </row>
    <row r="17" spans="2:18" x14ac:dyDescent="0.35">
      <c r="B17" s="2"/>
      <c r="C17" s="2"/>
      <c r="D17" s="2" t="s">
        <v>336</v>
      </c>
      <c r="E17" s="2" t="s">
        <v>336</v>
      </c>
      <c r="F17" s="2" t="s">
        <v>336</v>
      </c>
      <c r="G17" s="2" t="s">
        <v>336</v>
      </c>
      <c r="H17" s="2"/>
      <c r="I17" s="2" t="s">
        <v>337</v>
      </c>
      <c r="J17" s="2" t="s">
        <v>337</v>
      </c>
      <c r="K17" s="2" t="s">
        <v>337</v>
      </c>
      <c r="L17" s="2" t="s">
        <v>337</v>
      </c>
    </row>
    <row r="18" spans="2:18" ht="26.5" x14ac:dyDescent="0.35">
      <c r="B18" s="136" t="str">
        <f>Prevalence!B35</f>
        <v>National and region</v>
      </c>
      <c r="C18" s="136" t="str">
        <f>Prevalence!C35</f>
        <v>sub-region</v>
      </c>
      <c r="D18" s="136" t="s">
        <v>329</v>
      </c>
      <c r="E18" s="136" t="s">
        <v>338</v>
      </c>
      <c r="F18" s="136" t="s">
        <v>335</v>
      </c>
      <c r="G18" s="136" t="s">
        <v>220</v>
      </c>
      <c r="H18" s="2"/>
      <c r="I18" s="136" t="str">
        <f>D18</f>
        <v>Total 6-59M Population</v>
      </c>
      <c r="J18" s="136" t="s">
        <v>338</v>
      </c>
      <c r="K18" s="136" t="s">
        <v>339</v>
      </c>
      <c r="L18" s="136" t="s">
        <v>340</v>
      </c>
      <c r="M18" s="136"/>
    </row>
    <row r="19" spans="2:18" x14ac:dyDescent="0.35">
      <c r="B19" s="2" t="str">
        <f>Calculations!B5</f>
        <v>Burkina Faso (zones couvertes)</v>
      </c>
      <c r="C19" s="2">
        <f>Calculations!C5</f>
        <v>0</v>
      </c>
      <c r="D19" s="27">
        <f>Calculations!D5 * Instructions!$I$63</f>
        <v>4246710.4799999995</v>
      </c>
      <c r="E19" s="222">
        <v>1.86552E-2</v>
      </c>
      <c r="F19" s="196">
        <v>0.54</v>
      </c>
      <c r="G19" s="221">
        <v>306407.90091600001</v>
      </c>
      <c r="H19" s="137"/>
      <c r="I19" s="221">
        <v>7831268.9315999998</v>
      </c>
      <c r="J19" s="222">
        <v>1.8700000000000001E-2</v>
      </c>
      <c r="K19" s="196">
        <v>0.54</v>
      </c>
      <c r="L19" s="152">
        <f>G19* (I19/D19)*(J19/E19)*(K19/F19)</f>
        <v>566397.25651259592</v>
      </c>
      <c r="M19" s="151"/>
      <c r="N19" s="138"/>
      <c r="O19" s="2" t="s">
        <v>341</v>
      </c>
    </row>
    <row r="20" spans="2:18" x14ac:dyDescent="0.35">
      <c r="B20" s="2"/>
      <c r="C20" s="2"/>
      <c r="D20" s="27">
        <f>Calculations!D6 * Instructions!$I$63</f>
        <v>61010.1</v>
      </c>
      <c r="E20" s="222"/>
      <c r="F20" s="196"/>
      <c r="G20" s="221">
        <v>0</v>
      </c>
      <c r="H20" s="137"/>
      <c r="I20" s="221">
        <v>0</v>
      </c>
      <c r="J20" s="223"/>
      <c r="K20" s="196"/>
      <c r="L20" s="152" t="e">
        <f t="shared" ref="L20:L83" si="0">G20* (I20/D20)*(J20/E20)*(K20/F20)</f>
        <v>#DIV/0!</v>
      </c>
      <c r="O20" s="2" t="s">
        <v>342</v>
      </c>
    </row>
    <row r="21" spans="2:18" x14ac:dyDescent="0.35">
      <c r="B21" s="2" t="str">
        <f>Calculations!B7</f>
        <v>Boucle du Mouhoun</v>
      </c>
      <c r="C21" s="2" t="str">
        <f>Calculations!C7</f>
        <v>DS Dedougou</v>
      </c>
      <c r="D21" s="27">
        <f>Calculations!D7 * Instructions!$I$63</f>
        <v>79523.64</v>
      </c>
      <c r="E21" s="222">
        <f>Calculations!M7</f>
        <v>2.6000000000000002E-2</v>
      </c>
      <c r="F21" s="196">
        <v>0.54</v>
      </c>
      <c r="G21" s="221">
        <v>10384.505771935794</v>
      </c>
      <c r="H21" s="137"/>
      <c r="I21" s="221">
        <v>273751.49022477312</v>
      </c>
      <c r="J21" s="223">
        <v>3.2000000000000001E-2</v>
      </c>
      <c r="K21" s="196">
        <v>0.54</v>
      </c>
      <c r="L21" s="152">
        <f t="shared" si="0"/>
        <v>43996.963462246422</v>
      </c>
      <c r="O21" s="18" t="s">
        <v>343</v>
      </c>
      <c r="P21" s="225"/>
      <c r="Q21" s="225"/>
      <c r="R21" s="225"/>
    </row>
    <row r="22" spans="2:18" x14ac:dyDescent="0.35">
      <c r="B22" s="2" t="str">
        <f>Calculations!B8</f>
        <v>Boucle du Mouhoun</v>
      </c>
      <c r="C22" s="2" t="str">
        <f>Calculations!C8</f>
        <v>DS Nouna</v>
      </c>
      <c r="D22" s="27">
        <f>Calculations!D8 * Instructions!$I$63</f>
        <v>72186.48</v>
      </c>
      <c r="E22" s="222">
        <f>Calculations!M8</f>
        <v>2.7000000000000003E-2</v>
      </c>
      <c r="F22" s="196">
        <v>0.54</v>
      </c>
      <c r="G22" s="221">
        <v>5405.5774570625344</v>
      </c>
      <c r="H22" s="137"/>
      <c r="I22" s="221">
        <v>142762.68668652335</v>
      </c>
      <c r="J22" s="223">
        <v>3.4000000000000002E-2</v>
      </c>
      <c r="K22" s="196">
        <v>0.54</v>
      </c>
      <c r="L22" s="152">
        <f t="shared" si="0"/>
        <v>13462.201760259844</v>
      </c>
      <c r="O22" s="138"/>
    </row>
    <row r="23" spans="2:18" x14ac:dyDescent="0.35">
      <c r="B23" s="2" t="str">
        <f>Calculations!B9</f>
        <v>Boucle du Mouhoun</v>
      </c>
      <c r="C23" s="2" t="str">
        <f>Calculations!C9</f>
        <v>DS Solenzo</v>
      </c>
      <c r="D23" s="27">
        <f>Calculations!D9 * Instructions!$I$63</f>
        <v>70202.880000000005</v>
      </c>
      <c r="E23" s="222">
        <f>Calculations!M9</f>
        <v>2.3E-2</v>
      </c>
      <c r="F23" s="196">
        <v>0.54</v>
      </c>
      <c r="G23" s="221">
        <v>8439.191009344544</v>
      </c>
      <c r="H23" s="137"/>
      <c r="I23" s="221">
        <v>262476.24367071583</v>
      </c>
      <c r="J23" s="223">
        <v>2.1000000000000001E-2</v>
      </c>
      <c r="K23" s="196">
        <v>0.54</v>
      </c>
      <c r="L23" s="152">
        <f t="shared" si="0"/>
        <v>28808.94460938323</v>
      </c>
      <c r="O23" s="138"/>
    </row>
    <row r="24" spans="2:18" x14ac:dyDescent="0.35">
      <c r="B24" s="2" t="str">
        <f>Calculations!B10</f>
        <v>Boucle du Mouhoun</v>
      </c>
      <c r="C24" s="2" t="str">
        <f>Calculations!C10</f>
        <v>DS Toma</v>
      </c>
      <c r="D24" s="27">
        <f>Calculations!D10 * Instructions!$I$63</f>
        <v>45605.34</v>
      </c>
      <c r="E24" s="222">
        <f>Calculations!M10</f>
        <v>2.5000000000000001E-2</v>
      </c>
      <c r="F24" s="196">
        <v>0.54</v>
      </c>
      <c r="G24" s="221">
        <v>5794.030627049031</v>
      </c>
      <c r="H24" s="137"/>
      <c r="I24" s="221">
        <v>383286.46137574874</v>
      </c>
      <c r="J24" s="223">
        <v>1.2999999999999999E-2</v>
      </c>
      <c r="K24" s="196">
        <v>0.54</v>
      </c>
      <c r="L24" s="152">
        <f t="shared" si="0"/>
        <v>25321.644745879617</v>
      </c>
      <c r="O24" s="138"/>
    </row>
    <row r="25" spans="2:18" x14ac:dyDescent="0.35">
      <c r="B25" s="2" t="str">
        <f>Calculations!B11</f>
        <v>Boucle du Mouhoun</v>
      </c>
      <c r="C25" s="2" t="str">
        <f>Calculations!C11</f>
        <v>DS Tougan</v>
      </c>
      <c r="D25" s="27">
        <f>Calculations!D11 * Instructions!$I$63</f>
        <v>57692.34</v>
      </c>
      <c r="E25" s="222">
        <f>Calculations!M11</f>
        <v>2.7000000000000003E-2</v>
      </c>
      <c r="F25" s="196">
        <v>0.54</v>
      </c>
      <c r="G25" s="221">
        <v>1892.5086845334672</v>
      </c>
      <c r="H25" s="137"/>
      <c r="I25" s="221">
        <v>128731.77213989741</v>
      </c>
      <c r="J25" s="223">
        <v>1.9E-2</v>
      </c>
      <c r="K25" s="196">
        <v>0.54</v>
      </c>
      <c r="L25" s="152">
        <f t="shared" si="0"/>
        <v>2971.6339505656988</v>
      </c>
      <c r="O25" s="138"/>
    </row>
    <row r="26" spans="2:18" x14ac:dyDescent="0.35">
      <c r="B26" s="2" t="str">
        <f>Calculations!B12</f>
        <v>Cascades</v>
      </c>
      <c r="C26" s="2" t="str">
        <f>Calculations!C12</f>
        <v>DS Banfora</v>
      </c>
      <c r="D26" s="27">
        <f>Calculations!D12 * Instructions!$I$63</f>
        <v>79343.28</v>
      </c>
      <c r="E26" s="222">
        <f>Calculations!M12</f>
        <v>1E-3</v>
      </c>
      <c r="F26" s="196">
        <v>0.54</v>
      </c>
      <c r="G26" s="221">
        <v>1731.0802831518911</v>
      </c>
      <c r="H26" s="137"/>
      <c r="I26" s="221">
        <v>132567.11153152736</v>
      </c>
      <c r="J26" s="223">
        <v>1.2E-2</v>
      </c>
      <c r="K26" s="196">
        <v>0.54</v>
      </c>
      <c r="L26" s="152">
        <f t="shared" si="0"/>
        <v>34707.561315835395</v>
      </c>
      <c r="O26" s="138"/>
    </row>
    <row r="27" spans="2:18" x14ac:dyDescent="0.35">
      <c r="B27" s="2" t="str">
        <f>Calculations!B13</f>
        <v>Cascades</v>
      </c>
      <c r="C27" s="2" t="str">
        <f>Calculations!C13</f>
        <v>DS Mangodara</v>
      </c>
      <c r="D27" s="27">
        <f>Calculations!D13 * Instructions!$I$63</f>
        <v>52956.18</v>
      </c>
      <c r="E27" s="222">
        <f>Calculations!M13</f>
        <v>1E-3</v>
      </c>
      <c r="F27" s="196">
        <v>0.54</v>
      </c>
      <c r="G27" s="221">
        <v>2492.6158160861282</v>
      </c>
      <c r="H27" s="137"/>
      <c r="I27" s="221">
        <v>146100.5221053889</v>
      </c>
      <c r="J27" s="223">
        <v>1.4999999999999999E-2</v>
      </c>
      <c r="K27" s="196">
        <v>0.54</v>
      </c>
      <c r="L27" s="152">
        <f t="shared" si="0"/>
        <v>103152.96688837827</v>
      </c>
      <c r="O27" s="138"/>
    </row>
    <row r="28" spans="2:18" x14ac:dyDescent="0.35">
      <c r="B28" s="2" t="str">
        <f>Calculations!B14</f>
        <v>Cascades</v>
      </c>
      <c r="C28" s="2" t="str">
        <f>Calculations!C14</f>
        <v>DS Sindou</v>
      </c>
      <c r="D28" s="27">
        <f>Calculations!D14 * Instructions!$I$63</f>
        <v>37025.1</v>
      </c>
      <c r="E28" s="222">
        <f>Calculations!M14</f>
        <v>4.0000000000000001E-3</v>
      </c>
      <c r="F28" s="196">
        <v>0.54</v>
      </c>
      <c r="G28" s="221">
        <v>4852.5007859462567</v>
      </c>
      <c r="H28" s="137"/>
      <c r="I28" s="221">
        <v>287497.55047623627</v>
      </c>
      <c r="J28" s="223">
        <v>1.6E-2</v>
      </c>
      <c r="K28" s="196">
        <v>0.54</v>
      </c>
      <c r="L28" s="152">
        <f t="shared" si="0"/>
        <v>150717.44191303305</v>
      </c>
      <c r="O28" s="138"/>
    </row>
    <row r="29" spans="2:18" x14ac:dyDescent="0.35">
      <c r="B29" s="2" t="str">
        <f>Calculations!B15</f>
        <v>Centre</v>
      </c>
      <c r="C29" s="2" t="str">
        <f>Calculations!C15</f>
        <v>DS Baskuy</v>
      </c>
      <c r="D29" s="27">
        <f>Calculations!D15 * Instructions!$I$63</f>
        <v>33126.479999999996</v>
      </c>
      <c r="E29" s="222">
        <f>Calculations!M15</f>
        <v>9.0000000000000011E-3</v>
      </c>
      <c r="F29" s="196">
        <v>0.54</v>
      </c>
      <c r="G29" s="221">
        <v>32148.193576540176</v>
      </c>
      <c r="H29" s="137"/>
      <c r="I29" s="221">
        <v>353767.51478457672</v>
      </c>
      <c r="J29" s="223">
        <v>7.0000000000000007E-2</v>
      </c>
      <c r="K29" s="196">
        <v>0.54</v>
      </c>
      <c r="L29" s="152">
        <f t="shared" si="0"/>
        <v>2670267.472651714</v>
      </c>
      <c r="O29" s="138"/>
    </row>
    <row r="30" spans="2:18" x14ac:dyDescent="0.35">
      <c r="B30" s="2" t="str">
        <f>Calculations!B16</f>
        <v>Centre</v>
      </c>
      <c r="C30" s="2" t="str">
        <f>Calculations!C16</f>
        <v>DS Bogodogo</v>
      </c>
      <c r="D30" s="27">
        <f>Calculations!D16 * Instructions!$I$63</f>
        <v>202193.63999999998</v>
      </c>
      <c r="E30" s="222">
        <f>Calculations!M16</f>
        <v>9.0000000000000011E-3</v>
      </c>
      <c r="F30" s="196">
        <v>0.54</v>
      </c>
      <c r="G30" s="221">
        <v>20562.085374573784</v>
      </c>
      <c r="H30" s="137"/>
      <c r="I30" s="221">
        <v>198676.80990441833</v>
      </c>
      <c r="J30" s="223">
        <v>0.08</v>
      </c>
      <c r="K30" s="196">
        <v>0.54</v>
      </c>
      <c r="L30" s="152">
        <f t="shared" si="0"/>
        <v>179595.03362783499</v>
      </c>
      <c r="O30" s="138"/>
    </row>
    <row r="31" spans="2:18" x14ac:dyDescent="0.35">
      <c r="B31" s="2" t="str">
        <f>Calculations!B17</f>
        <v>Centre</v>
      </c>
      <c r="C31" s="2" t="str">
        <f>Calculations!C17</f>
        <v>DS Boulmiougou</v>
      </c>
      <c r="D31" s="27">
        <f>Calculations!D17 * Instructions!$I$63</f>
        <v>221445.18</v>
      </c>
      <c r="E31" s="222">
        <f>Calculations!M17</f>
        <v>9.0000000000000011E-3</v>
      </c>
      <c r="F31" s="196">
        <v>0.54</v>
      </c>
      <c r="G31" s="221">
        <v>10080.672633053553</v>
      </c>
      <c r="H31" s="137"/>
      <c r="I31" s="221">
        <v>266233.14902679896</v>
      </c>
      <c r="J31" s="223">
        <v>2.7999999999999997E-2</v>
      </c>
      <c r="K31" s="196">
        <v>0.54</v>
      </c>
      <c r="L31" s="152">
        <f t="shared" si="0"/>
        <v>37705.172370863154</v>
      </c>
      <c r="O31" s="138"/>
    </row>
    <row r="32" spans="2:18" x14ac:dyDescent="0.35">
      <c r="B32" s="2" t="str">
        <f>Calculations!B18</f>
        <v>Centre</v>
      </c>
      <c r="C32" s="2" t="str">
        <f>Calculations!C18</f>
        <v>DS Nongr-Massom</v>
      </c>
      <c r="D32" s="27">
        <f>Calculations!D18 * Instructions!$I$63</f>
        <v>67252.14</v>
      </c>
      <c r="E32" s="222">
        <f>Calculations!M18</f>
        <v>9.0000000000000011E-3</v>
      </c>
      <c r="F32" s="196">
        <v>0.54</v>
      </c>
      <c r="G32" s="221">
        <v>23430.983513031319</v>
      </c>
      <c r="H32" s="137"/>
      <c r="I32" s="221">
        <v>546016.1316385126</v>
      </c>
      <c r="J32" s="223">
        <v>3.2000000000000001E-2</v>
      </c>
      <c r="K32" s="196">
        <v>0.54</v>
      </c>
      <c r="L32" s="152">
        <f t="shared" si="0"/>
        <v>676390.271834846</v>
      </c>
      <c r="O32" s="138"/>
    </row>
    <row r="33" spans="2:15" x14ac:dyDescent="0.35">
      <c r="B33" s="2" t="str">
        <f>Calculations!B19</f>
        <v>Centre</v>
      </c>
      <c r="C33" s="2" t="str">
        <f>Calculations!C19</f>
        <v>DS Sig-Noghin</v>
      </c>
      <c r="D33" s="27">
        <f>Calculations!D19 * Instructions!$I$63</f>
        <v>122777.45999999999</v>
      </c>
      <c r="E33" s="222">
        <f>Calculations!M19</f>
        <v>9.0000000000000011E-3</v>
      </c>
      <c r="F33" s="196">
        <v>0.54</v>
      </c>
      <c r="G33" s="221">
        <v>3645.0806019240422</v>
      </c>
      <c r="H33" s="137"/>
      <c r="I33" s="221">
        <v>155707.13410537638</v>
      </c>
      <c r="J33" s="223">
        <v>1.6547803969158351E-2</v>
      </c>
      <c r="K33" s="196">
        <v>0.54</v>
      </c>
      <c r="L33" s="152">
        <f t="shared" si="0"/>
        <v>8499.5290170030676</v>
      </c>
      <c r="O33" s="138"/>
    </row>
    <row r="34" spans="2:15" x14ac:dyDescent="0.35">
      <c r="B34" s="2" t="str">
        <f>Calculations!B20</f>
        <v>Centre Est</v>
      </c>
      <c r="C34" s="2" t="str">
        <f>Calculations!C20</f>
        <v>DS Bittou</v>
      </c>
      <c r="D34" s="27">
        <f>Calculations!D20 * Instructions!$I$63</f>
        <v>28190.52</v>
      </c>
      <c r="E34" s="222">
        <f>Calculations!M20</f>
        <v>5.0000000000000001E-3</v>
      </c>
      <c r="F34" s="196">
        <v>0.54</v>
      </c>
      <c r="G34" s="221">
        <v>29215.925537367893</v>
      </c>
      <c r="H34" s="137"/>
      <c r="I34" s="221">
        <v>1280915.01233116</v>
      </c>
      <c r="J34" s="223">
        <v>1.6071458541982317E-2</v>
      </c>
      <c r="K34" s="196">
        <v>0.54</v>
      </c>
      <c r="L34" s="152">
        <f t="shared" si="0"/>
        <v>4266995.3114804337</v>
      </c>
      <c r="O34" s="138"/>
    </row>
    <row r="35" spans="2:15" x14ac:dyDescent="0.35">
      <c r="B35" s="2" t="str">
        <f>Calculations!B21</f>
        <v>Centre Est</v>
      </c>
      <c r="C35" s="2" t="str">
        <f>Calculations!C21</f>
        <v>DS Garango</v>
      </c>
      <c r="D35" s="27">
        <f>Calculations!D21 * Instructions!$I$63</f>
        <v>42135.299999999996</v>
      </c>
      <c r="E35" s="222">
        <f>Calculations!M21</f>
        <v>5.0000000000000001E-3</v>
      </c>
      <c r="F35" s="196">
        <v>0.54</v>
      </c>
      <c r="G35" s="221">
        <v>26863.281375382223</v>
      </c>
      <c r="H35" s="137"/>
      <c r="I35" s="221">
        <v>354733.07457235502</v>
      </c>
      <c r="J35" s="223">
        <v>5.7999999999999996E-2</v>
      </c>
      <c r="K35" s="196">
        <v>0.54</v>
      </c>
      <c r="L35" s="152">
        <f t="shared" si="0"/>
        <v>2623449.1029265909</v>
      </c>
      <c r="O35" s="138"/>
    </row>
    <row r="36" spans="2:15" x14ac:dyDescent="0.35">
      <c r="B36" s="2" t="str">
        <f>Calculations!B22</f>
        <v>Centre Est</v>
      </c>
      <c r="C36" s="2" t="str">
        <f>Calculations!C22</f>
        <v>DS KoupÃ©la</v>
      </c>
      <c r="D36" s="27">
        <f>Calculations!D22 * Instructions!$I$63</f>
        <v>52166.879999999997</v>
      </c>
      <c r="E36" s="222">
        <f>Calculations!M22</f>
        <v>8.0000000000000002E-3</v>
      </c>
      <c r="F36" s="196">
        <v>0.54</v>
      </c>
      <c r="G36" s="221">
        <v>3181.6029954896426</v>
      </c>
      <c r="H36" s="137"/>
      <c r="I36" s="221">
        <v>126922.97568115008</v>
      </c>
      <c r="J36" s="223">
        <v>1.7860931511157571E-2</v>
      </c>
      <c r="K36" s="196">
        <v>0.54</v>
      </c>
      <c r="L36" s="152">
        <f t="shared" si="0"/>
        <v>17282.457092350236</v>
      </c>
      <c r="O36" s="138"/>
    </row>
    <row r="37" spans="2:15" x14ac:dyDescent="0.35">
      <c r="B37" s="2" t="str">
        <f>Calculations!B23</f>
        <v>Centre Est</v>
      </c>
      <c r="C37" s="2" t="str">
        <f>Calculations!C23</f>
        <v>DS Ouargaye</v>
      </c>
      <c r="D37" s="27">
        <f>Calculations!D23 * Instructions!$I$63</f>
        <v>74455.92</v>
      </c>
      <c r="E37" s="222">
        <f>Calculations!M23</f>
        <v>2.6000000000000002E-2</v>
      </c>
      <c r="F37" s="196">
        <v>0.54</v>
      </c>
      <c r="G37" s="221">
        <v>6262.1114337669705</v>
      </c>
      <c r="H37" s="137"/>
      <c r="I37" s="221">
        <v>165383.96863538408</v>
      </c>
      <c r="J37" s="223">
        <v>2.7999999999999997E-2</v>
      </c>
      <c r="K37" s="196">
        <v>0.54</v>
      </c>
      <c r="L37" s="152">
        <f t="shared" si="0"/>
        <v>14979.580456512493</v>
      </c>
      <c r="O37" s="138"/>
    </row>
    <row r="38" spans="2:15" x14ac:dyDescent="0.35">
      <c r="B38" s="2" t="str">
        <f>Calculations!B24</f>
        <v>Centre Est</v>
      </c>
      <c r="C38" s="2" t="str">
        <f>Calculations!C24</f>
        <v>DS Pouytenga</v>
      </c>
      <c r="D38" s="27">
        <f>Calculations!D24 * Instructions!$I$63</f>
        <v>47029.86</v>
      </c>
      <c r="E38" s="222">
        <f>Calculations!M24</f>
        <v>8.0000000000000002E-3</v>
      </c>
      <c r="F38" s="196">
        <v>0.54</v>
      </c>
      <c r="G38" s="221">
        <v>6385.3433968191766</v>
      </c>
      <c r="H38" s="137"/>
      <c r="I38" s="221">
        <v>129721.96644425546</v>
      </c>
      <c r="J38" s="223">
        <v>3.6999999999999991E-2</v>
      </c>
      <c r="K38" s="196">
        <v>0.54</v>
      </c>
      <c r="L38" s="152">
        <f t="shared" si="0"/>
        <v>81458.391989465148</v>
      </c>
      <c r="O38" s="138"/>
    </row>
    <row r="39" spans="2:15" x14ac:dyDescent="0.35">
      <c r="B39" s="2" t="str">
        <f>Calculations!B25</f>
        <v>Centre Est</v>
      </c>
      <c r="C39" s="2" t="str">
        <f>Calculations!C25</f>
        <v>DS Tenkodogo</v>
      </c>
      <c r="D39" s="27">
        <f>Calculations!D25 * Instructions!$I$63</f>
        <v>45041.939999999995</v>
      </c>
      <c r="E39" s="222">
        <f>Calculations!M25</f>
        <v>5.0000000000000001E-3</v>
      </c>
      <c r="F39" s="196">
        <v>0.54</v>
      </c>
      <c r="G39" s="221">
        <v>9275.8412000435419</v>
      </c>
      <c r="H39" s="137"/>
      <c r="I39" s="221">
        <v>291500.80099811632</v>
      </c>
      <c r="J39" s="223">
        <v>2.3212007343563372E-2</v>
      </c>
      <c r="K39" s="196">
        <v>0.54</v>
      </c>
      <c r="L39" s="152">
        <f t="shared" si="0"/>
        <v>278688.2540144159</v>
      </c>
      <c r="O39" s="138"/>
    </row>
    <row r="40" spans="2:15" x14ac:dyDescent="0.35">
      <c r="B40" s="2" t="str">
        <f>Calculations!B26</f>
        <v>Centre Est</v>
      </c>
      <c r="C40" s="2" t="str">
        <f>Calculations!C26</f>
        <v>DS ZabrÃ©</v>
      </c>
      <c r="D40" s="27">
        <f>Calculations!D26 * Instructions!$I$63</f>
        <v>35276.58</v>
      </c>
      <c r="E40" s="222">
        <f>Calculations!M26</f>
        <v>5.0000000000000001E-3</v>
      </c>
      <c r="F40" s="196">
        <v>0.54</v>
      </c>
      <c r="G40" s="221">
        <v>8902.603370814435</v>
      </c>
      <c r="H40" s="137"/>
      <c r="I40" s="221">
        <v>128247.29331383032</v>
      </c>
      <c r="J40" s="223">
        <v>5.2999999999999999E-2</v>
      </c>
      <c r="K40" s="196">
        <v>0.54</v>
      </c>
      <c r="L40" s="152">
        <f t="shared" si="0"/>
        <v>343071.48620947532</v>
      </c>
      <c r="O40" s="138"/>
    </row>
    <row r="41" spans="2:15" x14ac:dyDescent="0.35">
      <c r="B41" s="2" t="str">
        <f>Calculations!B27</f>
        <v>Centre Nord</v>
      </c>
      <c r="C41" s="2" t="str">
        <f>Calculations!C27</f>
        <v>DS Barsalogho</v>
      </c>
      <c r="D41" s="27">
        <f>Calculations!D27 * Instructions!$I$63</f>
        <v>39918.959999999999</v>
      </c>
      <c r="E41" s="222">
        <f>Calculations!M27</f>
        <v>2.6000000000000002E-2</v>
      </c>
      <c r="F41" s="196">
        <v>0.54</v>
      </c>
      <c r="G41" s="221">
        <v>1469.1599480239831</v>
      </c>
      <c r="H41" s="137"/>
      <c r="I41" s="221">
        <v>112847.32258717252</v>
      </c>
      <c r="J41" s="223">
        <v>8.3150584467839867E-3</v>
      </c>
      <c r="K41" s="196">
        <v>0.54</v>
      </c>
      <c r="L41" s="152">
        <f t="shared" si="0"/>
        <v>1328.2293716555289</v>
      </c>
      <c r="O41" s="138"/>
    </row>
    <row r="42" spans="2:15" x14ac:dyDescent="0.35">
      <c r="B42" s="2" t="str">
        <f>Calculations!B28</f>
        <v>Centre Nord</v>
      </c>
      <c r="C42" s="2" t="str">
        <f>Calculations!C28</f>
        <v>DS Boulsa</v>
      </c>
      <c r="D42" s="27">
        <f>Calculations!D28 * Instructions!$I$63</f>
        <v>47958.659999999996</v>
      </c>
      <c r="E42" s="222">
        <f>Calculations!M28</f>
        <v>2.8999999999999998E-2</v>
      </c>
      <c r="F42" s="196">
        <v>0.54</v>
      </c>
      <c r="G42" s="221">
        <v>4418.5045144737906</v>
      </c>
      <c r="H42" s="137"/>
      <c r="I42" s="221">
        <v>437601.88941423118</v>
      </c>
      <c r="J42" s="223">
        <v>6.0000000000000001E-3</v>
      </c>
      <c r="K42" s="196">
        <v>0.54</v>
      </c>
      <c r="L42" s="152">
        <f t="shared" si="0"/>
        <v>8341.433731866402</v>
      </c>
      <c r="O42" s="138"/>
    </row>
    <row r="43" spans="2:15" x14ac:dyDescent="0.35">
      <c r="B43" s="2" t="str">
        <f>Calculations!B29</f>
        <v>Centre Nord</v>
      </c>
      <c r="C43" s="2" t="str">
        <f>Calculations!C29</f>
        <v>DS Boussouma</v>
      </c>
      <c r="D43" s="27">
        <f>Calculations!D29 * Instructions!$I$63</f>
        <v>44634.6</v>
      </c>
      <c r="E43" s="222">
        <f>Calculations!M29</f>
        <v>2.6000000000000002E-2</v>
      </c>
      <c r="F43" s="196">
        <v>0.54</v>
      </c>
      <c r="G43" s="221">
        <v>2119.1179185642986</v>
      </c>
      <c r="H43" s="137"/>
      <c r="I43" s="221">
        <v>47531.30869672812</v>
      </c>
      <c r="J43" s="223">
        <v>3.332394696931909E-2</v>
      </c>
      <c r="K43" s="196">
        <v>0.54</v>
      </c>
      <c r="L43" s="152">
        <f t="shared" si="0"/>
        <v>2892.3199646669214</v>
      </c>
      <c r="O43" s="138"/>
    </row>
    <row r="44" spans="2:15" x14ac:dyDescent="0.35">
      <c r="B44" s="2" t="str">
        <f>Calculations!B30</f>
        <v>Centre Nord</v>
      </c>
      <c r="C44" s="2" t="str">
        <f>Calculations!C30</f>
        <v>DS Kaya</v>
      </c>
      <c r="D44" s="27">
        <f>Calculations!D30 * Instructions!$I$63</f>
        <v>98756.28</v>
      </c>
      <c r="E44" s="222">
        <f>Calculations!M30</f>
        <v>2.6000000000000002E-2</v>
      </c>
      <c r="F44" s="196">
        <v>0.54</v>
      </c>
      <c r="G44" s="221">
        <v>4568.4796218539359</v>
      </c>
      <c r="H44" s="137"/>
      <c r="I44" s="221">
        <v>42584.018194656594</v>
      </c>
      <c r="J44" s="223">
        <v>8.299999999999999E-2</v>
      </c>
      <c r="K44" s="196">
        <v>0.54</v>
      </c>
      <c r="L44" s="152">
        <f t="shared" si="0"/>
        <v>6288.663443881358</v>
      </c>
      <c r="O44" s="138"/>
    </row>
    <row r="45" spans="2:15" x14ac:dyDescent="0.35">
      <c r="B45" s="2" t="str">
        <f>Calculations!B31</f>
        <v>Centre Nord</v>
      </c>
      <c r="C45" s="2" t="str">
        <f>Calculations!C31</f>
        <v>DS Kongoussi</v>
      </c>
      <c r="D45" s="27">
        <f>Calculations!D31 * Instructions!$I$63</f>
        <v>101327.03999999999</v>
      </c>
      <c r="E45" s="222">
        <f>Calculations!M31</f>
        <v>2.6000000000000002E-2</v>
      </c>
      <c r="F45" s="196">
        <v>0.54</v>
      </c>
      <c r="G45" s="221">
        <v>4895.5321484001634</v>
      </c>
      <c r="H45" s="137"/>
      <c r="I45" s="221">
        <v>125121.54126184039</v>
      </c>
      <c r="J45" s="223">
        <v>2.8999999999999998E-2</v>
      </c>
      <c r="K45" s="196">
        <v>0.54</v>
      </c>
      <c r="L45" s="152">
        <f t="shared" si="0"/>
        <v>6742.6603931483023</v>
      </c>
      <c r="O45" s="138"/>
    </row>
    <row r="46" spans="2:15" x14ac:dyDescent="0.35">
      <c r="B46" s="2" t="str">
        <f>Calculations!B32</f>
        <v>Centre Nord</v>
      </c>
      <c r="C46" s="2" t="str">
        <f>Calculations!C32</f>
        <v>DS Tougouri</v>
      </c>
      <c r="D46" s="27">
        <f>Calculations!D32 * Instructions!$I$63</f>
        <v>59496.119999999995</v>
      </c>
      <c r="E46" s="222">
        <f>Calculations!M32</f>
        <v>2.8999999999999998E-2</v>
      </c>
      <c r="F46" s="196">
        <v>0.54</v>
      </c>
      <c r="G46" s="221">
        <v>4412.3632870128276</v>
      </c>
      <c r="H46" s="137"/>
      <c r="I46" s="221">
        <v>158906.78970710534</v>
      </c>
      <c r="J46" s="223">
        <v>1.9999999999999997E-2</v>
      </c>
      <c r="K46" s="196">
        <v>0.54</v>
      </c>
      <c r="L46" s="152">
        <f t="shared" si="0"/>
        <v>8127.5017129566695</v>
      </c>
      <c r="O46" s="138"/>
    </row>
    <row r="47" spans="2:15" x14ac:dyDescent="0.35">
      <c r="B47" s="2" t="str">
        <f>Calculations!B33</f>
        <v>Centre Ouest</v>
      </c>
      <c r="C47" s="2" t="str">
        <f>Calculations!C33</f>
        <v>DS Koudougou</v>
      </c>
      <c r="D47" s="27">
        <f>Calculations!D33 * Instructions!$I$63</f>
        <v>83283.66</v>
      </c>
      <c r="E47" s="222">
        <f>Calculations!M33</f>
        <v>2E-3</v>
      </c>
      <c r="F47" s="196">
        <v>0.54</v>
      </c>
      <c r="G47" s="221">
        <v>2954.8413717582675</v>
      </c>
      <c r="H47" s="137"/>
      <c r="I47" s="221">
        <v>44172.519781001676</v>
      </c>
      <c r="J47" s="223">
        <v>5.0999999999999997E-2</v>
      </c>
      <c r="K47" s="196">
        <v>0.54</v>
      </c>
      <c r="L47" s="152">
        <f t="shared" si="0"/>
        <v>39963.795035721429</v>
      </c>
      <c r="O47" s="138"/>
    </row>
    <row r="48" spans="2:15" x14ac:dyDescent="0.35">
      <c r="B48" s="2" t="str">
        <f>Calculations!B34</f>
        <v>Centre Ouest</v>
      </c>
      <c r="C48" s="2" t="str">
        <f>Calculations!C34</f>
        <v>DS LÃ©o</v>
      </c>
      <c r="D48" s="27">
        <f>Calculations!D34 * Instructions!$I$63</f>
        <v>70905.42</v>
      </c>
      <c r="E48" s="222">
        <f>Calculations!M34</f>
        <v>6.9999999999999993E-3</v>
      </c>
      <c r="F48" s="196">
        <v>0.54</v>
      </c>
      <c r="G48" s="221">
        <v>5209.0942438137963</v>
      </c>
      <c r="H48" s="137"/>
      <c r="I48" s="221">
        <v>191354.9785283558</v>
      </c>
      <c r="J48" s="223">
        <v>1.9568320150697337E-2</v>
      </c>
      <c r="K48" s="196">
        <v>0.54</v>
      </c>
      <c r="L48" s="152">
        <f t="shared" si="0"/>
        <v>39298.688032378479</v>
      </c>
      <c r="O48" s="138"/>
    </row>
    <row r="49" spans="2:15" x14ac:dyDescent="0.35">
      <c r="B49" s="2" t="str">
        <f>Calculations!B35</f>
        <v>Centre Ouest</v>
      </c>
      <c r="C49" s="2" t="str">
        <f>Calculations!C35</f>
        <v>DS Nanoro</v>
      </c>
      <c r="D49" s="27">
        <f>Calculations!D35 * Instructions!$I$63</f>
        <v>34879.86</v>
      </c>
      <c r="E49" s="222">
        <f>Calculations!M35</f>
        <v>2E-3</v>
      </c>
      <c r="F49" s="196">
        <v>0.54</v>
      </c>
      <c r="G49" s="221">
        <v>5852.2363878874175</v>
      </c>
      <c r="H49" s="137"/>
      <c r="I49" s="221">
        <v>111701.10967780981</v>
      </c>
      <c r="J49" s="223">
        <v>3.9510526804079828E-2</v>
      </c>
      <c r="K49" s="196">
        <v>0.54</v>
      </c>
      <c r="L49" s="152">
        <f t="shared" si="0"/>
        <v>370243.49697992881</v>
      </c>
      <c r="O49" s="138"/>
    </row>
    <row r="50" spans="2:15" x14ac:dyDescent="0.35">
      <c r="B50" s="2" t="str">
        <f>Calculations!B36</f>
        <v>Centre Ouest</v>
      </c>
      <c r="C50" s="2" t="str">
        <f>Calculations!C36</f>
        <v>DS RÃ©o</v>
      </c>
      <c r="D50" s="27">
        <f>Calculations!D36 * Instructions!$I$63</f>
        <v>40371.299999999996</v>
      </c>
      <c r="E50" s="222">
        <f>Calculations!M36</f>
        <v>6.0000000000000001E-3</v>
      </c>
      <c r="F50" s="196">
        <v>0.54</v>
      </c>
      <c r="G50" s="221">
        <v>3165.2735760591254</v>
      </c>
      <c r="H50" s="137"/>
      <c r="I50" s="221">
        <v>161127.5772189956</v>
      </c>
      <c r="J50" s="223">
        <v>1.3564502649731799E-2</v>
      </c>
      <c r="K50" s="196">
        <v>0.54</v>
      </c>
      <c r="L50" s="152">
        <f t="shared" si="0"/>
        <v>28560.185186830848</v>
      </c>
      <c r="O50" s="138"/>
    </row>
    <row r="51" spans="2:15" x14ac:dyDescent="0.35">
      <c r="B51" s="2" t="str">
        <f>Calculations!B37</f>
        <v>Centre Ouest</v>
      </c>
      <c r="C51" s="2" t="str">
        <f>Calculations!C37</f>
        <v>DS Sabou</v>
      </c>
      <c r="D51" s="27">
        <f>Calculations!D37 * Instructions!$I$63</f>
        <v>22733.1</v>
      </c>
      <c r="E51" s="135">
        <f>Calculations!M37</f>
        <v>2E-3</v>
      </c>
      <c r="F51" s="219"/>
      <c r="G51" s="221"/>
      <c r="H51" s="137"/>
      <c r="I51" s="221"/>
      <c r="J51" s="219"/>
      <c r="K51" s="219"/>
      <c r="L51" s="152" t="e">
        <f t="shared" si="0"/>
        <v>#DIV/0!</v>
      </c>
      <c r="O51" s="138"/>
    </row>
    <row r="52" spans="2:15" x14ac:dyDescent="0.35">
      <c r="B52" s="2" t="str">
        <f>Calculations!B38</f>
        <v>Centre Ouest</v>
      </c>
      <c r="C52" s="2" t="str">
        <f>Calculations!C38</f>
        <v>DS Sapouy</v>
      </c>
      <c r="D52" s="27">
        <f>Calculations!D38 * Instructions!$I$63</f>
        <v>49437.54</v>
      </c>
      <c r="E52" s="135">
        <f>Calculations!M38</f>
        <v>5.0000000000000001E-3</v>
      </c>
      <c r="F52" s="219"/>
      <c r="G52" s="221"/>
      <c r="H52" s="137"/>
      <c r="I52" s="221"/>
      <c r="J52" s="219"/>
      <c r="K52" s="219"/>
      <c r="L52" s="152" t="e">
        <f t="shared" si="0"/>
        <v>#DIV/0!</v>
      </c>
      <c r="O52" s="138"/>
    </row>
    <row r="53" spans="2:15" x14ac:dyDescent="0.35">
      <c r="B53" s="2" t="str">
        <f>Calculations!B39</f>
        <v>Centre Ouest</v>
      </c>
      <c r="C53" s="2" t="str">
        <f>Calculations!C39</f>
        <v>DS Tenado</v>
      </c>
      <c r="D53" s="27">
        <f>Calculations!D39 * Instructions!$I$63</f>
        <v>39147.659999999996</v>
      </c>
      <c r="E53" s="135">
        <f>Calculations!M39</f>
        <v>6.0000000000000001E-3</v>
      </c>
      <c r="F53" s="219"/>
      <c r="G53" s="221"/>
      <c r="H53" s="137"/>
      <c r="I53" s="221"/>
      <c r="J53" s="219"/>
      <c r="K53" s="219"/>
      <c r="L53" s="152" t="e">
        <f t="shared" si="0"/>
        <v>#DIV/0!</v>
      </c>
      <c r="O53" s="138"/>
    </row>
    <row r="54" spans="2:15" x14ac:dyDescent="0.35">
      <c r="B54" s="2" t="str">
        <f>Calculations!B40</f>
        <v>Centre Sud</v>
      </c>
      <c r="C54" s="2" t="str">
        <f>Calculations!C40</f>
        <v>DS Kombissiri</v>
      </c>
      <c r="D54" s="27">
        <f>Calculations!D40 * Instructions!$I$63</f>
        <v>36361.439999999995</v>
      </c>
      <c r="E54" s="135">
        <f>Calculations!M40</f>
        <v>2E-3</v>
      </c>
      <c r="F54" s="219"/>
      <c r="G54" s="221"/>
      <c r="H54" s="137"/>
      <c r="I54" s="221"/>
      <c r="J54" s="219"/>
      <c r="K54" s="219"/>
      <c r="L54" s="152" t="e">
        <f t="shared" si="0"/>
        <v>#DIV/0!</v>
      </c>
      <c r="O54" s="138"/>
    </row>
    <row r="55" spans="2:15" x14ac:dyDescent="0.35">
      <c r="B55" s="2" t="str">
        <f>Calculations!B41</f>
        <v>Centre Sud</v>
      </c>
      <c r="C55" s="2" t="str">
        <f>Calculations!C41</f>
        <v>DS Manga</v>
      </c>
      <c r="D55" s="27">
        <f>Calculations!D41 * Instructions!$I$63</f>
        <v>62962.74</v>
      </c>
      <c r="E55" s="135">
        <f>Calculations!M41</f>
        <v>6.9999999999999993E-3</v>
      </c>
      <c r="F55" s="219"/>
      <c r="G55" s="221"/>
      <c r="H55" s="137"/>
      <c r="I55" s="221"/>
      <c r="J55" s="219"/>
      <c r="K55" s="219"/>
      <c r="L55" s="152" t="e">
        <f t="shared" si="0"/>
        <v>#DIV/0!</v>
      </c>
      <c r="O55" s="138"/>
    </row>
    <row r="56" spans="2:15" x14ac:dyDescent="0.35">
      <c r="B56" s="2" t="str">
        <f>Calculations!B42</f>
        <v>Centre Sud</v>
      </c>
      <c r="C56" s="2" t="str">
        <f>Calculations!C42</f>
        <v>DS Po</v>
      </c>
      <c r="D56" s="27">
        <f>Calculations!D42 * Instructions!$I$63</f>
        <v>39391.019999999997</v>
      </c>
      <c r="E56" s="135">
        <f>Calculations!M42</f>
        <v>4.0000000000000001E-3</v>
      </c>
      <c r="F56" s="219"/>
      <c r="G56" s="221"/>
      <c r="H56" s="137"/>
      <c r="I56" s="221"/>
      <c r="J56" s="219"/>
      <c r="K56" s="219"/>
      <c r="L56" s="152" t="e">
        <f t="shared" si="0"/>
        <v>#DIV/0!</v>
      </c>
      <c r="O56" s="138"/>
    </row>
    <row r="57" spans="2:15" x14ac:dyDescent="0.35">
      <c r="B57" s="2" t="str">
        <f>Calculations!B43</f>
        <v>Centre Sud</v>
      </c>
      <c r="C57" s="2" t="str">
        <f>Calculations!C43</f>
        <v>DS Sapone</v>
      </c>
      <c r="D57" s="27">
        <f>Calculations!D43 * Instructions!$I$63</f>
        <v>19587.78</v>
      </c>
      <c r="E57" s="135">
        <f>Calculations!M43</f>
        <v>2E-3</v>
      </c>
      <c r="F57" s="219"/>
      <c r="G57" s="221"/>
      <c r="H57" s="137"/>
      <c r="I57" s="221"/>
      <c r="J57" s="219"/>
      <c r="K57" s="219"/>
      <c r="L57" s="152" t="e">
        <f t="shared" si="0"/>
        <v>#DIV/0!</v>
      </c>
    </row>
    <row r="58" spans="2:15" x14ac:dyDescent="0.35">
      <c r="B58" s="2" t="str">
        <f>Calculations!B44</f>
        <v>Est</v>
      </c>
      <c r="C58" s="2" t="str">
        <f>Calculations!C44</f>
        <v>DS Bogande</v>
      </c>
      <c r="D58" s="27">
        <f>Calculations!D44 * Instructions!$I$63</f>
        <v>88351.739999999991</v>
      </c>
      <c r="E58" s="135">
        <f>Calculations!M44</f>
        <v>2.3E-2</v>
      </c>
      <c r="F58" s="219"/>
      <c r="G58" s="221"/>
      <c r="H58" s="137"/>
      <c r="I58" s="221"/>
      <c r="J58" s="219"/>
      <c r="K58" s="219"/>
      <c r="L58" s="152" t="e">
        <f t="shared" si="0"/>
        <v>#DIV/0!</v>
      </c>
      <c r="O58" s="136" t="s">
        <v>344</v>
      </c>
    </row>
    <row r="59" spans="2:15" x14ac:dyDescent="0.35">
      <c r="B59" s="2" t="str">
        <f>Calculations!B45</f>
        <v>Est</v>
      </c>
      <c r="C59" s="2" t="str">
        <f>Calculations!C45</f>
        <v>DS Diapaga</v>
      </c>
      <c r="D59" s="27">
        <f>Calculations!D45 * Instructions!$I$63</f>
        <v>129377.15999999999</v>
      </c>
      <c r="E59" s="135">
        <f>Calculations!M45</f>
        <v>2.3E-2</v>
      </c>
      <c r="F59" s="219"/>
      <c r="G59" s="221"/>
      <c r="H59" s="137"/>
      <c r="I59" s="221"/>
      <c r="J59" s="219"/>
      <c r="K59" s="219"/>
      <c r="L59" s="152" t="e">
        <f t="shared" si="0"/>
        <v>#DIV/0!</v>
      </c>
    </row>
    <row r="60" spans="2:15" x14ac:dyDescent="0.35">
      <c r="B60" s="2" t="str">
        <f>Calculations!B46</f>
        <v>Est</v>
      </c>
      <c r="C60" s="2" t="str">
        <f>Calculations!C46</f>
        <v>DS Fada</v>
      </c>
      <c r="D60" s="27">
        <f>Calculations!D46 * Instructions!$I$63</f>
        <v>90015.3</v>
      </c>
      <c r="E60" s="135">
        <f>Calculations!M46</f>
        <v>2.2000000000000002E-2</v>
      </c>
      <c r="F60" s="219"/>
      <c r="G60" s="221"/>
      <c r="H60" s="137"/>
      <c r="I60" s="221"/>
      <c r="J60" s="219"/>
      <c r="K60" s="219"/>
      <c r="L60" s="152" t="e">
        <f t="shared" si="0"/>
        <v>#DIV/0!</v>
      </c>
    </row>
    <row r="61" spans="2:15" x14ac:dyDescent="0.35">
      <c r="B61" s="2" t="str">
        <f>Calculations!B47</f>
        <v>Est</v>
      </c>
      <c r="C61" s="2" t="str">
        <f>Calculations!C47</f>
        <v>DS Gayeri</v>
      </c>
      <c r="D61" s="27">
        <f>Calculations!D47 * Instructions!$I$63</f>
        <v>21461.399999999998</v>
      </c>
      <c r="E61" s="135">
        <f>Calculations!M47</f>
        <v>2.3E-2</v>
      </c>
      <c r="F61" s="219"/>
      <c r="G61" s="221"/>
      <c r="H61" s="137"/>
      <c r="I61" s="221"/>
      <c r="J61" s="219"/>
      <c r="K61" s="219"/>
      <c r="L61" s="152" t="e">
        <f t="shared" si="0"/>
        <v>#DIV/0!</v>
      </c>
    </row>
    <row r="62" spans="2:15" x14ac:dyDescent="0.35">
      <c r="B62" s="2" t="str">
        <f>Calculations!B48</f>
        <v>Est</v>
      </c>
      <c r="C62" s="2" t="str">
        <f>Calculations!C48</f>
        <v>DS Manni</v>
      </c>
      <c r="D62" s="27">
        <f>Calculations!D48 * Instructions!$I$63</f>
        <v>54479.7</v>
      </c>
      <c r="E62" s="135">
        <f>Calculations!M48</f>
        <v>2.3E-2</v>
      </c>
      <c r="F62" s="219"/>
      <c r="G62" s="221"/>
      <c r="H62" s="137"/>
      <c r="I62" s="221"/>
      <c r="J62" s="219"/>
      <c r="K62" s="219"/>
      <c r="L62" s="152" t="e">
        <f t="shared" si="0"/>
        <v>#DIV/0!</v>
      </c>
    </row>
    <row r="63" spans="2:15" x14ac:dyDescent="0.35">
      <c r="B63" s="2" t="str">
        <f>Calculations!B49</f>
        <v>Est</v>
      </c>
      <c r="C63" s="2" t="str">
        <f>Calculations!C49</f>
        <v>DS Pama</v>
      </c>
      <c r="D63" s="27">
        <f>Calculations!D49 * Instructions!$I$63</f>
        <v>24569.46</v>
      </c>
      <c r="E63" s="135">
        <f>Calculations!M49</f>
        <v>2.3E-2</v>
      </c>
      <c r="F63" s="219"/>
      <c r="G63" s="221"/>
      <c r="H63" s="137"/>
      <c r="I63" s="221"/>
      <c r="J63" s="219"/>
      <c r="K63" s="219"/>
      <c r="L63" s="152" t="e">
        <f t="shared" si="0"/>
        <v>#DIV/0!</v>
      </c>
    </row>
    <row r="64" spans="2:15" x14ac:dyDescent="0.35">
      <c r="B64" s="2" t="str">
        <f>Calculations!B50</f>
        <v>Hauts Bassins</v>
      </c>
      <c r="C64" s="2" t="str">
        <f>Calculations!C50</f>
        <v>DS Dafra</v>
      </c>
      <c r="D64" s="27">
        <f>Calculations!D50 * Instructions!$I$63</f>
        <v>90682.92</v>
      </c>
      <c r="E64" s="135">
        <f>Calculations!M50</f>
        <v>3.0000000000000001E-3</v>
      </c>
      <c r="F64" s="219"/>
      <c r="G64" s="221"/>
      <c r="H64" s="137"/>
      <c r="I64" s="221"/>
      <c r="J64" s="219"/>
      <c r="K64" s="219"/>
      <c r="L64" s="152" t="e">
        <f t="shared" si="0"/>
        <v>#DIV/0!</v>
      </c>
    </row>
    <row r="65" spans="2:12" x14ac:dyDescent="0.35">
      <c r="B65" s="2" t="str">
        <f>Calculations!B51</f>
        <v>Hauts Bassins</v>
      </c>
      <c r="C65" s="2" t="str">
        <f>Calculations!C51</f>
        <v>DS Dande</v>
      </c>
      <c r="D65" s="27">
        <f>Calculations!D51 * Instructions!$I$63</f>
        <v>46401.299999999996</v>
      </c>
      <c r="E65" s="135">
        <f>Calculations!M51</f>
        <v>3.0000000000000001E-3</v>
      </c>
      <c r="F65" s="219"/>
      <c r="G65" s="221"/>
      <c r="H65" s="137"/>
      <c r="I65" s="221"/>
      <c r="J65" s="219"/>
      <c r="K65" s="219"/>
      <c r="L65" s="152" t="e">
        <f t="shared" si="0"/>
        <v>#DIV/0!</v>
      </c>
    </row>
    <row r="66" spans="2:12" x14ac:dyDescent="0.35">
      <c r="B66" s="2" t="str">
        <f>Calculations!B52</f>
        <v>Hauts Bassins</v>
      </c>
      <c r="C66" s="2" t="str">
        <f>Calculations!C52</f>
        <v>DS Do</v>
      </c>
      <c r="D66" s="27">
        <f>Calculations!D52 * Instructions!$I$63</f>
        <v>138618.54</v>
      </c>
      <c r="E66" s="135">
        <f>Calculations!M52</f>
        <v>3.0000000000000001E-3</v>
      </c>
      <c r="F66" s="219"/>
      <c r="G66" s="221"/>
      <c r="H66" s="137"/>
      <c r="I66" s="221"/>
      <c r="J66" s="219"/>
      <c r="K66" s="219"/>
      <c r="L66" s="152" t="e">
        <f t="shared" si="0"/>
        <v>#DIV/0!</v>
      </c>
    </row>
    <row r="67" spans="2:12" x14ac:dyDescent="0.35">
      <c r="B67" s="2" t="str">
        <f>Calculations!B53</f>
        <v>Hauts Bassins</v>
      </c>
      <c r="C67" s="2" t="str">
        <f>Calculations!C53</f>
        <v>DS Hounde</v>
      </c>
      <c r="D67" s="27">
        <f>Calculations!D53 * Instructions!$I$63</f>
        <v>67911.3</v>
      </c>
      <c r="E67" s="135">
        <f>Calculations!M53</f>
        <v>9.0000000000000011E-3</v>
      </c>
      <c r="F67" s="219"/>
      <c r="G67" s="221"/>
      <c r="H67" s="137"/>
      <c r="I67" s="221"/>
      <c r="J67" s="219"/>
      <c r="K67" s="219"/>
      <c r="L67" s="152" t="e">
        <f t="shared" si="0"/>
        <v>#DIV/0!</v>
      </c>
    </row>
    <row r="68" spans="2:12" x14ac:dyDescent="0.35">
      <c r="B68" s="2" t="str">
        <f>Calculations!B54</f>
        <v>Hauts Bassins</v>
      </c>
      <c r="C68" s="2" t="str">
        <f>Calculations!C54</f>
        <v>DS Karangasso Vigue</v>
      </c>
      <c r="D68" s="27">
        <f>Calculations!D54 * Instructions!$I$63</f>
        <v>25415.82</v>
      </c>
      <c r="E68" s="135">
        <f>Calculations!M54</f>
        <v>3.0000000000000001E-3</v>
      </c>
      <c r="F68" s="219"/>
      <c r="G68" s="221"/>
      <c r="H68" s="137"/>
      <c r="I68" s="221"/>
      <c r="J68" s="219"/>
      <c r="K68" s="219"/>
      <c r="L68" s="152" t="e">
        <f t="shared" si="0"/>
        <v>#DIV/0!</v>
      </c>
    </row>
    <row r="69" spans="2:12" x14ac:dyDescent="0.35">
      <c r="B69" s="2" t="str">
        <f>Calculations!B55</f>
        <v>Hauts Bassins</v>
      </c>
      <c r="C69" s="2" t="str">
        <f>Calculations!C55</f>
        <v>DS LÃ©na</v>
      </c>
      <c r="D69" s="27">
        <f>Calculations!D55 * Instructions!$I$63</f>
        <v>15501.24</v>
      </c>
      <c r="E69" s="135">
        <f>Calculations!M55</f>
        <v>3.0000000000000001E-3</v>
      </c>
      <c r="F69" s="219"/>
      <c r="G69" s="221"/>
      <c r="H69" s="137"/>
      <c r="I69" s="221"/>
      <c r="J69" s="219"/>
      <c r="K69" s="219"/>
      <c r="L69" s="152" t="e">
        <f t="shared" si="0"/>
        <v>#DIV/0!</v>
      </c>
    </row>
    <row r="70" spans="2:12" x14ac:dyDescent="0.35">
      <c r="B70" s="2" t="str">
        <f>Calculations!B56</f>
        <v>Hauts Bassins</v>
      </c>
      <c r="C70" s="2" t="str">
        <f>Calculations!C56</f>
        <v>DS N'Dorola</v>
      </c>
      <c r="D70" s="27">
        <f>Calculations!D56 * Instructions!$I$63</f>
        <v>31061.699999999997</v>
      </c>
      <c r="E70" s="135">
        <f>Calculations!M56</f>
        <v>3.0000000000000001E-3</v>
      </c>
      <c r="F70" s="219"/>
      <c r="G70" s="221"/>
      <c r="H70" s="137"/>
      <c r="I70" s="221"/>
      <c r="J70" s="219"/>
      <c r="K70" s="219"/>
      <c r="L70" s="152" t="e">
        <f t="shared" si="0"/>
        <v>#DIV/0!</v>
      </c>
    </row>
    <row r="71" spans="2:12" x14ac:dyDescent="0.35">
      <c r="B71" s="2" t="str">
        <f>Calculations!B57</f>
        <v>Hauts Bassins</v>
      </c>
      <c r="C71" s="2" t="str">
        <f>Calculations!C57</f>
        <v>DS Orodara</v>
      </c>
      <c r="D71" s="27">
        <f>Calculations!D57 * Instructions!$I$63</f>
        <v>51016.32</v>
      </c>
      <c r="E71" s="135">
        <f>Calculations!M57</f>
        <v>3.0000000000000001E-3</v>
      </c>
      <c r="F71" s="219"/>
      <c r="G71" s="221"/>
      <c r="H71" s="137"/>
      <c r="I71" s="221"/>
      <c r="J71" s="219"/>
      <c r="K71" s="219"/>
      <c r="L71" s="152" t="e">
        <f t="shared" si="0"/>
        <v>#DIV/0!</v>
      </c>
    </row>
    <row r="72" spans="2:12" x14ac:dyDescent="0.35">
      <c r="B72" s="2" t="str">
        <f>Calculations!B58</f>
        <v>Nord</v>
      </c>
      <c r="C72" s="2" t="str">
        <f>Calculations!C58</f>
        <v>DS Gourcy</v>
      </c>
      <c r="D72" s="27">
        <f>Calculations!D58 * Instructions!$I$63</f>
        <v>49514.939999999995</v>
      </c>
      <c r="E72" s="135">
        <f>Calculations!M58</f>
        <v>2.7000000000000003E-2</v>
      </c>
      <c r="F72" s="219"/>
      <c r="G72" s="221"/>
      <c r="H72" s="137"/>
      <c r="I72" s="221"/>
      <c r="J72" s="219"/>
      <c r="K72" s="219"/>
      <c r="L72" s="152" t="e">
        <f t="shared" si="0"/>
        <v>#DIV/0!</v>
      </c>
    </row>
    <row r="73" spans="2:12" x14ac:dyDescent="0.35">
      <c r="B73" s="2" t="str">
        <f>Calculations!B59</f>
        <v>Nord</v>
      </c>
      <c r="C73" s="2" t="str">
        <f>Calculations!C59</f>
        <v>DS Ouahigouya</v>
      </c>
      <c r="D73" s="27">
        <f>Calculations!D59 * Instructions!$I$63</f>
        <v>79743.959999999992</v>
      </c>
      <c r="E73" s="135">
        <f>Calculations!M59</f>
        <v>1.7000000000000001E-2</v>
      </c>
      <c r="F73" s="219"/>
      <c r="G73" s="221"/>
      <c r="H73" s="137"/>
      <c r="I73" s="221"/>
      <c r="J73" s="219"/>
      <c r="K73" s="219"/>
      <c r="L73" s="152" t="e">
        <f t="shared" si="0"/>
        <v>#DIV/0!</v>
      </c>
    </row>
    <row r="74" spans="2:12" x14ac:dyDescent="0.35">
      <c r="B74" s="2" t="str">
        <f>Calculations!B60</f>
        <v>Nord</v>
      </c>
      <c r="C74" s="2" t="str">
        <f>Calculations!C60</f>
        <v>DS SÃ©guÃ©nÃ©ga</v>
      </c>
      <c r="D74" s="27">
        <f>Calculations!D60 * Instructions!$I$63</f>
        <v>52295.939999999995</v>
      </c>
      <c r="E74" s="135">
        <f>Calculations!M60</f>
        <v>1.7000000000000001E-2</v>
      </c>
      <c r="F74" s="219"/>
      <c r="G74" s="221"/>
      <c r="H74" s="137"/>
      <c r="I74" s="221"/>
      <c r="J74" s="219"/>
      <c r="K74" s="219"/>
      <c r="L74" s="152" t="e">
        <f t="shared" si="0"/>
        <v>#DIV/0!</v>
      </c>
    </row>
    <row r="75" spans="2:12" x14ac:dyDescent="0.35">
      <c r="B75" s="2" t="str">
        <f>Calculations!B61</f>
        <v>Nord</v>
      </c>
      <c r="C75" s="2" t="str">
        <f>Calculations!C61</f>
        <v>DS Thiou</v>
      </c>
      <c r="D75" s="27">
        <f>Calculations!D61 * Instructions!$I$63</f>
        <v>39407.040000000001</v>
      </c>
      <c r="E75" s="135">
        <f>Calculations!M61</f>
        <v>1.7000000000000001E-2</v>
      </c>
      <c r="F75" s="219"/>
      <c r="G75" s="221"/>
      <c r="H75" s="137"/>
      <c r="I75" s="221"/>
      <c r="J75" s="219"/>
      <c r="K75" s="219"/>
      <c r="L75" s="152" t="e">
        <f t="shared" si="0"/>
        <v>#DIV/0!</v>
      </c>
    </row>
    <row r="76" spans="2:12" x14ac:dyDescent="0.35">
      <c r="B76" s="2" t="str">
        <f>Calculations!B62</f>
        <v>Nord</v>
      </c>
      <c r="C76" s="2" t="str">
        <f>Calculations!C62</f>
        <v>DS Titao</v>
      </c>
      <c r="D76" s="27">
        <f>Calculations!D62 * Instructions!$I$63</f>
        <v>40618.439999999995</v>
      </c>
      <c r="E76" s="135">
        <f>Calculations!M62</f>
        <v>1.6E-2</v>
      </c>
      <c r="F76" s="219"/>
      <c r="G76" s="221"/>
      <c r="H76" s="137"/>
      <c r="I76" s="221"/>
      <c r="J76" s="219"/>
      <c r="K76" s="219"/>
      <c r="L76" s="152" t="e">
        <f t="shared" si="0"/>
        <v>#DIV/0!</v>
      </c>
    </row>
    <row r="77" spans="2:12" x14ac:dyDescent="0.35">
      <c r="B77" s="2" t="str">
        <f>Calculations!B63</f>
        <v>Nord</v>
      </c>
      <c r="C77" s="2" t="str">
        <f>Calculations!C63</f>
        <v>DS Yako</v>
      </c>
      <c r="D77" s="27">
        <f>Calculations!D63 * Instructions!$I$63</f>
        <v>94191.84</v>
      </c>
      <c r="E77" s="135">
        <f>Calculations!M63</f>
        <v>1.3000000000000001E-2</v>
      </c>
      <c r="F77" s="219"/>
      <c r="G77" s="221"/>
      <c r="H77" s="137"/>
      <c r="I77" s="221"/>
      <c r="J77" s="219"/>
      <c r="K77" s="219"/>
      <c r="L77" s="152" t="e">
        <f t="shared" si="0"/>
        <v>#DIV/0!</v>
      </c>
    </row>
    <row r="78" spans="2:12" x14ac:dyDescent="0.35">
      <c r="B78" s="2" t="str">
        <f>Calculations!B64</f>
        <v>Plateau Central</v>
      </c>
      <c r="C78" s="2" t="str">
        <f>Calculations!C64</f>
        <v>DS BoussÃ©</v>
      </c>
      <c r="D78" s="27">
        <f>Calculations!D64 * Instructions!$I$63</f>
        <v>36768.6</v>
      </c>
      <c r="E78" s="135">
        <f>Calculations!M64</f>
        <v>4.0000000000000001E-3</v>
      </c>
      <c r="F78" s="219"/>
      <c r="G78" s="221"/>
      <c r="H78" s="137"/>
      <c r="I78" s="221"/>
      <c r="J78" s="219"/>
      <c r="K78" s="219"/>
      <c r="L78" s="152" t="e">
        <f t="shared" si="0"/>
        <v>#DIV/0!</v>
      </c>
    </row>
    <row r="79" spans="2:12" x14ac:dyDescent="0.35">
      <c r="B79" s="2" t="str">
        <f>Calculations!B65</f>
        <v>Plateau Central</v>
      </c>
      <c r="C79" s="2" t="str">
        <f>Calculations!C65</f>
        <v>DS ZiniarÃ©</v>
      </c>
      <c r="D79" s="27">
        <f>Calculations!D65 * Instructions!$I$63</f>
        <v>63878.04</v>
      </c>
      <c r="E79" s="135">
        <f>Calculations!M65</f>
        <v>6.9999999999999993E-3</v>
      </c>
      <c r="F79" s="219"/>
      <c r="G79" s="221"/>
      <c r="H79" s="137"/>
      <c r="I79" s="221"/>
      <c r="J79" s="219"/>
      <c r="K79" s="219"/>
      <c r="L79" s="152" t="e">
        <f t="shared" si="0"/>
        <v>#DIV/0!</v>
      </c>
    </row>
    <row r="80" spans="2:12" x14ac:dyDescent="0.35">
      <c r="B80" s="2" t="str">
        <f>Calculations!B66</f>
        <v>Plateau Central</v>
      </c>
      <c r="C80" s="2" t="str">
        <f>Calculations!C66</f>
        <v>DS Zorgho</v>
      </c>
      <c r="D80" s="27">
        <f>Calculations!D66 * Instructions!$I$63</f>
        <v>100377.18</v>
      </c>
      <c r="E80" s="135">
        <f>Calculations!M66</f>
        <v>3.0000000000000001E-3</v>
      </c>
      <c r="F80" s="219"/>
      <c r="G80" s="221"/>
      <c r="H80" s="137"/>
      <c r="I80" s="221"/>
      <c r="J80" s="219"/>
      <c r="K80" s="219"/>
      <c r="L80" s="152" t="e">
        <f t="shared" si="0"/>
        <v>#DIV/0!</v>
      </c>
    </row>
    <row r="81" spans="2:12" x14ac:dyDescent="0.35">
      <c r="B81" s="2" t="str">
        <f>Calculations!B67</f>
        <v>Sahel</v>
      </c>
      <c r="C81" s="2" t="str">
        <f>Calculations!C67</f>
        <v>DS Djibo</v>
      </c>
      <c r="D81" s="27">
        <f>Calculations!D67 * Instructions!$I$63</f>
        <v>70621.2</v>
      </c>
      <c r="E81" s="135">
        <f>Calculations!M67</f>
        <v>4.5999999999999999E-2</v>
      </c>
      <c r="F81" s="219"/>
      <c r="G81" s="221"/>
      <c r="H81" s="137"/>
      <c r="I81" s="221"/>
      <c r="J81" s="219"/>
      <c r="K81" s="219"/>
      <c r="L81" s="152" t="e">
        <f t="shared" si="0"/>
        <v>#DIV/0!</v>
      </c>
    </row>
    <row r="82" spans="2:12" x14ac:dyDescent="0.35">
      <c r="B82" s="2" t="str">
        <f>Calculations!B68</f>
        <v>Sahel</v>
      </c>
      <c r="C82" s="2" t="str">
        <f>Calculations!C68</f>
        <v>DS Dori</v>
      </c>
      <c r="D82" s="27">
        <f>Calculations!D68 * Instructions!$I$63</f>
        <v>83880.72</v>
      </c>
      <c r="E82" s="135">
        <f>Calculations!M68</f>
        <v>4.8000000000000001E-2</v>
      </c>
      <c r="F82" s="219"/>
      <c r="G82" s="221"/>
      <c r="H82" s="137"/>
      <c r="I82" s="221"/>
      <c r="J82" s="219"/>
      <c r="K82" s="219"/>
      <c r="L82" s="152" t="e">
        <f t="shared" si="0"/>
        <v>#DIV/0!</v>
      </c>
    </row>
    <row r="83" spans="2:12" x14ac:dyDescent="0.35">
      <c r="B83" s="2" t="str">
        <f>Calculations!B69</f>
        <v>Sahel</v>
      </c>
      <c r="C83" s="2" t="str">
        <f>Calculations!C69</f>
        <v>DS Gorom-Gorom</v>
      </c>
      <c r="D83" s="27">
        <f>Calculations!D69 * Instructions!$I$63</f>
        <v>29361.599999999999</v>
      </c>
      <c r="E83" s="135">
        <f>Calculations!M69</f>
        <v>4.5999999999999999E-2</v>
      </c>
      <c r="F83" s="219"/>
      <c r="G83" s="221"/>
      <c r="H83" s="137"/>
      <c r="I83" s="221"/>
      <c r="J83" s="219"/>
      <c r="K83" s="219"/>
      <c r="L83" s="152" t="e">
        <f t="shared" si="0"/>
        <v>#DIV/0!</v>
      </c>
    </row>
    <row r="84" spans="2:12" x14ac:dyDescent="0.35">
      <c r="B84" s="2" t="str">
        <f>Calculations!B70</f>
        <v>Sahel</v>
      </c>
      <c r="C84" s="2" t="str">
        <f>Calculations!C70</f>
        <v>DS Sebba</v>
      </c>
      <c r="D84" s="27">
        <f>Calculations!D70 * Instructions!$I$63</f>
        <v>33456.42</v>
      </c>
      <c r="E84" s="135">
        <f>Calculations!M70</f>
        <v>4.5999999999999999E-2</v>
      </c>
      <c r="F84" s="219"/>
      <c r="G84" s="221"/>
      <c r="H84" s="137"/>
      <c r="I84" s="221"/>
      <c r="J84" s="219"/>
      <c r="K84" s="219"/>
      <c r="L84" s="152" t="e">
        <f t="shared" ref="L84:L99" si="1">G84* (I84/D84)*(J84/E84)*(K84/F84)</f>
        <v>#DIV/0!</v>
      </c>
    </row>
    <row r="85" spans="2:12" x14ac:dyDescent="0.35">
      <c r="B85" s="2" t="str">
        <f>Calculations!B71</f>
        <v>Sud Ouest</v>
      </c>
      <c r="C85" s="2" t="str">
        <f>Calculations!C71</f>
        <v>DS BatiÃ©</v>
      </c>
      <c r="D85" s="27">
        <f>Calculations!D71 * Instructions!$I$63</f>
        <v>20334.239999999998</v>
      </c>
      <c r="E85" s="135">
        <f>Calculations!M71</f>
        <v>4.0000000000000001E-3</v>
      </c>
      <c r="F85" s="219"/>
      <c r="G85" s="221"/>
      <c r="H85" s="137"/>
      <c r="I85" s="221"/>
      <c r="J85" s="219"/>
      <c r="K85" s="219"/>
      <c r="L85" s="152" t="e">
        <f t="shared" si="1"/>
        <v>#DIV/0!</v>
      </c>
    </row>
    <row r="86" spans="2:12" x14ac:dyDescent="0.35">
      <c r="B86" s="2" t="str">
        <f>Calculations!B72</f>
        <v>Sud Ouest</v>
      </c>
      <c r="C86" s="2" t="str">
        <f>Calculations!C72</f>
        <v>DS Dano</v>
      </c>
      <c r="D86" s="27">
        <f>Calculations!D72 * Instructions!$I$63</f>
        <v>54474.119999999995</v>
      </c>
      <c r="E86" s="135">
        <f>Calculations!M72</f>
        <v>6.9999999999999993E-3</v>
      </c>
      <c r="F86" s="219"/>
      <c r="G86" s="221"/>
      <c r="H86" s="137"/>
      <c r="I86" s="221"/>
      <c r="J86" s="219"/>
      <c r="K86" s="219"/>
      <c r="L86" s="152" t="e">
        <f t="shared" si="1"/>
        <v>#DIV/0!</v>
      </c>
    </row>
    <row r="87" spans="2:12" x14ac:dyDescent="0.35">
      <c r="B87" s="2" t="str">
        <f>Calculations!B73</f>
        <v>Sud Ouest</v>
      </c>
      <c r="C87" s="2" t="str">
        <f>Calculations!C73</f>
        <v>DS DiÃ©bougou</v>
      </c>
      <c r="D87" s="27">
        <f>Calculations!D73 * Instructions!$I$63</f>
        <v>31969.079999999998</v>
      </c>
      <c r="E87" s="135">
        <f>Calculations!M73</f>
        <v>3.0000000000000001E-3</v>
      </c>
      <c r="F87" s="219"/>
      <c r="G87" s="221"/>
      <c r="H87" s="137"/>
      <c r="I87" s="221"/>
      <c r="J87" s="219"/>
      <c r="K87" s="219"/>
      <c r="L87" s="152" t="e">
        <f t="shared" si="1"/>
        <v>#DIV/0!</v>
      </c>
    </row>
    <row r="88" spans="2:12" x14ac:dyDescent="0.35">
      <c r="B88" s="2" t="str">
        <f>Calculations!B74</f>
        <v>Sud Ouest</v>
      </c>
      <c r="C88" s="2" t="str">
        <f>Calculations!C74</f>
        <v>DS Gaoua</v>
      </c>
      <c r="D88" s="27">
        <f>Calculations!D74 * Instructions!$I$63</f>
        <v>49107.6</v>
      </c>
      <c r="E88" s="135">
        <f>Calculations!M74</f>
        <v>6.9999999999999993E-3</v>
      </c>
      <c r="F88" s="219"/>
      <c r="G88" s="221"/>
      <c r="H88" s="137"/>
      <c r="I88" s="221"/>
      <c r="J88" s="219"/>
      <c r="K88" s="219"/>
      <c r="L88" s="152" t="e">
        <f t="shared" si="1"/>
        <v>#DIV/0!</v>
      </c>
    </row>
    <row r="89" spans="2:12" x14ac:dyDescent="0.35">
      <c r="B89" s="2" t="str">
        <f>Calculations!B75</f>
        <v>Sud Ouest</v>
      </c>
      <c r="C89" s="2" t="str">
        <f>Calculations!C75</f>
        <v>DS Kampti</v>
      </c>
      <c r="D89" s="27">
        <f>Calculations!D75 * Instructions!$I$63</f>
        <v>24055.200000000001</v>
      </c>
      <c r="E89" s="135">
        <f>Calculations!M75</f>
        <v>6.9999999999999993E-3</v>
      </c>
      <c r="F89" s="219"/>
      <c r="G89" s="221"/>
      <c r="H89" s="137"/>
      <c r="I89" s="221"/>
      <c r="J89" s="219"/>
      <c r="K89" s="219"/>
      <c r="L89" s="152" t="e">
        <f t="shared" si="1"/>
        <v>#DIV/0!</v>
      </c>
    </row>
    <row r="90" spans="2:12" x14ac:dyDescent="0.35">
      <c r="B90" s="2" t="str">
        <f>Calculations!B76</f>
        <v/>
      </c>
      <c r="C90" s="2">
        <f>Calculations!C76</f>
        <v>0</v>
      </c>
      <c r="D90" s="27">
        <f>Calculations!D76 * Instructions!$I$63</f>
        <v>0</v>
      </c>
      <c r="E90" s="135">
        <f>Calculations!M76</f>
        <v>0</v>
      </c>
      <c r="F90" s="219"/>
      <c r="G90" s="221"/>
      <c r="H90" s="137"/>
      <c r="I90" s="221"/>
      <c r="J90" s="219"/>
      <c r="K90" s="219"/>
      <c r="L90" s="152" t="e">
        <f t="shared" si="1"/>
        <v>#DIV/0!</v>
      </c>
    </row>
    <row r="91" spans="2:12" x14ac:dyDescent="0.35">
      <c r="B91" s="2" t="str">
        <f>Calculations!B77</f>
        <v/>
      </c>
      <c r="C91" s="2">
        <f>Calculations!C77</f>
        <v>0</v>
      </c>
      <c r="D91" s="27">
        <f>Calculations!D77 * Instructions!$I$63</f>
        <v>0</v>
      </c>
      <c r="E91" s="135">
        <f>Calculations!M77</f>
        <v>0</v>
      </c>
      <c r="F91" s="219"/>
      <c r="G91" s="221"/>
      <c r="H91" s="137"/>
      <c r="I91" s="221"/>
      <c r="J91" s="219"/>
      <c r="K91" s="219"/>
      <c r="L91" s="152" t="e">
        <f t="shared" si="1"/>
        <v>#DIV/0!</v>
      </c>
    </row>
    <row r="92" spans="2:12" x14ac:dyDescent="0.35">
      <c r="B92" s="2" t="str">
        <f>Calculations!B78</f>
        <v/>
      </c>
      <c r="C92" s="2">
        <f>Calculations!C78</f>
        <v>0</v>
      </c>
      <c r="D92" s="27">
        <f>Calculations!D78 * Instructions!$I$63</f>
        <v>0</v>
      </c>
      <c r="E92" s="135">
        <f>Calculations!M78</f>
        <v>0</v>
      </c>
      <c r="F92" s="219"/>
      <c r="G92" s="221"/>
      <c r="H92" s="137"/>
      <c r="I92" s="221"/>
      <c r="J92" s="219"/>
      <c r="K92" s="219"/>
      <c r="L92" s="152" t="e">
        <f t="shared" si="1"/>
        <v>#DIV/0!</v>
      </c>
    </row>
    <row r="93" spans="2:12" x14ac:dyDescent="0.35">
      <c r="B93" s="2" t="str">
        <f>Calculations!B79</f>
        <v/>
      </c>
      <c r="C93" s="2">
        <f>Calculations!C79</f>
        <v>0</v>
      </c>
      <c r="D93" s="27">
        <f>Calculations!D79 * Instructions!$I$63</f>
        <v>0</v>
      </c>
      <c r="E93" s="135">
        <f>Calculations!M79</f>
        <v>0</v>
      </c>
      <c r="F93" s="219"/>
      <c r="G93" s="221"/>
      <c r="H93" s="137"/>
      <c r="I93" s="221"/>
      <c r="J93" s="219"/>
      <c r="K93" s="219"/>
      <c r="L93" s="152" t="e">
        <f t="shared" si="1"/>
        <v>#DIV/0!</v>
      </c>
    </row>
    <row r="94" spans="2:12" x14ac:dyDescent="0.35">
      <c r="B94" s="2" t="str">
        <f>Calculations!B80</f>
        <v/>
      </c>
      <c r="C94" s="2">
        <f>Calculations!C80</f>
        <v>0</v>
      </c>
      <c r="D94" s="27">
        <f>Calculations!D80 * Instructions!$I$63</f>
        <v>0</v>
      </c>
      <c r="E94" s="135">
        <f>Calculations!M80</f>
        <v>0</v>
      </c>
      <c r="F94" s="219"/>
      <c r="G94" s="221"/>
      <c r="H94" s="137"/>
      <c r="I94" s="221"/>
      <c r="J94" s="219"/>
      <c r="K94" s="219"/>
      <c r="L94" s="152" t="e">
        <f t="shared" si="1"/>
        <v>#DIV/0!</v>
      </c>
    </row>
    <row r="95" spans="2:12" x14ac:dyDescent="0.35">
      <c r="B95" s="2" t="str">
        <f>Calculations!B81</f>
        <v/>
      </c>
      <c r="C95" s="2">
        <f>Calculations!C81</f>
        <v>0</v>
      </c>
      <c r="D95" s="27">
        <f>Calculations!D81 * Instructions!$I$63</f>
        <v>0</v>
      </c>
      <c r="E95" s="135">
        <f>Calculations!M81</f>
        <v>0</v>
      </c>
      <c r="F95" s="219"/>
      <c r="G95" s="221"/>
      <c r="H95" s="137"/>
      <c r="I95" s="221"/>
      <c r="J95" s="219"/>
      <c r="K95" s="219"/>
      <c r="L95" s="152" t="e">
        <f t="shared" si="1"/>
        <v>#DIV/0!</v>
      </c>
    </row>
    <row r="96" spans="2:12" x14ac:dyDescent="0.35">
      <c r="B96" s="2" t="str">
        <f>Calculations!B82</f>
        <v/>
      </c>
      <c r="C96" s="2">
        <f>Calculations!C82</f>
        <v>0</v>
      </c>
      <c r="D96" s="27">
        <f>Calculations!D82 * Instructions!$I$63</f>
        <v>0</v>
      </c>
      <c r="E96" s="135">
        <f>Calculations!M82</f>
        <v>0</v>
      </c>
      <c r="F96" s="219"/>
      <c r="G96" s="221"/>
      <c r="H96" s="137"/>
      <c r="I96" s="221"/>
      <c r="J96" s="219"/>
      <c r="K96" s="219"/>
      <c r="L96" s="152" t="e">
        <f t="shared" si="1"/>
        <v>#DIV/0!</v>
      </c>
    </row>
    <row r="97" spans="2:12" x14ac:dyDescent="0.35">
      <c r="B97" s="2" t="str">
        <f>Calculations!B83</f>
        <v/>
      </c>
      <c r="C97" s="2">
        <f>Calculations!C83</f>
        <v>0</v>
      </c>
      <c r="D97" s="27">
        <f>Calculations!D83 * Instructions!$I$63</f>
        <v>0</v>
      </c>
      <c r="E97" s="135">
        <f>Calculations!M83</f>
        <v>0</v>
      </c>
      <c r="F97" s="219"/>
      <c r="G97" s="221"/>
      <c r="H97" s="137"/>
      <c r="I97" s="221"/>
      <c r="J97" s="219"/>
      <c r="K97" s="219"/>
      <c r="L97" s="152" t="e">
        <f t="shared" si="1"/>
        <v>#DIV/0!</v>
      </c>
    </row>
    <row r="98" spans="2:12" x14ac:dyDescent="0.35">
      <c r="B98" s="2" t="str">
        <f>Calculations!B84</f>
        <v/>
      </c>
      <c r="C98" s="2">
        <f>Calculations!C84</f>
        <v>0</v>
      </c>
      <c r="D98" s="27">
        <f>Calculations!D84 * Instructions!$I$63</f>
        <v>0</v>
      </c>
      <c r="E98" s="135">
        <f>Calculations!M84</f>
        <v>0</v>
      </c>
      <c r="F98" s="219"/>
      <c r="G98" s="221"/>
      <c r="H98" s="137"/>
      <c r="I98" s="221"/>
      <c r="J98" s="219"/>
      <c r="K98" s="219"/>
      <c r="L98" s="152" t="e">
        <f t="shared" si="1"/>
        <v>#DIV/0!</v>
      </c>
    </row>
    <row r="99" spans="2:12" x14ac:dyDescent="0.35">
      <c r="B99" s="2" t="str">
        <f>Calculations!B85</f>
        <v/>
      </c>
      <c r="C99" s="2">
        <f>Calculations!C85</f>
        <v>0</v>
      </c>
      <c r="D99" s="27">
        <f>Calculations!D85 * Instructions!$I$63</f>
        <v>0</v>
      </c>
      <c r="E99" s="135">
        <f>Calculations!M85</f>
        <v>0</v>
      </c>
      <c r="F99" s="219"/>
      <c r="G99" s="221"/>
      <c r="H99" s="137"/>
      <c r="I99" s="221"/>
      <c r="J99" s="219"/>
      <c r="K99" s="219"/>
      <c r="L99" s="152" t="e">
        <f t="shared" si="1"/>
        <v>#DIV/0!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98725-275A-49EC-9007-71B7D6F26671}">
  <sheetPr codeName="Sheet5"/>
  <dimension ref="A1:BW47"/>
  <sheetViews>
    <sheetView tabSelected="1" zoomScale="98" zoomScaleNormal="98" workbookViewId="0">
      <selection activeCell="AA62" sqref="W59:AA62"/>
    </sheetView>
  </sheetViews>
  <sheetFormatPr defaultColWidth="8" defaultRowHeight="12.5" x14ac:dyDescent="0.25"/>
  <cols>
    <col min="1" max="1" width="3.25" style="63" customWidth="1"/>
    <col min="2" max="2" width="19.08203125" style="63" customWidth="1"/>
    <col min="3" max="4" width="17" style="63" customWidth="1"/>
    <col min="5" max="5" width="4.33203125" style="63" customWidth="1"/>
    <col min="6" max="6" width="23" style="63" customWidth="1"/>
    <col min="7" max="7" width="19.08203125" style="63" customWidth="1"/>
    <col min="8" max="8" width="12.58203125" style="63" customWidth="1"/>
    <col min="9" max="10" width="8.83203125" style="63" customWidth="1"/>
    <col min="11" max="11" width="7.83203125" style="63" customWidth="1"/>
    <col min="12" max="12" width="8" style="63"/>
    <col min="13" max="13" width="9.08203125" style="63" customWidth="1"/>
    <col min="14" max="20" width="8" style="63"/>
    <col min="21" max="21" width="14.58203125" style="63" customWidth="1"/>
    <col min="22" max="22" width="13.33203125" style="63" customWidth="1"/>
    <col min="23" max="23" width="17.08203125" style="63" customWidth="1"/>
    <col min="24" max="16384" width="8" style="63"/>
  </cols>
  <sheetData>
    <row r="1" spans="1:75" s="18" customFormat="1" ht="13" x14ac:dyDescent="0.3">
      <c r="C1" s="18" t="s">
        <v>0</v>
      </c>
      <c r="D1" s="18" t="s">
        <v>0</v>
      </c>
      <c r="E1" s="18" t="s">
        <v>0</v>
      </c>
      <c r="F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row>
    <row r="2" spans="1:75" s="2" customFormat="1" ht="13" x14ac:dyDescent="0.3">
      <c r="B2" s="2" t="s">
        <v>73</v>
      </c>
      <c r="K2" s="3"/>
    </row>
    <row r="3" spans="1:75" s="2" customFormat="1" ht="13" x14ac:dyDescent="0.3">
      <c r="B3" s="2" t="s">
        <v>256</v>
      </c>
      <c r="K3" s="3"/>
    </row>
    <row r="4" spans="1:75" s="2" customFormat="1" ht="13" x14ac:dyDescent="0.3">
      <c r="A4" s="2">
        <v>1</v>
      </c>
      <c r="B4" s="2" t="s">
        <v>528</v>
      </c>
      <c r="K4" s="3"/>
    </row>
    <row r="5" spans="1:75" s="2" customFormat="1" ht="13" x14ac:dyDescent="0.3">
      <c r="A5" s="2">
        <v>2</v>
      </c>
      <c r="B5" s="2" t="s">
        <v>529</v>
      </c>
      <c r="K5" s="3"/>
    </row>
    <row r="6" spans="1:75" s="2" customFormat="1" ht="13" x14ac:dyDescent="0.3">
      <c r="A6" s="2">
        <v>3</v>
      </c>
      <c r="B6" s="2" t="s">
        <v>530</v>
      </c>
      <c r="K6" s="3"/>
    </row>
    <row r="7" spans="1:75" ht="13" x14ac:dyDescent="0.3">
      <c r="A7" s="2">
        <v>4</v>
      </c>
      <c r="B7" s="2" t="s">
        <v>531</v>
      </c>
      <c r="G7" s="2"/>
      <c r="H7" s="2"/>
    </row>
    <row r="8" spans="1:75" ht="13" x14ac:dyDescent="0.3">
      <c r="A8" s="2">
        <v>5</v>
      </c>
      <c r="B8" s="2" t="s">
        <v>532</v>
      </c>
    </row>
    <row r="9" spans="1:75" ht="13" x14ac:dyDescent="0.3">
      <c r="A9" s="2">
        <v>6</v>
      </c>
      <c r="B9" s="2" t="s">
        <v>533</v>
      </c>
    </row>
    <row r="10" spans="1:75" ht="13" x14ac:dyDescent="0.3">
      <c r="A10" s="2">
        <v>7</v>
      </c>
      <c r="B10" s="2" t="s">
        <v>535</v>
      </c>
    </row>
    <row r="11" spans="1:75" ht="13" x14ac:dyDescent="0.3">
      <c r="A11" s="2">
        <v>8</v>
      </c>
      <c r="B11" s="2" t="s">
        <v>536</v>
      </c>
    </row>
    <row r="12" spans="1:75" ht="13" x14ac:dyDescent="0.3">
      <c r="A12" s="2">
        <v>9</v>
      </c>
      <c r="B12" s="2" t="s">
        <v>534</v>
      </c>
    </row>
    <row r="13" spans="1:75" ht="13" x14ac:dyDescent="0.3">
      <c r="B13" s="2"/>
    </row>
    <row r="15" spans="1:75" ht="13" x14ac:dyDescent="0.3">
      <c r="B15" s="2" t="s">
        <v>257</v>
      </c>
      <c r="F15" s="132" t="s">
        <v>258</v>
      </c>
    </row>
    <row r="16" spans="1:75" x14ac:dyDescent="0.25">
      <c r="K16" s="65" t="s">
        <v>259</v>
      </c>
      <c r="L16" s="65" t="s">
        <v>259</v>
      </c>
      <c r="M16" s="65" t="s">
        <v>259</v>
      </c>
      <c r="N16" s="66" t="s">
        <v>260</v>
      </c>
      <c r="O16" s="66" t="s">
        <v>260</v>
      </c>
      <c r="P16" s="66" t="s">
        <v>260</v>
      </c>
      <c r="Q16" s="67" t="s">
        <v>261</v>
      </c>
      <c r="R16" s="67" t="s">
        <v>261</v>
      </c>
      <c r="S16" s="67" t="s">
        <v>261</v>
      </c>
    </row>
    <row r="17" spans="2:26" ht="25" x14ac:dyDescent="0.25">
      <c r="B17" s="63" t="s">
        <v>262</v>
      </c>
      <c r="C17" s="63" t="s">
        <v>263</v>
      </c>
      <c r="D17" s="63" t="s">
        <v>264</v>
      </c>
      <c r="E17" s="63" t="s">
        <v>265</v>
      </c>
      <c r="F17" s="63" t="s">
        <v>266</v>
      </c>
      <c r="G17" s="64" t="s">
        <v>267</v>
      </c>
      <c r="H17" s="64" t="s">
        <v>526</v>
      </c>
      <c r="I17" s="64" t="s">
        <v>268</v>
      </c>
      <c r="J17" s="64" t="s">
        <v>269</v>
      </c>
      <c r="K17" s="64" t="s">
        <v>270</v>
      </c>
      <c r="L17" s="64" t="s">
        <v>271</v>
      </c>
      <c r="M17" s="64" t="s">
        <v>272</v>
      </c>
      <c r="N17" s="64" t="s">
        <v>273</v>
      </c>
      <c r="O17" s="64" t="s">
        <v>274</v>
      </c>
      <c r="P17" s="64" t="s">
        <v>275</v>
      </c>
      <c r="Q17" s="64" t="s">
        <v>276</v>
      </c>
      <c r="R17" s="64" t="s">
        <v>277</v>
      </c>
      <c r="S17" s="64" t="s">
        <v>278</v>
      </c>
      <c r="T17" s="63" t="s">
        <v>279</v>
      </c>
      <c r="U17" s="63" t="s">
        <v>280</v>
      </c>
      <c r="V17" s="64" t="s">
        <v>281</v>
      </c>
      <c r="W17" s="63" t="s">
        <v>282</v>
      </c>
    </row>
    <row r="18" spans="2:26" x14ac:dyDescent="0.25">
      <c r="R18" s="64"/>
    </row>
    <row r="19" spans="2:26" x14ac:dyDescent="0.25">
      <c r="B19" s="87" t="s">
        <v>283</v>
      </c>
      <c r="C19" s="87"/>
      <c r="D19" s="87" t="s">
        <v>284</v>
      </c>
      <c r="E19" s="87"/>
      <c r="F19" s="87" t="s">
        <v>285</v>
      </c>
      <c r="G19" s="87"/>
      <c r="H19" s="87"/>
      <c r="I19" s="87">
        <v>2008</v>
      </c>
      <c r="J19" s="87">
        <v>2015</v>
      </c>
      <c r="K19" s="88">
        <v>22</v>
      </c>
      <c r="L19" s="88">
        <v>8</v>
      </c>
      <c r="M19" s="88">
        <f>(K19-L19)/2</f>
        <v>7</v>
      </c>
      <c r="N19" s="87">
        <v>3.8</v>
      </c>
      <c r="O19" s="87">
        <v>0.8</v>
      </c>
      <c r="P19" s="88">
        <f>(N19-O19)/2</f>
        <v>1.5</v>
      </c>
      <c r="Q19" s="87"/>
      <c r="R19" s="87"/>
      <c r="S19" s="87"/>
      <c r="T19" s="87" t="s">
        <v>286</v>
      </c>
      <c r="U19" s="87" t="s">
        <v>287</v>
      </c>
      <c r="V19" s="87" t="s">
        <v>288</v>
      </c>
      <c r="W19" s="87" t="s">
        <v>289</v>
      </c>
      <c r="X19" s="87"/>
    </row>
    <row r="20" spans="2:26" x14ac:dyDescent="0.25">
      <c r="B20" s="87"/>
      <c r="C20" s="87"/>
      <c r="D20" s="87"/>
      <c r="E20" s="87"/>
      <c r="F20" s="87"/>
      <c r="G20" s="87"/>
      <c r="H20" s="87"/>
      <c r="I20" s="87"/>
      <c r="J20" s="87"/>
      <c r="K20" s="87"/>
      <c r="L20" s="87"/>
      <c r="M20" s="87"/>
      <c r="N20" s="87"/>
      <c r="O20" s="87"/>
      <c r="P20" s="87"/>
      <c r="Q20" s="87"/>
      <c r="R20" s="89"/>
      <c r="S20" s="87"/>
      <c r="T20" s="87"/>
      <c r="U20" s="87"/>
      <c r="V20" s="87"/>
      <c r="W20" s="87"/>
      <c r="X20" s="87"/>
    </row>
    <row r="21" spans="2:26" x14ac:dyDescent="0.25">
      <c r="B21" s="90" t="s">
        <v>290</v>
      </c>
      <c r="C21" s="90" t="s">
        <v>291</v>
      </c>
      <c r="D21" s="90" t="s">
        <v>292</v>
      </c>
      <c r="E21" s="90"/>
      <c r="F21" s="90" t="s">
        <v>285</v>
      </c>
      <c r="G21" s="90"/>
      <c r="H21" s="90"/>
      <c r="I21" s="90">
        <v>2008</v>
      </c>
      <c r="J21" s="90">
        <v>2015</v>
      </c>
      <c r="K21" s="91">
        <v>25</v>
      </c>
      <c r="L21" s="91">
        <v>10</v>
      </c>
      <c r="M21" s="91">
        <f>(K21-L21)/2</f>
        <v>7.5</v>
      </c>
      <c r="N21" s="90">
        <v>4.7</v>
      </c>
      <c r="O21" s="90">
        <v>1.2</v>
      </c>
      <c r="P21" s="91">
        <f>(N21-O21)/2</f>
        <v>1.75</v>
      </c>
      <c r="Q21" s="90"/>
      <c r="R21" s="90"/>
      <c r="S21" s="90"/>
      <c r="T21" s="90" t="s">
        <v>286</v>
      </c>
      <c r="U21" s="90" t="s">
        <v>287</v>
      </c>
      <c r="V21" s="90" t="s">
        <v>288</v>
      </c>
      <c r="W21" s="90" t="s">
        <v>289</v>
      </c>
      <c r="X21" s="90"/>
    </row>
    <row r="22" spans="2:26" x14ac:dyDescent="0.25">
      <c r="B22" s="90"/>
      <c r="C22" s="90"/>
      <c r="D22" s="90"/>
      <c r="E22" s="90"/>
      <c r="F22" s="90"/>
      <c r="G22" s="90"/>
      <c r="H22" s="90"/>
      <c r="I22" s="90"/>
      <c r="J22" s="90"/>
      <c r="K22" s="90"/>
      <c r="L22" s="90"/>
      <c r="M22" s="90"/>
      <c r="N22" s="90"/>
      <c r="O22" s="90"/>
      <c r="P22" s="90"/>
      <c r="Q22" s="90"/>
      <c r="R22" s="90"/>
      <c r="S22" s="90"/>
      <c r="T22" s="90"/>
      <c r="U22" s="90"/>
      <c r="V22" s="90"/>
      <c r="W22" s="90"/>
      <c r="X22" s="90"/>
    </row>
    <row r="23" spans="2:26" x14ac:dyDescent="0.25">
      <c r="B23" s="90" t="s">
        <v>290</v>
      </c>
      <c r="C23" s="90" t="s">
        <v>291</v>
      </c>
      <c r="D23" s="90" t="s">
        <v>292</v>
      </c>
      <c r="E23" s="90"/>
      <c r="F23" s="90" t="s">
        <v>285</v>
      </c>
      <c r="G23" s="90"/>
      <c r="H23" s="90"/>
      <c r="I23" s="271">
        <v>43221</v>
      </c>
      <c r="J23" s="271">
        <v>43922</v>
      </c>
      <c r="K23" s="90">
        <v>14.7</v>
      </c>
      <c r="L23" s="90">
        <v>8.8000000000000007</v>
      </c>
      <c r="M23" s="91">
        <f>(K23-L23)/2</f>
        <v>2.9499999999999993</v>
      </c>
      <c r="N23" s="90">
        <v>2.8</v>
      </c>
      <c r="O23" s="90">
        <v>0.7</v>
      </c>
      <c r="P23" s="91">
        <f>(N23-O23)/2</f>
        <v>1.0499999999999998</v>
      </c>
      <c r="Q23" s="90"/>
      <c r="R23" s="90"/>
      <c r="S23" s="90"/>
      <c r="T23" s="90" t="s">
        <v>293</v>
      </c>
      <c r="U23" s="90" t="s">
        <v>294</v>
      </c>
      <c r="V23" s="90" t="s">
        <v>295</v>
      </c>
      <c r="W23" s="90" t="s">
        <v>296</v>
      </c>
      <c r="X23" s="90"/>
    </row>
    <row r="24" spans="2:26" x14ac:dyDescent="0.25">
      <c r="B24" s="90"/>
      <c r="C24" s="90"/>
      <c r="D24" s="90"/>
      <c r="E24" s="90"/>
      <c r="F24" s="90"/>
      <c r="G24" s="90"/>
      <c r="H24" s="90"/>
      <c r="I24" s="90"/>
      <c r="J24" s="90"/>
      <c r="K24" s="90"/>
      <c r="L24" s="90"/>
      <c r="M24" s="90"/>
      <c r="N24" s="90"/>
      <c r="O24" s="90"/>
      <c r="P24" s="90"/>
      <c r="Q24" s="90"/>
      <c r="R24" s="90"/>
      <c r="S24" s="90"/>
      <c r="T24" s="90"/>
      <c r="U24" s="90"/>
      <c r="V24" s="90"/>
      <c r="W24" s="90"/>
      <c r="X24" s="90"/>
    </row>
    <row r="25" spans="2:26" x14ac:dyDescent="0.25">
      <c r="B25" s="90" t="s">
        <v>290</v>
      </c>
      <c r="C25" s="90" t="s">
        <v>297</v>
      </c>
      <c r="D25" s="90" t="s">
        <v>298</v>
      </c>
      <c r="E25" s="90"/>
      <c r="F25" s="90" t="s">
        <v>285</v>
      </c>
      <c r="G25" s="90"/>
      <c r="H25" s="90"/>
      <c r="I25" s="90">
        <v>2008</v>
      </c>
      <c r="J25" s="90">
        <v>2015</v>
      </c>
      <c r="K25" s="91">
        <v>26</v>
      </c>
      <c r="L25" s="91">
        <v>9</v>
      </c>
      <c r="M25" s="91">
        <f>(K25-L25)/2</f>
        <v>8.5</v>
      </c>
      <c r="N25" s="90">
        <v>5.2</v>
      </c>
      <c r="O25" s="90">
        <v>1</v>
      </c>
      <c r="P25" s="91">
        <f>(N25-O25)/2</f>
        <v>2.1</v>
      </c>
      <c r="Q25" s="90"/>
      <c r="R25" s="90"/>
      <c r="S25" s="90"/>
      <c r="T25" s="90" t="s">
        <v>286</v>
      </c>
      <c r="U25" s="90" t="s">
        <v>287</v>
      </c>
      <c r="V25" s="90" t="s">
        <v>288</v>
      </c>
      <c r="W25" s="90" t="s">
        <v>289</v>
      </c>
      <c r="X25" s="90"/>
    </row>
    <row r="26" spans="2:26" x14ac:dyDescent="0.25">
      <c r="B26" s="90"/>
      <c r="C26" s="90"/>
      <c r="D26" s="90"/>
      <c r="E26" s="90"/>
      <c r="F26" s="90"/>
      <c r="G26" s="90"/>
      <c r="H26" s="90"/>
      <c r="I26" s="90"/>
      <c r="J26" s="90"/>
      <c r="K26" s="90"/>
      <c r="L26" s="90"/>
      <c r="M26" s="90"/>
      <c r="N26" s="90"/>
      <c r="O26" s="90"/>
      <c r="P26" s="90"/>
      <c r="Q26" s="90"/>
      <c r="R26" s="90"/>
      <c r="S26" s="90"/>
      <c r="T26" s="90"/>
      <c r="U26" s="90"/>
      <c r="V26" s="90"/>
      <c r="W26" s="90"/>
      <c r="X26" s="90"/>
    </row>
    <row r="27" spans="2:26" x14ac:dyDescent="0.25">
      <c r="B27" s="90" t="s">
        <v>290</v>
      </c>
      <c r="C27" s="90" t="s">
        <v>299</v>
      </c>
      <c r="D27" s="90" t="s">
        <v>478</v>
      </c>
      <c r="E27" s="90"/>
      <c r="F27" s="90" t="s">
        <v>285</v>
      </c>
      <c r="G27" s="90"/>
      <c r="H27" s="90" t="s">
        <v>527</v>
      </c>
      <c r="I27" s="271">
        <v>41864</v>
      </c>
      <c r="J27" s="271">
        <v>42732</v>
      </c>
      <c r="K27" s="273">
        <f>_xlfn.NORM.DIST(-2,R27,1,TRUE)*100</f>
        <v>17.489414971322194</v>
      </c>
      <c r="L27" s="273">
        <f>_xlfn.NORM.DIST(-2,Q27,1,TRUE)*100</f>
        <v>9.5097917795239013</v>
      </c>
      <c r="M27" s="273">
        <f>(K27-L27)/2</f>
        <v>3.9898115958991465</v>
      </c>
      <c r="N27" s="273">
        <f>_xlfn.NORM.DIST(-3,R27,1,TRUE)*100</f>
        <v>2.6495147841462834</v>
      </c>
      <c r="O27" s="273">
        <f>_xlfn.NORM.DIST(-3,Q27,1,TRUE)*100</f>
        <v>1.044407706195108</v>
      </c>
      <c r="P27" s="273">
        <f>(N27-O27)/2</f>
        <v>0.80255353897558768</v>
      </c>
      <c r="Q27" s="91">
        <v>-0.69</v>
      </c>
      <c r="R27" s="91">
        <v>-1.0649999999999999</v>
      </c>
      <c r="S27" s="91">
        <v>0.37500000000000006</v>
      </c>
      <c r="T27" s="90" t="s">
        <v>482</v>
      </c>
      <c r="U27" s="90" t="s">
        <v>483</v>
      </c>
      <c r="V27" s="90" t="s">
        <v>480</v>
      </c>
      <c r="W27" s="90" t="s">
        <v>481</v>
      </c>
      <c r="X27" s="90"/>
      <c r="Z27" s="63" t="s">
        <v>484</v>
      </c>
    </row>
    <row r="28" spans="2:26" x14ac:dyDescent="0.25">
      <c r="B28" s="90"/>
      <c r="C28" s="90"/>
      <c r="D28" s="90"/>
      <c r="E28" s="90"/>
      <c r="F28" s="90"/>
      <c r="G28" s="90"/>
      <c r="H28" s="90"/>
      <c r="I28" s="90"/>
      <c r="J28" s="90"/>
      <c r="K28" s="90"/>
      <c r="L28" s="90"/>
      <c r="M28" s="90"/>
      <c r="N28" s="90"/>
      <c r="O28" s="90"/>
      <c r="P28" s="90"/>
      <c r="Q28" s="90"/>
      <c r="R28" s="90"/>
      <c r="S28" s="90"/>
      <c r="T28" s="90"/>
      <c r="U28" s="90"/>
      <c r="V28" s="90"/>
      <c r="W28" s="90"/>
      <c r="X28" s="90"/>
    </row>
    <row r="29" spans="2:26" x14ac:dyDescent="0.25">
      <c r="B29" s="90" t="s">
        <v>290</v>
      </c>
      <c r="C29" s="90" t="s">
        <v>299</v>
      </c>
      <c r="D29" s="90"/>
      <c r="E29" s="90"/>
      <c r="F29" s="90" t="s">
        <v>285</v>
      </c>
      <c r="G29" s="90" t="s">
        <v>300</v>
      </c>
      <c r="H29" s="90"/>
      <c r="I29" s="90">
        <v>2008</v>
      </c>
      <c r="J29" s="90">
        <v>2015</v>
      </c>
      <c r="K29" s="91">
        <v>15</v>
      </c>
      <c r="L29" s="91">
        <v>8</v>
      </c>
      <c r="M29" s="91">
        <f>(K29-L29)/2</f>
        <v>3.5</v>
      </c>
      <c r="N29" s="90">
        <v>2.1</v>
      </c>
      <c r="O29" s="90">
        <v>0.8</v>
      </c>
      <c r="P29" s="91">
        <f>(N29-O29)/2</f>
        <v>0.65</v>
      </c>
      <c r="Q29" s="90"/>
      <c r="R29" s="90"/>
      <c r="S29" s="90"/>
      <c r="T29" s="90" t="s">
        <v>286</v>
      </c>
      <c r="U29" s="90" t="s">
        <v>287</v>
      </c>
      <c r="V29" s="90" t="s">
        <v>288</v>
      </c>
      <c r="W29" s="90" t="s">
        <v>289</v>
      </c>
      <c r="X29" s="90"/>
    </row>
    <row r="30" spans="2:26" x14ac:dyDescent="0.25">
      <c r="B30" s="90"/>
      <c r="C30" s="90"/>
      <c r="D30" s="90"/>
      <c r="E30" s="90"/>
      <c r="F30" s="90"/>
      <c r="G30" s="90"/>
      <c r="H30" s="90"/>
      <c r="I30" s="90"/>
      <c r="J30" s="90"/>
      <c r="K30" s="90"/>
      <c r="L30" s="90"/>
      <c r="M30" s="90"/>
      <c r="N30" s="90"/>
      <c r="O30" s="90"/>
      <c r="P30" s="90"/>
      <c r="Q30" s="90"/>
      <c r="R30" s="90"/>
      <c r="S30" s="90"/>
      <c r="T30" s="90"/>
      <c r="U30" s="90"/>
      <c r="V30" s="90"/>
      <c r="W30" s="90"/>
      <c r="X30" s="90"/>
    </row>
    <row r="31" spans="2:26" x14ac:dyDescent="0.25">
      <c r="B31" s="90" t="s">
        <v>290</v>
      </c>
      <c r="C31" s="90" t="s">
        <v>299</v>
      </c>
      <c r="D31" s="90"/>
      <c r="E31" s="90"/>
      <c r="F31" s="90" t="s">
        <v>285</v>
      </c>
      <c r="G31" s="90" t="s">
        <v>301</v>
      </c>
      <c r="H31" s="90"/>
      <c r="I31" s="90">
        <v>2008</v>
      </c>
      <c r="J31" s="90">
        <v>2015</v>
      </c>
      <c r="K31" s="91">
        <v>21</v>
      </c>
      <c r="L31" s="91">
        <v>11</v>
      </c>
      <c r="M31" s="91">
        <f>(K31-L31)/2</f>
        <v>5</v>
      </c>
      <c r="N31" s="90">
        <v>3.6</v>
      </c>
      <c r="O31" s="90">
        <v>1.3</v>
      </c>
      <c r="P31" s="91">
        <f>(N31-O31)/2</f>
        <v>1.1499999999999999</v>
      </c>
      <c r="Q31" s="90"/>
      <c r="R31" s="90"/>
      <c r="S31" s="90"/>
      <c r="T31" s="90" t="s">
        <v>286</v>
      </c>
      <c r="U31" s="90" t="s">
        <v>287</v>
      </c>
      <c r="V31" s="90" t="s">
        <v>288</v>
      </c>
      <c r="W31" s="90" t="s">
        <v>289</v>
      </c>
      <c r="X31" s="90"/>
    </row>
    <row r="32" spans="2:26" x14ac:dyDescent="0.25">
      <c r="B32" s="90"/>
      <c r="C32" s="90"/>
      <c r="D32" s="90"/>
      <c r="E32" s="90"/>
      <c r="F32" s="90"/>
      <c r="G32" s="90"/>
      <c r="H32" s="90"/>
      <c r="I32" s="90"/>
      <c r="J32" s="90"/>
      <c r="K32" s="90"/>
      <c r="L32" s="90"/>
      <c r="M32" s="90"/>
      <c r="N32" s="90"/>
      <c r="O32" s="90"/>
      <c r="P32" s="90"/>
      <c r="Q32" s="90"/>
      <c r="R32" s="90"/>
      <c r="S32" s="90"/>
      <c r="T32" s="90"/>
      <c r="U32" s="90"/>
      <c r="V32" s="90"/>
      <c r="W32" s="90"/>
      <c r="X32" s="90"/>
    </row>
    <row r="33" spans="2:24" x14ac:dyDescent="0.25">
      <c r="B33" s="92" t="s">
        <v>302</v>
      </c>
      <c r="C33" s="92" t="s">
        <v>303</v>
      </c>
      <c r="D33" s="92" t="s">
        <v>304</v>
      </c>
      <c r="E33" s="92"/>
      <c r="F33" s="92" t="s">
        <v>305</v>
      </c>
      <c r="G33" s="92"/>
      <c r="H33" s="92"/>
      <c r="I33" s="92">
        <v>2010</v>
      </c>
      <c r="J33" s="92">
        <v>2010</v>
      </c>
      <c r="K33" s="92">
        <v>8.1</v>
      </c>
      <c r="L33" s="92">
        <v>4.7</v>
      </c>
      <c r="M33" s="93">
        <f>(K33-L33)/2</f>
        <v>1.6999999999999997</v>
      </c>
      <c r="N33" s="92">
        <v>0.8</v>
      </c>
      <c r="O33" s="92">
        <v>0.4</v>
      </c>
      <c r="P33" s="93">
        <f>(N33-O33)/2</f>
        <v>0.2</v>
      </c>
      <c r="Q33" s="92"/>
      <c r="R33" s="92"/>
      <c r="S33" s="92"/>
      <c r="T33" s="92" t="s">
        <v>293</v>
      </c>
      <c r="U33" s="92" t="s">
        <v>306</v>
      </c>
      <c r="V33" s="92" t="s">
        <v>307</v>
      </c>
      <c r="W33" s="92" t="s">
        <v>308</v>
      </c>
      <c r="X33" s="92"/>
    </row>
    <row r="34" spans="2:24" x14ac:dyDescent="0.25">
      <c r="B34" s="92"/>
      <c r="C34" s="92"/>
      <c r="D34" s="92"/>
      <c r="E34" s="92"/>
      <c r="F34" s="92"/>
      <c r="G34" s="92"/>
      <c r="H34" s="92"/>
      <c r="I34" s="92"/>
      <c r="J34" s="92"/>
      <c r="K34" s="92"/>
      <c r="L34" s="92"/>
      <c r="M34" s="92"/>
      <c r="N34" s="92"/>
      <c r="O34" s="92"/>
      <c r="P34" s="92"/>
      <c r="Q34" s="92"/>
      <c r="R34" s="92"/>
      <c r="S34" s="92"/>
      <c r="T34" s="92"/>
      <c r="U34" s="92"/>
      <c r="V34" s="92"/>
      <c r="W34" s="92"/>
      <c r="X34" s="92"/>
    </row>
    <row r="35" spans="2:24" x14ac:dyDescent="0.25">
      <c r="B35" s="92" t="s">
        <v>302</v>
      </c>
      <c r="C35" s="92" t="s">
        <v>303</v>
      </c>
      <c r="D35" s="92" t="s">
        <v>309</v>
      </c>
      <c r="E35" s="92"/>
      <c r="F35" s="92" t="s">
        <v>305</v>
      </c>
      <c r="G35" s="92"/>
      <c r="H35" s="92"/>
      <c r="I35" s="92">
        <v>2010</v>
      </c>
      <c r="J35" s="92">
        <v>2010</v>
      </c>
      <c r="K35" s="92">
        <v>14.6</v>
      </c>
      <c r="L35" s="92">
        <v>9.5</v>
      </c>
      <c r="M35" s="93">
        <f>(K35-L35)/2</f>
        <v>2.5499999999999998</v>
      </c>
      <c r="N35" s="93">
        <v>2</v>
      </c>
      <c r="O35" s="93">
        <v>1</v>
      </c>
      <c r="P35" s="93">
        <f>(N35-O35)/2</f>
        <v>0.5</v>
      </c>
      <c r="Q35" s="92"/>
      <c r="R35" s="92"/>
      <c r="S35" s="92"/>
      <c r="T35" s="92" t="s">
        <v>293</v>
      </c>
      <c r="U35" s="92" t="s">
        <v>306</v>
      </c>
      <c r="V35" s="92" t="s">
        <v>307</v>
      </c>
      <c r="W35" s="92" t="s">
        <v>308</v>
      </c>
      <c r="X35" s="92"/>
    </row>
    <row r="36" spans="2:24" x14ac:dyDescent="0.25">
      <c r="B36" s="92"/>
      <c r="C36" s="92"/>
      <c r="D36" s="92"/>
      <c r="E36" s="92"/>
      <c r="F36" s="92"/>
      <c r="G36" s="92"/>
      <c r="H36" s="92"/>
      <c r="I36" s="92"/>
      <c r="J36" s="92"/>
      <c r="K36" s="92"/>
      <c r="L36" s="92"/>
      <c r="M36" s="92"/>
      <c r="N36" s="92"/>
      <c r="O36" s="92"/>
      <c r="P36" s="92"/>
      <c r="Q36" s="92"/>
      <c r="R36" s="92"/>
      <c r="S36" s="92"/>
      <c r="T36" s="92"/>
      <c r="U36" s="92"/>
      <c r="V36" s="92"/>
      <c r="W36" s="92"/>
      <c r="X36" s="92"/>
    </row>
    <row r="37" spans="2:24" x14ac:dyDescent="0.25">
      <c r="B37" s="92" t="s">
        <v>302</v>
      </c>
      <c r="C37" s="92" t="s">
        <v>303</v>
      </c>
      <c r="D37" s="92" t="s">
        <v>310</v>
      </c>
      <c r="E37" s="92"/>
      <c r="F37" s="92" t="s">
        <v>305</v>
      </c>
      <c r="G37" s="92"/>
      <c r="H37" s="92"/>
      <c r="I37" s="92">
        <v>2010</v>
      </c>
      <c r="J37" s="92">
        <v>2010</v>
      </c>
      <c r="K37" s="92">
        <v>21.2</v>
      </c>
      <c r="L37" s="92">
        <v>9.6999999999999993</v>
      </c>
      <c r="M37" s="93">
        <f>(K37-L37)/2</f>
        <v>5.75</v>
      </c>
      <c r="N37" s="92">
        <v>3.6</v>
      </c>
      <c r="O37" s="92">
        <v>1.1000000000000001</v>
      </c>
      <c r="P37" s="93">
        <f>(N37-O37)/2</f>
        <v>1.25</v>
      </c>
      <c r="Q37" s="92"/>
      <c r="R37" s="92"/>
      <c r="S37" s="92"/>
      <c r="T37" s="92" t="s">
        <v>293</v>
      </c>
      <c r="U37" s="92" t="s">
        <v>306</v>
      </c>
      <c r="V37" s="92" t="s">
        <v>307</v>
      </c>
      <c r="W37" s="92" t="s">
        <v>308</v>
      </c>
      <c r="X37" s="92"/>
    </row>
    <row r="38" spans="2:24" x14ac:dyDescent="0.25">
      <c r="B38" s="92"/>
      <c r="C38" s="92"/>
      <c r="D38" s="92"/>
      <c r="E38" s="92"/>
      <c r="F38" s="92"/>
      <c r="G38" s="92"/>
      <c r="H38" s="92"/>
      <c r="I38" s="92"/>
      <c r="J38" s="92"/>
      <c r="K38" s="92"/>
      <c r="L38" s="92"/>
      <c r="M38" s="92"/>
      <c r="N38" s="92"/>
      <c r="O38" s="92"/>
      <c r="P38" s="92"/>
      <c r="Q38" s="92"/>
      <c r="R38" s="92"/>
      <c r="S38" s="92"/>
      <c r="T38" s="92"/>
      <c r="U38" s="92"/>
      <c r="V38" s="92"/>
      <c r="W38" s="92"/>
      <c r="X38" s="92"/>
    </row>
    <row r="39" spans="2:24" x14ac:dyDescent="0.25">
      <c r="B39" s="92" t="s">
        <v>302</v>
      </c>
      <c r="C39" s="92" t="s">
        <v>303</v>
      </c>
      <c r="D39" s="92" t="s">
        <v>311</v>
      </c>
      <c r="E39" s="92"/>
      <c r="F39" s="92" t="s">
        <v>305</v>
      </c>
      <c r="G39" s="92"/>
      <c r="H39" s="92"/>
      <c r="I39" s="92">
        <v>2011</v>
      </c>
      <c r="J39" s="92">
        <v>2011</v>
      </c>
      <c r="K39" s="92">
        <v>8.4</v>
      </c>
      <c r="L39" s="92">
        <v>3.2</v>
      </c>
      <c r="M39" s="93">
        <f>(K39-L39)/2</f>
        <v>2.6</v>
      </c>
      <c r="N39" s="92">
        <v>0.9</v>
      </c>
      <c r="O39" s="92">
        <v>0.2</v>
      </c>
      <c r="P39" s="93">
        <f>(N39-O39)/2</f>
        <v>0.35</v>
      </c>
      <c r="Q39" s="92">
        <v>-0.15</v>
      </c>
      <c r="R39" s="92">
        <v>-0.62</v>
      </c>
      <c r="S39" s="93">
        <f>(Q39-R39)/2</f>
        <v>0.23499999999999999</v>
      </c>
      <c r="T39" s="92" t="s">
        <v>293</v>
      </c>
      <c r="U39" s="92" t="s">
        <v>312</v>
      </c>
      <c r="V39" s="92" t="s">
        <v>307</v>
      </c>
      <c r="W39" s="92" t="s">
        <v>308</v>
      </c>
      <c r="X39" s="92"/>
    </row>
    <row r="40" spans="2:24" x14ac:dyDescent="0.25">
      <c r="B40" s="92"/>
      <c r="C40" s="92"/>
      <c r="D40" s="92"/>
      <c r="E40" s="92"/>
      <c r="F40" s="92"/>
      <c r="G40" s="92"/>
      <c r="H40" s="92"/>
      <c r="I40" s="92"/>
      <c r="J40" s="92"/>
      <c r="K40" s="92"/>
      <c r="L40" s="92"/>
      <c r="M40" s="92"/>
      <c r="N40" s="92"/>
      <c r="O40" s="92"/>
      <c r="P40" s="92"/>
      <c r="Q40" s="92"/>
      <c r="R40" s="92"/>
      <c r="S40" s="92"/>
      <c r="T40" s="92"/>
      <c r="U40" s="92"/>
      <c r="V40" s="92"/>
      <c r="W40" s="92"/>
      <c r="X40" s="92"/>
    </row>
    <row r="41" spans="2:24" x14ac:dyDescent="0.25">
      <c r="B41" s="94" t="s">
        <v>313</v>
      </c>
      <c r="C41" s="94" t="s">
        <v>314</v>
      </c>
      <c r="D41" s="94" t="s">
        <v>315</v>
      </c>
      <c r="E41" s="94"/>
      <c r="F41" s="94" t="s">
        <v>316</v>
      </c>
      <c r="G41" s="94"/>
      <c r="H41" s="94"/>
      <c r="I41" s="94">
        <v>2010</v>
      </c>
      <c r="J41" s="94">
        <v>2010</v>
      </c>
      <c r="K41" s="94">
        <v>0.3</v>
      </c>
      <c r="L41" s="94">
        <v>0.2</v>
      </c>
      <c r="M41" s="95">
        <f>(K41-L41)/2</f>
        <v>4.9999999999999989E-2</v>
      </c>
      <c r="N41" s="94">
        <v>0.02</v>
      </c>
      <c r="O41" s="94">
        <v>0.01</v>
      </c>
      <c r="P41" s="95">
        <f>(N41-O41)/2</f>
        <v>5.0000000000000001E-3</v>
      </c>
      <c r="Q41" s="94"/>
      <c r="R41" s="94"/>
      <c r="S41" s="94"/>
      <c r="T41" s="94" t="s">
        <v>293</v>
      </c>
      <c r="U41" s="94" t="s">
        <v>306</v>
      </c>
      <c r="V41" s="94" t="s">
        <v>307</v>
      </c>
      <c r="W41" s="94" t="s">
        <v>308</v>
      </c>
      <c r="X41" s="94"/>
    </row>
    <row r="42" spans="2:24" x14ac:dyDescent="0.25">
      <c r="B42" s="94"/>
      <c r="C42" s="94"/>
      <c r="D42" s="94"/>
      <c r="E42" s="94"/>
      <c r="F42" s="94"/>
      <c r="G42" s="94"/>
      <c r="H42" s="94"/>
      <c r="I42" s="94"/>
      <c r="J42" s="94"/>
      <c r="K42" s="94"/>
      <c r="L42" s="94"/>
      <c r="M42" s="94"/>
      <c r="N42" s="94"/>
      <c r="O42" s="94"/>
      <c r="P42" s="94"/>
      <c r="Q42" s="94"/>
      <c r="R42" s="94"/>
      <c r="S42" s="94"/>
      <c r="T42" s="94"/>
      <c r="U42" s="94"/>
      <c r="V42" s="94"/>
      <c r="W42" s="94"/>
      <c r="X42" s="94"/>
    </row>
    <row r="43" spans="2:24" x14ac:dyDescent="0.25">
      <c r="B43" s="94" t="s">
        <v>313</v>
      </c>
      <c r="C43" s="94" t="s">
        <v>314</v>
      </c>
      <c r="D43" s="94" t="s">
        <v>317</v>
      </c>
      <c r="E43" s="94"/>
      <c r="F43" s="94" t="s">
        <v>316</v>
      </c>
      <c r="G43" s="94"/>
      <c r="H43" s="94"/>
      <c r="I43" s="94">
        <v>2009</v>
      </c>
      <c r="J43" s="94">
        <v>2009</v>
      </c>
      <c r="K43" s="94">
        <v>0.6</v>
      </c>
      <c r="L43" s="94">
        <v>0.6</v>
      </c>
      <c r="M43" s="95">
        <f>(K43-L43)/2</f>
        <v>0</v>
      </c>
      <c r="N43" s="94">
        <v>0.03</v>
      </c>
      <c r="O43" s="94">
        <v>0.03</v>
      </c>
      <c r="P43" s="95">
        <f>(N43-O43)/2</f>
        <v>0</v>
      </c>
      <c r="Q43" s="94"/>
      <c r="R43" s="94"/>
      <c r="S43" s="94"/>
      <c r="T43" s="94" t="s">
        <v>293</v>
      </c>
      <c r="U43" s="94" t="s">
        <v>306</v>
      </c>
      <c r="V43" s="94" t="s">
        <v>307</v>
      </c>
      <c r="W43" s="94" t="s">
        <v>308</v>
      </c>
      <c r="X43" s="94"/>
    </row>
    <row r="44" spans="2:24" x14ac:dyDescent="0.25">
      <c r="B44" s="94"/>
      <c r="C44" s="94"/>
      <c r="D44" s="94"/>
      <c r="E44" s="94"/>
      <c r="F44" s="94"/>
      <c r="G44" s="94"/>
      <c r="H44" s="94"/>
      <c r="I44" s="94"/>
      <c r="J44" s="94"/>
      <c r="K44" s="94"/>
      <c r="L44" s="94"/>
      <c r="M44" s="94"/>
      <c r="N44" s="94"/>
      <c r="O44" s="94"/>
      <c r="P44" s="94"/>
      <c r="Q44" s="94"/>
      <c r="R44" s="94"/>
      <c r="S44" s="94"/>
      <c r="T44" s="94"/>
      <c r="U44" s="94"/>
      <c r="V44" s="94"/>
      <c r="W44" s="94"/>
      <c r="X44" s="94"/>
    </row>
    <row r="47" spans="2:24" ht="15.5" x14ac:dyDescent="0.35">
      <c r="C47"/>
    </row>
  </sheetData>
  <conditionalFormatting sqref="F21:F43 F19">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D522-361C-4C03-95F0-945F32DBDEAD}">
  <sheetPr codeName="Sheet3"/>
  <dimension ref="B1:DZ594"/>
  <sheetViews>
    <sheetView zoomScale="85" zoomScaleNormal="85" workbookViewId="0">
      <selection activeCell="AB180" sqref="AB180"/>
    </sheetView>
  </sheetViews>
  <sheetFormatPr defaultRowHeight="15.5" x14ac:dyDescent="0.35"/>
  <cols>
    <col min="1" max="1" width="11.58203125" customWidth="1"/>
    <col min="2" max="18" width="12.83203125" customWidth="1"/>
    <col min="19" max="19" width="11.83203125" bestFit="1" customWidth="1"/>
    <col min="20" max="20" width="14.58203125" bestFit="1" customWidth="1"/>
    <col min="21" max="24" width="13" bestFit="1" customWidth="1"/>
    <col min="25" max="25" width="11.83203125" bestFit="1" customWidth="1"/>
    <col min="26" max="26" width="16.33203125" bestFit="1" customWidth="1"/>
    <col min="27" max="27" width="11.5" bestFit="1" customWidth="1"/>
    <col min="28" max="28" width="17.33203125" bestFit="1" customWidth="1"/>
    <col min="29" max="29" width="12.33203125" bestFit="1" customWidth="1"/>
    <col min="30" max="33" width="11.75" bestFit="1" customWidth="1"/>
    <col min="34" max="34" width="12.83203125" bestFit="1" customWidth="1"/>
    <col min="35" max="35" width="11.75" bestFit="1" customWidth="1"/>
    <col min="36" max="36" width="15.58203125" bestFit="1" customWidth="1"/>
    <col min="37" max="37" width="11.75" bestFit="1" customWidth="1"/>
    <col min="38" max="38" width="11.83203125" bestFit="1" customWidth="1"/>
    <col min="39" max="39" width="13.83203125" bestFit="1" customWidth="1"/>
    <col min="40" max="42" width="11.75" bestFit="1" customWidth="1"/>
    <col min="43" max="43" width="12.83203125" bestFit="1" customWidth="1"/>
    <col min="44" max="44" width="15.33203125" bestFit="1" customWidth="1"/>
    <col min="45" max="52" width="11.75" bestFit="1" customWidth="1"/>
    <col min="53" max="53" width="17.08203125" bestFit="1" customWidth="1"/>
    <col min="54" max="56" width="11.75" bestFit="1" customWidth="1"/>
    <col min="57" max="57" width="19.58203125" bestFit="1" customWidth="1"/>
    <col min="58" max="58" width="11.75" bestFit="1" customWidth="1"/>
    <col min="59" max="59" width="13.33203125" bestFit="1" customWidth="1"/>
    <col min="60" max="60" width="13" bestFit="1" customWidth="1"/>
    <col min="61" max="61" width="14.25" bestFit="1" customWidth="1"/>
    <col min="62" max="62" width="13.25" bestFit="1" customWidth="1"/>
    <col min="63" max="65" width="11.75" bestFit="1" customWidth="1"/>
    <col min="66" max="66" width="13.83203125" bestFit="1" customWidth="1"/>
    <col min="67" max="68" width="11.75" bestFit="1" customWidth="1"/>
    <col min="69" max="69" width="11.83203125" bestFit="1" customWidth="1"/>
    <col min="70" max="70" width="17.25" bestFit="1" customWidth="1"/>
    <col min="71" max="72" width="11.75" bestFit="1" customWidth="1"/>
    <col min="73" max="73" width="14.5" bestFit="1" customWidth="1"/>
    <col min="74" max="74" width="12.25" bestFit="1" customWidth="1"/>
    <col min="75" max="76" width="11.75" bestFit="1" customWidth="1"/>
    <col min="77" max="77" width="13" bestFit="1" customWidth="1"/>
    <col min="78" max="78" width="11.75" bestFit="1" customWidth="1"/>
    <col min="79" max="79" width="18.9140625" bestFit="1" customWidth="1"/>
    <col min="80" max="83" width="11.75" bestFit="1" customWidth="1"/>
    <col min="84" max="84" width="13.58203125" bestFit="1" customWidth="1"/>
    <col min="85" max="87" width="11.75" bestFit="1" customWidth="1"/>
    <col min="88" max="88" width="13.75" bestFit="1" customWidth="1"/>
    <col min="89" max="92" width="11.75" bestFit="1" customWidth="1"/>
    <col min="93" max="93" width="11.83203125" bestFit="1" customWidth="1"/>
    <col min="94" max="95" width="11.75" bestFit="1" customWidth="1"/>
    <col min="96" max="96" width="12.08203125" bestFit="1" customWidth="1"/>
    <col min="97" max="97" width="11.75" bestFit="1" customWidth="1"/>
    <col min="98" max="126" width="15.6640625" bestFit="1" customWidth="1"/>
    <col min="127" max="127" width="11.75" bestFit="1" customWidth="1"/>
    <col min="128" max="224" width="18.75" bestFit="1" customWidth="1"/>
    <col min="225" max="225" width="17.08203125" bestFit="1" customWidth="1"/>
    <col min="226" max="226" width="16.83203125" bestFit="1" customWidth="1"/>
    <col min="227" max="227" width="18.75" bestFit="1" customWidth="1"/>
    <col min="228" max="323" width="23.58203125" bestFit="1" customWidth="1"/>
    <col min="324" max="325" width="20.75" bestFit="1" customWidth="1"/>
    <col min="326" max="326" width="21.75" bestFit="1" customWidth="1"/>
    <col min="327" max="1214" width="23.08203125" bestFit="1" customWidth="1"/>
    <col min="1215" max="1215" width="26" bestFit="1" customWidth="1"/>
    <col min="1216" max="1216" width="26.25" bestFit="1" customWidth="1"/>
    <col min="1217" max="1217" width="26.5" bestFit="1" customWidth="1"/>
    <col min="1218" max="1218" width="26" bestFit="1" customWidth="1"/>
    <col min="1219" max="1219" width="26.75" bestFit="1" customWidth="1"/>
    <col min="1220" max="1220" width="26" bestFit="1" customWidth="1"/>
    <col min="1221" max="1221" width="25.33203125" bestFit="1" customWidth="1"/>
    <col min="1222" max="1222" width="26.5" bestFit="1" customWidth="1"/>
    <col min="1223" max="1223" width="26.25" bestFit="1" customWidth="1"/>
    <col min="1224" max="1224" width="26" bestFit="1" customWidth="1"/>
    <col min="1225" max="1225" width="26.75" bestFit="1" customWidth="1"/>
    <col min="1226" max="1226" width="26.5" bestFit="1" customWidth="1"/>
  </cols>
  <sheetData>
    <row r="1" spans="2:24" x14ac:dyDescent="0.35">
      <c r="B1" s="9" t="s">
        <v>345</v>
      </c>
      <c r="C1" s="9" t="s">
        <v>346</v>
      </c>
    </row>
    <row r="3" spans="2:24" ht="36" x14ac:dyDescent="0.35">
      <c r="B3" s="116" t="s">
        <v>77</v>
      </c>
      <c r="C3" s="116" t="s">
        <v>78</v>
      </c>
      <c r="D3" s="191" t="s">
        <v>79</v>
      </c>
      <c r="E3" s="117"/>
      <c r="F3" s="117"/>
      <c r="G3" s="117"/>
      <c r="H3" s="117"/>
      <c r="I3" s="117"/>
      <c r="J3" s="117"/>
      <c r="K3" s="117"/>
      <c r="L3" s="117"/>
      <c r="M3" s="117"/>
      <c r="N3" s="117"/>
      <c r="O3" s="117"/>
      <c r="P3" s="117"/>
      <c r="Q3" s="117"/>
      <c r="R3" s="117"/>
      <c r="S3" s="117"/>
      <c r="T3" s="117"/>
      <c r="U3" s="117"/>
      <c r="V3" s="117"/>
    </row>
    <row r="4" spans="2:24" ht="48" x14ac:dyDescent="0.35">
      <c r="B4" s="123" t="s">
        <v>80</v>
      </c>
      <c r="C4" s="123" t="s">
        <v>81</v>
      </c>
      <c r="D4" s="124" t="s">
        <v>82</v>
      </c>
      <c r="E4" s="118" t="s">
        <v>347</v>
      </c>
      <c r="F4" s="118" t="s">
        <v>83</v>
      </c>
      <c r="G4" s="118" t="s">
        <v>84</v>
      </c>
      <c r="H4" s="118" t="s">
        <v>85</v>
      </c>
      <c r="I4" s="119" t="s">
        <v>348</v>
      </c>
      <c r="J4" s="119" t="s">
        <v>349</v>
      </c>
      <c r="K4" s="119" t="s">
        <v>350</v>
      </c>
      <c r="L4" s="119" t="s">
        <v>351</v>
      </c>
      <c r="M4" s="120" t="s">
        <v>352</v>
      </c>
      <c r="N4" s="120" t="s">
        <v>86</v>
      </c>
      <c r="O4" s="120" t="s">
        <v>87</v>
      </c>
      <c r="P4" s="120" t="s">
        <v>88</v>
      </c>
      <c r="Q4" s="121" t="s">
        <v>353</v>
      </c>
      <c r="R4" s="121" t="s">
        <v>89</v>
      </c>
      <c r="S4" s="121" t="s">
        <v>90</v>
      </c>
      <c r="T4" s="121" t="s">
        <v>91</v>
      </c>
      <c r="U4" s="121" t="s">
        <v>92</v>
      </c>
      <c r="V4" s="122" t="s">
        <v>93</v>
      </c>
    </row>
    <row r="5" spans="2:24" x14ac:dyDescent="0.35">
      <c r="B5" s="189" t="str">
        <f>IF(ISBLANK(Prevalence!B36), "",Prevalence!B36)</f>
        <v>Burkina Faso (zones couvertes)</v>
      </c>
      <c r="C5" s="189">
        <f>Prevalence!C36</f>
        <v>0</v>
      </c>
      <c r="D5" s="189">
        <f>IF(ISBLANK(Prevalence!D36), 0,Prevalence!D36)</f>
        <v>23592836</v>
      </c>
      <c r="E5" s="189">
        <f>IF(ISNUMBER(F5),F5,IF(ISNUMBER(G5),G5,IF(ISNUMBER(H5),H5,0)))</f>
        <v>0</v>
      </c>
      <c r="F5" s="189" t="str">
        <f>IF(ISBLANK(Prevalence!E36), "",Prevalence!E36)</f>
        <v/>
      </c>
      <c r="G5" s="189" t="str">
        <f>IF(ISBLANK(Prevalence!F36), "",Prevalence!F36)</f>
        <v/>
      </c>
      <c r="H5" s="189" t="str">
        <f>IF(ISBLANK(Prevalence!G36), "",Prevalence!G36)</f>
        <v/>
      </c>
      <c r="I5" s="189">
        <f>IF(ISNUMBER(J5),J5,IF(ISNUMBER(K5),K5,IF(ISNUMBER(L5),L5,0)))</f>
        <v>0</v>
      </c>
      <c r="J5" s="189" t="str">
        <f>IF(ISERROR(F5-N5), "",F5-N5)</f>
        <v/>
      </c>
      <c r="K5" s="189" t="str">
        <f t="shared" ref="K5:L20" si="0">IF(ISERROR(G5-O5), "",G5-O5)</f>
        <v/>
      </c>
      <c r="L5" s="189" t="str">
        <f t="shared" si="0"/>
        <v/>
      </c>
      <c r="M5" s="189">
        <f>IF(ISNUMBER(N5),N5,IF(ISNUMBER(O5),O5,IF(ISNUMBER(P5),P5,0)))</f>
        <v>1.4561057178543522E-2</v>
      </c>
      <c r="N5" s="189" t="str">
        <f>IF(ISBLANK(Prevalence!H36), "",Prevalence!H36)</f>
        <v/>
      </c>
      <c r="O5" s="189">
        <f>IF(ISBLANK(Prevalence!I36), "",Prevalence!I36)</f>
        <v>1.4561057178543522E-2</v>
      </c>
      <c r="P5" s="189" t="str">
        <f>IF(ISBLANK(Prevalence!J36), "",Prevalence!J36)</f>
        <v/>
      </c>
      <c r="Q5" s="189">
        <f>IF(ISNUMBER(R5),R5,IF(ISNUMBER(S5),S5,IF(ISNUMBER(T5),T5,IF(ISNUMBER(U5),U5,0))))</f>
        <v>1.3104951460689171E-2</v>
      </c>
      <c r="R5" s="189" t="str">
        <f>IF(ISBLANK(Prevalence!K36), "",Prevalence!K36)</f>
        <v/>
      </c>
      <c r="S5" s="189">
        <f>IF(ISBLANK(Prevalence!L36), "",Prevalence!L36)</f>
        <v>1.3104951460689171E-2</v>
      </c>
      <c r="T5" s="189" t="str">
        <f>IF(ISBLANK(Prevalence!M36), "",Prevalence!M36)</f>
        <v/>
      </c>
      <c r="U5" s="189" t="str">
        <f>IF(ISBLANK(Prevalence!N36), "",Prevalence!N36)</f>
        <v/>
      </c>
      <c r="V5" s="189">
        <f>Prevalence!O36</f>
        <v>0</v>
      </c>
      <c r="X5" s="9" t="s">
        <v>354</v>
      </c>
    </row>
    <row r="6" spans="2:24" x14ac:dyDescent="0.35">
      <c r="B6" s="189" t="str">
        <f>IF(ISBLANK(Prevalence!B37), "",Prevalence!B37)</f>
        <v>Boucle du Mouhoun</v>
      </c>
      <c r="C6" s="189" t="str">
        <f>Prevalence!C37</f>
        <v>DS Boromo</v>
      </c>
      <c r="D6" s="189">
        <f>IF(ISBLANK(Prevalence!D37), 0,Prevalence!D37)</f>
        <v>338945</v>
      </c>
      <c r="E6" s="189">
        <f t="shared" ref="E6:E69" si="1">IF(ISNUMBER(F6),F6,IF(ISNUMBER(G6),G6,IF(ISNUMBER(H6),H6,0)))</f>
        <v>0</v>
      </c>
      <c r="F6" s="189" t="str">
        <f>IF(ISBLANK(Prevalence!E37), "",Prevalence!E37)</f>
        <v/>
      </c>
      <c r="G6" s="189" t="str">
        <f>IF(ISBLANK(Prevalence!F37), "",Prevalence!F37)</f>
        <v/>
      </c>
      <c r="H6" s="189"/>
      <c r="I6" s="189">
        <f t="shared" ref="I6:I69" si="2">IF(ISNUMBER(J6),J6,IF(ISNUMBER(K6),K6,IF(ISNUMBER(L6),L6,0)))</f>
        <v>0</v>
      </c>
      <c r="J6" s="189" t="str">
        <f t="shared" ref="J6:J69" si="3">IF(ISERROR(F6-N6), "",F6-N6)</f>
        <v/>
      </c>
      <c r="K6" s="189" t="str">
        <f t="shared" si="0"/>
        <v/>
      </c>
      <c r="L6" s="189" t="str">
        <f t="shared" si="0"/>
        <v/>
      </c>
      <c r="M6" s="189">
        <f t="shared" ref="M6:M69" si="4">IF(ISNUMBER(N6),N6,IF(ISNUMBER(O6),O6,IF(ISNUMBER(P6),P6,0)))</f>
        <v>0.03</v>
      </c>
      <c r="N6" s="189" t="str">
        <f>IF(ISBLANK(Prevalence!H37), "",Prevalence!H37)</f>
        <v/>
      </c>
      <c r="O6" s="189">
        <f>IF(ISBLANK(Prevalence!I37), "",Prevalence!I37)</f>
        <v>0.03</v>
      </c>
      <c r="P6" s="189" t="str">
        <f>IF(ISBLANK(Prevalence!J37), "",Prevalence!J37)</f>
        <v/>
      </c>
      <c r="Q6" s="189">
        <f t="shared" ref="Q6:Q69" si="5">IF(ISNUMBER(R6),R6,IF(ISNUMBER(S6),S6,IF(ISNUMBER(T6),T6,IF(ISNUMBER(U6),U6,0))))</f>
        <v>2.7E-2</v>
      </c>
      <c r="R6" s="189" t="str">
        <f>IF(ISBLANK(Prevalence!K37), "",Prevalence!K37)</f>
        <v/>
      </c>
      <c r="S6" s="189">
        <f>IF(ISBLANK(Prevalence!L37), "",Prevalence!L37)</f>
        <v>2.7E-2</v>
      </c>
      <c r="T6" s="189" t="str">
        <f>IF(ISBLANK(Prevalence!M37), "",Prevalence!M37)</f>
        <v/>
      </c>
      <c r="U6" s="189" t="str">
        <f>IF(ISBLANK(Prevalence!N37), "",Prevalence!N37)</f>
        <v/>
      </c>
      <c r="V6" s="189">
        <f>Prevalence!O37</f>
        <v>0</v>
      </c>
    </row>
    <row r="7" spans="2:24" x14ac:dyDescent="0.35">
      <c r="B7" s="189" t="str">
        <f>IF(ISBLANK(Prevalence!B38), "",Prevalence!B38)</f>
        <v>Boucle du Mouhoun</v>
      </c>
      <c r="C7" s="189" t="str">
        <f>Prevalence!C38</f>
        <v>DS Dedougou</v>
      </c>
      <c r="D7" s="189">
        <f>IF(ISBLANK(Prevalence!D38), 0,Prevalence!D38)</f>
        <v>441798</v>
      </c>
      <c r="E7" s="189">
        <f t="shared" si="1"/>
        <v>0</v>
      </c>
      <c r="F7" s="189" t="str">
        <f>IF(ISBLANK(Prevalence!E38), "",Prevalence!E38)</f>
        <v/>
      </c>
      <c r="G7" s="189" t="str">
        <f>IF(ISBLANK(Prevalence!F38), "",Prevalence!F38)</f>
        <v/>
      </c>
      <c r="H7" s="189" t="str">
        <f>IF(ISBLANK(Prevalence!G38), "",Prevalence!G38)</f>
        <v/>
      </c>
      <c r="I7" s="189">
        <f t="shared" si="2"/>
        <v>0</v>
      </c>
      <c r="J7" s="189" t="str">
        <f t="shared" si="3"/>
        <v/>
      </c>
      <c r="K7" s="189" t="str">
        <f t="shared" si="0"/>
        <v/>
      </c>
      <c r="L7" s="189" t="str">
        <f t="shared" si="0"/>
        <v/>
      </c>
      <c r="M7" s="189">
        <f t="shared" si="4"/>
        <v>2.6000000000000002E-2</v>
      </c>
      <c r="N7" s="189" t="str">
        <f>IF(ISBLANK(Prevalence!H38), "",Prevalence!H38)</f>
        <v/>
      </c>
      <c r="O7" s="189">
        <f>IF(ISBLANK(Prevalence!I38), "",Prevalence!I38)</f>
        <v>2.6000000000000002E-2</v>
      </c>
      <c r="P7" s="189" t="str">
        <f>IF(ISBLANK(Prevalence!J38), "",Prevalence!J38)</f>
        <v/>
      </c>
      <c r="Q7" s="189">
        <f t="shared" si="5"/>
        <v>2.3400000000000001E-2</v>
      </c>
      <c r="R7" s="189" t="str">
        <f>IF(ISBLANK(Prevalence!K38), "",Prevalence!K38)</f>
        <v/>
      </c>
      <c r="S7" s="189">
        <f>IF(ISBLANK(Prevalence!L38), "",Prevalence!L38)</f>
        <v>2.3400000000000001E-2</v>
      </c>
      <c r="T7" s="189" t="str">
        <f>IF(ISBLANK(Prevalence!M38), "",Prevalence!M38)</f>
        <v/>
      </c>
      <c r="U7" s="189" t="str">
        <f>IF(ISBLANK(Prevalence!N38), "",Prevalence!N38)</f>
        <v/>
      </c>
      <c r="V7" s="189">
        <f>Prevalence!O38</f>
        <v>0</v>
      </c>
    </row>
    <row r="8" spans="2:24" x14ac:dyDescent="0.35">
      <c r="B8" s="189" t="str">
        <f>IF(ISBLANK(Prevalence!B39), "",Prevalence!B39)</f>
        <v>Boucle du Mouhoun</v>
      </c>
      <c r="C8" s="189" t="str">
        <f>Prevalence!C39</f>
        <v>DS Nouna</v>
      </c>
      <c r="D8" s="189">
        <f>IF(ISBLANK(Prevalence!D39), 0,Prevalence!D39)</f>
        <v>401036</v>
      </c>
      <c r="E8" s="189">
        <f t="shared" si="1"/>
        <v>0</v>
      </c>
      <c r="F8" s="189" t="str">
        <f>IF(ISBLANK(Prevalence!E39), "",Prevalence!E39)</f>
        <v/>
      </c>
      <c r="G8" s="189" t="str">
        <f>IF(ISBLANK(Prevalence!F39), "",Prevalence!F39)</f>
        <v/>
      </c>
      <c r="H8" s="189" t="str">
        <f>IF(ISBLANK(Prevalence!G39), "",Prevalence!G39)</f>
        <v/>
      </c>
      <c r="I8" s="189">
        <f t="shared" si="2"/>
        <v>0</v>
      </c>
      <c r="J8" s="189" t="str">
        <f t="shared" si="3"/>
        <v/>
      </c>
      <c r="K8" s="189" t="str">
        <f t="shared" si="0"/>
        <v/>
      </c>
      <c r="L8" s="189" t="str">
        <f t="shared" si="0"/>
        <v/>
      </c>
      <c r="M8" s="189">
        <f t="shared" si="4"/>
        <v>2.7000000000000003E-2</v>
      </c>
      <c r="N8" s="189" t="str">
        <f>IF(ISBLANK(Prevalence!H39), "",Prevalence!H39)</f>
        <v/>
      </c>
      <c r="O8" s="189">
        <f>IF(ISBLANK(Prevalence!I39), "",Prevalence!I39)</f>
        <v>2.7000000000000003E-2</v>
      </c>
      <c r="P8" s="189" t="str">
        <f>IF(ISBLANK(Prevalence!J39), "",Prevalence!J39)</f>
        <v/>
      </c>
      <c r="Q8" s="189">
        <f t="shared" si="5"/>
        <v>2.4300000000000002E-2</v>
      </c>
      <c r="R8" s="189" t="str">
        <f>IF(ISBLANK(Prevalence!K39), "",Prevalence!K39)</f>
        <v/>
      </c>
      <c r="S8" s="189">
        <f>IF(ISBLANK(Prevalence!L39), "",Prevalence!L39)</f>
        <v>2.4300000000000002E-2</v>
      </c>
      <c r="T8" s="189" t="str">
        <f>IF(ISBLANK(Prevalence!M39), "",Prevalence!M39)</f>
        <v/>
      </c>
      <c r="U8" s="189" t="str">
        <f>IF(ISBLANK(Prevalence!N39), "",Prevalence!N39)</f>
        <v/>
      </c>
      <c r="V8" s="189">
        <f>Prevalence!O39</f>
        <v>0</v>
      </c>
    </row>
    <row r="9" spans="2:24" x14ac:dyDescent="0.35">
      <c r="B9" s="189" t="str">
        <f>IF(ISBLANK(Prevalence!B40), "",Prevalence!B40)</f>
        <v>Boucle du Mouhoun</v>
      </c>
      <c r="C9" s="189" t="str">
        <f>Prevalence!C40</f>
        <v>DS Solenzo</v>
      </c>
      <c r="D9" s="189">
        <f>IF(ISBLANK(Prevalence!D40), 0,Prevalence!D40)</f>
        <v>390016</v>
      </c>
      <c r="E9" s="189">
        <f t="shared" si="1"/>
        <v>0</v>
      </c>
      <c r="F9" s="189" t="str">
        <f>IF(ISBLANK(Prevalence!E40), "",Prevalence!E40)</f>
        <v/>
      </c>
      <c r="G9" s="189" t="str">
        <f>IF(ISBLANK(Prevalence!F40), "",Prevalence!F40)</f>
        <v/>
      </c>
      <c r="H9" s="189" t="str">
        <f>IF(ISBLANK(Prevalence!G40), "",Prevalence!G40)</f>
        <v/>
      </c>
      <c r="I9" s="189">
        <f t="shared" si="2"/>
        <v>0</v>
      </c>
      <c r="J9" s="189" t="str">
        <f t="shared" si="3"/>
        <v/>
      </c>
      <c r="K9" s="189" t="str">
        <f t="shared" si="0"/>
        <v/>
      </c>
      <c r="L9" s="189" t="str">
        <f t="shared" si="0"/>
        <v/>
      </c>
      <c r="M9" s="189">
        <f t="shared" si="4"/>
        <v>2.3E-2</v>
      </c>
      <c r="N9" s="189" t="str">
        <f>IF(ISBLANK(Prevalence!H40), "",Prevalence!H40)</f>
        <v/>
      </c>
      <c r="O9" s="189">
        <f>IF(ISBLANK(Prevalence!I40), "",Prevalence!I40)</f>
        <v>2.3E-2</v>
      </c>
      <c r="P9" s="189" t="str">
        <f>IF(ISBLANK(Prevalence!J40), "",Prevalence!J40)</f>
        <v/>
      </c>
      <c r="Q9" s="189">
        <f t="shared" si="5"/>
        <v>2.07E-2</v>
      </c>
      <c r="R9" s="189" t="str">
        <f>IF(ISBLANK(Prevalence!K40), "",Prevalence!K40)</f>
        <v/>
      </c>
      <c r="S9" s="189">
        <f>IF(ISBLANK(Prevalence!L40), "",Prevalence!L40)</f>
        <v>2.07E-2</v>
      </c>
      <c r="T9" s="189" t="str">
        <f>IF(ISBLANK(Prevalence!M40), "",Prevalence!M40)</f>
        <v/>
      </c>
      <c r="U9" s="189" t="str">
        <f>IF(ISBLANK(Prevalence!N40), "",Prevalence!N40)</f>
        <v/>
      </c>
      <c r="V9" s="189">
        <f>Prevalence!O40</f>
        <v>0</v>
      </c>
    </row>
    <row r="10" spans="2:24" x14ac:dyDescent="0.35">
      <c r="B10" s="189" t="str">
        <f>IF(ISBLANK(Prevalence!B41), "",Prevalence!B41)</f>
        <v>Boucle du Mouhoun</v>
      </c>
      <c r="C10" s="189" t="str">
        <f>Prevalence!C41</f>
        <v>DS Toma</v>
      </c>
      <c r="D10" s="189">
        <f>IF(ISBLANK(Prevalence!D41), 0,Prevalence!D41)</f>
        <v>253363</v>
      </c>
      <c r="E10" s="189">
        <f t="shared" si="1"/>
        <v>0</v>
      </c>
      <c r="F10" s="189" t="str">
        <f>IF(ISBLANK(Prevalence!E41), "",Prevalence!E41)</f>
        <v/>
      </c>
      <c r="G10" s="189" t="str">
        <f>IF(ISBLANK(Prevalence!F41), "",Prevalence!F41)</f>
        <v/>
      </c>
      <c r="H10" s="189" t="str">
        <f>IF(ISBLANK(Prevalence!G41), "",Prevalence!G41)</f>
        <v/>
      </c>
      <c r="I10" s="189">
        <f t="shared" si="2"/>
        <v>0</v>
      </c>
      <c r="J10" s="189" t="str">
        <f t="shared" si="3"/>
        <v/>
      </c>
      <c r="K10" s="189" t="str">
        <f t="shared" si="0"/>
        <v/>
      </c>
      <c r="L10" s="189" t="str">
        <f t="shared" si="0"/>
        <v/>
      </c>
      <c r="M10" s="189">
        <f t="shared" si="4"/>
        <v>2.5000000000000001E-2</v>
      </c>
      <c r="N10" s="189" t="str">
        <f>IF(ISBLANK(Prevalence!H41), "",Prevalence!H41)</f>
        <v/>
      </c>
      <c r="O10" s="189">
        <f>IF(ISBLANK(Prevalence!I41), "",Prevalence!I41)</f>
        <v>2.5000000000000001E-2</v>
      </c>
      <c r="P10" s="189" t="str">
        <f>IF(ISBLANK(Prevalence!J41), "",Prevalence!J41)</f>
        <v/>
      </c>
      <c r="Q10" s="189">
        <f t="shared" si="5"/>
        <v>2.2499999999999999E-2</v>
      </c>
      <c r="R10" s="189" t="str">
        <f>IF(ISBLANK(Prevalence!K41), "",Prevalence!K41)</f>
        <v/>
      </c>
      <c r="S10" s="189">
        <f>IF(ISBLANK(Prevalence!L41), "",Prevalence!L41)</f>
        <v>2.2499999999999999E-2</v>
      </c>
      <c r="T10" s="189" t="str">
        <f>IF(ISBLANK(Prevalence!M41), "",Prevalence!M41)</f>
        <v/>
      </c>
      <c r="U10" s="189" t="str">
        <f>IF(ISBLANK(Prevalence!N41), "",Prevalence!N41)</f>
        <v/>
      </c>
      <c r="V10" s="189">
        <f>Prevalence!O41</f>
        <v>0</v>
      </c>
    </row>
    <row r="11" spans="2:24" x14ac:dyDescent="0.35">
      <c r="B11" s="189" t="str">
        <f>IF(ISBLANK(Prevalence!B42), "",Prevalence!B42)</f>
        <v>Boucle du Mouhoun</v>
      </c>
      <c r="C11" s="189" t="str">
        <f>Prevalence!C42</f>
        <v>DS Tougan</v>
      </c>
      <c r="D11" s="189">
        <f>IF(ISBLANK(Prevalence!D42), 0,Prevalence!D42)</f>
        <v>320513</v>
      </c>
      <c r="E11" s="189">
        <f t="shared" si="1"/>
        <v>0</v>
      </c>
      <c r="F11" s="189" t="str">
        <f>IF(ISBLANK(Prevalence!E42), "",Prevalence!E42)</f>
        <v/>
      </c>
      <c r="G11" s="189" t="str">
        <f>IF(ISBLANK(Prevalence!F42), "",Prevalence!F42)</f>
        <v/>
      </c>
      <c r="H11" s="189" t="str">
        <f>IF(ISBLANK(Prevalence!G42), "",Prevalence!G42)</f>
        <v/>
      </c>
      <c r="I11" s="189">
        <f t="shared" si="2"/>
        <v>0</v>
      </c>
      <c r="J11" s="189" t="str">
        <f t="shared" si="3"/>
        <v/>
      </c>
      <c r="K11" s="189" t="str">
        <f t="shared" si="0"/>
        <v/>
      </c>
      <c r="L11" s="189" t="str">
        <f t="shared" si="0"/>
        <v/>
      </c>
      <c r="M11" s="189">
        <f t="shared" si="4"/>
        <v>2.7000000000000003E-2</v>
      </c>
      <c r="N11" s="189" t="str">
        <f>IF(ISBLANK(Prevalence!H42), "",Prevalence!H42)</f>
        <v/>
      </c>
      <c r="O11" s="189">
        <f>IF(ISBLANK(Prevalence!I42), "",Prevalence!I42)</f>
        <v>2.7000000000000003E-2</v>
      </c>
      <c r="P11" s="189" t="str">
        <f>IF(ISBLANK(Prevalence!J42), "",Prevalence!J42)</f>
        <v/>
      </c>
      <c r="Q11" s="189">
        <f t="shared" si="5"/>
        <v>2.4300000000000002E-2</v>
      </c>
      <c r="R11" s="189" t="str">
        <f>IF(ISBLANK(Prevalence!K42), "",Prevalence!K42)</f>
        <v/>
      </c>
      <c r="S11" s="189">
        <f>IF(ISBLANK(Prevalence!L42), "",Prevalence!L42)</f>
        <v>2.4300000000000002E-2</v>
      </c>
      <c r="T11" s="189" t="str">
        <f>IF(ISBLANK(Prevalence!M42), "",Prevalence!M42)</f>
        <v/>
      </c>
      <c r="U11" s="189" t="str">
        <f>IF(ISBLANK(Prevalence!N42), "",Prevalence!N42)</f>
        <v/>
      </c>
      <c r="V11" s="189">
        <f>Prevalence!O42</f>
        <v>0</v>
      </c>
    </row>
    <row r="12" spans="2:24" x14ac:dyDescent="0.35">
      <c r="B12" s="189" t="str">
        <f>IF(ISBLANK(Prevalence!B43), "",Prevalence!B43)</f>
        <v>Cascades</v>
      </c>
      <c r="C12" s="189" t="str">
        <f>Prevalence!C43</f>
        <v>DS Banfora</v>
      </c>
      <c r="D12" s="189">
        <f>IF(ISBLANK(Prevalence!D43), 0,Prevalence!D43)</f>
        <v>440796</v>
      </c>
      <c r="E12" s="189">
        <f t="shared" si="1"/>
        <v>0</v>
      </c>
      <c r="F12" s="189" t="str">
        <f>IF(ISBLANK(Prevalence!E43), "",Prevalence!E43)</f>
        <v/>
      </c>
      <c r="G12" s="189" t="str">
        <f>IF(ISBLANK(Prevalence!F43), "",Prevalence!F43)</f>
        <v/>
      </c>
      <c r="H12" s="189" t="str">
        <f>IF(ISBLANK(Prevalence!G43), "",Prevalence!G43)</f>
        <v/>
      </c>
      <c r="I12" s="189">
        <f t="shared" si="2"/>
        <v>0</v>
      </c>
      <c r="J12" s="189" t="str">
        <f t="shared" si="3"/>
        <v/>
      </c>
      <c r="K12" s="189" t="str">
        <f t="shared" si="0"/>
        <v/>
      </c>
      <c r="L12" s="189" t="str">
        <f t="shared" si="0"/>
        <v/>
      </c>
      <c r="M12" s="189">
        <f t="shared" si="4"/>
        <v>1E-3</v>
      </c>
      <c r="N12" s="189" t="str">
        <f>IF(ISBLANK(Prevalence!H43), "",Prevalence!H43)</f>
        <v/>
      </c>
      <c r="O12" s="189">
        <f>IF(ISBLANK(Prevalence!I43), "",Prevalence!I43)</f>
        <v>1E-3</v>
      </c>
      <c r="P12" s="189" t="str">
        <f>IF(ISBLANK(Prevalence!J43), "",Prevalence!J43)</f>
        <v/>
      </c>
      <c r="Q12" s="189">
        <f t="shared" si="5"/>
        <v>8.9999999999999998E-4</v>
      </c>
      <c r="R12" s="189" t="str">
        <f>IF(ISBLANK(Prevalence!K43), "",Prevalence!K43)</f>
        <v/>
      </c>
      <c r="S12" s="189">
        <f>IF(ISBLANK(Prevalence!L43), "",Prevalence!L43)</f>
        <v>8.9999999999999998E-4</v>
      </c>
      <c r="T12" s="189" t="str">
        <f>IF(ISBLANK(Prevalence!M43), "",Prevalence!M43)</f>
        <v/>
      </c>
      <c r="U12" s="189" t="str">
        <f>IF(ISBLANK(Prevalence!N43), "",Prevalence!N43)</f>
        <v/>
      </c>
      <c r="V12" s="189">
        <f>Prevalence!O43</f>
        <v>0</v>
      </c>
    </row>
    <row r="13" spans="2:24" x14ac:dyDescent="0.35">
      <c r="B13" s="189" t="str">
        <f>IF(ISBLANK(Prevalence!B44), "",Prevalence!B44)</f>
        <v>Cascades</v>
      </c>
      <c r="C13" s="189" t="str">
        <f>Prevalence!C44</f>
        <v>DS Mangodara</v>
      </c>
      <c r="D13" s="189">
        <f>IF(ISBLANK(Prevalence!D44), 0,Prevalence!D44)</f>
        <v>294201</v>
      </c>
      <c r="E13" s="189">
        <f t="shared" si="1"/>
        <v>0</v>
      </c>
      <c r="F13" s="189" t="str">
        <f>IF(ISBLANK(Prevalence!E44), "",Prevalence!E44)</f>
        <v/>
      </c>
      <c r="G13" s="189" t="str">
        <f>IF(ISBLANK(Prevalence!F44), "",Prevalence!F44)</f>
        <v/>
      </c>
      <c r="H13" s="189" t="str">
        <f>IF(ISBLANK(Prevalence!G44), "",Prevalence!G44)</f>
        <v/>
      </c>
      <c r="I13" s="189">
        <f t="shared" si="2"/>
        <v>0</v>
      </c>
      <c r="J13" s="189" t="str">
        <f t="shared" si="3"/>
        <v/>
      </c>
      <c r="K13" s="189" t="str">
        <f t="shared" si="0"/>
        <v/>
      </c>
      <c r="L13" s="189" t="str">
        <f t="shared" si="0"/>
        <v/>
      </c>
      <c r="M13" s="189">
        <f t="shared" si="4"/>
        <v>1E-3</v>
      </c>
      <c r="N13" s="189" t="str">
        <f>IF(ISBLANK(Prevalence!H44), "",Prevalence!H44)</f>
        <v/>
      </c>
      <c r="O13" s="189">
        <f>IF(ISBLANK(Prevalence!I44), "",Prevalence!I44)</f>
        <v>1E-3</v>
      </c>
      <c r="P13" s="189" t="str">
        <f>IF(ISBLANK(Prevalence!J44), "",Prevalence!J44)</f>
        <v/>
      </c>
      <c r="Q13" s="189">
        <f t="shared" si="5"/>
        <v>8.9999999999999998E-4</v>
      </c>
      <c r="R13" s="189" t="str">
        <f>IF(ISBLANK(Prevalence!K44), "",Prevalence!K44)</f>
        <v/>
      </c>
      <c r="S13" s="189">
        <f>IF(ISBLANK(Prevalence!L44), "",Prevalence!L44)</f>
        <v>8.9999999999999998E-4</v>
      </c>
      <c r="T13" s="189" t="str">
        <f>IF(ISBLANK(Prevalence!M44), "",Prevalence!M44)</f>
        <v/>
      </c>
      <c r="U13" s="189" t="str">
        <f>IF(ISBLANK(Prevalence!N44), "",Prevalence!N44)</f>
        <v/>
      </c>
      <c r="V13" s="189">
        <f>Prevalence!O44</f>
        <v>0</v>
      </c>
    </row>
    <row r="14" spans="2:24" x14ac:dyDescent="0.35">
      <c r="B14" s="189" t="str">
        <f>IF(ISBLANK(Prevalence!B45), "",Prevalence!B45)</f>
        <v>Cascades</v>
      </c>
      <c r="C14" s="189" t="str">
        <f>Prevalence!C45</f>
        <v>DS Sindou</v>
      </c>
      <c r="D14" s="189">
        <f>IF(ISBLANK(Prevalence!D45), 0,Prevalence!D45)</f>
        <v>205695</v>
      </c>
      <c r="E14" s="189">
        <f t="shared" si="1"/>
        <v>0</v>
      </c>
      <c r="F14" s="189" t="str">
        <f>IF(ISBLANK(Prevalence!E45), "",Prevalence!E45)</f>
        <v/>
      </c>
      <c r="G14" s="189" t="str">
        <f>IF(ISBLANK(Prevalence!F45), "",Prevalence!F45)</f>
        <v/>
      </c>
      <c r="H14" s="189" t="str">
        <f>IF(ISBLANK(Prevalence!G45), "",Prevalence!G45)</f>
        <v/>
      </c>
      <c r="I14" s="189">
        <f t="shared" si="2"/>
        <v>0</v>
      </c>
      <c r="J14" s="189" t="str">
        <f t="shared" si="3"/>
        <v/>
      </c>
      <c r="K14" s="189" t="str">
        <f t="shared" si="0"/>
        <v/>
      </c>
      <c r="L14" s="189" t="str">
        <f t="shared" si="0"/>
        <v/>
      </c>
      <c r="M14" s="189">
        <f t="shared" si="4"/>
        <v>4.0000000000000001E-3</v>
      </c>
      <c r="N14" s="189" t="str">
        <f>IF(ISBLANK(Prevalence!H46), "",Prevalence!H46)</f>
        <v/>
      </c>
      <c r="O14" s="189">
        <f>IF(ISBLANK(Prevalence!I45), "",Prevalence!I45)</f>
        <v>4.0000000000000001E-3</v>
      </c>
      <c r="P14" s="189" t="str">
        <f>IF(ISBLANK(Prevalence!J45), "",Prevalence!J45)</f>
        <v/>
      </c>
      <c r="Q14" s="189">
        <f t="shared" si="5"/>
        <v>3.5999999999999999E-3</v>
      </c>
      <c r="R14" s="189" t="str">
        <f>IF(ISBLANK(Prevalence!K45), "",Prevalence!K45)</f>
        <v/>
      </c>
      <c r="S14" s="189">
        <f>IF(ISBLANK(Prevalence!L45), "",Prevalence!L45)</f>
        <v>3.5999999999999999E-3</v>
      </c>
      <c r="T14" s="189" t="str">
        <f>IF(ISBLANK(Prevalence!M45), "",Prevalence!M45)</f>
        <v/>
      </c>
      <c r="U14" s="189" t="str">
        <f>IF(ISBLANK(Prevalence!N45), "",Prevalence!N45)</f>
        <v/>
      </c>
      <c r="V14" s="189">
        <f>Prevalence!O45</f>
        <v>0</v>
      </c>
    </row>
    <row r="15" spans="2:24" x14ac:dyDescent="0.35">
      <c r="B15" s="189" t="str">
        <f>IF(ISBLANK(Prevalence!B46), "",Prevalence!B46)</f>
        <v>Centre</v>
      </c>
      <c r="C15" s="189" t="str">
        <f>Prevalence!C46</f>
        <v>DS Baskuy</v>
      </c>
      <c r="D15" s="189">
        <f>IF(ISBLANK(Prevalence!D46), 0,Prevalence!D46)</f>
        <v>184036</v>
      </c>
      <c r="E15" s="189">
        <f t="shared" si="1"/>
        <v>0</v>
      </c>
      <c r="F15" s="189" t="str">
        <f>IF(ISBLANK(Prevalence!E46), "",Prevalence!E46)</f>
        <v/>
      </c>
      <c r="G15" s="189" t="str">
        <f>IF(ISBLANK(Prevalence!F46), "",Prevalence!F46)</f>
        <v/>
      </c>
      <c r="H15" s="189" t="str">
        <f>IF(ISBLANK(Prevalence!G46), "",Prevalence!G46)</f>
        <v/>
      </c>
      <c r="I15" s="189">
        <f t="shared" si="2"/>
        <v>0</v>
      </c>
      <c r="J15" s="189" t="str">
        <f t="shared" si="3"/>
        <v/>
      </c>
      <c r="K15" s="189" t="str">
        <f t="shared" si="0"/>
        <v/>
      </c>
      <c r="L15" s="189" t="str">
        <f t="shared" si="0"/>
        <v/>
      </c>
      <c r="M15" s="189">
        <f t="shared" si="4"/>
        <v>9.0000000000000011E-3</v>
      </c>
      <c r="N15" s="189" t="str">
        <f>IF(ISBLANK(Prevalence!H47), "",Prevalence!H47)</f>
        <v/>
      </c>
      <c r="O15" s="189">
        <f>IF(ISBLANK(Prevalence!I46), "",Prevalence!I46)</f>
        <v>9.0000000000000011E-3</v>
      </c>
      <c r="P15" s="189" t="str">
        <f>IF(ISBLANK(Prevalence!J46), "",Prevalence!J46)</f>
        <v/>
      </c>
      <c r="Q15" s="189">
        <f t="shared" si="5"/>
        <v>8.1000000000000013E-3</v>
      </c>
      <c r="R15" s="189" t="str">
        <f>IF(ISBLANK(Prevalence!K46), "",Prevalence!K46)</f>
        <v/>
      </c>
      <c r="S15" s="189">
        <f>IF(ISBLANK(Prevalence!L46), "",Prevalence!L46)</f>
        <v>8.1000000000000013E-3</v>
      </c>
      <c r="T15" s="189" t="str">
        <f>IF(ISBLANK(Prevalence!M46), "",Prevalence!M46)</f>
        <v/>
      </c>
      <c r="U15" s="189" t="str">
        <f>IF(ISBLANK(Prevalence!N46), "",Prevalence!N46)</f>
        <v/>
      </c>
      <c r="V15" s="189">
        <f>Prevalence!O46</f>
        <v>0</v>
      </c>
    </row>
    <row r="16" spans="2:24" x14ac:dyDescent="0.35">
      <c r="B16" s="189" t="str">
        <f>IF(ISBLANK(Prevalence!B47), "",Prevalence!B47)</f>
        <v>Centre</v>
      </c>
      <c r="C16" s="189" t="str">
        <f>Prevalence!C47</f>
        <v>DS Bogodogo</v>
      </c>
      <c r="D16" s="189">
        <f>IF(ISBLANK(Prevalence!D47), 0,Prevalence!D47)</f>
        <v>1123298</v>
      </c>
      <c r="E16" s="189">
        <f t="shared" si="1"/>
        <v>0</v>
      </c>
      <c r="F16" s="189" t="str">
        <f>IF(ISBLANK(Prevalence!E47), "",Prevalence!E47)</f>
        <v/>
      </c>
      <c r="G16" s="189" t="str">
        <f>IF(ISBLANK(Prevalence!F47), "",Prevalence!F47)</f>
        <v/>
      </c>
      <c r="H16" s="189" t="str">
        <f>IF(ISBLANK(Prevalence!G47), "",Prevalence!G47)</f>
        <v/>
      </c>
      <c r="I16" s="189">
        <f t="shared" si="2"/>
        <v>0</v>
      </c>
      <c r="J16" s="189" t="str">
        <f t="shared" si="3"/>
        <v/>
      </c>
      <c r="K16" s="189" t="str">
        <f t="shared" si="0"/>
        <v/>
      </c>
      <c r="L16" s="189" t="str">
        <f t="shared" si="0"/>
        <v/>
      </c>
      <c r="M16" s="189">
        <f t="shared" si="4"/>
        <v>9.0000000000000011E-3</v>
      </c>
      <c r="N16" s="189" t="str">
        <f>IF(ISBLANK(Prevalence!H48), "",Prevalence!H48)</f>
        <v/>
      </c>
      <c r="O16" s="189">
        <f>IF(ISBLANK(Prevalence!I47), "",Prevalence!I47)</f>
        <v>9.0000000000000011E-3</v>
      </c>
      <c r="P16" s="189" t="str">
        <f>IF(ISBLANK(Prevalence!J47), "",Prevalence!J47)</f>
        <v/>
      </c>
      <c r="Q16" s="189">
        <f t="shared" si="5"/>
        <v>8.1000000000000013E-3</v>
      </c>
      <c r="R16" s="189" t="str">
        <f>IF(ISBLANK(Prevalence!K47), "",Prevalence!K47)</f>
        <v/>
      </c>
      <c r="S16" s="189">
        <f>IF(ISBLANK(Prevalence!L47), "",Prevalence!L47)</f>
        <v>8.1000000000000013E-3</v>
      </c>
      <c r="T16" s="189" t="str">
        <f>IF(ISBLANK(Prevalence!M47), "",Prevalence!M47)</f>
        <v/>
      </c>
      <c r="U16" s="189" t="str">
        <f>IF(ISBLANK(Prevalence!N47), "",Prevalence!N47)</f>
        <v/>
      </c>
      <c r="V16" s="189">
        <f>Prevalence!O47</f>
        <v>0</v>
      </c>
    </row>
    <row r="17" spans="2:22" x14ac:dyDescent="0.35">
      <c r="B17" s="189" t="str">
        <f>IF(ISBLANK(Prevalence!B48), "",Prevalence!B48)</f>
        <v>Centre</v>
      </c>
      <c r="C17" s="189" t="str">
        <f>Prevalence!C48</f>
        <v>DS Boulmiougou</v>
      </c>
      <c r="D17" s="189">
        <f>IF(ISBLANK(Prevalence!D48), 0,Prevalence!D48)</f>
        <v>1230251</v>
      </c>
      <c r="E17" s="189">
        <f t="shared" si="1"/>
        <v>0</v>
      </c>
      <c r="F17" s="189" t="str">
        <f>IF(ISBLANK(Prevalence!E48), "",Prevalence!E48)</f>
        <v/>
      </c>
      <c r="G17" s="189" t="str">
        <f>IF(ISBLANK(Prevalence!F48), "",Prevalence!F48)</f>
        <v/>
      </c>
      <c r="H17" s="189" t="str">
        <f>IF(ISBLANK(Prevalence!G48), "",Prevalence!G48)</f>
        <v/>
      </c>
      <c r="I17" s="189">
        <f t="shared" si="2"/>
        <v>0</v>
      </c>
      <c r="J17" s="189" t="str">
        <f t="shared" si="3"/>
        <v/>
      </c>
      <c r="K17" s="189" t="str">
        <f t="shared" si="0"/>
        <v/>
      </c>
      <c r="L17" s="189" t="str">
        <f t="shared" si="0"/>
        <v/>
      </c>
      <c r="M17" s="189">
        <f t="shared" si="4"/>
        <v>9.0000000000000011E-3</v>
      </c>
      <c r="N17" s="189" t="str">
        <f>IF(ISBLANK(Prevalence!H49), "",Prevalence!H49)</f>
        <v/>
      </c>
      <c r="O17" s="189">
        <f>IF(ISBLANK(Prevalence!I48), "",Prevalence!I48)</f>
        <v>9.0000000000000011E-3</v>
      </c>
      <c r="P17" s="189" t="str">
        <f>IF(ISBLANK(Prevalence!J48), "",Prevalence!J48)</f>
        <v/>
      </c>
      <c r="Q17" s="189">
        <f t="shared" si="5"/>
        <v>8.1000000000000013E-3</v>
      </c>
      <c r="R17" s="189" t="str">
        <f>IF(ISBLANK(Prevalence!K48), "",Prevalence!K48)</f>
        <v/>
      </c>
      <c r="S17" s="189">
        <f>IF(ISBLANK(Prevalence!L48), "",Prevalence!L48)</f>
        <v>8.1000000000000013E-3</v>
      </c>
      <c r="T17" s="189" t="str">
        <f>IF(ISBLANK(Prevalence!M48), "",Prevalence!M48)</f>
        <v/>
      </c>
      <c r="U17" s="189" t="str">
        <f>IF(ISBLANK(Prevalence!N48), "",Prevalence!N48)</f>
        <v/>
      </c>
      <c r="V17" s="189">
        <f>Prevalence!O48</f>
        <v>0</v>
      </c>
    </row>
    <row r="18" spans="2:22" x14ac:dyDescent="0.35">
      <c r="B18" s="189" t="str">
        <f>IF(ISBLANK(Prevalence!B49), "",Prevalence!B49)</f>
        <v>Centre</v>
      </c>
      <c r="C18" s="189" t="str">
        <f>Prevalence!C49</f>
        <v>DS Nongr-Massom</v>
      </c>
      <c r="D18" s="189">
        <f>IF(ISBLANK(Prevalence!D49), 0,Prevalence!D49)</f>
        <v>373623</v>
      </c>
      <c r="E18" s="189">
        <f t="shared" si="1"/>
        <v>0</v>
      </c>
      <c r="F18" s="189" t="str">
        <f>IF(ISBLANK(Prevalence!E49), "",Prevalence!E49)</f>
        <v/>
      </c>
      <c r="G18" s="189" t="str">
        <f>IF(ISBLANK(Prevalence!F49), "",Prevalence!F49)</f>
        <v/>
      </c>
      <c r="H18" s="189" t="str">
        <f>IF(ISBLANK(Prevalence!G49), "",Prevalence!G49)</f>
        <v/>
      </c>
      <c r="I18" s="189">
        <f t="shared" si="2"/>
        <v>0</v>
      </c>
      <c r="J18" s="189" t="str">
        <f t="shared" si="3"/>
        <v/>
      </c>
      <c r="K18" s="189" t="str">
        <f t="shared" si="0"/>
        <v/>
      </c>
      <c r="L18" s="189" t="str">
        <f t="shared" si="0"/>
        <v/>
      </c>
      <c r="M18" s="189">
        <f t="shared" si="4"/>
        <v>9.0000000000000011E-3</v>
      </c>
      <c r="N18" s="189" t="str">
        <f>IF(ISBLANK(Prevalence!H49), "",Prevalence!H49)</f>
        <v/>
      </c>
      <c r="O18" s="189">
        <f>IF(ISBLANK(Prevalence!I49), "",Prevalence!I49)</f>
        <v>9.0000000000000011E-3</v>
      </c>
      <c r="P18" s="189" t="str">
        <f>IF(ISBLANK(Prevalence!J49), "",Prevalence!J49)</f>
        <v/>
      </c>
      <c r="Q18" s="189">
        <f t="shared" si="5"/>
        <v>8.1000000000000013E-3</v>
      </c>
      <c r="R18" s="189" t="str">
        <f>IF(ISBLANK(Prevalence!K49), "",Prevalence!K49)</f>
        <v/>
      </c>
      <c r="S18" s="189">
        <f>IF(ISBLANK(Prevalence!L49), "",Prevalence!L49)</f>
        <v>8.1000000000000013E-3</v>
      </c>
      <c r="T18" s="189" t="str">
        <f>IF(ISBLANK(Prevalence!M49), "",Prevalence!M49)</f>
        <v/>
      </c>
      <c r="U18" s="189" t="str">
        <f>IF(ISBLANK(Prevalence!N49), "",Prevalence!N49)</f>
        <v/>
      </c>
      <c r="V18" s="189">
        <f>Prevalence!O49</f>
        <v>0</v>
      </c>
    </row>
    <row r="19" spans="2:22" x14ac:dyDescent="0.35">
      <c r="B19" s="189" t="str">
        <f>IF(ISBLANK(Prevalence!B50), "",Prevalence!B50)</f>
        <v>Centre</v>
      </c>
      <c r="C19" s="189" t="str">
        <f>Prevalence!C50</f>
        <v>DS Sig-Noghin</v>
      </c>
      <c r="D19" s="189">
        <f>IF(ISBLANK(Prevalence!D50), 0,Prevalence!D50)</f>
        <v>682097</v>
      </c>
      <c r="E19" s="189">
        <f t="shared" si="1"/>
        <v>0</v>
      </c>
      <c r="F19" s="189" t="str">
        <f>IF(ISBLANK(Prevalence!E50), "",Prevalence!E50)</f>
        <v/>
      </c>
      <c r="G19" s="189" t="str">
        <f>IF(ISBLANK(Prevalence!F50), "",Prevalence!F50)</f>
        <v/>
      </c>
      <c r="H19" s="189" t="str">
        <f>IF(ISBLANK(Prevalence!G50), "",Prevalence!G50)</f>
        <v/>
      </c>
      <c r="I19" s="189">
        <f t="shared" si="2"/>
        <v>0</v>
      </c>
      <c r="J19" s="189" t="str">
        <f t="shared" si="3"/>
        <v/>
      </c>
      <c r="K19" s="189" t="str">
        <f t="shared" si="0"/>
        <v/>
      </c>
      <c r="L19" s="189" t="str">
        <f t="shared" si="0"/>
        <v/>
      </c>
      <c r="M19" s="189">
        <f t="shared" si="4"/>
        <v>9.0000000000000011E-3</v>
      </c>
      <c r="N19" s="189" t="str">
        <f>IF(ISBLANK(Prevalence!H50), "",Prevalence!H50)</f>
        <v/>
      </c>
      <c r="O19" s="189">
        <f>IF(ISBLANK(Prevalence!I50), "",Prevalence!I50)</f>
        <v>9.0000000000000011E-3</v>
      </c>
      <c r="P19" s="189" t="str">
        <f>IF(ISBLANK(Prevalence!J50), "",Prevalence!J50)</f>
        <v/>
      </c>
      <c r="Q19" s="189">
        <f t="shared" si="5"/>
        <v>8.1000000000000013E-3</v>
      </c>
      <c r="R19" s="189" t="str">
        <f>IF(ISBLANK(Prevalence!K50), "",Prevalence!K50)</f>
        <v/>
      </c>
      <c r="S19" s="189">
        <f>IF(ISBLANK(Prevalence!L50), "",Prevalence!L50)</f>
        <v>8.1000000000000013E-3</v>
      </c>
      <c r="T19" s="189" t="str">
        <f>IF(ISBLANK(Prevalence!M50), "",Prevalence!M50)</f>
        <v/>
      </c>
      <c r="U19" s="189" t="str">
        <f>IF(ISBLANK(Prevalence!N50), "",Prevalence!N50)</f>
        <v/>
      </c>
      <c r="V19" s="189">
        <f>Prevalence!O50</f>
        <v>0</v>
      </c>
    </row>
    <row r="20" spans="2:22" x14ac:dyDescent="0.35">
      <c r="B20" s="189" t="str">
        <f>IF(ISBLANK(Prevalence!B51), "",Prevalence!B51)</f>
        <v>Centre Est</v>
      </c>
      <c r="C20" s="189" t="str">
        <f>Prevalence!C51</f>
        <v>DS Bittou</v>
      </c>
      <c r="D20" s="189">
        <f>IF(ISBLANK(Prevalence!D51), 0,Prevalence!D51)</f>
        <v>156614</v>
      </c>
      <c r="E20" s="189">
        <f t="shared" si="1"/>
        <v>0</v>
      </c>
      <c r="F20" s="189" t="str">
        <f>IF(ISBLANK(Prevalence!E51), "",Prevalence!E51)</f>
        <v/>
      </c>
      <c r="G20" s="189" t="str">
        <f>IF(ISBLANK(Prevalence!F51), "",Prevalence!F51)</f>
        <v/>
      </c>
      <c r="H20" s="189" t="str">
        <f>IF(ISBLANK(Prevalence!G51), "",Prevalence!G51)</f>
        <v/>
      </c>
      <c r="I20" s="189">
        <f t="shared" si="2"/>
        <v>0</v>
      </c>
      <c r="J20" s="189" t="str">
        <f t="shared" si="3"/>
        <v/>
      </c>
      <c r="K20" s="189" t="str">
        <f t="shared" si="0"/>
        <v/>
      </c>
      <c r="L20" s="189" t="str">
        <f t="shared" si="0"/>
        <v/>
      </c>
      <c r="M20" s="189">
        <f t="shared" si="4"/>
        <v>5.0000000000000001E-3</v>
      </c>
      <c r="N20" s="189" t="str">
        <f>IF(ISBLANK(Prevalence!H51), "",Prevalence!H51)</f>
        <v/>
      </c>
      <c r="O20" s="189">
        <f>IF(ISBLANK(Prevalence!I51), "",Prevalence!I51)</f>
        <v>5.0000000000000001E-3</v>
      </c>
      <c r="P20" s="189" t="str">
        <f>IF(ISBLANK(Prevalence!J51), "",Prevalence!J51)</f>
        <v/>
      </c>
      <c r="Q20" s="189">
        <f t="shared" si="5"/>
        <v>4.5000000000000005E-3</v>
      </c>
      <c r="R20" s="189" t="str">
        <f>IF(ISBLANK(Prevalence!K51), "",Prevalence!K51)</f>
        <v/>
      </c>
      <c r="S20" s="189">
        <f>IF(ISBLANK(Prevalence!L51), "",Prevalence!L51)</f>
        <v>4.5000000000000005E-3</v>
      </c>
      <c r="T20" s="189" t="str">
        <f>IF(ISBLANK(Prevalence!M51), "",Prevalence!M51)</f>
        <v/>
      </c>
      <c r="U20" s="189" t="str">
        <f>IF(ISBLANK(Prevalence!N51), "",Prevalence!N51)</f>
        <v/>
      </c>
      <c r="V20" s="189">
        <f>Prevalence!O51</f>
        <v>0</v>
      </c>
    </row>
    <row r="21" spans="2:22" x14ac:dyDescent="0.35">
      <c r="B21" s="189" t="str">
        <f>IF(ISBLANK(Prevalence!B52), "",Prevalence!B52)</f>
        <v>Centre Est</v>
      </c>
      <c r="C21" s="189" t="str">
        <f>Prevalence!C52</f>
        <v>DS Garango</v>
      </c>
      <c r="D21" s="189">
        <f>IF(ISBLANK(Prevalence!D52), 0,Prevalence!D52)</f>
        <v>234085</v>
      </c>
      <c r="E21" s="189">
        <f t="shared" si="1"/>
        <v>0</v>
      </c>
      <c r="F21" s="189" t="str">
        <f>IF(ISBLANK(Prevalence!E52), "",Prevalence!E52)</f>
        <v/>
      </c>
      <c r="G21" s="189" t="str">
        <f>IF(ISBLANK(Prevalence!F52), "",Prevalence!F52)</f>
        <v/>
      </c>
      <c r="H21" s="189" t="str">
        <f>IF(ISBLANK(Prevalence!G52), "",Prevalence!G52)</f>
        <v/>
      </c>
      <c r="I21" s="189">
        <f t="shared" si="2"/>
        <v>0</v>
      </c>
      <c r="J21" s="189" t="str">
        <f t="shared" si="3"/>
        <v/>
      </c>
      <c r="K21" s="189" t="str">
        <f t="shared" ref="K21:K84" si="6">IF(ISERROR(G21-O21), "",G21-O21)</f>
        <v/>
      </c>
      <c r="L21" s="189" t="str">
        <f t="shared" ref="L21:L84" si="7">IF(ISERROR(H21-P21), "",H21-P21)</f>
        <v/>
      </c>
      <c r="M21" s="189">
        <f t="shared" si="4"/>
        <v>5.0000000000000001E-3</v>
      </c>
      <c r="N21" s="189" t="str">
        <f>IF(ISBLANK(Prevalence!H52), "",Prevalence!H52)</f>
        <v/>
      </c>
      <c r="O21" s="189">
        <f>IF(ISBLANK(Prevalence!I52), "",Prevalence!I52)</f>
        <v>5.0000000000000001E-3</v>
      </c>
      <c r="P21" s="189" t="str">
        <f>IF(ISBLANK(Prevalence!J52), "",Prevalence!J52)</f>
        <v/>
      </c>
      <c r="Q21" s="189">
        <f t="shared" si="5"/>
        <v>4.5000000000000005E-3</v>
      </c>
      <c r="R21" s="189" t="str">
        <f>IF(ISBLANK(Prevalence!K52), "",Prevalence!K52)</f>
        <v/>
      </c>
      <c r="S21" s="189">
        <f>IF(ISBLANK(Prevalence!L52), "",Prevalence!L52)</f>
        <v>4.5000000000000005E-3</v>
      </c>
      <c r="T21" s="189" t="str">
        <f>IF(ISBLANK(Prevalence!M52), "",Prevalence!M52)</f>
        <v/>
      </c>
      <c r="U21" s="189" t="str">
        <f>IF(ISBLANK(Prevalence!N52), "",Prevalence!N52)</f>
        <v/>
      </c>
      <c r="V21" s="189">
        <f>Prevalence!O52</f>
        <v>0</v>
      </c>
    </row>
    <row r="22" spans="2:22" x14ac:dyDescent="0.35">
      <c r="B22" s="189" t="str">
        <f>IF(ISBLANK(Prevalence!B53), "",Prevalence!B53)</f>
        <v>Centre Est</v>
      </c>
      <c r="C22" s="189" t="str">
        <f>Prevalence!C53</f>
        <v>DS KoupÃ©la</v>
      </c>
      <c r="D22" s="189">
        <f>IF(ISBLANK(Prevalence!D53), 0,Prevalence!D53)</f>
        <v>289816</v>
      </c>
      <c r="E22" s="189">
        <f t="shared" si="1"/>
        <v>0</v>
      </c>
      <c r="F22" s="189" t="str">
        <f>IF(ISBLANK(Prevalence!E53), "",Prevalence!E53)</f>
        <v/>
      </c>
      <c r="G22" s="189" t="str">
        <f>IF(ISBLANK(Prevalence!F53), "",Prevalence!F53)</f>
        <v/>
      </c>
      <c r="H22" s="189" t="str">
        <f>IF(ISBLANK(Prevalence!G53), "",Prevalence!G53)</f>
        <v/>
      </c>
      <c r="I22" s="189">
        <f t="shared" si="2"/>
        <v>0</v>
      </c>
      <c r="J22" s="189" t="str">
        <f t="shared" si="3"/>
        <v/>
      </c>
      <c r="K22" s="189" t="str">
        <f t="shared" si="6"/>
        <v/>
      </c>
      <c r="L22" s="189" t="str">
        <f t="shared" si="7"/>
        <v/>
      </c>
      <c r="M22" s="189">
        <f t="shared" si="4"/>
        <v>8.0000000000000002E-3</v>
      </c>
      <c r="N22" s="189" t="str">
        <f>IF(ISBLANK(Prevalence!H53), "",Prevalence!H53)</f>
        <v/>
      </c>
      <c r="O22" s="189">
        <f>IF(ISBLANK(Prevalence!I53), "",Prevalence!I53)</f>
        <v>8.0000000000000002E-3</v>
      </c>
      <c r="P22" s="189" t="str">
        <f>IF(ISBLANK(Prevalence!J53), "",Prevalence!J53)</f>
        <v/>
      </c>
      <c r="Q22" s="189">
        <f t="shared" si="5"/>
        <v>7.1999999999999998E-3</v>
      </c>
      <c r="R22" s="189" t="str">
        <f>IF(ISBLANK(Prevalence!K53), "",Prevalence!K53)</f>
        <v/>
      </c>
      <c r="S22" s="189">
        <f>IF(ISBLANK(Prevalence!L53), "",Prevalence!L53)</f>
        <v>7.1999999999999998E-3</v>
      </c>
      <c r="T22" s="189" t="str">
        <f>IF(ISBLANK(Prevalence!M53), "",Prevalence!M53)</f>
        <v/>
      </c>
      <c r="U22" s="189" t="str">
        <f>IF(ISBLANK(Prevalence!N53), "",Prevalence!N53)</f>
        <v/>
      </c>
      <c r="V22" s="189">
        <f>Prevalence!O53</f>
        <v>0</v>
      </c>
    </row>
    <row r="23" spans="2:22" x14ac:dyDescent="0.35">
      <c r="B23" s="189" t="str">
        <f>IF(ISBLANK(Prevalence!B54), "",Prevalence!B54)</f>
        <v>Centre Est</v>
      </c>
      <c r="C23" s="189" t="str">
        <f>Prevalence!C54</f>
        <v>DS Ouargaye</v>
      </c>
      <c r="D23" s="189">
        <f>IF(ISBLANK(Prevalence!D54), 0,Prevalence!D54)</f>
        <v>413644</v>
      </c>
      <c r="E23" s="189">
        <f t="shared" si="1"/>
        <v>0</v>
      </c>
      <c r="F23" s="189" t="str">
        <f>IF(ISBLANK(Prevalence!E54), "",Prevalence!E54)</f>
        <v/>
      </c>
      <c r="G23" s="189" t="str">
        <f>IF(ISBLANK(Prevalence!F54), "",Prevalence!F54)</f>
        <v/>
      </c>
      <c r="H23" s="189" t="str">
        <f>IF(ISBLANK(Prevalence!G54), "",Prevalence!G54)</f>
        <v/>
      </c>
      <c r="I23" s="189">
        <f t="shared" si="2"/>
        <v>0</v>
      </c>
      <c r="J23" s="189" t="str">
        <f t="shared" si="3"/>
        <v/>
      </c>
      <c r="K23" s="189" t="str">
        <f t="shared" si="6"/>
        <v/>
      </c>
      <c r="L23" s="189" t="str">
        <f t="shared" si="7"/>
        <v/>
      </c>
      <c r="M23" s="189">
        <f t="shared" si="4"/>
        <v>2.6000000000000002E-2</v>
      </c>
      <c r="N23" s="189" t="str">
        <f>IF(ISBLANK(Prevalence!H54), "",Prevalence!H54)</f>
        <v/>
      </c>
      <c r="O23" s="189">
        <f>IF(ISBLANK(Prevalence!I54), "",Prevalence!I54)</f>
        <v>2.6000000000000002E-2</v>
      </c>
      <c r="P23" s="189" t="str">
        <f>IF(ISBLANK(Prevalence!J54), "",Prevalence!J54)</f>
        <v/>
      </c>
      <c r="Q23" s="189">
        <f t="shared" si="5"/>
        <v>2.3400000000000001E-2</v>
      </c>
      <c r="R23" s="189" t="str">
        <f>IF(ISBLANK(Prevalence!K54), "",Prevalence!K54)</f>
        <v/>
      </c>
      <c r="S23" s="189">
        <f>IF(ISBLANK(Prevalence!L54), "",Prevalence!L54)</f>
        <v>2.3400000000000001E-2</v>
      </c>
      <c r="T23" s="189" t="str">
        <f>IF(ISBLANK(Prevalence!M54), "",Prevalence!M54)</f>
        <v/>
      </c>
      <c r="U23" s="189" t="str">
        <f>IF(ISBLANK(Prevalence!N54), "",Prevalence!N54)</f>
        <v/>
      </c>
      <c r="V23" s="189">
        <f>Prevalence!O54</f>
        <v>0</v>
      </c>
    </row>
    <row r="24" spans="2:22" x14ac:dyDescent="0.35">
      <c r="B24" s="189" t="str">
        <f>IF(ISBLANK(Prevalence!B55), "",Prevalence!B55)</f>
        <v>Centre Est</v>
      </c>
      <c r="C24" s="189" t="str">
        <f>Prevalence!C55</f>
        <v>DS Pouytenga</v>
      </c>
      <c r="D24" s="189">
        <f>IF(ISBLANK(Prevalence!D55), 0,Prevalence!D55)</f>
        <v>261277</v>
      </c>
      <c r="E24" s="189">
        <f t="shared" si="1"/>
        <v>0</v>
      </c>
      <c r="F24" s="189" t="str">
        <f>IF(ISBLANK(Prevalence!E55), "",Prevalence!E55)</f>
        <v/>
      </c>
      <c r="G24" s="189" t="str">
        <f>IF(ISBLANK(Prevalence!F55), "",Prevalence!F55)</f>
        <v/>
      </c>
      <c r="H24" s="189" t="str">
        <f>IF(ISBLANK(Prevalence!G55), "",Prevalence!G55)</f>
        <v/>
      </c>
      <c r="I24" s="189">
        <f t="shared" si="2"/>
        <v>0</v>
      </c>
      <c r="J24" s="189" t="str">
        <f t="shared" si="3"/>
        <v/>
      </c>
      <c r="K24" s="189" t="str">
        <f t="shared" si="6"/>
        <v/>
      </c>
      <c r="L24" s="189" t="str">
        <f t="shared" si="7"/>
        <v/>
      </c>
      <c r="M24" s="189">
        <f t="shared" si="4"/>
        <v>8.0000000000000002E-3</v>
      </c>
      <c r="N24" s="189" t="str">
        <f>IF(ISBLANK(Prevalence!H55), "",Prevalence!H55)</f>
        <v/>
      </c>
      <c r="O24" s="189">
        <f>IF(ISBLANK(Prevalence!I55), "",Prevalence!I55)</f>
        <v>8.0000000000000002E-3</v>
      </c>
      <c r="P24" s="189" t="str">
        <f>IF(ISBLANK(Prevalence!J55), "",Prevalence!J55)</f>
        <v/>
      </c>
      <c r="Q24" s="189">
        <f t="shared" si="5"/>
        <v>7.1999999999999998E-3</v>
      </c>
      <c r="R24" s="189" t="str">
        <f>IF(ISBLANK(Prevalence!K55), "",Prevalence!K55)</f>
        <v/>
      </c>
      <c r="S24" s="189">
        <f>IF(ISBLANK(Prevalence!L55), "",Prevalence!L55)</f>
        <v>7.1999999999999998E-3</v>
      </c>
      <c r="T24" s="189" t="str">
        <f>IF(ISBLANK(Prevalence!M55), "",Prevalence!M55)</f>
        <v/>
      </c>
      <c r="U24" s="189" t="str">
        <f>IF(ISBLANK(Prevalence!N55), "",Prevalence!N55)</f>
        <v/>
      </c>
      <c r="V24" s="189">
        <f>Prevalence!O55</f>
        <v>0</v>
      </c>
    </row>
    <row r="25" spans="2:22" x14ac:dyDescent="0.35">
      <c r="B25" s="189" t="str">
        <f>IF(ISBLANK(Prevalence!B56), "",Prevalence!B56)</f>
        <v>Centre Est</v>
      </c>
      <c r="C25" s="189" t="str">
        <f>Prevalence!C56</f>
        <v>DS Tenkodogo</v>
      </c>
      <c r="D25" s="189">
        <f>IF(ISBLANK(Prevalence!D56), 0,Prevalence!D56)</f>
        <v>250233</v>
      </c>
      <c r="E25" s="189">
        <f t="shared" si="1"/>
        <v>0</v>
      </c>
      <c r="F25" s="189" t="str">
        <f>IF(ISBLANK(Prevalence!E56), "",Prevalence!E56)</f>
        <v/>
      </c>
      <c r="G25" s="189" t="str">
        <f>IF(ISBLANK(Prevalence!F56), "",Prevalence!F56)</f>
        <v/>
      </c>
      <c r="H25" s="189" t="str">
        <f>IF(ISBLANK(Prevalence!G56), "",Prevalence!G56)</f>
        <v/>
      </c>
      <c r="I25" s="189">
        <f t="shared" si="2"/>
        <v>0</v>
      </c>
      <c r="J25" s="189" t="str">
        <f t="shared" si="3"/>
        <v/>
      </c>
      <c r="K25" s="189" t="str">
        <f t="shared" si="6"/>
        <v/>
      </c>
      <c r="L25" s="189" t="str">
        <f t="shared" si="7"/>
        <v/>
      </c>
      <c r="M25" s="189">
        <f t="shared" si="4"/>
        <v>5.0000000000000001E-3</v>
      </c>
      <c r="N25" s="189" t="str">
        <f>IF(ISBLANK(Prevalence!H56), "",Prevalence!H56)</f>
        <v/>
      </c>
      <c r="O25" s="189">
        <f>IF(ISBLANK(Prevalence!I56), "",Prevalence!I56)</f>
        <v>5.0000000000000001E-3</v>
      </c>
      <c r="P25" s="189" t="str">
        <f>IF(ISBLANK(Prevalence!J56), "",Prevalence!J56)</f>
        <v/>
      </c>
      <c r="Q25" s="189">
        <f t="shared" si="5"/>
        <v>4.5000000000000005E-3</v>
      </c>
      <c r="R25" s="189" t="str">
        <f>IF(ISBLANK(Prevalence!K56), "",Prevalence!K56)</f>
        <v/>
      </c>
      <c r="S25" s="189">
        <f>IF(ISBLANK(Prevalence!L56), "",Prevalence!L56)</f>
        <v>4.5000000000000005E-3</v>
      </c>
      <c r="T25" s="189" t="str">
        <f>IF(ISBLANK(Prevalence!M56), "",Prevalence!M56)</f>
        <v/>
      </c>
      <c r="U25" s="189" t="str">
        <f>IF(ISBLANK(Prevalence!N56), "",Prevalence!N56)</f>
        <v/>
      </c>
      <c r="V25" s="189">
        <f>Prevalence!O56</f>
        <v>0</v>
      </c>
    </row>
    <row r="26" spans="2:22" x14ac:dyDescent="0.35">
      <c r="B26" s="189" t="str">
        <f>IF(ISBLANK(Prevalence!B57), "",Prevalence!B57)</f>
        <v>Centre Est</v>
      </c>
      <c r="C26" s="189" t="str">
        <f>Prevalence!C57</f>
        <v>DS ZabrÃ©</v>
      </c>
      <c r="D26" s="189">
        <f>IF(ISBLANK(Prevalence!D57), 0,Prevalence!D57)</f>
        <v>195981</v>
      </c>
      <c r="E26" s="189">
        <f t="shared" si="1"/>
        <v>0</v>
      </c>
      <c r="F26" s="189" t="str">
        <f>IF(ISBLANK(Prevalence!E57), "",Prevalence!E57)</f>
        <v/>
      </c>
      <c r="G26" s="189" t="str">
        <f>IF(ISBLANK(Prevalence!F57), "",Prevalence!F57)</f>
        <v/>
      </c>
      <c r="H26" s="189" t="str">
        <f>IF(ISBLANK(Prevalence!G57), "",Prevalence!G57)</f>
        <v/>
      </c>
      <c r="I26" s="189">
        <f t="shared" si="2"/>
        <v>0</v>
      </c>
      <c r="J26" s="189" t="str">
        <f t="shared" si="3"/>
        <v/>
      </c>
      <c r="K26" s="189" t="str">
        <f t="shared" si="6"/>
        <v/>
      </c>
      <c r="L26" s="189" t="str">
        <f t="shared" si="7"/>
        <v/>
      </c>
      <c r="M26" s="189">
        <f t="shared" si="4"/>
        <v>5.0000000000000001E-3</v>
      </c>
      <c r="N26" s="189" t="str">
        <f>IF(ISBLANK(Prevalence!H57), "",Prevalence!H57)</f>
        <v/>
      </c>
      <c r="O26" s="189">
        <f>IF(ISBLANK(Prevalence!I57), "",Prevalence!I57)</f>
        <v>5.0000000000000001E-3</v>
      </c>
      <c r="P26" s="189" t="str">
        <f>IF(ISBLANK(Prevalence!J57), "",Prevalence!J57)</f>
        <v/>
      </c>
      <c r="Q26" s="189">
        <f t="shared" si="5"/>
        <v>4.5000000000000005E-3</v>
      </c>
      <c r="R26" s="189" t="str">
        <f>IF(ISBLANK(Prevalence!K57), "",Prevalence!K57)</f>
        <v/>
      </c>
      <c r="S26" s="189">
        <f>IF(ISBLANK(Prevalence!L57), "",Prevalence!L57)</f>
        <v>4.5000000000000005E-3</v>
      </c>
      <c r="T26" s="189" t="str">
        <f>IF(ISBLANK(Prevalence!M57), "",Prevalence!M57)</f>
        <v/>
      </c>
      <c r="U26" s="189" t="str">
        <f>IF(ISBLANK(Prevalence!N57), "",Prevalence!N57)</f>
        <v/>
      </c>
      <c r="V26" s="189">
        <f>Prevalence!O57</f>
        <v>0</v>
      </c>
    </row>
    <row r="27" spans="2:22" x14ac:dyDescent="0.35">
      <c r="B27" s="189" t="str">
        <f>IF(ISBLANK(Prevalence!B58), "",Prevalence!B58)</f>
        <v>Centre Nord</v>
      </c>
      <c r="C27" s="189" t="str">
        <f>Prevalence!C58</f>
        <v>DS Barsalogho</v>
      </c>
      <c r="D27" s="189">
        <f>IF(ISBLANK(Prevalence!D58), 0,Prevalence!D58)</f>
        <v>221772</v>
      </c>
      <c r="E27" s="189">
        <f t="shared" si="1"/>
        <v>0</v>
      </c>
      <c r="F27" s="189" t="str">
        <f>IF(ISBLANK(Prevalence!E58), "",Prevalence!E58)</f>
        <v/>
      </c>
      <c r="G27" s="189" t="str">
        <f>IF(ISBLANK(Prevalence!F58), "",Prevalence!F58)</f>
        <v/>
      </c>
      <c r="H27" s="189" t="str">
        <f>IF(ISBLANK(Prevalence!G58), "",Prevalence!G58)</f>
        <v/>
      </c>
      <c r="I27" s="189">
        <f t="shared" si="2"/>
        <v>0</v>
      </c>
      <c r="J27" s="189" t="str">
        <f t="shared" si="3"/>
        <v/>
      </c>
      <c r="K27" s="189" t="str">
        <f t="shared" si="6"/>
        <v/>
      </c>
      <c r="L27" s="189" t="str">
        <f t="shared" si="7"/>
        <v/>
      </c>
      <c r="M27" s="189">
        <f t="shared" si="4"/>
        <v>2.6000000000000002E-2</v>
      </c>
      <c r="N27" s="189" t="str">
        <f>IF(ISBLANK(Prevalence!H58), "",Prevalence!H58)</f>
        <v/>
      </c>
      <c r="O27" s="189">
        <f>IF(ISBLANK(Prevalence!I58), "",Prevalence!I58)</f>
        <v>2.6000000000000002E-2</v>
      </c>
      <c r="P27" s="189" t="str">
        <f>IF(ISBLANK(Prevalence!J58), "",Prevalence!J58)</f>
        <v/>
      </c>
      <c r="Q27" s="189">
        <f t="shared" si="5"/>
        <v>2.3400000000000001E-2</v>
      </c>
      <c r="R27" s="189" t="str">
        <f>IF(ISBLANK(Prevalence!K58), "",Prevalence!K58)</f>
        <v/>
      </c>
      <c r="S27" s="189">
        <f>IF(ISBLANK(Prevalence!L58), "",Prevalence!L58)</f>
        <v>2.3400000000000001E-2</v>
      </c>
      <c r="T27" s="189" t="str">
        <f>IF(ISBLANK(Prevalence!M58), "",Prevalence!M58)</f>
        <v/>
      </c>
      <c r="U27" s="189" t="str">
        <f>IF(ISBLANK(Prevalence!N58), "",Prevalence!N58)</f>
        <v/>
      </c>
      <c r="V27" s="189">
        <f>Prevalence!O58</f>
        <v>0</v>
      </c>
    </row>
    <row r="28" spans="2:22" x14ac:dyDescent="0.35">
      <c r="B28" s="189" t="str">
        <f>IF(ISBLANK(Prevalence!B59), "",Prevalence!B59)</f>
        <v>Centre Nord</v>
      </c>
      <c r="C28" s="189" t="str">
        <f>Prevalence!C59</f>
        <v>DS Boulsa</v>
      </c>
      <c r="D28" s="189">
        <f>IF(ISBLANK(Prevalence!D59), 0,Prevalence!D59)</f>
        <v>266437</v>
      </c>
      <c r="E28" s="189">
        <f t="shared" si="1"/>
        <v>0</v>
      </c>
      <c r="F28" s="189" t="str">
        <f>IF(ISBLANK(Prevalence!E59), "",Prevalence!E59)</f>
        <v/>
      </c>
      <c r="G28" s="189" t="str">
        <f>IF(ISBLANK(Prevalence!F59), "",Prevalence!F59)</f>
        <v/>
      </c>
      <c r="H28" s="189" t="str">
        <f>IF(ISBLANK(Prevalence!G59), "",Prevalence!G59)</f>
        <v/>
      </c>
      <c r="I28" s="189">
        <f t="shared" si="2"/>
        <v>0</v>
      </c>
      <c r="J28" s="189" t="str">
        <f t="shared" si="3"/>
        <v/>
      </c>
      <c r="K28" s="189" t="str">
        <f t="shared" si="6"/>
        <v/>
      </c>
      <c r="L28" s="189" t="str">
        <f t="shared" si="7"/>
        <v/>
      </c>
      <c r="M28" s="189">
        <f t="shared" si="4"/>
        <v>2.8999999999999998E-2</v>
      </c>
      <c r="N28" s="189" t="str">
        <f>IF(ISBLANK(Prevalence!H59), "",Prevalence!H59)</f>
        <v/>
      </c>
      <c r="O28" s="189">
        <f>IF(ISBLANK(Prevalence!I59), "",Prevalence!I59)</f>
        <v>2.8999999999999998E-2</v>
      </c>
      <c r="P28" s="189" t="str">
        <f>IF(ISBLANK(Prevalence!J59), "",Prevalence!J59)</f>
        <v/>
      </c>
      <c r="Q28" s="189">
        <f t="shared" si="5"/>
        <v>2.6099999999999998E-2</v>
      </c>
      <c r="R28" s="189" t="str">
        <f>IF(ISBLANK(Prevalence!K59), "",Prevalence!K59)</f>
        <v/>
      </c>
      <c r="S28" s="189">
        <f>IF(ISBLANK(Prevalence!L59), "",Prevalence!L59)</f>
        <v>2.6099999999999998E-2</v>
      </c>
      <c r="T28" s="189" t="str">
        <f>IF(ISBLANK(Prevalence!M59), "",Prevalence!M59)</f>
        <v/>
      </c>
      <c r="U28" s="189" t="str">
        <f>IF(ISBLANK(Prevalence!N59), "",Prevalence!N59)</f>
        <v/>
      </c>
      <c r="V28" s="189">
        <f>Prevalence!O59</f>
        <v>0</v>
      </c>
    </row>
    <row r="29" spans="2:22" x14ac:dyDescent="0.35">
      <c r="B29" s="189" t="str">
        <f>IF(ISBLANK(Prevalence!B60), "",Prevalence!B60)</f>
        <v>Centre Nord</v>
      </c>
      <c r="C29" s="189" t="str">
        <f>Prevalence!C60</f>
        <v>DS Boussouma</v>
      </c>
      <c r="D29" s="189">
        <f>IF(ISBLANK(Prevalence!D60), 0,Prevalence!D60)</f>
        <v>247970</v>
      </c>
      <c r="E29" s="189">
        <f t="shared" si="1"/>
        <v>0</v>
      </c>
      <c r="F29" s="189" t="str">
        <f>IF(ISBLANK(Prevalence!E60), "",Prevalence!E60)</f>
        <v/>
      </c>
      <c r="G29" s="189" t="str">
        <f>IF(ISBLANK(Prevalence!F60), "",Prevalence!F60)</f>
        <v/>
      </c>
      <c r="H29" s="189" t="str">
        <f>IF(ISBLANK(Prevalence!G60), "",Prevalence!G60)</f>
        <v/>
      </c>
      <c r="I29" s="189">
        <f t="shared" si="2"/>
        <v>0</v>
      </c>
      <c r="J29" s="189" t="str">
        <f t="shared" si="3"/>
        <v/>
      </c>
      <c r="K29" s="189" t="str">
        <f t="shared" si="6"/>
        <v/>
      </c>
      <c r="L29" s="189" t="str">
        <f t="shared" si="7"/>
        <v/>
      </c>
      <c r="M29" s="189">
        <f t="shared" si="4"/>
        <v>2.6000000000000002E-2</v>
      </c>
      <c r="N29" s="189" t="str">
        <f>IF(ISBLANK(Prevalence!H60), "",Prevalence!H60)</f>
        <v/>
      </c>
      <c r="O29" s="189">
        <f>IF(ISBLANK(Prevalence!I60), "",Prevalence!I60)</f>
        <v>2.6000000000000002E-2</v>
      </c>
      <c r="P29" s="189" t="str">
        <f>IF(ISBLANK(Prevalence!J60), "",Prevalence!J60)</f>
        <v/>
      </c>
      <c r="Q29" s="189">
        <f t="shared" si="5"/>
        <v>2.3400000000000001E-2</v>
      </c>
      <c r="R29" s="189" t="str">
        <f>IF(ISBLANK(Prevalence!K60), "",Prevalence!K60)</f>
        <v/>
      </c>
      <c r="S29" s="189">
        <f>IF(ISBLANK(Prevalence!L60), "",Prevalence!L60)</f>
        <v>2.3400000000000001E-2</v>
      </c>
      <c r="T29" s="189" t="str">
        <f>IF(ISBLANK(Prevalence!M60), "",Prevalence!M60)</f>
        <v/>
      </c>
      <c r="U29" s="189" t="str">
        <f>IF(ISBLANK(Prevalence!N60), "",Prevalence!N60)</f>
        <v/>
      </c>
      <c r="V29" s="189">
        <f>Prevalence!O60</f>
        <v>0</v>
      </c>
    </row>
    <row r="30" spans="2:22" x14ac:dyDescent="0.35">
      <c r="B30" s="189" t="str">
        <f>IF(ISBLANK(Prevalence!B61), "",Prevalence!B61)</f>
        <v>Centre Nord</v>
      </c>
      <c r="C30" s="189" t="str">
        <f>Prevalence!C61</f>
        <v>DS Kaya</v>
      </c>
      <c r="D30" s="189">
        <f>IF(ISBLANK(Prevalence!D61), 0,Prevalence!D61)</f>
        <v>548646</v>
      </c>
      <c r="E30" s="189">
        <f t="shared" si="1"/>
        <v>0</v>
      </c>
      <c r="F30" s="189" t="str">
        <f>IF(ISBLANK(Prevalence!E61), "",Prevalence!E61)</f>
        <v/>
      </c>
      <c r="G30" s="189" t="str">
        <f>IF(ISBLANK(Prevalence!F61), "",Prevalence!F61)</f>
        <v/>
      </c>
      <c r="H30" s="189" t="str">
        <f>IF(ISBLANK(Prevalence!G61), "",Prevalence!G61)</f>
        <v/>
      </c>
      <c r="I30" s="189">
        <f t="shared" si="2"/>
        <v>0</v>
      </c>
      <c r="J30" s="189" t="str">
        <f t="shared" si="3"/>
        <v/>
      </c>
      <c r="K30" s="189" t="str">
        <f t="shared" si="6"/>
        <v/>
      </c>
      <c r="L30" s="189" t="str">
        <f t="shared" si="7"/>
        <v/>
      </c>
      <c r="M30" s="189">
        <f t="shared" si="4"/>
        <v>2.6000000000000002E-2</v>
      </c>
      <c r="N30" s="189" t="str">
        <f>IF(ISBLANK(Prevalence!H61), "",Prevalence!H61)</f>
        <v/>
      </c>
      <c r="O30" s="189">
        <f>IF(ISBLANK(Prevalence!I61), "",Prevalence!I61)</f>
        <v>2.6000000000000002E-2</v>
      </c>
      <c r="P30" s="189" t="str">
        <f>IF(ISBLANK(Prevalence!J61), "",Prevalence!J61)</f>
        <v/>
      </c>
      <c r="Q30" s="189">
        <f t="shared" si="5"/>
        <v>2.3400000000000001E-2</v>
      </c>
      <c r="R30" s="189" t="str">
        <f>IF(ISBLANK(Prevalence!K61), "",Prevalence!K61)</f>
        <v/>
      </c>
      <c r="S30" s="189">
        <f>IF(ISBLANK(Prevalence!L61), "",Prevalence!L61)</f>
        <v>2.3400000000000001E-2</v>
      </c>
      <c r="T30" s="189" t="str">
        <f>IF(ISBLANK(Prevalence!M61), "",Prevalence!M61)</f>
        <v/>
      </c>
      <c r="U30" s="189" t="str">
        <f>IF(ISBLANK(Prevalence!N61), "",Prevalence!N61)</f>
        <v/>
      </c>
      <c r="V30" s="189">
        <f>Prevalence!O61</f>
        <v>0</v>
      </c>
    </row>
    <row r="31" spans="2:22" x14ac:dyDescent="0.35">
      <c r="B31" s="189" t="str">
        <f>IF(ISBLANK(Prevalence!B62), "",Prevalence!B62)</f>
        <v>Centre Nord</v>
      </c>
      <c r="C31" s="189" t="str">
        <f>Prevalence!C62</f>
        <v>DS Kongoussi</v>
      </c>
      <c r="D31" s="189">
        <f>IF(ISBLANK(Prevalence!D62), 0,Prevalence!D62)</f>
        <v>562928</v>
      </c>
      <c r="E31" s="189">
        <f t="shared" si="1"/>
        <v>0</v>
      </c>
      <c r="F31" s="189" t="str">
        <f>IF(ISBLANK(Prevalence!E62), "",Prevalence!E62)</f>
        <v/>
      </c>
      <c r="G31" s="189" t="str">
        <f>IF(ISBLANK(Prevalence!F62), "",Prevalence!F62)</f>
        <v/>
      </c>
      <c r="H31" s="189" t="str">
        <f>IF(ISBLANK(Prevalence!G62), "",Prevalence!G62)</f>
        <v/>
      </c>
      <c r="I31" s="189">
        <f t="shared" si="2"/>
        <v>0</v>
      </c>
      <c r="J31" s="189" t="str">
        <f t="shared" si="3"/>
        <v/>
      </c>
      <c r="K31" s="189" t="str">
        <f t="shared" si="6"/>
        <v/>
      </c>
      <c r="L31" s="189" t="str">
        <f t="shared" si="7"/>
        <v/>
      </c>
      <c r="M31" s="189">
        <f t="shared" si="4"/>
        <v>2.6000000000000002E-2</v>
      </c>
      <c r="N31" s="189" t="str">
        <f>IF(ISBLANK(Prevalence!H62), "",Prevalence!H62)</f>
        <v/>
      </c>
      <c r="O31" s="189">
        <f>IF(ISBLANK(Prevalence!I62), "",Prevalence!I62)</f>
        <v>2.6000000000000002E-2</v>
      </c>
      <c r="P31" s="189" t="str">
        <f>IF(ISBLANK(Prevalence!J62), "",Prevalence!J62)</f>
        <v/>
      </c>
      <c r="Q31" s="189">
        <f t="shared" si="5"/>
        <v>2.3400000000000001E-2</v>
      </c>
      <c r="R31" s="189" t="str">
        <f>IF(ISBLANK(Prevalence!K62), "",Prevalence!K62)</f>
        <v/>
      </c>
      <c r="S31" s="189">
        <f>IF(ISBLANK(Prevalence!L62), "",Prevalence!L62)</f>
        <v>2.3400000000000001E-2</v>
      </c>
      <c r="T31" s="189" t="str">
        <f>IF(ISBLANK(Prevalence!M62), "",Prevalence!M62)</f>
        <v/>
      </c>
      <c r="U31" s="189" t="str">
        <f>IF(ISBLANK(Prevalence!N62), "",Prevalence!N62)</f>
        <v/>
      </c>
      <c r="V31" s="189">
        <f>Prevalence!O62</f>
        <v>0</v>
      </c>
    </row>
    <row r="32" spans="2:22" x14ac:dyDescent="0.35">
      <c r="B32" s="189" t="str">
        <f>IF(ISBLANK(Prevalence!B63), "",Prevalence!B63)</f>
        <v>Centre Nord</v>
      </c>
      <c r="C32" s="189" t="str">
        <f>Prevalence!C63</f>
        <v>DS Tougouri</v>
      </c>
      <c r="D32" s="189">
        <f>IF(ISBLANK(Prevalence!D63), 0,Prevalence!D63)</f>
        <v>330534</v>
      </c>
      <c r="E32" s="189">
        <f t="shared" si="1"/>
        <v>0</v>
      </c>
      <c r="F32" s="189" t="str">
        <f>IF(ISBLANK(Prevalence!E63), "",Prevalence!E63)</f>
        <v/>
      </c>
      <c r="G32" s="189" t="str">
        <f>IF(ISBLANK(Prevalence!F63), "",Prevalence!F63)</f>
        <v/>
      </c>
      <c r="H32" s="189" t="str">
        <f>IF(ISBLANK(Prevalence!G63), "",Prevalence!G63)</f>
        <v/>
      </c>
      <c r="I32" s="189">
        <f t="shared" si="2"/>
        <v>0</v>
      </c>
      <c r="J32" s="189" t="str">
        <f t="shared" si="3"/>
        <v/>
      </c>
      <c r="K32" s="189" t="str">
        <f t="shared" si="6"/>
        <v/>
      </c>
      <c r="L32" s="189" t="str">
        <f t="shared" si="7"/>
        <v/>
      </c>
      <c r="M32" s="189">
        <f t="shared" si="4"/>
        <v>2.8999999999999998E-2</v>
      </c>
      <c r="N32" s="189" t="str">
        <f>IF(ISBLANK(Prevalence!H63), "",Prevalence!H63)</f>
        <v/>
      </c>
      <c r="O32" s="189">
        <f>IF(ISBLANK(Prevalence!I63), "",Prevalence!I63)</f>
        <v>2.8999999999999998E-2</v>
      </c>
      <c r="P32" s="189" t="str">
        <f>IF(ISBLANK(Prevalence!J63), "",Prevalence!J63)</f>
        <v/>
      </c>
      <c r="Q32" s="189">
        <f t="shared" si="5"/>
        <v>2.6099999999999998E-2</v>
      </c>
      <c r="R32" s="189" t="str">
        <f>IF(ISBLANK(Prevalence!K63), "",Prevalence!K63)</f>
        <v/>
      </c>
      <c r="S32" s="189">
        <f>IF(ISBLANK(Prevalence!L63), "",Prevalence!L63)</f>
        <v>2.6099999999999998E-2</v>
      </c>
      <c r="T32" s="189" t="str">
        <f>IF(ISBLANK(Prevalence!M63), "",Prevalence!M63)</f>
        <v/>
      </c>
      <c r="U32" s="189" t="str">
        <f>IF(ISBLANK(Prevalence!N63), "",Prevalence!N63)</f>
        <v/>
      </c>
      <c r="V32" s="189">
        <f>Prevalence!O63</f>
        <v>0</v>
      </c>
    </row>
    <row r="33" spans="2:22" x14ac:dyDescent="0.35">
      <c r="B33" s="189" t="str">
        <f>IF(ISBLANK(Prevalence!B64), "",Prevalence!B64)</f>
        <v>Centre Ouest</v>
      </c>
      <c r="C33" s="189" t="str">
        <f>Prevalence!C64</f>
        <v>DS Koudougou</v>
      </c>
      <c r="D33" s="189">
        <f>IF(ISBLANK(Prevalence!D64), 0,Prevalence!D64)</f>
        <v>462687</v>
      </c>
      <c r="E33" s="189">
        <f t="shared" si="1"/>
        <v>0</v>
      </c>
      <c r="F33" s="189" t="str">
        <f>IF(ISBLANK(Prevalence!E64), "",Prevalence!E64)</f>
        <v/>
      </c>
      <c r="G33" s="189" t="str">
        <f>IF(ISBLANK(Prevalence!F64), "",Prevalence!F64)</f>
        <v/>
      </c>
      <c r="H33" s="189" t="str">
        <f>IF(ISBLANK(Prevalence!G64), "",Prevalence!G64)</f>
        <v/>
      </c>
      <c r="I33" s="189">
        <f t="shared" si="2"/>
        <v>0</v>
      </c>
      <c r="J33" s="189" t="str">
        <f t="shared" si="3"/>
        <v/>
      </c>
      <c r="K33" s="189" t="str">
        <f t="shared" si="6"/>
        <v/>
      </c>
      <c r="L33" s="189" t="str">
        <f t="shared" si="7"/>
        <v/>
      </c>
      <c r="M33" s="189">
        <f t="shared" si="4"/>
        <v>2E-3</v>
      </c>
      <c r="N33" s="189" t="str">
        <f>IF(ISBLANK(Prevalence!H64), "",Prevalence!H64)</f>
        <v/>
      </c>
      <c r="O33" s="189">
        <f>IF(ISBLANK(Prevalence!I64), "",Prevalence!I64)</f>
        <v>2E-3</v>
      </c>
      <c r="P33" s="189" t="str">
        <f>IF(ISBLANK(Prevalence!J64), "",Prevalence!J64)</f>
        <v/>
      </c>
      <c r="Q33" s="189">
        <f t="shared" si="5"/>
        <v>1.8E-3</v>
      </c>
      <c r="R33" s="189" t="str">
        <f>IF(ISBLANK(Prevalence!K64), "",Prevalence!K64)</f>
        <v/>
      </c>
      <c r="S33" s="189">
        <f>IF(ISBLANK(Prevalence!L64), "",Prevalence!L64)</f>
        <v>1.8E-3</v>
      </c>
      <c r="T33" s="189" t="str">
        <f>IF(ISBLANK(Prevalence!M64), "",Prevalence!M64)</f>
        <v/>
      </c>
      <c r="U33" s="189" t="str">
        <f>IF(ISBLANK(Prevalence!N64), "",Prevalence!N64)</f>
        <v/>
      </c>
      <c r="V33" s="189">
        <f>Prevalence!O64</f>
        <v>0</v>
      </c>
    </row>
    <row r="34" spans="2:22" x14ac:dyDescent="0.35">
      <c r="B34" s="189" t="str">
        <f>IF(ISBLANK(Prevalence!B65), "",Prevalence!B65)</f>
        <v>Centre Ouest</v>
      </c>
      <c r="C34" s="189" t="str">
        <f>Prevalence!C65</f>
        <v>DS LÃ©o</v>
      </c>
      <c r="D34" s="189">
        <f>IF(ISBLANK(Prevalence!D65), 0,Prevalence!D65)</f>
        <v>393919</v>
      </c>
      <c r="E34" s="189">
        <f t="shared" si="1"/>
        <v>0</v>
      </c>
      <c r="F34" s="189" t="str">
        <f>IF(ISBLANK(Prevalence!E65), "",Prevalence!E65)</f>
        <v/>
      </c>
      <c r="G34" s="189" t="str">
        <f>IF(ISBLANK(Prevalence!F65), "",Prevalence!F65)</f>
        <v/>
      </c>
      <c r="H34" s="189" t="str">
        <f>IF(ISBLANK(Prevalence!G65), "",Prevalence!G65)</f>
        <v/>
      </c>
      <c r="I34" s="189">
        <f t="shared" si="2"/>
        <v>0</v>
      </c>
      <c r="J34" s="189" t="str">
        <f t="shared" si="3"/>
        <v/>
      </c>
      <c r="K34" s="189" t="str">
        <f t="shared" si="6"/>
        <v/>
      </c>
      <c r="L34" s="189" t="str">
        <f t="shared" si="7"/>
        <v/>
      </c>
      <c r="M34" s="189">
        <f t="shared" si="4"/>
        <v>6.9999999999999993E-3</v>
      </c>
      <c r="N34" s="189" t="str">
        <f>IF(ISBLANK(Prevalence!H65), "",Prevalence!H65)</f>
        <v/>
      </c>
      <c r="O34" s="189">
        <f>IF(ISBLANK(Prevalence!I65), "",Prevalence!I65)</f>
        <v>6.9999999999999993E-3</v>
      </c>
      <c r="P34" s="189" t="str">
        <f>IF(ISBLANK(Prevalence!J65), "",Prevalence!J65)</f>
        <v/>
      </c>
      <c r="Q34" s="189">
        <f t="shared" si="5"/>
        <v>6.2999999999999992E-3</v>
      </c>
      <c r="R34" s="189" t="str">
        <f>IF(ISBLANK(Prevalence!K65), "",Prevalence!K65)</f>
        <v/>
      </c>
      <c r="S34" s="189">
        <f>IF(ISBLANK(Prevalence!L65), "",Prevalence!L65)</f>
        <v>6.2999999999999992E-3</v>
      </c>
      <c r="T34" s="189" t="str">
        <f>IF(ISBLANK(Prevalence!M65), "",Prevalence!M65)</f>
        <v/>
      </c>
      <c r="U34" s="189" t="str">
        <f>IF(ISBLANK(Prevalence!N65), "",Prevalence!N65)</f>
        <v/>
      </c>
      <c r="V34" s="189">
        <f>Prevalence!O65</f>
        <v>0</v>
      </c>
    </row>
    <row r="35" spans="2:22" x14ac:dyDescent="0.35">
      <c r="B35" s="189" t="str">
        <f>IF(ISBLANK(Prevalence!B66), "",Prevalence!B66)</f>
        <v>Centre Ouest</v>
      </c>
      <c r="C35" s="189" t="str">
        <f>Prevalence!C66</f>
        <v>DS Nanoro</v>
      </c>
      <c r="D35" s="189">
        <f>IF(ISBLANK(Prevalence!D66), 0,Prevalence!D66)</f>
        <v>193777</v>
      </c>
      <c r="E35" s="189">
        <f t="shared" si="1"/>
        <v>0</v>
      </c>
      <c r="F35" s="189" t="str">
        <f>IF(ISBLANK(Prevalence!E66), "",Prevalence!E66)</f>
        <v/>
      </c>
      <c r="G35" s="189" t="str">
        <f>IF(ISBLANK(Prevalence!F66), "",Prevalence!F66)</f>
        <v/>
      </c>
      <c r="H35" s="189" t="str">
        <f>IF(ISBLANK(Prevalence!G66), "",Prevalence!G66)</f>
        <v/>
      </c>
      <c r="I35" s="189">
        <f t="shared" si="2"/>
        <v>0</v>
      </c>
      <c r="J35" s="189" t="str">
        <f t="shared" si="3"/>
        <v/>
      </c>
      <c r="K35" s="189" t="str">
        <f t="shared" si="6"/>
        <v/>
      </c>
      <c r="L35" s="189" t="str">
        <f t="shared" si="7"/>
        <v/>
      </c>
      <c r="M35" s="189">
        <f t="shared" si="4"/>
        <v>2E-3</v>
      </c>
      <c r="N35" s="189" t="str">
        <f>IF(ISBLANK(Prevalence!H66), "",Prevalence!H66)</f>
        <v/>
      </c>
      <c r="O35" s="189">
        <f>IF(ISBLANK(Prevalence!I66), "",Prevalence!I66)</f>
        <v>2E-3</v>
      </c>
      <c r="P35" s="189" t="str">
        <f>IF(ISBLANK(Prevalence!J66), "",Prevalence!J66)</f>
        <v/>
      </c>
      <c r="Q35" s="189">
        <f t="shared" si="5"/>
        <v>1.8E-3</v>
      </c>
      <c r="R35" s="189" t="str">
        <f>IF(ISBLANK(Prevalence!K66), "",Prevalence!K66)</f>
        <v/>
      </c>
      <c r="S35" s="189">
        <f>IF(ISBLANK(Prevalence!L66), "",Prevalence!L66)</f>
        <v>1.8E-3</v>
      </c>
      <c r="T35" s="189" t="str">
        <f>IF(ISBLANK(Prevalence!M66), "",Prevalence!M66)</f>
        <v/>
      </c>
      <c r="U35" s="189" t="str">
        <f>IF(ISBLANK(Prevalence!N66), "",Prevalence!N66)</f>
        <v/>
      </c>
      <c r="V35" s="189">
        <f>Prevalence!O66</f>
        <v>0</v>
      </c>
    </row>
    <row r="36" spans="2:22" x14ac:dyDescent="0.35">
      <c r="B36" s="189" t="str">
        <f>IF(ISBLANK(Prevalence!B67), "",Prevalence!B67)</f>
        <v>Centre Ouest</v>
      </c>
      <c r="C36" s="189" t="str">
        <f>Prevalence!C67</f>
        <v>DS RÃ©o</v>
      </c>
      <c r="D36" s="189">
        <f>IF(ISBLANK(Prevalence!D67), 0,Prevalence!D67)</f>
        <v>224285</v>
      </c>
      <c r="E36" s="189">
        <f t="shared" si="1"/>
        <v>0</v>
      </c>
      <c r="F36" s="189" t="str">
        <f>IF(ISBLANK(Prevalence!E67), "",Prevalence!E67)</f>
        <v/>
      </c>
      <c r="G36" s="189" t="str">
        <f>IF(ISBLANK(Prevalence!F67), "",Prevalence!F67)</f>
        <v/>
      </c>
      <c r="H36" s="189" t="str">
        <f>IF(ISBLANK(Prevalence!G67), "",Prevalence!G67)</f>
        <v/>
      </c>
      <c r="I36" s="189">
        <f t="shared" si="2"/>
        <v>0</v>
      </c>
      <c r="J36" s="189" t="str">
        <f t="shared" si="3"/>
        <v/>
      </c>
      <c r="K36" s="189" t="str">
        <f t="shared" si="6"/>
        <v/>
      </c>
      <c r="L36" s="189" t="str">
        <f t="shared" si="7"/>
        <v/>
      </c>
      <c r="M36" s="189">
        <f t="shared" si="4"/>
        <v>6.0000000000000001E-3</v>
      </c>
      <c r="N36" s="189" t="str">
        <f>IF(ISBLANK(Prevalence!H67), "",Prevalence!H67)</f>
        <v/>
      </c>
      <c r="O36" s="189">
        <f>IF(ISBLANK(Prevalence!I67), "",Prevalence!I67)</f>
        <v>6.0000000000000001E-3</v>
      </c>
      <c r="P36" s="189" t="str">
        <f>IF(ISBLANK(Prevalence!J67), "",Prevalence!J67)</f>
        <v/>
      </c>
      <c r="Q36" s="189">
        <f t="shared" si="5"/>
        <v>5.4000000000000003E-3</v>
      </c>
      <c r="R36" s="189" t="str">
        <f>IF(ISBLANK(Prevalence!K67), "",Prevalence!K67)</f>
        <v/>
      </c>
      <c r="S36" s="189">
        <f>IF(ISBLANK(Prevalence!L67), "",Prevalence!L67)</f>
        <v>5.4000000000000003E-3</v>
      </c>
      <c r="T36" s="189" t="str">
        <f>IF(ISBLANK(Prevalence!M67), "",Prevalence!M67)</f>
        <v/>
      </c>
      <c r="U36" s="189" t="str">
        <f>IF(ISBLANK(Prevalence!N67), "",Prevalence!N67)</f>
        <v/>
      </c>
      <c r="V36" s="189">
        <f>Prevalence!O67</f>
        <v>0</v>
      </c>
    </row>
    <row r="37" spans="2:22" x14ac:dyDescent="0.35">
      <c r="B37" s="189" t="str">
        <f>IF(ISBLANK(Prevalence!B68), "",Prevalence!B68)</f>
        <v>Centre Ouest</v>
      </c>
      <c r="C37" s="189" t="str">
        <f>Prevalence!C68</f>
        <v>DS Sabou</v>
      </c>
      <c r="D37" s="189">
        <f>IF(ISBLANK(Prevalence!D68), 0,Prevalence!D68)</f>
        <v>126295</v>
      </c>
      <c r="E37" s="189">
        <f t="shared" si="1"/>
        <v>0</v>
      </c>
      <c r="F37" s="189" t="str">
        <f>IF(ISBLANK(Prevalence!E68), "",Prevalence!E68)</f>
        <v/>
      </c>
      <c r="G37" s="189" t="str">
        <f>IF(ISBLANK(Prevalence!F68), "",Prevalence!F68)</f>
        <v/>
      </c>
      <c r="H37" s="189" t="str">
        <f>IF(ISBLANK(Prevalence!G68), "",Prevalence!G68)</f>
        <v/>
      </c>
      <c r="I37" s="189">
        <f t="shared" si="2"/>
        <v>0</v>
      </c>
      <c r="J37" s="189" t="str">
        <f t="shared" si="3"/>
        <v/>
      </c>
      <c r="K37" s="189" t="str">
        <f t="shared" si="6"/>
        <v/>
      </c>
      <c r="L37" s="189" t="str">
        <f t="shared" si="7"/>
        <v/>
      </c>
      <c r="M37" s="189">
        <f t="shared" si="4"/>
        <v>2E-3</v>
      </c>
      <c r="N37" s="189" t="str">
        <f>IF(ISBLANK(Prevalence!H68), "",Prevalence!H68)</f>
        <v/>
      </c>
      <c r="O37" s="189">
        <f>IF(ISBLANK(Prevalence!I68), "",Prevalence!I68)</f>
        <v>2E-3</v>
      </c>
      <c r="P37" s="189" t="str">
        <f>IF(ISBLANK(Prevalence!J68), "",Prevalence!J68)</f>
        <v/>
      </c>
      <c r="Q37" s="189">
        <f t="shared" si="5"/>
        <v>1.8E-3</v>
      </c>
      <c r="R37" s="189" t="str">
        <f>IF(ISBLANK(Prevalence!K68), "",Prevalence!K68)</f>
        <v/>
      </c>
      <c r="S37" s="189">
        <f>IF(ISBLANK(Prevalence!L68), "",Prevalence!L68)</f>
        <v>1.8E-3</v>
      </c>
      <c r="T37" s="189" t="str">
        <f>IF(ISBLANK(Prevalence!M68), "",Prevalence!M68)</f>
        <v/>
      </c>
      <c r="U37" s="189" t="str">
        <f>IF(ISBLANK(Prevalence!N68), "",Prevalence!N68)</f>
        <v/>
      </c>
      <c r="V37" s="189">
        <f>Prevalence!O68</f>
        <v>0</v>
      </c>
    </row>
    <row r="38" spans="2:22" x14ac:dyDescent="0.35">
      <c r="B38" s="189" t="str">
        <f>IF(ISBLANK(Prevalence!B69), "",Prevalence!B69)</f>
        <v>Centre Ouest</v>
      </c>
      <c r="C38" s="189" t="str">
        <f>Prevalence!C69</f>
        <v>DS Sapouy</v>
      </c>
      <c r="D38" s="189">
        <f>IF(ISBLANK(Prevalence!D69), 0,Prevalence!D69)</f>
        <v>274653</v>
      </c>
      <c r="E38" s="189">
        <f t="shared" si="1"/>
        <v>0</v>
      </c>
      <c r="F38" s="189" t="str">
        <f>IF(ISBLANK(Prevalence!E69), "",Prevalence!E69)</f>
        <v/>
      </c>
      <c r="G38" s="189" t="str">
        <f>IF(ISBLANK(Prevalence!F69), "",Prevalence!F69)</f>
        <v/>
      </c>
      <c r="H38" s="189" t="str">
        <f>IF(ISBLANK(Prevalence!G69), "",Prevalence!G69)</f>
        <v/>
      </c>
      <c r="I38" s="189">
        <f t="shared" si="2"/>
        <v>0</v>
      </c>
      <c r="J38" s="189" t="str">
        <f t="shared" si="3"/>
        <v/>
      </c>
      <c r="K38" s="189" t="str">
        <f t="shared" si="6"/>
        <v/>
      </c>
      <c r="L38" s="189" t="str">
        <f t="shared" si="7"/>
        <v/>
      </c>
      <c r="M38" s="189">
        <f t="shared" si="4"/>
        <v>5.0000000000000001E-3</v>
      </c>
      <c r="N38" s="189" t="str">
        <f>IF(ISBLANK(Prevalence!H69), "",Prevalence!H69)</f>
        <v/>
      </c>
      <c r="O38" s="189">
        <f>IF(ISBLANK(Prevalence!I69), "",Prevalence!I69)</f>
        <v>5.0000000000000001E-3</v>
      </c>
      <c r="P38" s="189" t="str">
        <f>IF(ISBLANK(Prevalence!J69), "",Prevalence!J69)</f>
        <v/>
      </c>
      <c r="Q38" s="189">
        <f t="shared" si="5"/>
        <v>4.5000000000000005E-3</v>
      </c>
      <c r="R38" s="189" t="str">
        <f>IF(ISBLANK(Prevalence!K69), "",Prevalence!K69)</f>
        <v/>
      </c>
      <c r="S38" s="189">
        <f>IF(ISBLANK(Prevalence!L69), "",Prevalence!L69)</f>
        <v>4.5000000000000005E-3</v>
      </c>
      <c r="T38" s="189" t="str">
        <f>IF(ISBLANK(Prevalence!M69), "",Prevalence!M69)</f>
        <v/>
      </c>
      <c r="U38" s="189" t="str">
        <f>IF(ISBLANK(Prevalence!N69), "",Prevalence!N69)</f>
        <v/>
      </c>
      <c r="V38" s="189">
        <f>Prevalence!O69</f>
        <v>0</v>
      </c>
    </row>
    <row r="39" spans="2:22" x14ac:dyDescent="0.35">
      <c r="B39" s="189" t="str">
        <f>IF(ISBLANK(Prevalence!B70), "",Prevalence!B70)</f>
        <v>Centre Ouest</v>
      </c>
      <c r="C39" s="189" t="str">
        <f>Prevalence!C70</f>
        <v>DS Tenado</v>
      </c>
      <c r="D39" s="189">
        <f>IF(ISBLANK(Prevalence!D70), 0,Prevalence!D70)</f>
        <v>217487</v>
      </c>
      <c r="E39" s="189">
        <f t="shared" si="1"/>
        <v>0</v>
      </c>
      <c r="F39" s="189" t="str">
        <f>IF(ISBLANK(Prevalence!E70), "",Prevalence!E70)</f>
        <v/>
      </c>
      <c r="G39" s="189" t="str">
        <f>IF(ISBLANK(Prevalence!F70), "",Prevalence!F70)</f>
        <v/>
      </c>
      <c r="H39" s="189" t="str">
        <f>IF(ISBLANK(Prevalence!G70), "",Prevalence!G70)</f>
        <v/>
      </c>
      <c r="I39" s="189">
        <f t="shared" si="2"/>
        <v>0</v>
      </c>
      <c r="J39" s="189" t="str">
        <f t="shared" si="3"/>
        <v/>
      </c>
      <c r="K39" s="189" t="str">
        <f t="shared" si="6"/>
        <v/>
      </c>
      <c r="L39" s="189" t="str">
        <f t="shared" si="7"/>
        <v/>
      </c>
      <c r="M39" s="189">
        <f t="shared" si="4"/>
        <v>6.0000000000000001E-3</v>
      </c>
      <c r="N39" s="189" t="str">
        <f>IF(ISBLANK(Prevalence!H70), "",Prevalence!H70)</f>
        <v/>
      </c>
      <c r="O39" s="189">
        <f>IF(ISBLANK(Prevalence!I70), "",Prevalence!I70)</f>
        <v>6.0000000000000001E-3</v>
      </c>
      <c r="P39" s="189" t="str">
        <f>IF(ISBLANK(Prevalence!J70), "",Prevalence!J70)</f>
        <v/>
      </c>
      <c r="Q39" s="189">
        <f t="shared" si="5"/>
        <v>5.4000000000000003E-3</v>
      </c>
      <c r="R39" s="189" t="str">
        <f>IF(ISBLANK(Prevalence!K70), "",Prevalence!K70)</f>
        <v/>
      </c>
      <c r="S39" s="189">
        <f>IF(ISBLANK(Prevalence!L70), "",Prevalence!L70)</f>
        <v>5.4000000000000003E-3</v>
      </c>
      <c r="T39" s="189" t="str">
        <f>IF(ISBLANK(Prevalence!M70), "",Prevalence!M70)</f>
        <v/>
      </c>
      <c r="U39" s="189" t="str">
        <f>IF(ISBLANK(Prevalence!N70), "",Prevalence!N70)</f>
        <v/>
      </c>
      <c r="V39" s="189">
        <f>Prevalence!O70</f>
        <v>0</v>
      </c>
    </row>
    <row r="40" spans="2:22" x14ac:dyDescent="0.35">
      <c r="B40" s="189" t="str">
        <f>IF(ISBLANK(Prevalence!B71), "",Prevalence!B71)</f>
        <v>Centre Sud</v>
      </c>
      <c r="C40" s="189" t="str">
        <f>Prevalence!C71</f>
        <v>DS Kombissiri</v>
      </c>
      <c r="D40" s="189">
        <f>IF(ISBLANK(Prevalence!D71), 0,Prevalence!D71)</f>
        <v>202008</v>
      </c>
      <c r="E40" s="189">
        <f t="shared" si="1"/>
        <v>0</v>
      </c>
      <c r="F40" s="189" t="str">
        <f>IF(ISBLANK(Prevalence!E71), "",Prevalence!E71)</f>
        <v/>
      </c>
      <c r="G40" s="189" t="str">
        <f>IF(ISBLANK(Prevalence!F71), "",Prevalence!F71)</f>
        <v/>
      </c>
      <c r="H40" s="189" t="str">
        <f>IF(ISBLANK(Prevalence!G71), "",Prevalence!G71)</f>
        <v/>
      </c>
      <c r="I40" s="189">
        <f t="shared" si="2"/>
        <v>0</v>
      </c>
      <c r="J40" s="189" t="str">
        <f t="shared" si="3"/>
        <v/>
      </c>
      <c r="K40" s="189" t="str">
        <f t="shared" si="6"/>
        <v/>
      </c>
      <c r="L40" s="189" t="str">
        <f t="shared" si="7"/>
        <v/>
      </c>
      <c r="M40" s="189">
        <f t="shared" si="4"/>
        <v>2E-3</v>
      </c>
      <c r="N40" s="189" t="str">
        <f>IF(ISBLANK(Prevalence!H71), "",Prevalence!H71)</f>
        <v/>
      </c>
      <c r="O40" s="189">
        <f>IF(ISBLANK(Prevalence!I71), "",Prevalence!I71)</f>
        <v>2E-3</v>
      </c>
      <c r="P40" s="189" t="str">
        <f>IF(ISBLANK(Prevalence!J71), "",Prevalence!J71)</f>
        <v/>
      </c>
      <c r="Q40" s="189">
        <f t="shared" si="5"/>
        <v>1.8E-3</v>
      </c>
      <c r="R40" s="189" t="str">
        <f>IF(ISBLANK(Prevalence!K71), "",Prevalence!K71)</f>
        <v/>
      </c>
      <c r="S40" s="189">
        <f>IF(ISBLANK(Prevalence!L71), "",Prevalence!L71)</f>
        <v>1.8E-3</v>
      </c>
      <c r="T40" s="189" t="str">
        <f>IF(ISBLANK(Prevalence!M71), "",Prevalence!M71)</f>
        <v/>
      </c>
      <c r="U40" s="189" t="str">
        <f>IF(ISBLANK(Prevalence!N71), "",Prevalence!N71)</f>
        <v/>
      </c>
      <c r="V40" s="189">
        <f>Prevalence!O71</f>
        <v>0</v>
      </c>
    </row>
    <row r="41" spans="2:22" x14ac:dyDescent="0.35">
      <c r="B41" s="189" t="str">
        <f>IF(ISBLANK(Prevalence!B72), "",Prevalence!B72)</f>
        <v>Centre Sud</v>
      </c>
      <c r="C41" s="189" t="str">
        <f>Prevalence!C72</f>
        <v>DS Manga</v>
      </c>
      <c r="D41" s="189">
        <f>IF(ISBLANK(Prevalence!D72), 0,Prevalence!D72)</f>
        <v>349793</v>
      </c>
      <c r="E41" s="189">
        <f t="shared" si="1"/>
        <v>0</v>
      </c>
      <c r="F41" s="189" t="str">
        <f>IF(ISBLANK(Prevalence!E72), "",Prevalence!E72)</f>
        <v/>
      </c>
      <c r="G41" s="189" t="str">
        <f>IF(ISBLANK(Prevalence!F72), "",Prevalence!F72)</f>
        <v/>
      </c>
      <c r="H41" s="189" t="str">
        <f>IF(ISBLANK(Prevalence!G72), "",Prevalence!G72)</f>
        <v/>
      </c>
      <c r="I41" s="189">
        <f t="shared" si="2"/>
        <v>0</v>
      </c>
      <c r="J41" s="189" t="str">
        <f t="shared" si="3"/>
        <v/>
      </c>
      <c r="K41" s="189" t="str">
        <f t="shared" si="6"/>
        <v/>
      </c>
      <c r="L41" s="189" t="str">
        <f t="shared" si="7"/>
        <v/>
      </c>
      <c r="M41" s="189">
        <f t="shared" si="4"/>
        <v>6.9999999999999993E-3</v>
      </c>
      <c r="N41" s="189" t="str">
        <f>IF(ISBLANK(Prevalence!H72), "",Prevalence!H72)</f>
        <v/>
      </c>
      <c r="O41" s="189">
        <f>IF(ISBLANK(Prevalence!I72), "",Prevalence!I72)</f>
        <v>6.9999999999999993E-3</v>
      </c>
      <c r="P41" s="189" t="str">
        <f>IF(ISBLANK(Prevalence!J72), "",Prevalence!J72)</f>
        <v/>
      </c>
      <c r="Q41" s="189">
        <f t="shared" si="5"/>
        <v>6.2999999999999992E-3</v>
      </c>
      <c r="R41" s="189" t="str">
        <f>IF(ISBLANK(Prevalence!K72), "",Prevalence!K72)</f>
        <v/>
      </c>
      <c r="S41" s="189">
        <f>IF(ISBLANK(Prevalence!L72), "",Prevalence!L72)</f>
        <v>6.2999999999999992E-3</v>
      </c>
      <c r="T41" s="189" t="str">
        <f>IF(ISBLANK(Prevalence!M72), "",Prevalence!M72)</f>
        <v/>
      </c>
      <c r="U41" s="189" t="str">
        <f>IF(ISBLANK(Prevalence!N72), "",Prevalence!N72)</f>
        <v/>
      </c>
      <c r="V41" s="189">
        <f>Prevalence!O72</f>
        <v>0</v>
      </c>
    </row>
    <row r="42" spans="2:22" x14ac:dyDescent="0.35">
      <c r="B42" s="189" t="str">
        <f>IF(ISBLANK(Prevalence!B73), "",Prevalence!B73)</f>
        <v>Centre Sud</v>
      </c>
      <c r="C42" s="189" t="str">
        <f>Prevalence!C73</f>
        <v>DS Po</v>
      </c>
      <c r="D42" s="189">
        <f>IF(ISBLANK(Prevalence!D73), 0,Prevalence!D73)</f>
        <v>218839</v>
      </c>
      <c r="E42" s="189">
        <f t="shared" si="1"/>
        <v>0</v>
      </c>
      <c r="F42" s="189" t="str">
        <f>IF(ISBLANK(Prevalence!E73), "",Prevalence!E73)</f>
        <v/>
      </c>
      <c r="G42" s="189" t="str">
        <f>IF(ISBLANK(Prevalence!F73), "",Prevalence!F73)</f>
        <v/>
      </c>
      <c r="H42" s="189" t="str">
        <f>IF(ISBLANK(Prevalence!G73), "",Prevalence!G73)</f>
        <v/>
      </c>
      <c r="I42" s="189">
        <f t="shared" si="2"/>
        <v>0</v>
      </c>
      <c r="J42" s="189" t="str">
        <f t="shared" si="3"/>
        <v/>
      </c>
      <c r="K42" s="189" t="str">
        <f t="shared" si="6"/>
        <v/>
      </c>
      <c r="L42" s="189" t="str">
        <f t="shared" si="7"/>
        <v/>
      </c>
      <c r="M42" s="189">
        <f t="shared" si="4"/>
        <v>4.0000000000000001E-3</v>
      </c>
      <c r="N42" s="189" t="str">
        <f>IF(ISBLANK(Prevalence!H73), "",Prevalence!H73)</f>
        <v/>
      </c>
      <c r="O42" s="189">
        <f>IF(ISBLANK(Prevalence!I73), "",Prevalence!I73)</f>
        <v>4.0000000000000001E-3</v>
      </c>
      <c r="P42" s="189" t="str">
        <f>IF(ISBLANK(Prevalence!J73), "",Prevalence!J73)</f>
        <v/>
      </c>
      <c r="Q42" s="189">
        <f t="shared" si="5"/>
        <v>3.5999999999999999E-3</v>
      </c>
      <c r="R42" s="189" t="str">
        <f>IF(ISBLANK(Prevalence!K73), "",Prevalence!K73)</f>
        <v/>
      </c>
      <c r="S42" s="189">
        <f>IF(ISBLANK(Prevalence!L73), "",Prevalence!L73)</f>
        <v>3.5999999999999999E-3</v>
      </c>
      <c r="T42" s="189" t="str">
        <f>IF(ISBLANK(Prevalence!M73), "",Prevalence!M73)</f>
        <v/>
      </c>
      <c r="U42" s="189" t="str">
        <f>IF(ISBLANK(Prevalence!N73), "",Prevalence!N73)</f>
        <v/>
      </c>
      <c r="V42" s="189">
        <f>Prevalence!O73</f>
        <v>0</v>
      </c>
    </row>
    <row r="43" spans="2:22" x14ac:dyDescent="0.35">
      <c r="B43" s="189" t="str">
        <f>IF(ISBLANK(Prevalence!B74), "",Prevalence!B74)</f>
        <v>Centre Sud</v>
      </c>
      <c r="C43" s="189" t="str">
        <f>Prevalence!C74</f>
        <v>DS Sapone</v>
      </c>
      <c r="D43" s="189">
        <f>IF(ISBLANK(Prevalence!D74), 0,Prevalence!D74)</f>
        <v>108821</v>
      </c>
      <c r="E43" s="189">
        <f t="shared" si="1"/>
        <v>0</v>
      </c>
      <c r="F43" s="189" t="str">
        <f>IF(ISBLANK(Prevalence!E74), "",Prevalence!E74)</f>
        <v/>
      </c>
      <c r="G43" s="189" t="str">
        <f>IF(ISBLANK(Prevalence!F74), "",Prevalence!F74)</f>
        <v/>
      </c>
      <c r="H43" s="189" t="str">
        <f>IF(ISBLANK(Prevalence!G74), "",Prevalence!G74)</f>
        <v/>
      </c>
      <c r="I43" s="189">
        <f t="shared" si="2"/>
        <v>0</v>
      </c>
      <c r="J43" s="189" t="str">
        <f t="shared" si="3"/>
        <v/>
      </c>
      <c r="K43" s="189" t="str">
        <f t="shared" si="6"/>
        <v/>
      </c>
      <c r="L43" s="189" t="str">
        <f t="shared" si="7"/>
        <v/>
      </c>
      <c r="M43" s="189">
        <f t="shared" si="4"/>
        <v>2E-3</v>
      </c>
      <c r="N43" s="189" t="str">
        <f>IF(ISBLANK(Prevalence!H74), "",Prevalence!H74)</f>
        <v/>
      </c>
      <c r="O43" s="189">
        <f>IF(ISBLANK(Prevalence!I74), "",Prevalence!I74)</f>
        <v>2E-3</v>
      </c>
      <c r="P43" s="189" t="str">
        <f>IF(ISBLANK(Prevalence!J74), "",Prevalence!J74)</f>
        <v/>
      </c>
      <c r="Q43" s="189">
        <f t="shared" si="5"/>
        <v>1.8E-3</v>
      </c>
      <c r="R43" s="189" t="str">
        <f>IF(ISBLANK(Prevalence!K74), "",Prevalence!K74)</f>
        <v/>
      </c>
      <c r="S43" s="189">
        <f>IF(ISBLANK(Prevalence!L74), "",Prevalence!L74)</f>
        <v>1.8E-3</v>
      </c>
      <c r="T43" s="189" t="str">
        <f>IF(ISBLANK(Prevalence!M74), "",Prevalence!M74)</f>
        <v/>
      </c>
      <c r="U43" s="189" t="str">
        <f>IF(ISBLANK(Prevalence!N74), "",Prevalence!N74)</f>
        <v/>
      </c>
      <c r="V43" s="189">
        <f>Prevalence!O74</f>
        <v>0</v>
      </c>
    </row>
    <row r="44" spans="2:22" x14ac:dyDescent="0.35">
      <c r="B44" s="189" t="str">
        <f>IF(ISBLANK(Prevalence!B75), "",Prevalence!B75)</f>
        <v>Est</v>
      </c>
      <c r="C44" s="189" t="str">
        <f>Prevalence!C75</f>
        <v>DS Bogande</v>
      </c>
      <c r="D44" s="189">
        <f>IF(ISBLANK(Prevalence!D75), 0,Prevalence!D75)</f>
        <v>490843</v>
      </c>
      <c r="E44" s="189">
        <f t="shared" si="1"/>
        <v>0</v>
      </c>
      <c r="F44" s="189" t="str">
        <f>IF(ISBLANK(Prevalence!E75), "",Prevalence!E75)</f>
        <v/>
      </c>
      <c r="G44" s="189" t="str">
        <f>IF(ISBLANK(Prevalence!F75), "",Prevalence!F75)</f>
        <v/>
      </c>
      <c r="H44" s="189" t="str">
        <f>IF(ISBLANK(Prevalence!G75), "",Prevalence!G75)</f>
        <v/>
      </c>
      <c r="I44" s="189">
        <f t="shared" si="2"/>
        <v>0</v>
      </c>
      <c r="J44" s="189" t="str">
        <f t="shared" si="3"/>
        <v/>
      </c>
      <c r="K44" s="189" t="str">
        <f t="shared" si="6"/>
        <v/>
      </c>
      <c r="L44" s="189" t="str">
        <f t="shared" si="7"/>
        <v/>
      </c>
      <c r="M44" s="189">
        <f t="shared" si="4"/>
        <v>2.3E-2</v>
      </c>
      <c r="N44" s="189" t="str">
        <f>IF(ISBLANK(Prevalence!H75), "",Prevalence!H75)</f>
        <v/>
      </c>
      <c r="O44" s="189">
        <f>IF(ISBLANK(Prevalence!I75), "",Prevalence!I75)</f>
        <v>2.3E-2</v>
      </c>
      <c r="P44" s="189" t="str">
        <f>IF(ISBLANK(Prevalence!J75), "",Prevalence!J75)</f>
        <v/>
      </c>
      <c r="Q44" s="189">
        <f t="shared" si="5"/>
        <v>2.07E-2</v>
      </c>
      <c r="R44" s="189" t="str">
        <f>IF(ISBLANK(Prevalence!K75), "",Prevalence!K75)</f>
        <v/>
      </c>
      <c r="S44" s="189">
        <f>IF(ISBLANK(Prevalence!L75), "",Prevalence!L75)</f>
        <v>2.07E-2</v>
      </c>
      <c r="T44" s="189" t="str">
        <f>IF(ISBLANK(Prevalence!M75), "",Prevalence!M75)</f>
        <v/>
      </c>
      <c r="U44" s="189" t="str">
        <f>IF(ISBLANK(Prevalence!N75), "",Prevalence!N75)</f>
        <v/>
      </c>
      <c r="V44" s="189">
        <f>Prevalence!O75</f>
        <v>0</v>
      </c>
    </row>
    <row r="45" spans="2:22" x14ac:dyDescent="0.35">
      <c r="B45" s="189" t="str">
        <f>IF(ISBLANK(Prevalence!B76), "",Prevalence!B76)</f>
        <v>Est</v>
      </c>
      <c r="C45" s="189" t="str">
        <f>Prevalence!C76</f>
        <v>DS Diapaga</v>
      </c>
      <c r="D45" s="189">
        <f>IF(ISBLANK(Prevalence!D76), 0,Prevalence!D76)</f>
        <v>718762</v>
      </c>
      <c r="E45" s="189">
        <f t="shared" si="1"/>
        <v>0</v>
      </c>
      <c r="F45" s="189" t="str">
        <f>IF(ISBLANK(Prevalence!E76), "",Prevalence!E76)</f>
        <v/>
      </c>
      <c r="G45" s="189" t="str">
        <f>IF(ISBLANK(Prevalence!F76), "",Prevalence!F76)</f>
        <v/>
      </c>
      <c r="H45" s="189" t="str">
        <f>IF(ISBLANK(Prevalence!G76), "",Prevalence!G76)</f>
        <v/>
      </c>
      <c r="I45" s="189">
        <f t="shared" si="2"/>
        <v>0</v>
      </c>
      <c r="J45" s="189" t="str">
        <f t="shared" si="3"/>
        <v/>
      </c>
      <c r="K45" s="189" t="str">
        <f t="shared" si="6"/>
        <v/>
      </c>
      <c r="L45" s="189" t="str">
        <f t="shared" si="7"/>
        <v/>
      </c>
      <c r="M45" s="189">
        <f t="shared" si="4"/>
        <v>2.3E-2</v>
      </c>
      <c r="N45" s="189" t="str">
        <f>IF(ISBLANK(Prevalence!H76), "",Prevalence!H76)</f>
        <v/>
      </c>
      <c r="O45" s="189">
        <f>IF(ISBLANK(Prevalence!I76), "",Prevalence!I76)</f>
        <v>2.3E-2</v>
      </c>
      <c r="P45" s="189" t="str">
        <f>IF(ISBLANK(Prevalence!J76), "",Prevalence!J76)</f>
        <v/>
      </c>
      <c r="Q45" s="189">
        <f t="shared" si="5"/>
        <v>2.07E-2</v>
      </c>
      <c r="R45" s="189" t="str">
        <f>IF(ISBLANK(Prevalence!K76), "",Prevalence!K76)</f>
        <v/>
      </c>
      <c r="S45" s="189">
        <f>IF(ISBLANK(Prevalence!L76), "",Prevalence!L76)</f>
        <v>2.07E-2</v>
      </c>
      <c r="T45" s="189" t="str">
        <f>IF(ISBLANK(Prevalence!M76), "",Prevalence!M76)</f>
        <v/>
      </c>
      <c r="U45" s="189" t="str">
        <f>IF(ISBLANK(Prevalence!N76), "",Prevalence!N76)</f>
        <v/>
      </c>
      <c r="V45" s="189">
        <f>Prevalence!O76</f>
        <v>0</v>
      </c>
    </row>
    <row r="46" spans="2:22" x14ac:dyDescent="0.35">
      <c r="B46" s="189" t="str">
        <f>IF(ISBLANK(Prevalence!B77), "",Prevalence!B77)</f>
        <v>Est</v>
      </c>
      <c r="C46" s="189" t="str">
        <f>Prevalence!C77</f>
        <v>DS Fada</v>
      </c>
      <c r="D46" s="189">
        <f>IF(ISBLANK(Prevalence!D77), 0,Prevalence!D77)</f>
        <v>500085</v>
      </c>
      <c r="E46" s="189">
        <f t="shared" si="1"/>
        <v>0</v>
      </c>
      <c r="F46" s="189" t="str">
        <f>IF(ISBLANK(Prevalence!E77), "",Prevalence!E77)</f>
        <v/>
      </c>
      <c r="G46" s="189" t="str">
        <f>IF(ISBLANK(Prevalence!F77), "",Prevalence!F77)</f>
        <v/>
      </c>
      <c r="H46" s="189" t="str">
        <f>IF(ISBLANK(Prevalence!G77), "",Prevalence!G77)</f>
        <v/>
      </c>
      <c r="I46" s="189">
        <f t="shared" si="2"/>
        <v>0</v>
      </c>
      <c r="J46" s="189" t="str">
        <f t="shared" si="3"/>
        <v/>
      </c>
      <c r="K46" s="189" t="str">
        <f t="shared" si="6"/>
        <v/>
      </c>
      <c r="L46" s="189" t="str">
        <f t="shared" si="7"/>
        <v/>
      </c>
      <c r="M46" s="189">
        <f t="shared" si="4"/>
        <v>2.2000000000000002E-2</v>
      </c>
      <c r="N46" s="189" t="str">
        <f>IF(ISBLANK(Prevalence!H77), "",Prevalence!H77)</f>
        <v/>
      </c>
      <c r="O46" s="189">
        <f>IF(ISBLANK(Prevalence!I77), "",Prevalence!I77)</f>
        <v>2.2000000000000002E-2</v>
      </c>
      <c r="P46" s="189" t="str">
        <f>IF(ISBLANK(Prevalence!J77), "",Prevalence!J77)</f>
        <v/>
      </c>
      <c r="Q46" s="189">
        <f t="shared" si="5"/>
        <v>1.9800000000000002E-2</v>
      </c>
      <c r="R46" s="189" t="str">
        <f>IF(ISBLANK(Prevalence!K77), "",Prevalence!K77)</f>
        <v/>
      </c>
      <c r="S46" s="189">
        <f>IF(ISBLANK(Prevalence!L77), "",Prevalence!L77)</f>
        <v>1.9800000000000002E-2</v>
      </c>
      <c r="T46" s="189" t="str">
        <f>IF(ISBLANK(Prevalence!M77), "",Prevalence!M77)</f>
        <v/>
      </c>
      <c r="U46" s="189" t="str">
        <f>IF(ISBLANK(Prevalence!N77), "",Prevalence!N77)</f>
        <v/>
      </c>
      <c r="V46" s="189">
        <f>Prevalence!O77</f>
        <v>0</v>
      </c>
    </row>
    <row r="47" spans="2:22" x14ac:dyDescent="0.35">
      <c r="B47" s="189" t="str">
        <f>IF(ISBLANK(Prevalence!B78), "",Prevalence!B78)</f>
        <v>Est</v>
      </c>
      <c r="C47" s="189" t="str">
        <f>Prevalence!C78</f>
        <v>DS Gayeri</v>
      </c>
      <c r="D47" s="189">
        <f>IF(ISBLANK(Prevalence!D78), 0,Prevalence!D78)</f>
        <v>119230</v>
      </c>
      <c r="E47" s="189">
        <f t="shared" si="1"/>
        <v>0</v>
      </c>
      <c r="F47" s="189" t="str">
        <f>IF(ISBLANK(Prevalence!E78), "",Prevalence!E78)</f>
        <v/>
      </c>
      <c r="G47" s="189" t="str">
        <f>IF(ISBLANK(Prevalence!F78), "",Prevalence!F78)</f>
        <v/>
      </c>
      <c r="H47" s="189" t="str">
        <f>IF(ISBLANK(Prevalence!G78), "",Prevalence!G78)</f>
        <v/>
      </c>
      <c r="I47" s="189">
        <f t="shared" si="2"/>
        <v>0</v>
      </c>
      <c r="J47" s="189" t="str">
        <f t="shared" si="3"/>
        <v/>
      </c>
      <c r="K47" s="189" t="str">
        <f t="shared" si="6"/>
        <v/>
      </c>
      <c r="L47" s="189" t="str">
        <f t="shared" si="7"/>
        <v/>
      </c>
      <c r="M47" s="189">
        <f t="shared" si="4"/>
        <v>2.3E-2</v>
      </c>
      <c r="N47" s="189" t="str">
        <f>IF(ISBLANK(Prevalence!H78), "",Prevalence!H78)</f>
        <v/>
      </c>
      <c r="O47" s="189">
        <f>IF(ISBLANK(Prevalence!I78), "",Prevalence!I78)</f>
        <v>2.3E-2</v>
      </c>
      <c r="P47" s="189" t="str">
        <f>IF(ISBLANK(Prevalence!J78), "",Prevalence!J78)</f>
        <v/>
      </c>
      <c r="Q47" s="189">
        <f t="shared" si="5"/>
        <v>2.07E-2</v>
      </c>
      <c r="R47" s="189" t="str">
        <f>IF(ISBLANK(Prevalence!K78), "",Prevalence!K78)</f>
        <v/>
      </c>
      <c r="S47" s="189">
        <f>IF(ISBLANK(Prevalence!L78), "",Prevalence!L78)</f>
        <v>2.07E-2</v>
      </c>
      <c r="T47" s="189" t="str">
        <f>IF(ISBLANK(Prevalence!M78), "",Prevalence!M78)</f>
        <v/>
      </c>
      <c r="U47" s="189" t="str">
        <f>IF(ISBLANK(Prevalence!N78), "",Prevalence!N78)</f>
        <v/>
      </c>
      <c r="V47" s="189">
        <f>Prevalence!O78</f>
        <v>0</v>
      </c>
    </row>
    <row r="48" spans="2:22" x14ac:dyDescent="0.35">
      <c r="B48" s="189" t="str">
        <f>IF(ISBLANK(Prevalence!B79), "",Prevalence!B79)</f>
        <v>Est</v>
      </c>
      <c r="C48" s="189" t="str">
        <f>Prevalence!C79</f>
        <v>DS Manni</v>
      </c>
      <c r="D48" s="189">
        <f>IF(ISBLANK(Prevalence!D79), 0,Prevalence!D79)</f>
        <v>302665</v>
      </c>
      <c r="E48" s="189">
        <f t="shared" si="1"/>
        <v>0</v>
      </c>
      <c r="F48" s="189" t="str">
        <f>IF(ISBLANK(Prevalence!E79), "",Prevalence!E79)</f>
        <v/>
      </c>
      <c r="G48" s="189" t="str">
        <f>IF(ISBLANK(Prevalence!F79), "",Prevalence!F79)</f>
        <v/>
      </c>
      <c r="H48" s="189" t="str">
        <f>IF(ISBLANK(Prevalence!G79), "",Prevalence!G79)</f>
        <v/>
      </c>
      <c r="I48" s="189">
        <f t="shared" si="2"/>
        <v>0</v>
      </c>
      <c r="J48" s="189" t="str">
        <f t="shared" si="3"/>
        <v/>
      </c>
      <c r="K48" s="189" t="str">
        <f t="shared" si="6"/>
        <v/>
      </c>
      <c r="L48" s="189" t="str">
        <f t="shared" si="7"/>
        <v/>
      </c>
      <c r="M48" s="189">
        <f t="shared" si="4"/>
        <v>2.3E-2</v>
      </c>
      <c r="N48" s="189" t="str">
        <f>IF(ISBLANK(Prevalence!H79), "",Prevalence!H79)</f>
        <v/>
      </c>
      <c r="O48" s="189">
        <f>IF(ISBLANK(Prevalence!I79), "",Prevalence!I79)</f>
        <v>2.3E-2</v>
      </c>
      <c r="P48" s="189" t="str">
        <f>IF(ISBLANK(Prevalence!J79), "",Prevalence!J79)</f>
        <v/>
      </c>
      <c r="Q48" s="189">
        <f t="shared" si="5"/>
        <v>2.07E-2</v>
      </c>
      <c r="R48" s="189" t="str">
        <f>IF(ISBLANK(Prevalence!K79), "",Prevalence!K79)</f>
        <v/>
      </c>
      <c r="S48" s="189">
        <f>IF(ISBLANK(Prevalence!L79), "",Prevalence!L79)</f>
        <v>2.07E-2</v>
      </c>
      <c r="T48" s="189" t="str">
        <f>IF(ISBLANK(Prevalence!M79), "",Prevalence!M79)</f>
        <v/>
      </c>
      <c r="U48" s="189" t="str">
        <f>IF(ISBLANK(Prevalence!N79), "",Prevalence!N79)</f>
        <v/>
      </c>
      <c r="V48" s="189">
        <f>Prevalence!O79</f>
        <v>0</v>
      </c>
    </row>
    <row r="49" spans="2:22" x14ac:dyDescent="0.35">
      <c r="B49" s="189" t="str">
        <f>IF(ISBLANK(Prevalence!B80), "",Prevalence!B80)</f>
        <v>Est</v>
      </c>
      <c r="C49" s="189" t="str">
        <f>Prevalence!C80</f>
        <v>DS Pama</v>
      </c>
      <c r="D49" s="189">
        <f>IF(ISBLANK(Prevalence!D80), 0,Prevalence!D80)</f>
        <v>136497</v>
      </c>
      <c r="E49" s="189">
        <f t="shared" si="1"/>
        <v>0</v>
      </c>
      <c r="F49" s="189" t="str">
        <f>IF(ISBLANK(Prevalence!E80), "",Prevalence!E80)</f>
        <v/>
      </c>
      <c r="G49" s="189" t="str">
        <f>IF(ISBLANK(Prevalence!F80), "",Prevalence!F80)</f>
        <v/>
      </c>
      <c r="H49" s="189" t="str">
        <f>IF(ISBLANK(Prevalence!G80), "",Prevalence!G80)</f>
        <v/>
      </c>
      <c r="I49" s="189">
        <f t="shared" si="2"/>
        <v>0</v>
      </c>
      <c r="J49" s="189" t="str">
        <f t="shared" si="3"/>
        <v/>
      </c>
      <c r="K49" s="189" t="str">
        <f t="shared" si="6"/>
        <v/>
      </c>
      <c r="L49" s="189" t="str">
        <f t="shared" si="7"/>
        <v/>
      </c>
      <c r="M49" s="189">
        <f t="shared" si="4"/>
        <v>2.3E-2</v>
      </c>
      <c r="N49" s="189" t="str">
        <f>IF(ISBLANK(Prevalence!H80), "",Prevalence!H80)</f>
        <v/>
      </c>
      <c r="O49" s="189">
        <f>IF(ISBLANK(Prevalence!I80), "",Prevalence!I80)</f>
        <v>2.3E-2</v>
      </c>
      <c r="P49" s="189" t="str">
        <f>IF(ISBLANK(Prevalence!J80), "",Prevalence!J80)</f>
        <v/>
      </c>
      <c r="Q49" s="189">
        <f t="shared" si="5"/>
        <v>2.07E-2</v>
      </c>
      <c r="R49" s="189" t="str">
        <f>IF(ISBLANK(Prevalence!K80), "",Prevalence!K80)</f>
        <v/>
      </c>
      <c r="S49" s="189">
        <f>IF(ISBLANK(Prevalence!L80), "",Prevalence!L80)</f>
        <v>2.07E-2</v>
      </c>
      <c r="T49" s="189" t="str">
        <f>IF(ISBLANK(Prevalence!M80), "",Prevalence!M80)</f>
        <v/>
      </c>
      <c r="U49" s="189" t="str">
        <f>IF(ISBLANK(Prevalence!N80), "",Prevalence!N80)</f>
        <v/>
      </c>
      <c r="V49" s="189">
        <f>Prevalence!O80</f>
        <v>0</v>
      </c>
    </row>
    <row r="50" spans="2:22" x14ac:dyDescent="0.35">
      <c r="B50" s="189" t="str">
        <f>IF(ISBLANK(Prevalence!B81), "",Prevalence!B81)</f>
        <v>Hauts Bassins</v>
      </c>
      <c r="C50" s="189" t="str">
        <f>Prevalence!C81</f>
        <v>DS Dafra</v>
      </c>
      <c r="D50" s="189">
        <f>IF(ISBLANK(Prevalence!D81), 0,Prevalence!D81)</f>
        <v>503794</v>
      </c>
      <c r="E50" s="189">
        <f t="shared" si="1"/>
        <v>0</v>
      </c>
      <c r="F50" s="189" t="str">
        <f>IF(ISBLANK(Prevalence!E81), "",Prevalence!E81)</f>
        <v/>
      </c>
      <c r="G50" s="189" t="str">
        <f>IF(ISBLANK(Prevalence!F81), "",Prevalence!F81)</f>
        <v/>
      </c>
      <c r="H50" s="189" t="str">
        <f>IF(ISBLANK(Prevalence!G81), "",Prevalence!G81)</f>
        <v/>
      </c>
      <c r="I50" s="189">
        <f t="shared" si="2"/>
        <v>0</v>
      </c>
      <c r="J50" s="189" t="str">
        <f t="shared" si="3"/>
        <v/>
      </c>
      <c r="K50" s="189" t="str">
        <f t="shared" si="6"/>
        <v/>
      </c>
      <c r="L50" s="189" t="str">
        <f t="shared" si="7"/>
        <v/>
      </c>
      <c r="M50" s="189">
        <f t="shared" si="4"/>
        <v>3.0000000000000001E-3</v>
      </c>
      <c r="N50" s="189" t="str">
        <f>IF(ISBLANK(Prevalence!H81), "",Prevalence!H81)</f>
        <v/>
      </c>
      <c r="O50" s="189">
        <f>IF(ISBLANK(Prevalence!I81), "",Prevalence!I81)</f>
        <v>3.0000000000000001E-3</v>
      </c>
      <c r="P50" s="189" t="str">
        <f>IF(ISBLANK(Prevalence!J81), "",Prevalence!J81)</f>
        <v/>
      </c>
      <c r="Q50" s="189">
        <f t="shared" si="5"/>
        <v>2.7000000000000001E-3</v>
      </c>
      <c r="R50" s="189" t="str">
        <f>IF(ISBLANK(Prevalence!K81), "",Prevalence!K81)</f>
        <v/>
      </c>
      <c r="S50" s="189">
        <f>IF(ISBLANK(Prevalence!L81), "",Prevalence!L81)</f>
        <v>2.7000000000000001E-3</v>
      </c>
      <c r="T50" s="189" t="str">
        <f>IF(ISBLANK(Prevalence!M81), "",Prevalence!M81)</f>
        <v/>
      </c>
      <c r="U50" s="189" t="str">
        <f>IF(ISBLANK(Prevalence!N81), "",Prevalence!N81)</f>
        <v/>
      </c>
      <c r="V50" s="189">
        <f>Prevalence!O81</f>
        <v>0</v>
      </c>
    </row>
    <row r="51" spans="2:22" x14ac:dyDescent="0.35">
      <c r="B51" s="189" t="str">
        <f>IF(ISBLANK(Prevalence!B82), "",Prevalence!B82)</f>
        <v>Hauts Bassins</v>
      </c>
      <c r="C51" s="189" t="str">
        <f>Prevalence!C82</f>
        <v>DS Dande</v>
      </c>
      <c r="D51" s="189">
        <f>IF(ISBLANK(Prevalence!D82), 0,Prevalence!D82)</f>
        <v>257785</v>
      </c>
      <c r="E51" s="189">
        <f t="shared" si="1"/>
        <v>0</v>
      </c>
      <c r="F51" s="189" t="str">
        <f>IF(ISBLANK(Prevalence!E82), "",Prevalence!E82)</f>
        <v/>
      </c>
      <c r="G51" s="189" t="str">
        <f>IF(ISBLANK(Prevalence!F82), "",Prevalence!F82)</f>
        <v/>
      </c>
      <c r="H51" s="189" t="str">
        <f>IF(ISBLANK(Prevalence!G82), "",Prevalence!G82)</f>
        <v/>
      </c>
      <c r="I51" s="189">
        <f t="shared" si="2"/>
        <v>0</v>
      </c>
      <c r="J51" s="189" t="str">
        <f t="shared" si="3"/>
        <v/>
      </c>
      <c r="K51" s="189" t="str">
        <f t="shared" si="6"/>
        <v/>
      </c>
      <c r="L51" s="189" t="str">
        <f t="shared" si="7"/>
        <v/>
      </c>
      <c r="M51" s="189">
        <f t="shared" si="4"/>
        <v>3.0000000000000001E-3</v>
      </c>
      <c r="N51" s="189" t="str">
        <f>IF(ISBLANK(Prevalence!H82), "",Prevalence!H82)</f>
        <v/>
      </c>
      <c r="O51" s="189">
        <f>IF(ISBLANK(Prevalence!I82), "",Prevalence!I82)</f>
        <v>3.0000000000000001E-3</v>
      </c>
      <c r="P51" s="189" t="str">
        <f>IF(ISBLANK(Prevalence!J82), "",Prevalence!J82)</f>
        <v/>
      </c>
      <c r="Q51" s="189">
        <f t="shared" si="5"/>
        <v>2.7000000000000001E-3</v>
      </c>
      <c r="R51" s="189" t="str">
        <f>IF(ISBLANK(Prevalence!K82), "",Prevalence!K82)</f>
        <v/>
      </c>
      <c r="S51" s="189">
        <f>IF(ISBLANK(Prevalence!L82), "",Prevalence!L82)</f>
        <v>2.7000000000000001E-3</v>
      </c>
      <c r="T51" s="189" t="str">
        <f>IF(ISBLANK(Prevalence!M82), "",Prevalence!M82)</f>
        <v/>
      </c>
      <c r="U51" s="189" t="str">
        <f>IF(ISBLANK(Prevalence!N82), "",Prevalence!N82)</f>
        <v/>
      </c>
      <c r="V51" s="189">
        <f>Prevalence!O82</f>
        <v>0</v>
      </c>
    </row>
    <row r="52" spans="2:22" x14ac:dyDescent="0.35">
      <c r="B52" s="189" t="str">
        <f>IF(ISBLANK(Prevalence!B83), "",Prevalence!B83)</f>
        <v>Hauts Bassins</v>
      </c>
      <c r="C52" s="189" t="str">
        <f>Prevalence!C83</f>
        <v>DS Do</v>
      </c>
      <c r="D52" s="189">
        <f>IF(ISBLANK(Prevalence!D83), 0,Prevalence!D83)</f>
        <v>770103</v>
      </c>
      <c r="E52" s="189">
        <f t="shared" si="1"/>
        <v>0</v>
      </c>
      <c r="F52" s="189" t="str">
        <f>IF(ISBLANK(Prevalence!E83), "",Prevalence!E83)</f>
        <v/>
      </c>
      <c r="G52" s="189" t="str">
        <f>IF(ISBLANK(Prevalence!F83), "",Prevalence!F83)</f>
        <v/>
      </c>
      <c r="H52" s="189" t="str">
        <f>IF(ISBLANK(Prevalence!G83), "",Prevalence!G83)</f>
        <v/>
      </c>
      <c r="I52" s="189">
        <f t="shared" si="2"/>
        <v>0</v>
      </c>
      <c r="J52" s="189" t="str">
        <f t="shared" si="3"/>
        <v/>
      </c>
      <c r="K52" s="189" t="str">
        <f t="shared" si="6"/>
        <v/>
      </c>
      <c r="L52" s="189" t="str">
        <f t="shared" si="7"/>
        <v/>
      </c>
      <c r="M52" s="189">
        <f t="shared" si="4"/>
        <v>3.0000000000000001E-3</v>
      </c>
      <c r="N52" s="189" t="str">
        <f>IF(ISBLANK(Prevalence!H83), "",Prevalence!H83)</f>
        <v/>
      </c>
      <c r="O52" s="189">
        <f>IF(ISBLANK(Prevalence!I83), "",Prevalence!I83)</f>
        <v>3.0000000000000001E-3</v>
      </c>
      <c r="P52" s="189" t="str">
        <f>IF(ISBLANK(Prevalence!J83), "",Prevalence!J83)</f>
        <v/>
      </c>
      <c r="Q52" s="189">
        <f t="shared" si="5"/>
        <v>2.7000000000000001E-3</v>
      </c>
      <c r="R52" s="189" t="str">
        <f>IF(ISBLANK(Prevalence!K83), "",Prevalence!K83)</f>
        <v/>
      </c>
      <c r="S52" s="189">
        <f>IF(ISBLANK(Prevalence!L83), "",Prevalence!L83)</f>
        <v>2.7000000000000001E-3</v>
      </c>
      <c r="T52" s="189" t="str">
        <f>IF(ISBLANK(Prevalence!M83), "",Prevalence!M83)</f>
        <v/>
      </c>
      <c r="U52" s="189" t="str">
        <f>IF(ISBLANK(Prevalence!N83), "",Prevalence!N83)</f>
        <v/>
      </c>
      <c r="V52" s="189">
        <f>Prevalence!O83</f>
        <v>0</v>
      </c>
    </row>
    <row r="53" spans="2:22" x14ac:dyDescent="0.35">
      <c r="B53" s="189" t="str">
        <f>IF(ISBLANK(Prevalence!B84), "",Prevalence!B84)</f>
        <v>Hauts Bassins</v>
      </c>
      <c r="C53" s="189" t="str">
        <f>Prevalence!C84</f>
        <v>DS Hounde</v>
      </c>
      <c r="D53" s="189">
        <f>IF(ISBLANK(Prevalence!D84), 0,Prevalence!D84)</f>
        <v>377285</v>
      </c>
      <c r="E53" s="189">
        <f t="shared" si="1"/>
        <v>0</v>
      </c>
      <c r="F53" s="189" t="str">
        <f>IF(ISBLANK(Prevalence!E84), "",Prevalence!E84)</f>
        <v/>
      </c>
      <c r="G53" s="189" t="str">
        <f>IF(ISBLANK(Prevalence!F84), "",Prevalence!F84)</f>
        <v/>
      </c>
      <c r="H53" s="189" t="str">
        <f>IF(ISBLANK(Prevalence!G84), "",Prevalence!G84)</f>
        <v/>
      </c>
      <c r="I53" s="189">
        <f t="shared" si="2"/>
        <v>0</v>
      </c>
      <c r="J53" s="189" t="str">
        <f t="shared" si="3"/>
        <v/>
      </c>
      <c r="K53" s="189" t="str">
        <f t="shared" si="6"/>
        <v/>
      </c>
      <c r="L53" s="189" t="str">
        <f t="shared" si="7"/>
        <v/>
      </c>
      <c r="M53" s="189">
        <f t="shared" si="4"/>
        <v>9.0000000000000011E-3</v>
      </c>
      <c r="N53" s="189" t="str">
        <f>IF(ISBLANK(Prevalence!H84), "",Prevalence!H84)</f>
        <v/>
      </c>
      <c r="O53" s="189">
        <f>IF(ISBLANK(Prevalence!I84), "",Prevalence!I84)</f>
        <v>9.0000000000000011E-3</v>
      </c>
      <c r="P53" s="189" t="str">
        <f>IF(ISBLANK(Prevalence!J84), "",Prevalence!J84)</f>
        <v/>
      </c>
      <c r="Q53" s="189">
        <f t="shared" si="5"/>
        <v>8.1000000000000013E-3</v>
      </c>
      <c r="R53" s="189" t="str">
        <f>IF(ISBLANK(Prevalence!K84), "",Prevalence!K84)</f>
        <v/>
      </c>
      <c r="S53" s="189">
        <f>IF(ISBLANK(Prevalence!L84), "",Prevalence!L84)</f>
        <v>8.1000000000000013E-3</v>
      </c>
      <c r="T53" s="189" t="str">
        <f>IF(ISBLANK(Prevalence!M84), "",Prevalence!M84)</f>
        <v/>
      </c>
      <c r="U53" s="189" t="str">
        <f>IF(ISBLANK(Prevalence!N84), "",Prevalence!N84)</f>
        <v/>
      </c>
      <c r="V53" s="189">
        <f>Prevalence!O84</f>
        <v>0</v>
      </c>
    </row>
    <row r="54" spans="2:22" x14ac:dyDescent="0.35">
      <c r="B54" s="189" t="str">
        <f>IF(ISBLANK(Prevalence!B85), "",Prevalence!B85)</f>
        <v>Hauts Bassins</v>
      </c>
      <c r="C54" s="189" t="str">
        <f>Prevalence!C85</f>
        <v>DS Karangasso Vigue</v>
      </c>
      <c r="D54" s="189">
        <f>IF(ISBLANK(Prevalence!D85), 0,Prevalence!D85)</f>
        <v>141199</v>
      </c>
      <c r="E54" s="189">
        <f t="shared" si="1"/>
        <v>0</v>
      </c>
      <c r="F54" s="189" t="str">
        <f>IF(ISBLANK(Prevalence!E85), "",Prevalence!E85)</f>
        <v/>
      </c>
      <c r="G54" s="189" t="str">
        <f>IF(ISBLANK(Prevalence!F85), "",Prevalence!F85)</f>
        <v/>
      </c>
      <c r="H54" s="189" t="str">
        <f>IF(ISBLANK(Prevalence!G85), "",Prevalence!G85)</f>
        <v/>
      </c>
      <c r="I54" s="189">
        <f t="shared" si="2"/>
        <v>0</v>
      </c>
      <c r="J54" s="189" t="str">
        <f t="shared" si="3"/>
        <v/>
      </c>
      <c r="K54" s="189" t="str">
        <f t="shared" si="6"/>
        <v/>
      </c>
      <c r="L54" s="189" t="str">
        <f t="shared" si="7"/>
        <v/>
      </c>
      <c r="M54" s="189">
        <f t="shared" si="4"/>
        <v>3.0000000000000001E-3</v>
      </c>
      <c r="N54" s="189" t="str">
        <f>IF(ISBLANK(Prevalence!H85), "",Prevalence!H85)</f>
        <v/>
      </c>
      <c r="O54" s="189">
        <f>IF(ISBLANK(Prevalence!I85), "",Prevalence!I85)</f>
        <v>3.0000000000000001E-3</v>
      </c>
      <c r="P54" s="189" t="str">
        <f>IF(ISBLANK(Prevalence!J85), "",Prevalence!J85)</f>
        <v/>
      </c>
      <c r="Q54" s="189">
        <f t="shared" si="5"/>
        <v>2.7000000000000001E-3</v>
      </c>
      <c r="R54" s="189" t="str">
        <f>IF(ISBLANK(Prevalence!K85), "",Prevalence!K85)</f>
        <v/>
      </c>
      <c r="S54" s="189">
        <f>IF(ISBLANK(Prevalence!L85), "",Prevalence!L85)</f>
        <v>2.7000000000000001E-3</v>
      </c>
      <c r="T54" s="189" t="str">
        <f>IF(ISBLANK(Prevalence!M85), "",Prevalence!M85)</f>
        <v/>
      </c>
      <c r="U54" s="189" t="str">
        <f>IF(ISBLANK(Prevalence!N85), "",Prevalence!N85)</f>
        <v/>
      </c>
      <c r="V54" s="189">
        <f>Prevalence!O85</f>
        <v>0</v>
      </c>
    </row>
    <row r="55" spans="2:22" x14ac:dyDescent="0.35">
      <c r="B55" s="189" t="str">
        <f>IF(ISBLANK(Prevalence!B86), "",Prevalence!B86)</f>
        <v>Hauts Bassins</v>
      </c>
      <c r="C55" s="189" t="str">
        <f>Prevalence!C86</f>
        <v>DS LÃ©na</v>
      </c>
      <c r="D55" s="189">
        <f>IF(ISBLANK(Prevalence!D86), 0,Prevalence!D86)</f>
        <v>86118</v>
      </c>
      <c r="E55" s="189">
        <f t="shared" si="1"/>
        <v>0</v>
      </c>
      <c r="F55" s="189" t="str">
        <f>IF(ISBLANK(Prevalence!E86), "",Prevalence!E86)</f>
        <v/>
      </c>
      <c r="G55" s="189" t="str">
        <f>IF(ISBLANK(Prevalence!F86), "",Prevalence!F86)</f>
        <v/>
      </c>
      <c r="H55" s="189" t="str">
        <f>IF(ISBLANK(Prevalence!G86), "",Prevalence!G86)</f>
        <v/>
      </c>
      <c r="I55" s="189">
        <f t="shared" si="2"/>
        <v>0</v>
      </c>
      <c r="J55" s="189" t="str">
        <f t="shared" si="3"/>
        <v/>
      </c>
      <c r="K55" s="189" t="str">
        <f t="shared" si="6"/>
        <v/>
      </c>
      <c r="L55" s="189" t="str">
        <f t="shared" si="7"/>
        <v/>
      </c>
      <c r="M55" s="189">
        <f t="shared" si="4"/>
        <v>3.0000000000000001E-3</v>
      </c>
      <c r="N55" s="189" t="str">
        <f>IF(ISBLANK(Prevalence!H86), "",Prevalence!H86)</f>
        <v/>
      </c>
      <c r="O55" s="189">
        <f>IF(ISBLANK(Prevalence!I86), "",Prevalence!I86)</f>
        <v>3.0000000000000001E-3</v>
      </c>
      <c r="P55" s="189" t="str">
        <f>IF(ISBLANK(Prevalence!J86), "",Prevalence!J86)</f>
        <v/>
      </c>
      <c r="Q55" s="189">
        <f t="shared" si="5"/>
        <v>2.7000000000000001E-3</v>
      </c>
      <c r="R55" s="189" t="str">
        <f>IF(ISBLANK(Prevalence!K86), "",Prevalence!K86)</f>
        <v/>
      </c>
      <c r="S55" s="189">
        <f>IF(ISBLANK(Prevalence!L86), "",Prevalence!L86)</f>
        <v>2.7000000000000001E-3</v>
      </c>
      <c r="T55" s="189" t="str">
        <f>IF(ISBLANK(Prevalence!M86), "",Prevalence!M86)</f>
        <v/>
      </c>
      <c r="U55" s="189" t="str">
        <f>IF(ISBLANK(Prevalence!N86), "",Prevalence!N86)</f>
        <v/>
      </c>
      <c r="V55" s="189">
        <f>Prevalence!O86</f>
        <v>0</v>
      </c>
    </row>
    <row r="56" spans="2:22" x14ac:dyDescent="0.35">
      <c r="B56" s="189" t="str">
        <f>IF(ISBLANK(Prevalence!B87), "",Prevalence!B87)</f>
        <v>Hauts Bassins</v>
      </c>
      <c r="C56" s="189" t="str">
        <f>Prevalence!C87</f>
        <v>DS N'Dorola</v>
      </c>
      <c r="D56" s="189">
        <f>IF(ISBLANK(Prevalence!D87), 0,Prevalence!D87)</f>
        <v>172565</v>
      </c>
      <c r="E56" s="189">
        <f t="shared" si="1"/>
        <v>0</v>
      </c>
      <c r="F56" s="189" t="str">
        <f>IF(ISBLANK(Prevalence!E87), "",Prevalence!E87)</f>
        <v/>
      </c>
      <c r="G56" s="189" t="str">
        <f>IF(ISBLANK(Prevalence!F87), "",Prevalence!F87)</f>
        <v/>
      </c>
      <c r="H56" s="189" t="str">
        <f>IF(ISBLANK(Prevalence!G87), "",Prevalence!G87)</f>
        <v/>
      </c>
      <c r="I56" s="189">
        <f t="shared" si="2"/>
        <v>0</v>
      </c>
      <c r="J56" s="189" t="str">
        <f t="shared" si="3"/>
        <v/>
      </c>
      <c r="K56" s="189" t="str">
        <f t="shared" si="6"/>
        <v/>
      </c>
      <c r="L56" s="189" t="str">
        <f t="shared" si="7"/>
        <v/>
      </c>
      <c r="M56" s="189">
        <f t="shared" si="4"/>
        <v>3.0000000000000001E-3</v>
      </c>
      <c r="N56" s="189" t="str">
        <f>IF(ISBLANK(Prevalence!H87), "",Prevalence!H87)</f>
        <v/>
      </c>
      <c r="O56" s="189">
        <f>IF(ISBLANK(Prevalence!I87), "",Prevalence!I87)</f>
        <v>3.0000000000000001E-3</v>
      </c>
      <c r="P56" s="189" t="str">
        <f>IF(ISBLANK(Prevalence!J87), "",Prevalence!J87)</f>
        <v/>
      </c>
      <c r="Q56" s="189">
        <f t="shared" si="5"/>
        <v>2.7000000000000001E-3</v>
      </c>
      <c r="R56" s="189" t="str">
        <f>IF(ISBLANK(Prevalence!K87), "",Prevalence!K87)</f>
        <v/>
      </c>
      <c r="S56" s="189">
        <f>IF(ISBLANK(Prevalence!L87), "",Prevalence!L87)</f>
        <v>2.7000000000000001E-3</v>
      </c>
      <c r="T56" s="189" t="str">
        <f>IF(ISBLANK(Prevalence!M87), "",Prevalence!M87)</f>
        <v/>
      </c>
      <c r="U56" s="189" t="str">
        <f>IF(ISBLANK(Prevalence!N87), "",Prevalence!N87)</f>
        <v/>
      </c>
      <c r="V56" s="189">
        <f>Prevalence!O87</f>
        <v>0</v>
      </c>
    </row>
    <row r="57" spans="2:22" x14ac:dyDescent="0.35">
      <c r="B57" s="189" t="str">
        <f>IF(ISBLANK(Prevalence!B88), "",Prevalence!B88)</f>
        <v>Hauts Bassins</v>
      </c>
      <c r="C57" s="189" t="str">
        <f>Prevalence!C88</f>
        <v>DS Orodara</v>
      </c>
      <c r="D57" s="189">
        <f>IF(ISBLANK(Prevalence!D88), 0,Prevalence!D88)</f>
        <v>283424</v>
      </c>
      <c r="E57" s="189">
        <f t="shared" si="1"/>
        <v>0</v>
      </c>
      <c r="F57" s="189" t="str">
        <f>IF(ISBLANK(Prevalence!E88), "",Prevalence!E88)</f>
        <v/>
      </c>
      <c r="G57" s="189" t="str">
        <f>IF(ISBLANK(Prevalence!F88), "",Prevalence!F88)</f>
        <v/>
      </c>
      <c r="H57" s="189" t="str">
        <f>IF(ISBLANK(Prevalence!G88), "",Prevalence!G88)</f>
        <v/>
      </c>
      <c r="I57" s="189">
        <f t="shared" si="2"/>
        <v>0</v>
      </c>
      <c r="J57" s="189" t="str">
        <f t="shared" si="3"/>
        <v/>
      </c>
      <c r="K57" s="189" t="str">
        <f t="shared" si="6"/>
        <v/>
      </c>
      <c r="L57" s="189" t="str">
        <f t="shared" si="7"/>
        <v/>
      </c>
      <c r="M57" s="189">
        <f t="shared" si="4"/>
        <v>3.0000000000000001E-3</v>
      </c>
      <c r="N57" s="189" t="str">
        <f>IF(ISBLANK(Prevalence!H88), "",Prevalence!H88)</f>
        <v/>
      </c>
      <c r="O57" s="189">
        <f>IF(ISBLANK(Prevalence!I88), "",Prevalence!I88)</f>
        <v>3.0000000000000001E-3</v>
      </c>
      <c r="P57" s="189" t="str">
        <f>IF(ISBLANK(Prevalence!J88), "",Prevalence!J88)</f>
        <v/>
      </c>
      <c r="Q57" s="189">
        <f t="shared" si="5"/>
        <v>2.7000000000000001E-3</v>
      </c>
      <c r="R57" s="189" t="str">
        <f>IF(ISBLANK(Prevalence!K88), "",Prevalence!K88)</f>
        <v/>
      </c>
      <c r="S57" s="189">
        <f>IF(ISBLANK(Prevalence!L88), "",Prevalence!L88)</f>
        <v>2.7000000000000001E-3</v>
      </c>
      <c r="T57" s="189" t="str">
        <f>IF(ISBLANK(Prevalence!M88), "",Prevalence!M88)</f>
        <v/>
      </c>
      <c r="U57" s="189" t="str">
        <f>IF(ISBLANK(Prevalence!N88), "",Prevalence!N88)</f>
        <v/>
      </c>
      <c r="V57" s="189">
        <f>Prevalence!O88</f>
        <v>0</v>
      </c>
    </row>
    <row r="58" spans="2:22" x14ac:dyDescent="0.35">
      <c r="B58" s="189" t="str">
        <f>IF(ISBLANK(Prevalence!B89), "",Prevalence!B89)</f>
        <v>Nord</v>
      </c>
      <c r="C58" s="189" t="str">
        <f>Prevalence!C89</f>
        <v>DS Gourcy</v>
      </c>
      <c r="D58" s="189">
        <f>IF(ISBLANK(Prevalence!D89), 0,Prevalence!D89)</f>
        <v>275083</v>
      </c>
      <c r="E58" s="189">
        <f t="shared" si="1"/>
        <v>0</v>
      </c>
      <c r="F58" s="189" t="str">
        <f>IF(ISBLANK(Prevalence!E89), "",Prevalence!E89)</f>
        <v/>
      </c>
      <c r="G58" s="189" t="str">
        <f>IF(ISBLANK(Prevalence!F89), "",Prevalence!F89)</f>
        <v/>
      </c>
      <c r="H58" s="189" t="str">
        <f>IF(ISBLANK(Prevalence!G89), "",Prevalence!G89)</f>
        <v/>
      </c>
      <c r="I58" s="189">
        <f t="shared" si="2"/>
        <v>0</v>
      </c>
      <c r="J58" s="189" t="str">
        <f t="shared" si="3"/>
        <v/>
      </c>
      <c r="K58" s="189" t="str">
        <f t="shared" si="6"/>
        <v/>
      </c>
      <c r="L58" s="189" t="str">
        <f t="shared" si="7"/>
        <v/>
      </c>
      <c r="M58" s="189">
        <f t="shared" si="4"/>
        <v>2.7000000000000003E-2</v>
      </c>
      <c r="N58" s="189" t="str">
        <f>IF(ISBLANK(Prevalence!H89), "",Prevalence!H89)</f>
        <v/>
      </c>
      <c r="O58" s="189">
        <f>IF(ISBLANK(Prevalence!I89), "",Prevalence!I89)</f>
        <v>2.7000000000000003E-2</v>
      </c>
      <c r="P58" s="189" t="str">
        <f>IF(ISBLANK(Prevalence!J89), "",Prevalence!J89)</f>
        <v/>
      </c>
      <c r="Q58" s="189">
        <f t="shared" si="5"/>
        <v>2.4300000000000002E-2</v>
      </c>
      <c r="R58" s="189" t="str">
        <f>IF(ISBLANK(Prevalence!K89), "",Prevalence!K89)</f>
        <v/>
      </c>
      <c r="S58" s="189">
        <f>IF(ISBLANK(Prevalence!L89), "",Prevalence!L89)</f>
        <v>2.4300000000000002E-2</v>
      </c>
      <c r="T58" s="189" t="str">
        <f>IF(ISBLANK(Prevalence!M89), "",Prevalence!M89)</f>
        <v/>
      </c>
      <c r="U58" s="189" t="str">
        <f>IF(ISBLANK(Prevalence!N89), "",Prevalence!N89)</f>
        <v/>
      </c>
      <c r="V58" s="189">
        <f>Prevalence!O89</f>
        <v>0</v>
      </c>
    </row>
    <row r="59" spans="2:22" x14ac:dyDescent="0.35">
      <c r="B59" s="189" t="str">
        <f>IF(ISBLANK(Prevalence!B90), "",Prevalence!B90)</f>
        <v>Nord</v>
      </c>
      <c r="C59" s="189" t="str">
        <f>Prevalence!C90</f>
        <v>DS Ouahigouya</v>
      </c>
      <c r="D59" s="189">
        <f>IF(ISBLANK(Prevalence!D90), 0,Prevalence!D90)</f>
        <v>443022</v>
      </c>
      <c r="E59" s="189">
        <f t="shared" si="1"/>
        <v>0</v>
      </c>
      <c r="F59" s="189" t="str">
        <f>IF(ISBLANK(Prevalence!E90), "",Prevalence!E90)</f>
        <v/>
      </c>
      <c r="G59" s="189" t="str">
        <f>IF(ISBLANK(Prevalence!F90), "",Prevalence!F90)</f>
        <v/>
      </c>
      <c r="H59" s="189" t="str">
        <f>IF(ISBLANK(Prevalence!G90), "",Prevalence!G90)</f>
        <v/>
      </c>
      <c r="I59" s="189">
        <f t="shared" si="2"/>
        <v>0</v>
      </c>
      <c r="J59" s="189" t="str">
        <f t="shared" si="3"/>
        <v/>
      </c>
      <c r="K59" s="189" t="str">
        <f t="shared" si="6"/>
        <v/>
      </c>
      <c r="L59" s="189" t="str">
        <f t="shared" si="7"/>
        <v/>
      </c>
      <c r="M59" s="189">
        <f t="shared" si="4"/>
        <v>1.7000000000000001E-2</v>
      </c>
      <c r="N59" s="189" t="str">
        <f>IF(ISBLANK(Prevalence!H90), "",Prevalence!H90)</f>
        <v/>
      </c>
      <c r="O59" s="189">
        <f>IF(ISBLANK(Prevalence!I90), "",Prevalence!I90)</f>
        <v>1.7000000000000001E-2</v>
      </c>
      <c r="P59" s="189" t="str">
        <f>IF(ISBLANK(Prevalence!J90), "",Prevalence!J90)</f>
        <v/>
      </c>
      <c r="Q59" s="189">
        <f t="shared" si="5"/>
        <v>1.5300000000000001E-2</v>
      </c>
      <c r="R59" s="189" t="str">
        <f>IF(ISBLANK(Prevalence!K90), "",Prevalence!K90)</f>
        <v/>
      </c>
      <c r="S59" s="189">
        <f>IF(ISBLANK(Prevalence!L90), "",Prevalence!L90)</f>
        <v>1.5300000000000001E-2</v>
      </c>
      <c r="T59" s="189" t="str">
        <f>IF(ISBLANK(Prevalence!M90), "",Prevalence!M90)</f>
        <v/>
      </c>
      <c r="U59" s="189" t="str">
        <f>IF(ISBLANK(Prevalence!N90), "",Prevalence!N90)</f>
        <v/>
      </c>
      <c r="V59" s="189">
        <f>Prevalence!O90</f>
        <v>0</v>
      </c>
    </row>
    <row r="60" spans="2:22" x14ac:dyDescent="0.35">
      <c r="B60" s="189" t="str">
        <f>IF(ISBLANK(Prevalence!B91), "",Prevalence!B91)</f>
        <v>Nord</v>
      </c>
      <c r="C60" s="189" t="str">
        <f>Prevalence!C91</f>
        <v>DS SÃ©guÃ©nÃ©ga</v>
      </c>
      <c r="D60" s="189">
        <f>IF(ISBLANK(Prevalence!D91), 0,Prevalence!D91)</f>
        <v>290533</v>
      </c>
      <c r="E60" s="189">
        <f t="shared" si="1"/>
        <v>0</v>
      </c>
      <c r="F60" s="189" t="str">
        <f>IF(ISBLANK(Prevalence!E91), "",Prevalence!E91)</f>
        <v/>
      </c>
      <c r="G60" s="189" t="str">
        <f>IF(ISBLANK(Prevalence!F91), "",Prevalence!F91)</f>
        <v/>
      </c>
      <c r="H60" s="189" t="str">
        <f>IF(ISBLANK(Prevalence!G91), "",Prevalence!G91)</f>
        <v/>
      </c>
      <c r="I60" s="189">
        <f t="shared" si="2"/>
        <v>0</v>
      </c>
      <c r="J60" s="189" t="str">
        <f t="shared" si="3"/>
        <v/>
      </c>
      <c r="K60" s="189" t="str">
        <f t="shared" si="6"/>
        <v/>
      </c>
      <c r="L60" s="189" t="str">
        <f t="shared" si="7"/>
        <v/>
      </c>
      <c r="M60" s="189">
        <f t="shared" si="4"/>
        <v>1.7000000000000001E-2</v>
      </c>
      <c r="N60" s="189" t="str">
        <f>IF(ISBLANK(Prevalence!H91), "",Prevalence!H91)</f>
        <v/>
      </c>
      <c r="O60" s="189">
        <f>IF(ISBLANK(Prevalence!I91), "",Prevalence!I91)</f>
        <v>1.7000000000000001E-2</v>
      </c>
      <c r="P60" s="189" t="str">
        <f>IF(ISBLANK(Prevalence!J91), "",Prevalence!J91)</f>
        <v/>
      </c>
      <c r="Q60" s="189">
        <f t="shared" si="5"/>
        <v>1.5300000000000001E-2</v>
      </c>
      <c r="R60" s="189" t="str">
        <f>IF(ISBLANK(Prevalence!K91), "",Prevalence!K91)</f>
        <v/>
      </c>
      <c r="S60" s="189">
        <f>IF(ISBLANK(Prevalence!L91), "",Prevalence!L91)</f>
        <v>1.5300000000000001E-2</v>
      </c>
      <c r="T60" s="189" t="str">
        <f>IF(ISBLANK(Prevalence!M91), "",Prevalence!M91)</f>
        <v/>
      </c>
      <c r="U60" s="189" t="str">
        <f>IF(ISBLANK(Prevalence!N91), "",Prevalence!N91)</f>
        <v/>
      </c>
      <c r="V60" s="189">
        <f>Prevalence!O91</f>
        <v>0</v>
      </c>
    </row>
    <row r="61" spans="2:22" x14ac:dyDescent="0.35">
      <c r="B61" s="189" t="str">
        <f>IF(ISBLANK(Prevalence!B92), "",Prevalence!B92)</f>
        <v>Nord</v>
      </c>
      <c r="C61" s="189" t="str">
        <f>Prevalence!C92</f>
        <v>DS Thiou</v>
      </c>
      <c r="D61" s="189">
        <f>IF(ISBLANK(Prevalence!D92), 0,Prevalence!D92)</f>
        <v>218928</v>
      </c>
      <c r="E61" s="189">
        <f t="shared" si="1"/>
        <v>0</v>
      </c>
      <c r="F61" s="189" t="str">
        <f>IF(ISBLANK(Prevalence!E92), "",Prevalence!E92)</f>
        <v/>
      </c>
      <c r="G61" s="189" t="str">
        <f>IF(ISBLANK(Prevalence!F92), "",Prevalence!F92)</f>
        <v/>
      </c>
      <c r="H61" s="189" t="str">
        <f>IF(ISBLANK(Prevalence!G92), "",Prevalence!G92)</f>
        <v/>
      </c>
      <c r="I61" s="189">
        <f t="shared" si="2"/>
        <v>0</v>
      </c>
      <c r="J61" s="189" t="str">
        <f t="shared" si="3"/>
        <v/>
      </c>
      <c r="K61" s="189" t="str">
        <f t="shared" si="6"/>
        <v/>
      </c>
      <c r="L61" s="189" t="str">
        <f t="shared" si="7"/>
        <v/>
      </c>
      <c r="M61" s="189">
        <f t="shared" si="4"/>
        <v>1.7000000000000001E-2</v>
      </c>
      <c r="N61" s="189" t="str">
        <f>IF(ISBLANK(Prevalence!H92), "",Prevalence!H92)</f>
        <v/>
      </c>
      <c r="O61" s="189">
        <f>IF(ISBLANK(Prevalence!I92), "",Prevalence!I92)</f>
        <v>1.7000000000000001E-2</v>
      </c>
      <c r="P61" s="189" t="str">
        <f>IF(ISBLANK(Prevalence!J92), "",Prevalence!J92)</f>
        <v/>
      </c>
      <c r="Q61" s="189">
        <f t="shared" si="5"/>
        <v>1.5300000000000001E-2</v>
      </c>
      <c r="R61" s="189" t="str">
        <f>IF(ISBLANK(Prevalence!K92), "",Prevalence!K92)</f>
        <v/>
      </c>
      <c r="S61" s="189">
        <f>IF(ISBLANK(Prevalence!L92), "",Prevalence!L92)</f>
        <v>1.5300000000000001E-2</v>
      </c>
      <c r="T61" s="189" t="str">
        <f>IF(ISBLANK(Prevalence!M92), "",Prevalence!M92)</f>
        <v/>
      </c>
      <c r="U61" s="189" t="str">
        <f>IF(ISBLANK(Prevalence!N92), "",Prevalence!N92)</f>
        <v/>
      </c>
      <c r="V61" s="189">
        <f>Prevalence!O92</f>
        <v>0</v>
      </c>
    </row>
    <row r="62" spans="2:22" x14ac:dyDescent="0.35">
      <c r="B62" s="189" t="str">
        <f>IF(ISBLANK(Prevalence!B93), "",Prevalence!B93)</f>
        <v>Nord</v>
      </c>
      <c r="C62" s="189" t="str">
        <f>Prevalence!C93</f>
        <v>DS Titao</v>
      </c>
      <c r="D62" s="189">
        <f>IF(ISBLANK(Prevalence!D93), 0,Prevalence!D93)</f>
        <v>225658</v>
      </c>
      <c r="E62" s="189">
        <f t="shared" si="1"/>
        <v>0</v>
      </c>
      <c r="F62" s="189" t="str">
        <f>IF(ISBLANK(Prevalence!E93), "",Prevalence!E93)</f>
        <v/>
      </c>
      <c r="G62" s="189" t="str">
        <f>IF(ISBLANK(Prevalence!F93), "",Prevalence!F93)</f>
        <v/>
      </c>
      <c r="H62" s="189" t="str">
        <f>IF(ISBLANK(Prevalence!G93), "",Prevalence!G93)</f>
        <v/>
      </c>
      <c r="I62" s="189">
        <f t="shared" si="2"/>
        <v>0</v>
      </c>
      <c r="J62" s="189" t="str">
        <f t="shared" si="3"/>
        <v/>
      </c>
      <c r="K62" s="189" t="str">
        <f t="shared" si="6"/>
        <v/>
      </c>
      <c r="L62" s="189" t="str">
        <f t="shared" si="7"/>
        <v/>
      </c>
      <c r="M62" s="189">
        <f t="shared" si="4"/>
        <v>1.6E-2</v>
      </c>
      <c r="N62" s="189" t="str">
        <f>IF(ISBLANK(Prevalence!H93), "",Prevalence!H93)</f>
        <v/>
      </c>
      <c r="O62" s="189">
        <f>IF(ISBLANK(Prevalence!I93), "",Prevalence!I93)</f>
        <v>1.6E-2</v>
      </c>
      <c r="P62" s="189" t="str">
        <f>IF(ISBLANK(Prevalence!J93), "",Prevalence!J93)</f>
        <v/>
      </c>
      <c r="Q62" s="189">
        <f t="shared" si="5"/>
        <v>1.44E-2</v>
      </c>
      <c r="R62" s="189" t="str">
        <f>IF(ISBLANK(Prevalence!K93), "",Prevalence!K93)</f>
        <v/>
      </c>
      <c r="S62" s="189">
        <f>IF(ISBLANK(Prevalence!L93), "",Prevalence!L93)</f>
        <v>1.44E-2</v>
      </c>
      <c r="T62" s="189" t="str">
        <f>IF(ISBLANK(Prevalence!M93), "",Prevalence!M93)</f>
        <v/>
      </c>
      <c r="U62" s="189" t="str">
        <f>IF(ISBLANK(Prevalence!N93), "",Prevalence!N93)</f>
        <v/>
      </c>
      <c r="V62" s="189">
        <f>Prevalence!O93</f>
        <v>0</v>
      </c>
    </row>
    <row r="63" spans="2:22" x14ac:dyDescent="0.35">
      <c r="B63" s="189" t="str">
        <f>IF(ISBLANK(Prevalence!B94), "",Prevalence!B94)</f>
        <v>Nord</v>
      </c>
      <c r="C63" s="189" t="str">
        <f>Prevalence!C94</f>
        <v>DS Yako</v>
      </c>
      <c r="D63" s="189">
        <f>IF(ISBLANK(Prevalence!D94), 0,Prevalence!D94)</f>
        <v>523288</v>
      </c>
      <c r="E63" s="189">
        <f t="shared" si="1"/>
        <v>0</v>
      </c>
      <c r="F63" s="189" t="str">
        <f>IF(ISBLANK(Prevalence!E94), "",Prevalence!E94)</f>
        <v/>
      </c>
      <c r="G63" s="189" t="str">
        <f>IF(ISBLANK(Prevalence!F94), "",Prevalence!F94)</f>
        <v/>
      </c>
      <c r="H63" s="189" t="str">
        <f>IF(ISBLANK(Prevalence!G94), "",Prevalence!G94)</f>
        <v/>
      </c>
      <c r="I63" s="189">
        <f t="shared" si="2"/>
        <v>0</v>
      </c>
      <c r="J63" s="189" t="str">
        <f t="shared" si="3"/>
        <v/>
      </c>
      <c r="K63" s="189" t="str">
        <f t="shared" si="6"/>
        <v/>
      </c>
      <c r="L63" s="189" t="str">
        <f t="shared" si="7"/>
        <v/>
      </c>
      <c r="M63" s="189">
        <f t="shared" si="4"/>
        <v>1.3000000000000001E-2</v>
      </c>
      <c r="N63" s="189" t="str">
        <f>IF(ISBLANK(Prevalence!H94), "",Prevalence!H94)</f>
        <v/>
      </c>
      <c r="O63" s="189">
        <f>IF(ISBLANK(Prevalence!I94), "",Prevalence!I94)</f>
        <v>1.3000000000000001E-2</v>
      </c>
      <c r="P63" s="189" t="str">
        <f>IF(ISBLANK(Prevalence!J94), "",Prevalence!J94)</f>
        <v/>
      </c>
      <c r="Q63" s="189">
        <f t="shared" si="5"/>
        <v>1.17E-2</v>
      </c>
      <c r="R63" s="189" t="str">
        <f>IF(ISBLANK(Prevalence!K94), "",Prevalence!K94)</f>
        <v/>
      </c>
      <c r="S63" s="189">
        <f>IF(ISBLANK(Prevalence!L94), "",Prevalence!L94)</f>
        <v>1.17E-2</v>
      </c>
      <c r="T63" s="189" t="str">
        <f>IF(ISBLANK(Prevalence!M94), "",Prevalence!M94)</f>
        <v/>
      </c>
      <c r="U63" s="189" t="str">
        <f>IF(ISBLANK(Prevalence!N94), "",Prevalence!N94)</f>
        <v/>
      </c>
      <c r="V63" s="189">
        <f>Prevalence!O94</f>
        <v>0</v>
      </c>
    </row>
    <row r="64" spans="2:22" x14ac:dyDescent="0.35">
      <c r="B64" s="189" t="str">
        <f>IF(ISBLANK(Prevalence!B95), "",Prevalence!B95)</f>
        <v>Plateau Central</v>
      </c>
      <c r="C64" s="189" t="str">
        <f>Prevalence!C95</f>
        <v>DS BoussÃ©</v>
      </c>
      <c r="D64" s="189">
        <f>IF(ISBLANK(Prevalence!D95), 0,Prevalence!D95)</f>
        <v>204270</v>
      </c>
      <c r="E64" s="189">
        <f t="shared" si="1"/>
        <v>0</v>
      </c>
      <c r="F64" s="189" t="str">
        <f>IF(ISBLANK(Prevalence!E95), "",Prevalence!E95)</f>
        <v/>
      </c>
      <c r="G64" s="189" t="str">
        <f>IF(ISBLANK(Prevalence!F95), "",Prevalence!F95)</f>
        <v/>
      </c>
      <c r="H64" s="189" t="str">
        <f>IF(ISBLANK(Prevalence!G95), "",Prevalence!G95)</f>
        <v/>
      </c>
      <c r="I64" s="189">
        <f t="shared" si="2"/>
        <v>0</v>
      </c>
      <c r="J64" s="189" t="str">
        <f t="shared" si="3"/>
        <v/>
      </c>
      <c r="K64" s="189" t="str">
        <f t="shared" si="6"/>
        <v/>
      </c>
      <c r="L64" s="189" t="str">
        <f t="shared" si="7"/>
        <v/>
      </c>
      <c r="M64" s="189">
        <f t="shared" si="4"/>
        <v>4.0000000000000001E-3</v>
      </c>
      <c r="N64" s="189" t="str">
        <f>IF(ISBLANK(Prevalence!H95), "",Prevalence!H95)</f>
        <v/>
      </c>
      <c r="O64" s="189">
        <f>IF(ISBLANK(Prevalence!I95), "",Prevalence!I95)</f>
        <v>4.0000000000000001E-3</v>
      </c>
      <c r="P64" s="189" t="str">
        <f>IF(ISBLANK(Prevalence!J95), "",Prevalence!J95)</f>
        <v/>
      </c>
      <c r="Q64" s="189">
        <f t="shared" si="5"/>
        <v>3.5999999999999999E-3</v>
      </c>
      <c r="R64" s="189" t="str">
        <f>IF(ISBLANK(Prevalence!K95), "",Prevalence!K95)</f>
        <v/>
      </c>
      <c r="S64" s="189">
        <f>IF(ISBLANK(Prevalence!L95), "",Prevalence!L95)</f>
        <v>3.5999999999999999E-3</v>
      </c>
      <c r="T64" s="189" t="str">
        <f>IF(ISBLANK(Prevalence!M95), "",Prevalence!M95)</f>
        <v/>
      </c>
      <c r="U64" s="189" t="str">
        <f>IF(ISBLANK(Prevalence!N95), "",Prevalence!N95)</f>
        <v/>
      </c>
      <c r="V64" s="189">
        <f>Prevalence!O95</f>
        <v>0</v>
      </c>
    </row>
    <row r="65" spans="2:22" x14ac:dyDescent="0.35">
      <c r="B65" s="189" t="str">
        <f>IF(ISBLANK(Prevalence!B96), "",Prevalence!B96)</f>
        <v>Plateau Central</v>
      </c>
      <c r="C65" s="189" t="str">
        <f>Prevalence!C96</f>
        <v>DS ZiniarÃ©</v>
      </c>
      <c r="D65" s="189">
        <f>IF(ISBLANK(Prevalence!D96), 0,Prevalence!D96)</f>
        <v>354878</v>
      </c>
      <c r="E65" s="189">
        <f t="shared" si="1"/>
        <v>0</v>
      </c>
      <c r="F65" s="189" t="str">
        <f>IF(ISBLANK(Prevalence!E96), "",Prevalence!E96)</f>
        <v/>
      </c>
      <c r="G65" s="189" t="str">
        <f>IF(ISBLANK(Prevalence!F96), "",Prevalence!F96)</f>
        <v/>
      </c>
      <c r="H65" s="189" t="str">
        <f>IF(ISBLANK(Prevalence!G96), "",Prevalence!G96)</f>
        <v/>
      </c>
      <c r="I65" s="189">
        <f t="shared" si="2"/>
        <v>0</v>
      </c>
      <c r="J65" s="189" t="str">
        <f t="shared" si="3"/>
        <v/>
      </c>
      <c r="K65" s="189" t="str">
        <f t="shared" si="6"/>
        <v/>
      </c>
      <c r="L65" s="189" t="str">
        <f t="shared" si="7"/>
        <v/>
      </c>
      <c r="M65" s="189">
        <f t="shared" si="4"/>
        <v>6.9999999999999993E-3</v>
      </c>
      <c r="N65" s="189" t="str">
        <f>IF(ISBLANK(Prevalence!H96), "",Prevalence!H96)</f>
        <v/>
      </c>
      <c r="O65" s="189">
        <f>IF(ISBLANK(Prevalence!I96), "",Prevalence!I96)</f>
        <v>6.9999999999999993E-3</v>
      </c>
      <c r="P65" s="189" t="str">
        <f>IF(ISBLANK(Prevalence!J96), "",Prevalence!J96)</f>
        <v/>
      </c>
      <c r="Q65" s="189">
        <f t="shared" si="5"/>
        <v>6.2999999999999992E-3</v>
      </c>
      <c r="R65" s="189" t="str">
        <f>IF(ISBLANK(Prevalence!K96), "",Prevalence!K96)</f>
        <v/>
      </c>
      <c r="S65" s="189">
        <f>IF(ISBLANK(Prevalence!L96), "",Prevalence!L96)</f>
        <v>6.2999999999999992E-3</v>
      </c>
      <c r="T65" s="189" t="str">
        <f>IF(ISBLANK(Prevalence!M96), "",Prevalence!M96)</f>
        <v/>
      </c>
      <c r="U65" s="189" t="str">
        <f>IF(ISBLANK(Prevalence!N96), "",Prevalence!N96)</f>
        <v/>
      </c>
      <c r="V65" s="189">
        <f>Prevalence!O96</f>
        <v>0</v>
      </c>
    </row>
    <row r="66" spans="2:22" x14ac:dyDescent="0.35">
      <c r="B66" s="189" t="str">
        <f>IF(ISBLANK(Prevalence!B97), "",Prevalence!B97)</f>
        <v>Plateau Central</v>
      </c>
      <c r="C66" s="189" t="str">
        <f>Prevalence!C97</f>
        <v>DS Zorgho</v>
      </c>
      <c r="D66" s="189">
        <f>IF(ISBLANK(Prevalence!D97), 0,Prevalence!D97)</f>
        <v>557651</v>
      </c>
      <c r="E66" s="189">
        <f t="shared" si="1"/>
        <v>0</v>
      </c>
      <c r="F66" s="189" t="str">
        <f>IF(ISBLANK(Prevalence!E97), "",Prevalence!E97)</f>
        <v/>
      </c>
      <c r="G66" s="189" t="str">
        <f>IF(ISBLANK(Prevalence!F97), "",Prevalence!F97)</f>
        <v/>
      </c>
      <c r="H66" s="189" t="str">
        <f>IF(ISBLANK(Prevalence!G97), "",Prevalence!G97)</f>
        <v/>
      </c>
      <c r="I66" s="189">
        <f t="shared" si="2"/>
        <v>0</v>
      </c>
      <c r="J66" s="189" t="str">
        <f t="shared" si="3"/>
        <v/>
      </c>
      <c r="K66" s="189" t="str">
        <f t="shared" si="6"/>
        <v/>
      </c>
      <c r="L66" s="189" t="str">
        <f t="shared" si="7"/>
        <v/>
      </c>
      <c r="M66" s="189">
        <f t="shared" si="4"/>
        <v>3.0000000000000001E-3</v>
      </c>
      <c r="N66" s="189" t="str">
        <f>IF(ISBLANK(Prevalence!H97), "",Prevalence!H97)</f>
        <v/>
      </c>
      <c r="O66" s="189">
        <f>IF(ISBLANK(Prevalence!I97), "",Prevalence!I97)</f>
        <v>3.0000000000000001E-3</v>
      </c>
      <c r="P66" s="189" t="str">
        <f>IF(ISBLANK(Prevalence!J97), "",Prevalence!J97)</f>
        <v/>
      </c>
      <c r="Q66" s="189">
        <f t="shared" si="5"/>
        <v>2.7000000000000001E-3</v>
      </c>
      <c r="R66" s="189" t="str">
        <f>IF(ISBLANK(Prevalence!K97), "",Prevalence!K97)</f>
        <v/>
      </c>
      <c r="S66" s="189">
        <f>IF(ISBLANK(Prevalence!L97), "",Prevalence!L97)</f>
        <v>2.7000000000000001E-3</v>
      </c>
      <c r="T66" s="189" t="str">
        <f>IF(ISBLANK(Prevalence!M97), "",Prevalence!M97)</f>
        <v/>
      </c>
      <c r="U66" s="189" t="str">
        <f>IF(ISBLANK(Prevalence!N97), "",Prevalence!N97)</f>
        <v/>
      </c>
      <c r="V66" s="189">
        <f>Prevalence!O97</f>
        <v>0</v>
      </c>
    </row>
    <row r="67" spans="2:22" x14ac:dyDescent="0.35">
      <c r="B67" s="189" t="str">
        <f>IF(ISBLANK(Prevalence!B98), "",Prevalence!B98)</f>
        <v>Sahel</v>
      </c>
      <c r="C67" s="189" t="str">
        <f>Prevalence!C98</f>
        <v>DS Djibo</v>
      </c>
      <c r="D67" s="189">
        <f>IF(ISBLANK(Prevalence!D98), 0,Prevalence!D98)</f>
        <v>392340</v>
      </c>
      <c r="E67" s="189">
        <f t="shared" si="1"/>
        <v>0</v>
      </c>
      <c r="F67" s="189" t="str">
        <f>IF(ISBLANK(Prevalence!E98), "",Prevalence!E98)</f>
        <v/>
      </c>
      <c r="G67" s="189" t="str">
        <f>IF(ISBLANK(Prevalence!F98), "",Prevalence!F98)</f>
        <v/>
      </c>
      <c r="H67" s="189" t="str">
        <f>IF(ISBLANK(Prevalence!G98), "",Prevalence!G98)</f>
        <v/>
      </c>
      <c r="I67" s="189">
        <f t="shared" si="2"/>
        <v>0</v>
      </c>
      <c r="J67" s="189" t="str">
        <f t="shared" si="3"/>
        <v/>
      </c>
      <c r="K67" s="189" t="str">
        <f t="shared" si="6"/>
        <v/>
      </c>
      <c r="L67" s="189" t="str">
        <f t="shared" si="7"/>
        <v/>
      </c>
      <c r="M67" s="189">
        <f t="shared" si="4"/>
        <v>4.5999999999999999E-2</v>
      </c>
      <c r="N67" s="189" t="str">
        <f>IF(ISBLANK(Prevalence!H98), "",Prevalence!H98)</f>
        <v/>
      </c>
      <c r="O67" s="189">
        <f>IF(ISBLANK(Prevalence!I98), "",Prevalence!I98)</f>
        <v>4.5999999999999999E-2</v>
      </c>
      <c r="P67" s="189" t="str">
        <f>IF(ISBLANK(Prevalence!J98), "",Prevalence!J98)</f>
        <v/>
      </c>
      <c r="Q67" s="189">
        <f t="shared" si="5"/>
        <v>4.1399999999999999E-2</v>
      </c>
      <c r="R67" s="189" t="str">
        <f>IF(ISBLANK(Prevalence!K98), "",Prevalence!K98)</f>
        <v/>
      </c>
      <c r="S67" s="189">
        <f>IF(ISBLANK(Prevalence!L98), "",Prevalence!L98)</f>
        <v>4.1399999999999999E-2</v>
      </c>
      <c r="T67" s="189" t="str">
        <f>IF(ISBLANK(Prevalence!M98), "",Prevalence!M98)</f>
        <v/>
      </c>
      <c r="U67" s="189" t="str">
        <f>IF(ISBLANK(Prevalence!N98), "",Prevalence!N98)</f>
        <v/>
      </c>
      <c r="V67" s="189">
        <f>Prevalence!O98</f>
        <v>0</v>
      </c>
    </row>
    <row r="68" spans="2:22" x14ac:dyDescent="0.35">
      <c r="B68" s="189" t="str">
        <f>IF(ISBLANK(Prevalence!B99), "",Prevalence!B99)</f>
        <v>Sahel</v>
      </c>
      <c r="C68" s="189" t="str">
        <f>Prevalence!C99</f>
        <v>DS Dori</v>
      </c>
      <c r="D68" s="189">
        <f>IF(ISBLANK(Prevalence!D99), 0,Prevalence!D99)</f>
        <v>466004</v>
      </c>
      <c r="E68" s="189">
        <f t="shared" si="1"/>
        <v>0</v>
      </c>
      <c r="F68" s="189" t="str">
        <f>IF(ISBLANK(Prevalence!E99), "",Prevalence!E99)</f>
        <v/>
      </c>
      <c r="G68" s="189" t="str">
        <f>IF(ISBLANK(Prevalence!F99), "",Prevalence!F99)</f>
        <v/>
      </c>
      <c r="H68" s="189" t="str">
        <f>IF(ISBLANK(Prevalence!G99), "",Prevalence!G99)</f>
        <v/>
      </c>
      <c r="I68" s="189">
        <f t="shared" si="2"/>
        <v>0</v>
      </c>
      <c r="J68" s="189" t="str">
        <f t="shared" si="3"/>
        <v/>
      </c>
      <c r="K68" s="189" t="str">
        <f t="shared" si="6"/>
        <v/>
      </c>
      <c r="L68" s="189" t="str">
        <f t="shared" si="7"/>
        <v/>
      </c>
      <c r="M68" s="189">
        <f t="shared" si="4"/>
        <v>4.8000000000000001E-2</v>
      </c>
      <c r="N68" s="189" t="str">
        <f>IF(ISBLANK(Prevalence!H99), "",Prevalence!H99)</f>
        <v/>
      </c>
      <c r="O68" s="189">
        <f>IF(ISBLANK(Prevalence!I99), "",Prevalence!I99)</f>
        <v>4.8000000000000001E-2</v>
      </c>
      <c r="P68" s="189" t="str">
        <f>IF(ISBLANK(Prevalence!J99), "",Prevalence!J99)</f>
        <v/>
      </c>
      <c r="Q68" s="189">
        <f t="shared" si="5"/>
        <v>4.3200000000000002E-2</v>
      </c>
      <c r="R68" s="189" t="str">
        <f>IF(ISBLANK(Prevalence!K99), "",Prevalence!K99)</f>
        <v/>
      </c>
      <c r="S68" s="189">
        <f>IF(ISBLANK(Prevalence!L99), "",Prevalence!L99)</f>
        <v>4.3200000000000002E-2</v>
      </c>
      <c r="T68" s="189" t="str">
        <f>IF(ISBLANK(Prevalence!M99), "",Prevalence!M99)</f>
        <v/>
      </c>
      <c r="U68" s="189" t="str">
        <f>IF(ISBLANK(Prevalence!N99), "",Prevalence!N99)</f>
        <v/>
      </c>
      <c r="V68" s="189">
        <f>Prevalence!O99</f>
        <v>0</v>
      </c>
    </row>
    <row r="69" spans="2:22" x14ac:dyDescent="0.35">
      <c r="B69" s="189" t="str">
        <f>IF(ISBLANK(Prevalence!B100), "",Prevalence!B100)</f>
        <v>Sahel</v>
      </c>
      <c r="C69" s="189" t="str">
        <f>Prevalence!C100</f>
        <v>DS Gorom-Gorom</v>
      </c>
      <c r="D69" s="189">
        <f>IF(ISBLANK(Prevalence!D100), 0,Prevalence!D100)</f>
        <v>163120</v>
      </c>
      <c r="E69" s="189">
        <f t="shared" si="1"/>
        <v>0</v>
      </c>
      <c r="F69" s="189" t="str">
        <f>IF(ISBLANK(Prevalence!E100), "",Prevalence!E100)</f>
        <v/>
      </c>
      <c r="G69" s="189" t="str">
        <f>IF(ISBLANK(Prevalence!F100), "",Prevalence!F100)</f>
        <v/>
      </c>
      <c r="H69" s="189" t="str">
        <f>IF(ISBLANK(Prevalence!G100), "",Prevalence!G100)</f>
        <v/>
      </c>
      <c r="I69" s="189">
        <f t="shared" si="2"/>
        <v>0</v>
      </c>
      <c r="J69" s="189" t="str">
        <f t="shared" si="3"/>
        <v/>
      </c>
      <c r="K69" s="189" t="str">
        <f t="shared" si="6"/>
        <v/>
      </c>
      <c r="L69" s="189" t="str">
        <f t="shared" si="7"/>
        <v/>
      </c>
      <c r="M69" s="189">
        <f t="shared" si="4"/>
        <v>4.5999999999999999E-2</v>
      </c>
      <c r="N69" s="189" t="str">
        <f>IF(ISBLANK(Prevalence!H100), "",Prevalence!H100)</f>
        <v/>
      </c>
      <c r="O69" s="189">
        <f>IF(ISBLANK(Prevalence!I100), "",Prevalence!I100)</f>
        <v>4.5999999999999999E-2</v>
      </c>
      <c r="P69" s="189" t="str">
        <f>IF(ISBLANK(Prevalence!J100), "",Prevalence!J100)</f>
        <v/>
      </c>
      <c r="Q69" s="189">
        <f t="shared" si="5"/>
        <v>4.1399999999999999E-2</v>
      </c>
      <c r="R69" s="189" t="str">
        <f>IF(ISBLANK(Prevalence!K100), "",Prevalence!K100)</f>
        <v/>
      </c>
      <c r="S69" s="189">
        <f>IF(ISBLANK(Prevalence!L100), "",Prevalence!L100)</f>
        <v>4.1399999999999999E-2</v>
      </c>
      <c r="T69" s="189" t="str">
        <f>IF(ISBLANK(Prevalence!M100), "",Prevalence!M100)</f>
        <v/>
      </c>
      <c r="U69" s="189" t="str">
        <f>IF(ISBLANK(Prevalence!N100), "",Prevalence!N100)</f>
        <v/>
      </c>
      <c r="V69" s="189">
        <f>Prevalence!O100</f>
        <v>0</v>
      </c>
    </row>
    <row r="70" spans="2:22" x14ac:dyDescent="0.35">
      <c r="B70" s="189" t="str">
        <f>IF(ISBLANK(Prevalence!B101), "",Prevalence!B101)</f>
        <v>Sahel</v>
      </c>
      <c r="C70" s="189" t="str">
        <f>Prevalence!C101</f>
        <v>DS Sebba</v>
      </c>
      <c r="D70" s="189">
        <f>IF(ISBLANK(Prevalence!D101), 0,Prevalence!D101)</f>
        <v>185869</v>
      </c>
      <c r="E70" s="189">
        <f t="shared" ref="E70:E105" si="8">IF(ISNUMBER(F70),F70,IF(ISNUMBER(G70),G70,IF(ISNUMBER(H70),H70,0)))</f>
        <v>0</v>
      </c>
      <c r="F70" s="189" t="str">
        <f>IF(ISBLANK(Prevalence!E101), "",Prevalence!E101)</f>
        <v/>
      </c>
      <c r="G70" s="189" t="str">
        <f>IF(ISBLANK(Prevalence!F101), "",Prevalence!F101)</f>
        <v/>
      </c>
      <c r="H70" s="189" t="str">
        <f>IF(ISBLANK(Prevalence!G101), "",Prevalence!G101)</f>
        <v/>
      </c>
      <c r="I70" s="189">
        <f t="shared" ref="I70:I105" si="9">IF(ISNUMBER(J70),J70,IF(ISNUMBER(K70),K70,IF(ISNUMBER(L70),L70,0)))</f>
        <v>0</v>
      </c>
      <c r="J70" s="189" t="str">
        <f t="shared" ref="J70:J105" si="10">IF(ISERROR(F70-N70), "",F70-N70)</f>
        <v/>
      </c>
      <c r="K70" s="189" t="str">
        <f t="shared" si="6"/>
        <v/>
      </c>
      <c r="L70" s="189" t="str">
        <f t="shared" si="7"/>
        <v/>
      </c>
      <c r="M70" s="189">
        <f t="shared" ref="M70:M105" si="11">IF(ISNUMBER(N70),N70,IF(ISNUMBER(O70),O70,IF(ISNUMBER(P70),P70,0)))</f>
        <v>4.5999999999999999E-2</v>
      </c>
      <c r="N70" s="189" t="str">
        <f>IF(ISBLANK(Prevalence!H101), "",Prevalence!H101)</f>
        <v/>
      </c>
      <c r="O70" s="189">
        <f>IF(ISBLANK(Prevalence!I101), "",Prevalence!I101)</f>
        <v>4.5999999999999999E-2</v>
      </c>
      <c r="P70" s="189" t="str">
        <f>IF(ISBLANK(Prevalence!J101), "",Prevalence!J101)</f>
        <v/>
      </c>
      <c r="Q70" s="189">
        <f t="shared" ref="Q70:Q105" si="12">IF(ISNUMBER(R70),R70,IF(ISNUMBER(S70),S70,IF(ISNUMBER(T70),T70,IF(ISNUMBER(U70),U70,0))))</f>
        <v>4.1399999999999999E-2</v>
      </c>
      <c r="R70" s="189" t="str">
        <f>IF(ISBLANK(Prevalence!K101), "",Prevalence!K101)</f>
        <v/>
      </c>
      <c r="S70" s="189">
        <f>IF(ISBLANK(Prevalence!L101), "",Prevalence!L101)</f>
        <v>4.1399999999999999E-2</v>
      </c>
      <c r="T70" s="189" t="str">
        <f>IF(ISBLANK(Prevalence!M101), "",Prevalence!M101)</f>
        <v/>
      </c>
      <c r="U70" s="189" t="str">
        <f>IF(ISBLANK(Prevalence!N101), "",Prevalence!N101)</f>
        <v/>
      </c>
      <c r="V70" s="189">
        <f>Prevalence!O101</f>
        <v>0</v>
      </c>
    </row>
    <row r="71" spans="2:22" x14ac:dyDescent="0.35">
      <c r="B71" s="189" t="str">
        <f>IF(ISBLANK(Prevalence!B102), "",Prevalence!B102)</f>
        <v>Sud Ouest</v>
      </c>
      <c r="C71" s="189" t="str">
        <f>Prevalence!C102</f>
        <v>DS BatiÃ©</v>
      </c>
      <c r="D71" s="189">
        <f>IF(ISBLANK(Prevalence!D102), 0,Prevalence!D102)</f>
        <v>112968</v>
      </c>
      <c r="E71" s="189">
        <f t="shared" si="8"/>
        <v>0</v>
      </c>
      <c r="F71" s="189" t="str">
        <f>IF(ISBLANK(Prevalence!E102), "",Prevalence!E102)</f>
        <v/>
      </c>
      <c r="G71" s="189" t="str">
        <f>IF(ISBLANK(Prevalence!F102), "",Prevalence!F102)</f>
        <v/>
      </c>
      <c r="H71" s="189" t="str">
        <f>IF(ISBLANK(Prevalence!G102), "",Prevalence!G102)</f>
        <v/>
      </c>
      <c r="I71" s="189">
        <f t="shared" si="9"/>
        <v>0</v>
      </c>
      <c r="J71" s="189" t="str">
        <f t="shared" si="10"/>
        <v/>
      </c>
      <c r="K71" s="189" t="str">
        <f t="shared" si="6"/>
        <v/>
      </c>
      <c r="L71" s="189" t="str">
        <f t="shared" si="7"/>
        <v/>
      </c>
      <c r="M71" s="189">
        <f t="shared" si="11"/>
        <v>4.0000000000000001E-3</v>
      </c>
      <c r="N71" s="189" t="str">
        <f>IF(ISBLANK(Prevalence!H102), "",Prevalence!H102)</f>
        <v/>
      </c>
      <c r="O71" s="189">
        <f>IF(ISBLANK(Prevalence!I102), "",Prevalence!I102)</f>
        <v>4.0000000000000001E-3</v>
      </c>
      <c r="P71" s="189" t="str">
        <f>IF(ISBLANK(Prevalence!J102), "",Prevalence!J102)</f>
        <v/>
      </c>
      <c r="Q71" s="189">
        <f t="shared" si="12"/>
        <v>3.5999999999999999E-3</v>
      </c>
      <c r="R71" s="189" t="str">
        <f>IF(ISBLANK(Prevalence!K102), "",Prevalence!K102)</f>
        <v/>
      </c>
      <c r="S71" s="189">
        <f>IF(ISBLANK(Prevalence!L102), "",Prevalence!L102)</f>
        <v>3.5999999999999999E-3</v>
      </c>
      <c r="T71" s="189" t="str">
        <f>IF(ISBLANK(Prevalence!M102), "",Prevalence!M102)</f>
        <v/>
      </c>
      <c r="U71" s="189" t="str">
        <f>IF(ISBLANK(Prevalence!N102), "",Prevalence!N102)</f>
        <v/>
      </c>
      <c r="V71" s="189">
        <f>Prevalence!O102</f>
        <v>0</v>
      </c>
    </row>
    <row r="72" spans="2:22" x14ac:dyDescent="0.35">
      <c r="B72" s="189" t="str">
        <f>IF(ISBLANK(Prevalence!B103), "",Prevalence!B103)</f>
        <v>Sud Ouest</v>
      </c>
      <c r="C72" s="189" t="str">
        <f>Prevalence!C103</f>
        <v>DS Dano</v>
      </c>
      <c r="D72" s="189">
        <f>IF(ISBLANK(Prevalence!D103), 0,Prevalence!D103)</f>
        <v>302634</v>
      </c>
      <c r="E72" s="189">
        <f t="shared" si="8"/>
        <v>0</v>
      </c>
      <c r="F72" s="189" t="str">
        <f>IF(ISBLANK(Prevalence!E103), "",Prevalence!E103)</f>
        <v/>
      </c>
      <c r="G72" s="189" t="str">
        <f>IF(ISBLANK(Prevalence!F103), "",Prevalence!F103)</f>
        <v/>
      </c>
      <c r="H72" s="189" t="str">
        <f>IF(ISBLANK(Prevalence!G103), "",Prevalence!G103)</f>
        <v/>
      </c>
      <c r="I72" s="189">
        <f t="shared" si="9"/>
        <v>0</v>
      </c>
      <c r="J72" s="189" t="str">
        <f t="shared" si="10"/>
        <v/>
      </c>
      <c r="K72" s="189" t="str">
        <f t="shared" si="6"/>
        <v/>
      </c>
      <c r="L72" s="189" t="str">
        <f t="shared" si="7"/>
        <v/>
      </c>
      <c r="M72" s="189">
        <f t="shared" si="11"/>
        <v>6.9999999999999993E-3</v>
      </c>
      <c r="N72" s="189" t="str">
        <f>IF(ISBLANK(Prevalence!H103), "",Prevalence!H103)</f>
        <v/>
      </c>
      <c r="O72" s="189">
        <f>IF(ISBLANK(Prevalence!I103), "",Prevalence!I103)</f>
        <v>6.9999999999999993E-3</v>
      </c>
      <c r="P72" s="189" t="str">
        <f>IF(ISBLANK(Prevalence!J103), "",Prevalence!J103)</f>
        <v/>
      </c>
      <c r="Q72" s="189">
        <f t="shared" si="12"/>
        <v>6.2999999999999992E-3</v>
      </c>
      <c r="R72" s="189" t="str">
        <f>IF(ISBLANK(Prevalence!K103), "",Prevalence!K103)</f>
        <v/>
      </c>
      <c r="S72" s="189">
        <f>IF(ISBLANK(Prevalence!L103), "",Prevalence!L103)</f>
        <v>6.2999999999999992E-3</v>
      </c>
      <c r="T72" s="189" t="str">
        <f>IF(ISBLANK(Prevalence!M103), "",Prevalence!M103)</f>
        <v/>
      </c>
      <c r="U72" s="189" t="str">
        <f>IF(ISBLANK(Prevalence!N103), "",Prevalence!N103)</f>
        <v/>
      </c>
      <c r="V72" s="189">
        <f>Prevalence!O103</f>
        <v>0</v>
      </c>
    </row>
    <row r="73" spans="2:22" x14ac:dyDescent="0.35">
      <c r="B73" s="189" t="str">
        <f>IF(ISBLANK(Prevalence!B104), "",Prevalence!B104)</f>
        <v>Sud Ouest</v>
      </c>
      <c r="C73" s="189" t="str">
        <f>Prevalence!C104</f>
        <v>DS DiÃ©bougou</v>
      </c>
      <c r="D73" s="189">
        <f>IF(ISBLANK(Prevalence!D104), 0,Prevalence!D104)</f>
        <v>177606</v>
      </c>
      <c r="E73" s="189">
        <f t="shared" si="8"/>
        <v>0</v>
      </c>
      <c r="F73" s="189" t="str">
        <f>IF(ISBLANK(Prevalence!E104), "",Prevalence!E104)</f>
        <v/>
      </c>
      <c r="G73" s="189" t="str">
        <f>IF(ISBLANK(Prevalence!F104), "",Prevalence!F104)</f>
        <v/>
      </c>
      <c r="H73" s="189" t="str">
        <f>IF(ISBLANK(Prevalence!G104), "",Prevalence!G104)</f>
        <v/>
      </c>
      <c r="I73" s="189">
        <f t="shared" si="9"/>
        <v>0</v>
      </c>
      <c r="J73" s="189" t="str">
        <f t="shared" si="10"/>
        <v/>
      </c>
      <c r="K73" s="189" t="str">
        <f t="shared" si="6"/>
        <v/>
      </c>
      <c r="L73" s="189" t="str">
        <f t="shared" si="7"/>
        <v/>
      </c>
      <c r="M73" s="189">
        <f t="shared" si="11"/>
        <v>3.0000000000000001E-3</v>
      </c>
      <c r="N73" s="189" t="str">
        <f>IF(ISBLANK(Prevalence!H104), "",Prevalence!H104)</f>
        <v/>
      </c>
      <c r="O73" s="189">
        <f>IF(ISBLANK(Prevalence!I104), "",Prevalence!I104)</f>
        <v>3.0000000000000001E-3</v>
      </c>
      <c r="P73" s="189" t="str">
        <f>IF(ISBLANK(Prevalence!J104), "",Prevalence!J104)</f>
        <v/>
      </c>
      <c r="Q73" s="189">
        <f t="shared" si="12"/>
        <v>2.7000000000000001E-3</v>
      </c>
      <c r="R73" s="189" t="str">
        <f>IF(ISBLANK(Prevalence!K104), "",Prevalence!K104)</f>
        <v/>
      </c>
      <c r="S73" s="189">
        <f>IF(ISBLANK(Prevalence!L104), "",Prevalence!L104)</f>
        <v>2.7000000000000001E-3</v>
      </c>
      <c r="T73" s="189" t="str">
        <f>IF(ISBLANK(Prevalence!M104), "",Prevalence!M104)</f>
        <v/>
      </c>
      <c r="U73" s="189" t="str">
        <f>IF(ISBLANK(Prevalence!N104), "",Prevalence!N104)</f>
        <v/>
      </c>
      <c r="V73" s="189">
        <f>Prevalence!O104</f>
        <v>0</v>
      </c>
    </row>
    <row r="74" spans="2:22" x14ac:dyDescent="0.35">
      <c r="B74" s="189" t="str">
        <f>IF(ISBLANK(Prevalence!B105), "",Prevalence!B105)</f>
        <v>Sud Ouest</v>
      </c>
      <c r="C74" s="189" t="str">
        <f>Prevalence!C105</f>
        <v>DS Gaoua</v>
      </c>
      <c r="D74" s="189">
        <f>IF(ISBLANK(Prevalence!D105), 0,Prevalence!D105)</f>
        <v>272820</v>
      </c>
      <c r="E74" s="189">
        <f t="shared" si="8"/>
        <v>0</v>
      </c>
      <c r="F74" s="189" t="str">
        <f>IF(ISBLANK(Prevalence!E105), "",Prevalence!E105)</f>
        <v/>
      </c>
      <c r="G74" s="189" t="str">
        <f>IF(ISBLANK(Prevalence!F105), "",Prevalence!F105)</f>
        <v/>
      </c>
      <c r="H74" s="189" t="str">
        <f>IF(ISBLANK(Prevalence!G105), "",Prevalence!G105)</f>
        <v/>
      </c>
      <c r="I74" s="189">
        <f t="shared" si="9"/>
        <v>0</v>
      </c>
      <c r="J74" s="189" t="str">
        <f t="shared" si="10"/>
        <v/>
      </c>
      <c r="K74" s="189" t="str">
        <f t="shared" si="6"/>
        <v/>
      </c>
      <c r="L74" s="189" t="str">
        <f t="shared" si="7"/>
        <v/>
      </c>
      <c r="M74" s="189">
        <f t="shared" si="11"/>
        <v>6.9999999999999993E-3</v>
      </c>
      <c r="N74" s="189" t="str">
        <f>IF(ISBLANK(Prevalence!H105), "",Prevalence!H105)</f>
        <v/>
      </c>
      <c r="O74" s="189">
        <f>IF(ISBLANK(Prevalence!I105), "",Prevalence!I105)</f>
        <v>6.9999999999999993E-3</v>
      </c>
      <c r="P74" s="189" t="str">
        <f>IF(ISBLANK(Prevalence!J105), "",Prevalence!J105)</f>
        <v/>
      </c>
      <c r="Q74" s="189">
        <f t="shared" si="12"/>
        <v>6.2999999999999992E-3</v>
      </c>
      <c r="R74" s="189" t="str">
        <f>IF(ISBLANK(Prevalence!K105), "",Prevalence!K105)</f>
        <v/>
      </c>
      <c r="S74" s="189">
        <f>IF(ISBLANK(Prevalence!L105), "",Prevalence!L105)</f>
        <v>6.2999999999999992E-3</v>
      </c>
      <c r="T74" s="189" t="str">
        <f>IF(ISBLANK(Prevalence!M105), "",Prevalence!M105)</f>
        <v/>
      </c>
      <c r="U74" s="189" t="str">
        <f>IF(ISBLANK(Prevalence!N105), "",Prevalence!N105)</f>
        <v/>
      </c>
      <c r="V74" s="189">
        <f>Prevalence!O105</f>
        <v>0</v>
      </c>
    </row>
    <row r="75" spans="2:22" x14ac:dyDescent="0.35">
      <c r="B75" s="189" t="str">
        <f>IF(ISBLANK(Prevalence!B106), "",Prevalence!B106)</f>
        <v>Sud Ouest</v>
      </c>
      <c r="C75" s="189" t="str">
        <f>Prevalence!C106</f>
        <v>DS Kampti</v>
      </c>
      <c r="D75" s="189">
        <f>IF(ISBLANK(Prevalence!D106), 0,Prevalence!D106)</f>
        <v>133640</v>
      </c>
      <c r="E75" s="189">
        <f t="shared" si="8"/>
        <v>0</v>
      </c>
      <c r="F75" s="189" t="str">
        <f>IF(ISBLANK(Prevalence!E106), "",Prevalence!E106)</f>
        <v/>
      </c>
      <c r="G75" s="189" t="str">
        <f>IF(ISBLANK(Prevalence!F106), "",Prevalence!F106)</f>
        <v/>
      </c>
      <c r="H75" s="189" t="str">
        <f>IF(ISBLANK(Prevalence!G106), "",Prevalence!G106)</f>
        <v/>
      </c>
      <c r="I75" s="189">
        <f t="shared" si="9"/>
        <v>0</v>
      </c>
      <c r="J75" s="189" t="str">
        <f t="shared" si="10"/>
        <v/>
      </c>
      <c r="K75" s="189" t="str">
        <f t="shared" si="6"/>
        <v/>
      </c>
      <c r="L75" s="189" t="str">
        <f t="shared" si="7"/>
        <v/>
      </c>
      <c r="M75" s="189">
        <f t="shared" si="11"/>
        <v>6.9999999999999993E-3</v>
      </c>
      <c r="N75" s="189" t="str">
        <f>IF(ISBLANK(Prevalence!H106), "",Prevalence!H106)</f>
        <v/>
      </c>
      <c r="O75" s="189">
        <f>IF(ISBLANK(Prevalence!I106), "",Prevalence!I106)</f>
        <v>6.9999999999999993E-3</v>
      </c>
      <c r="P75" s="189" t="str">
        <f>IF(ISBLANK(Prevalence!J106), "",Prevalence!J106)</f>
        <v/>
      </c>
      <c r="Q75" s="189">
        <f t="shared" si="12"/>
        <v>6.2999999999999992E-3</v>
      </c>
      <c r="R75" s="189" t="str">
        <f>IF(ISBLANK(Prevalence!K106), "",Prevalence!K106)</f>
        <v/>
      </c>
      <c r="S75" s="189">
        <f>IF(ISBLANK(Prevalence!L106), "",Prevalence!L106)</f>
        <v>6.2999999999999992E-3</v>
      </c>
      <c r="T75" s="189" t="str">
        <f>IF(ISBLANK(Prevalence!M106), "",Prevalence!M106)</f>
        <v/>
      </c>
      <c r="U75" s="189" t="str">
        <f>IF(ISBLANK(Prevalence!N106), "",Prevalence!N106)</f>
        <v/>
      </c>
      <c r="V75" s="189">
        <f>Prevalence!O106</f>
        <v>0</v>
      </c>
    </row>
    <row r="76" spans="2:22" x14ac:dyDescent="0.35">
      <c r="B76" s="189" t="str">
        <f>IF(ISBLANK(Prevalence!B107), "",Prevalence!B107)</f>
        <v/>
      </c>
      <c r="C76" s="189">
        <f>Prevalence!C107</f>
        <v>0</v>
      </c>
      <c r="D76" s="189">
        <f>IF(ISBLANK(Prevalence!D107), 0,Prevalence!D107)</f>
        <v>0</v>
      </c>
      <c r="E76" s="189">
        <f t="shared" si="8"/>
        <v>0</v>
      </c>
      <c r="F76" s="189" t="str">
        <f>IF(ISBLANK(Prevalence!E107), "",Prevalence!E107)</f>
        <v/>
      </c>
      <c r="G76" s="189" t="str">
        <f>IF(ISBLANK(Prevalence!F107), "",Prevalence!F107)</f>
        <v/>
      </c>
      <c r="H76" s="189" t="str">
        <f>IF(ISBLANK(Prevalence!G107), "",Prevalence!G107)</f>
        <v/>
      </c>
      <c r="I76" s="189">
        <f t="shared" si="9"/>
        <v>0</v>
      </c>
      <c r="J76" s="189" t="str">
        <f t="shared" si="10"/>
        <v/>
      </c>
      <c r="K76" s="189" t="str">
        <f t="shared" si="6"/>
        <v/>
      </c>
      <c r="L76" s="189" t="str">
        <f t="shared" si="7"/>
        <v/>
      </c>
      <c r="M76" s="189">
        <f t="shared" si="11"/>
        <v>0</v>
      </c>
      <c r="N76" s="189" t="str">
        <f>IF(ISBLANK(Prevalence!H107), "",Prevalence!H107)</f>
        <v/>
      </c>
      <c r="O76" s="189" t="str">
        <f>IF(ISBLANK(Prevalence!I107), "",Prevalence!I107)</f>
        <v/>
      </c>
      <c r="P76" s="189" t="str">
        <f>IF(ISBLANK(Prevalence!J107), "",Prevalence!J107)</f>
        <v/>
      </c>
      <c r="Q76" s="189">
        <f t="shared" si="12"/>
        <v>0</v>
      </c>
      <c r="R76" s="189" t="str">
        <f>IF(ISBLANK(Prevalence!K107), "",Prevalence!K107)</f>
        <v/>
      </c>
      <c r="S76" s="189" t="str">
        <f>IF(ISBLANK(Prevalence!L107), "",Prevalence!L107)</f>
        <v/>
      </c>
      <c r="T76" s="189" t="str">
        <f>IF(ISBLANK(Prevalence!M107), "",Prevalence!M107)</f>
        <v/>
      </c>
      <c r="U76" s="189" t="str">
        <f>IF(ISBLANK(Prevalence!N107), "",Prevalence!N107)</f>
        <v/>
      </c>
      <c r="V76" s="189">
        <f>Prevalence!O107</f>
        <v>0</v>
      </c>
    </row>
    <row r="77" spans="2:22" x14ac:dyDescent="0.35">
      <c r="B77" s="189" t="str">
        <f>IF(ISBLANK(Prevalence!B108), "",Prevalence!B108)</f>
        <v/>
      </c>
      <c r="C77" s="189">
        <f>Prevalence!C108</f>
        <v>0</v>
      </c>
      <c r="D77" s="189">
        <f>IF(ISBLANK(Prevalence!D108), 0,Prevalence!D108)</f>
        <v>0</v>
      </c>
      <c r="E77" s="189">
        <f t="shared" si="8"/>
        <v>0</v>
      </c>
      <c r="F77" s="189" t="str">
        <f>IF(ISBLANK(Prevalence!E108), "",Prevalence!E108)</f>
        <v/>
      </c>
      <c r="G77" s="189" t="str">
        <f>IF(ISBLANK(Prevalence!F108), "",Prevalence!F108)</f>
        <v/>
      </c>
      <c r="H77" s="189" t="str">
        <f>IF(ISBLANK(Prevalence!G108), "",Prevalence!G108)</f>
        <v/>
      </c>
      <c r="I77" s="189">
        <f t="shared" si="9"/>
        <v>0</v>
      </c>
      <c r="J77" s="189" t="str">
        <f t="shared" si="10"/>
        <v/>
      </c>
      <c r="K77" s="189" t="str">
        <f t="shared" si="6"/>
        <v/>
      </c>
      <c r="L77" s="189" t="str">
        <f t="shared" si="7"/>
        <v/>
      </c>
      <c r="M77" s="189">
        <f t="shared" si="11"/>
        <v>0</v>
      </c>
      <c r="N77" s="189" t="str">
        <f>IF(ISBLANK(Prevalence!H108), "",Prevalence!H108)</f>
        <v/>
      </c>
      <c r="O77" s="189" t="str">
        <f>IF(ISBLANK(Prevalence!I108), "",Prevalence!I108)</f>
        <v/>
      </c>
      <c r="P77" s="189" t="str">
        <f>IF(ISBLANK(Prevalence!J108), "",Prevalence!J108)</f>
        <v/>
      </c>
      <c r="Q77" s="189">
        <f t="shared" si="12"/>
        <v>0</v>
      </c>
      <c r="R77" s="189" t="str">
        <f>IF(ISBLANK(Prevalence!K108), "",Prevalence!K108)</f>
        <v/>
      </c>
      <c r="S77" s="189" t="str">
        <f>IF(ISBLANK(Prevalence!L108), "",Prevalence!L108)</f>
        <v/>
      </c>
      <c r="T77" s="189" t="str">
        <f>IF(ISBLANK(Prevalence!M108), "",Prevalence!M108)</f>
        <v/>
      </c>
      <c r="U77" s="189" t="str">
        <f>IF(ISBLANK(Prevalence!N108), "",Prevalence!N108)</f>
        <v/>
      </c>
      <c r="V77" s="189">
        <f>Prevalence!O108</f>
        <v>0</v>
      </c>
    </row>
    <row r="78" spans="2:22" x14ac:dyDescent="0.35">
      <c r="B78" s="189" t="str">
        <f>IF(ISBLANK(Prevalence!B109), "",Prevalence!B109)</f>
        <v/>
      </c>
      <c r="C78" s="189">
        <f>Prevalence!C109</f>
        <v>0</v>
      </c>
      <c r="D78" s="189">
        <f>IF(ISBLANK(Prevalence!D109), 0,Prevalence!D109)</f>
        <v>0</v>
      </c>
      <c r="E78" s="189">
        <f t="shared" si="8"/>
        <v>0</v>
      </c>
      <c r="F78" s="189" t="str">
        <f>IF(ISBLANK(Prevalence!E109), "",Prevalence!E109)</f>
        <v/>
      </c>
      <c r="G78" s="189" t="str">
        <f>IF(ISBLANK(Prevalence!F109), "",Prevalence!F109)</f>
        <v/>
      </c>
      <c r="H78" s="189" t="str">
        <f>IF(ISBLANK(Prevalence!G109), "",Prevalence!G109)</f>
        <v/>
      </c>
      <c r="I78" s="189">
        <f t="shared" si="9"/>
        <v>0</v>
      </c>
      <c r="J78" s="189" t="str">
        <f t="shared" si="10"/>
        <v/>
      </c>
      <c r="K78" s="189" t="str">
        <f t="shared" si="6"/>
        <v/>
      </c>
      <c r="L78" s="189" t="str">
        <f t="shared" si="7"/>
        <v/>
      </c>
      <c r="M78" s="189">
        <f t="shared" si="11"/>
        <v>0</v>
      </c>
      <c r="N78" s="189" t="str">
        <f>IF(ISBLANK(Prevalence!H109), "",Prevalence!H109)</f>
        <v/>
      </c>
      <c r="O78" s="189" t="str">
        <f>IF(ISBLANK(Prevalence!I109), "",Prevalence!I109)</f>
        <v/>
      </c>
      <c r="P78" s="189" t="str">
        <f>IF(ISBLANK(Prevalence!J109), "",Prevalence!J109)</f>
        <v/>
      </c>
      <c r="Q78" s="189">
        <f t="shared" si="12"/>
        <v>0</v>
      </c>
      <c r="R78" s="189" t="str">
        <f>IF(ISBLANK(Prevalence!K109), "",Prevalence!K109)</f>
        <v/>
      </c>
      <c r="S78" s="189" t="str">
        <f>IF(ISBLANK(Prevalence!L109), "",Prevalence!L109)</f>
        <v/>
      </c>
      <c r="T78" s="189" t="str">
        <f>IF(ISBLANK(Prevalence!M109), "",Prevalence!M109)</f>
        <v/>
      </c>
      <c r="U78" s="189" t="str">
        <f>IF(ISBLANK(Prevalence!N109), "",Prevalence!N109)</f>
        <v/>
      </c>
      <c r="V78" s="189">
        <f>Prevalence!O109</f>
        <v>0</v>
      </c>
    </row>
    <row r="79" spans="2:22" x14ac:dyDescent="0.35">
      <c r="B79" s="189" t="str">
        <f>IF(ISBLANK(Prevalence!B110), "",Prevalence!B110)</f>
        <v/>
      </c>
      <c r="C79" s="189">
        <f>Prevalence!C110</f>
        <v>0</v>
      </c>
      <c r="D79" s="189">
        <f>IF(ISBLANK(Prevalence!D110), 0,Prevalence!D110)</f>
        <v>0</v>
      </c>
      <c r="E79" s="189">
        <f t="shared" si="8"/>
        <v>0</v>
      </c>
      <c r="F79" s="189" t="str">
        <f>IF(ISBLANK(Prevalence!E110), "",Prevalence!E110)</f>
        <v/>
      </c>
      <c r="G79" s="189" t="str">
        <f>IF(ISBLANK(Prevalence!F110), "",Prevalence!F110)</f>
        <v/>
      </c>
      <c r="H79" s="189" t="str">
        <f>IF(ISBLANK(Prevalence!G110), "",Prevalence!G110)</f>
        <v/>
      </c>
      <c r="I79" s="189">
        <f t="shared" si="9"/>
        <v>0</v>
      </c>
      <c r="J79" s="189" t="str">
        <f t="shared" si="10"/>
        <v/>
      </c>
      <c r="K79" s="189" t="str">
        <f t="shared" si="6"/>
        <v/>
      </c>
      <c r="L79" s="189" t="str">
        <f t="shared" si="7"/>
        <v/>
      </c>
      <c r="M79" s="189">
        <f t="shared" si="11"/>
        <v>0</v>
      </c>
      <c r="N79" s="189" t="str">
        <f>IF(ISBLANK(Prevalence!H110), "",Prevalence!H110)</f>
        <v/>
      </c>
      <c r="O79" s="189" t="str">
        <f>IF(ISBLANK(Prevalence!I110), "",Prevalence!I110)</f>
        <v/>
      </c>
      <c r="P79" s="189" t="str">
        <f>IF(ISBLANK(Prevalence!J110), "",Prevalence!J110)</f>
        <v/>
      </c>
      <c r="Q79" s="189">
        <f t="shared" si="12"/>
        <v>0</v>
      </c>
      <c r="R79" s="189" t="str">
        <f>IF(ISBLANK(Prevalence!K110), "",Prevalence!K110)</f>
        <v/>
      </c>
      <c r="S79" s="189" t="str">
        <f>IF(ISBLANK(Prevalence!L110), "",Prevalence!L110)</f>
        <v/>
      </c>
      <c r="T79" s="189" t="str">
        <f>IF(ISBLANK(Prevalence!M110), "",Prevalence!M110)</f>
        <v/>
      </c>
      <c r="U79" s="189" t="str">
        <f>IF(ISBLANK(Prevalence!N110), "",Prevalence!N110)</f>
        <v/>
      </c>
      <c r="V79" s="189">
        <f>Prevalence!O110</f>
        <v>0</v>
      </c>
    </row>
    <row r="80" spans="2:22" x14ac:dyDescent="0.35">
      <c r="B80" s="189" t="str">
        <f>IF(ISBLANK(Prevalence!B111), "",Prevalence!B111)</f>
        <v/>
      </c>
      <c r="C80" s="189">
        <f>Prevalence!C111</f>
        <v>0</v>
      </c>
      <c r="D80" s="189">
        <f>IF(ISBLANK(Prevalence!D111), 0,Prevalence!D111)</f>
        <v>0</v>
      </c>
      <c r="E80" s="189">
        <f t="shared" si="8"/>
        <v>0</v>
      </c>
      <c r="F80" s="189" t="str">
        <f>IF(ISBLANK(Prevalence!E111), "",Prevalence!E111)</f>
        <v/>
      </c>
      <c r="G80" s="189" t="str">
        <f>IF(ISBLANK(Prevalence!F111), "",Prevalence!F111)</f>
        <v/>
      </c>
      <c r="H80" s="189" t="str">
        <f>IF(ISBLANK(Prevalence!G111), "",Prevalence!G111)</f>
        <v/>
      </c>
      <c r="I80" s="189">
        <f t="shared" si="9"/>
        <v>0</v>
      </c>
      <c r="J80" s="189" t="str">
        <f t="shared" si="10"/>
        <v/>
      </c>
      <c r="K80" s="189" t="str">
        <f t="shared" si="6"/>
        <v/>
      </c>
      <c r="L80" s="189" t="str">
        <f t="shared" si="7"/>
        <v/>
      </c>
      <c r="M80" s="189">
        <f t="shared" si="11"/>
        <v>0</v>
      </c>
      <c r="N80" s="189" t="str">
        <f>IF(ISBLANK(Prevalence!H111), "",Prevalence!H111)</f>
        <v/>
      </c>
      <c r="O80" s="189" t="str">
        <f>IF(ISBLANK(Prevalence!I111), "",Prevalence!I111)</f>
        <v/>
      </c>
      <c r="P80" s="189" t="str">
        <f>IF(ISBLANK(Prevalence!J111), "",Prevalence!J111)</f>
        <v/>
      </c>
      <c r="Q80" s="189">
        <f t="shared" si="12"/>
        <v>0</v>
      </c>
      <c r="R80" s="189" t="str">
        <f>IF(ISBLANK(Prevalence!K111), "",Prevalence!K111)</f>
        <v/>
      </c>
      <c r="S80" s="189" t="str">
        <f>IF(ISBLANK(Prevalence!L111), "",Prevalence!L111)</f>
        <v/>
      </c>
      <c r="T80" s="189" t="str">
        <f>IF(ISBLANK(Prevalence!M111), "",Prevalence!M111)</f>
        <v/>
      </c>
      <c r="U80" s="189" t="str">
        <f>IF(ISBLANK(Prevalence!N111), "",Prevalence!N111)</f>
        <v/>
      </c>
      <c r="V80" s="189">
        <f>Prevalence!O111</f>
        <v>0</v>
      </c>
    </row>
    <row r="81" spans="2:22" x14ac:dyDescent="0.35">
      <c r="B81" s="189" t="str">
        <f>IF(ISBLANK(Prevalence!B112), "",Prevalence!B112)</f>
        <v/>
      </c>
      <c r="C81" s="189">
        <f>Prevalence!C112</f>
        <v>0</v>
      </c>
      <c r="D81" s="189">
        <f>IF(ISBLANK(Prevalence!D112), 0,Prevalence!D112)</f>
        <v>0</v>
      </c>
      <c r="E81" s="189">
        <f t="shared" si="8"/>
        <v>0</v>
      </c>
      <c r="F81" s="189" t="str">
        <f>IF(ISBLANK(Prevalence!E112), "",Prevalence!E112)</f>
        <v/>
      </c>
      <c r="G81" s="189" t="str">
        <f>IF(ISBLANK(Prevalence!F112), "",Prevalence!F112)</f>
        <v/>
      </c>
      <c r="H81" s="189" t="str">
        <f>IF(ISBLANK(Prevalence!G112), "",Prevalence!G112)</f>
        <v/>
      </c>
      <c r="I81" s="189">
        <f t="shared" si="9"/>
        <v>0</v>
      </c>
      <c r="J81" s="189" t="str">
        <f t="shared" si="10"/>
        <v/>
      </c>
      <c r="K81" s="189" t="str">
        <f t="shared" si="6"/>
        <v/>
      </c>
      <c r="L81" s="189" t="str">
        <f t="shared" si="7"/>
        <v/>
      </c>
      <c r="M81" s="189">
        <f t="shared" si="11"/>
        <v>0</v>
      </c>
      <c r="N81" s="189" t="str">
        <f>IF(ISBLANK(Prevalence!H112), "",Prevalence!H112)</f>
        <v/>
      </c>
      <c r="O81" s="189" t="str">
        <f>IF(ISBLANK(Prevalence!I112), "",Prevalence!I112)</f>
        <v/>
      </c>
      <c r="P81" s="189" t="str">
        <f>IF(ISBLANK(Prevalence!J112), "",Prevalence!J112)</f>
        <v/>
      </c>
      <c r="Q81" s="189">
        <f t="shared" si="12"/>
        <v>0</v>
      </c>
      <c r="R81" s="189" t="str">
        <f>IF(ISBLANK(Prevalence!K112), "",Prevalence!K112)</f>
        <v/>
      </c>
      <c r="S81" s="189" t="str">
        <f>IF(ISBLANK(Prevalence!L112), "",Prevalence!L112)</f>
        <v/>
      </c>
      <c r="T81" s="189" t="str">
        <f>IF(ISBLANK(Prevalence!M112), "",Prevalence!M112)</f>
        <v/>
      </c>
      <c r="U81" s="189" t="str">
        <f>IF(ISBLANK(Prevalence!N112), "",Prevalence!N112)</f>
        <v/>
      </c>
      <c r="V81" s="189">
        <f>Prevalence!O112</f>
        <v>0</v>
      </c>
    </row>
    <row r="82" spans="2:22" x14ac:dyDescent="0.35">
      <c r="B82" s="189" t="str">
        <f>IF(ISBLANK(Prevalence!B113), "",Prevalence!B113)</f>
        <v/>
      </c>
      <c r="C82" s="189">
        <f>Prevalence!C113</f>
        <v>0</v>
      </c>
      <c r="D82" s="189">
        <f>IF(ISBLANK(Prevalence!D113), 0,Prevalence!D113)</f>
        <v>0</v>
      </c>
      <c r="E82" s="189">
        <f t="shared" si="8"/>
        <v>0</v>
      </c>
      <c r="F82" s="189" t="str">
        <f>IF(ISBLANK(Prevalence!E113), "",Prevalence!E113)</f>
        <v/>
      </c>
      <c r="G82" s="189" t="str">
        <f>IF(ISBLANK(Prevalence!F113), "",Prevalence!F113)</f>
        <v/>
      </c>
      <c r="H82" s="189" t="str">
        <f>IF(ISBLANK(Prevalence!G113), "",Prevalence!G113)</f>
        <v/>
      </c>
      <c r="I82" s="189">
        <f t="shared" si="9"/>
        <v>0</v>
      </c>
      <c r="J82" s="189" t="str">
        <f t="shared" si="10"/>
        <v/>
      </c>
      <c r="K82" s="189" t="str">
        <f t="shared" si="6"/>
        <v/>
      </c>
      <c r="L82" s="189" t="str">
        <f t="shared" si="7"/>
        <v/>
      </c>
      <c r="M82" s="189">
        <f t="shared" si="11"/>
        <v>0</v>
      </c>
      <c r="N82" s="189" t="str">
        <f>IF(ISBLANK(Prevalence!H113), "",Prevalence!H113)</f>
        <v/>
      </c>
      <c r="O82" s="189" t="str">
        <f>IF(ISBLANK(Prevalence!I113), "",Prevalence!I113)</f>
        <v/>
      </c>
      <c r="P82" s="189" t="str">
        <f>IF(ISBLANK(Prevalence!J113), "",Prevalence!J113)</f>
        <v/>
      </c>
      <c r="Q82" s="189">
        <f t="shared" si="12"/>
        <v>0</v>
      </c>
      <c r="R82" s="189" t="str">
        <f>IF(ISBLANK(Prevalence!K113), "",Prevalence!K113)</f>
        <v/>
      </c>
      <c r="S82" s="189" t="str">
        <f>IF(ISBLANK(Prevalence!L113), "",Prevalence!L113)</f>
        <v/>
      </c>
      <c r="T82" s="189" t="str">
        <f>IF(ISBLANK(Prevalence!M113), "",Prevalence!M113)</f>
        <v/>
      </c>
      <c r="U82" s="189" t="str">
        <f>IF(ISBLANK(Prevalence!N113), "",Prevalence!N113)</f>
        <v/>
      </c>
      <c r="V82" s="189">
        <f>Prevalence!O113</f>
        <v>0</v>
      </c>
    </row>
    <row r="83" spans="2:22" x14ac:dyDescent="0.35">
      <c r="B83" s="189" t="str">
        <f>IF(ISBLANK(Prevalence!B114), "",Prevalence!B114)</f>
        <v/>
      </c>
      <c r="C83" s="189">
        <f>Prevalence!C114</f>
        <v>0</v>
      </c>
      <c r="D83" s="189">
        <f>IF(ISBLANK(Prevalence!D114), 0,Prevalence!D114)</f>
        <v>0</v>
      </c>
      <c r="E83" s="189">
        <f t="shared" si="8"/>
        <v>0</v>
      </c>
      <c r="F83" s="189" t="str">
        <f>IF(ISBLANK(Prevalence!E114), "",Prevalence!E114)</f>
        <v/>
      </c>
      <c r="G83" s="189" t="str">
        <f>IF(ISBLANK(Prevalence!F114), "",Prevalence!F114)</f>
        <v/>
      </c>
      <c r="H83" s="189" t="str">
        <f>IF(ISBLANK(Prevalence!G114), "",Prevalence!G114)</f>
        <v/>
      </c>
      <c r="I83" s="189">
        <f t="shared" si="9"/>
        <v>0</v>
      </c>
      <c r="J83" s="189" t="str">
        <f t="shared" si="10"/>
        <v/>
      </c>
      <c r="K83" s="189" t="str">
        <f t="shared" si="6"/>
        <v/>
      </c>
      <c r="L83" s="189" t="str">
        <f t="shared" si="7"/>
        <v/>
      </c>
      <c r="M83" s="189">
        <f t="shared" si="11"/>
        <v>0</v>
      </c>
      <c r="N83" s="189" t="str">
        <f>IF(ISBLANK(Prevalence!H114), "",Prevalence!H114)</f>
        <v/>
      </c>
      <c r="O83" s="189" t="str">
        <f>IF(ISBLANK(Prevalence!I114), "",Prevalence!I114)</f>
        <v/>
      </c>
      <c r="P83" s="189" t="str">
        <f>IF(ISBLANK(Prevalence!J114), "",Prevalence!J114)</f>
        <v/>
      </c>
      <c r="Q83" s="189">
        <f t="shared" si="12"/>
        <v>0</v>
      </c>
      <c r="R83" s="189" t="str">
        <f>IF(ISBLANK(Prevalence!K114), "",Prevalence!K114)</f>
        <v/>
      </c>
      <c r="S83" s="189" t="str">
        <f>IF(ISBLANK(Prevalence!L114), "",Prevalence!L114)</f>
        <v/>
      </c>
      <c r="T83" s="189" t="str">
        <f>IF(ISBLANK(Prevalence!M114), "",Prevalence!M114)</f>
        <v/>
      </c>
      <c r="U83" s="189" t="str">
        <f>IF(ISBLANK(Prevalence!N114), "",Prevalence!N114)</f>
        <v/>
      </c>
      <c r="V83" s="189">
        <f>Prevalence!O114</f>
        <v>0</v>
      </c>
    </row>
    <row r="84" spans="2:22" x14ac:dyDescent="0.35">
      <c r="B84" s="189" t="str">
        <f>IF(ISBLANK(Prevalence!B115), "",Prevalence!B115)</f>
        <v/>
      </c>
      <c r="C84" s="189">
        <f>Prevalence!C115</f>
        <v>0</v>
      </c>
      <c r="D84" s="189">
        <f>IF(ISBLANK(Prevalence!D115), 0,Prevalence!D115)</f>
        <v>0</v>
      </c>
      <c r="E84" s="189">
        <f t="shared" si="8"/>
        <v>0</v>
      </c>
      <c r="F84" s="189" t="str">
        <f>IF(ISBLANK(Prevalence!E115), "",Prevalence!E115)</f>
        <v/>
      </c>
      <c r="G84" s="189" t="str">
        <f>IF(ISBLANK(Prevalence!F115), "",Prevalence!F115)</f>
        <v/>
      </c>
      <c r="H84" s="189" t="str">
        <f>IF(ISBLANK(Prevalence!G115), "",Prevalence!G115)</f>
        <v/>
      </c>
      <c r="I84" s="189">
        <f t="shared" si="9"/>
        <v>0</v>
      </c>
      <c r="J84" s="189" t="str">
        <f t="shared" si="10"/>
        <v/>
      </c>
      <c r="K84" s="189" t="str">
        <f t="shared" si="6"/>
        <v/>
      </c>
      <c r="L84" s="189" t="str">
        <f t="shared" si="7"/>
        <v/>
      </c>
      <c r="M84" s="189">
        <f t="shared" si="11"/>
        <v>0</v>
      </c>
      <c r="N84" s="189" t="str">
        <f>IF(ISBLANK(Prevalence!H115), "",Prevalence!H115)</f>
        <v/>
      </c>
      <c r="O84" s="189" t="str">
        <f>IF(ISBLANK(Prevalence!I115), "",Prevalence!I115)</f>
        <v/>
      </c>
      <c r="P84" s="189" t="str">
        <f>IF(ISBLANK(Prevalence!J115), "",Prevalence!J115)</f>
        <v/>
      </c>
      <c r="Q84" s="189">
        <f t="shared" si="12"/>
        <v>0</v>
      </c>
      <c r="R84" s="189" t="str">
        <f>IF(ISBLANK(Prevalence!K115), "",Prevalence!K115)</f>
        <v/>
      </c>
      <c r="S84" s="189" t="str">
        <f>IF(ISBLANK(Prevalence!L115), "",Prevalence!L115)</f>
        <v/>
      </c>
      <c r="T84" s="189" t="str">
        <f>IF(ISBLANK(Prevalence!M115), "",Prevalence!M115)</f>
        <v/>
      </c>
      <c r="U84" s="189" t="str">
        <f>IF(ISBLANK(Prevalence!N115), "",Prevalence!N115)</f>
        <v/>
      </c>
      <c r="V84" s="189">
        <f>Prevalence!O115</f>
        <v>0</v>
      </c>
    </row>
    <row r="85" spans="2:22" x14ac:dyDescent="0.35">
      <c r="B85" s="189" t="str">
        <f>IF(ISBLANK(Prevalence!B116), "",Prevalence!B116)</f>
        <v/>
      </c>
      <c r="C85" s="189">
        <f>Prevalence!C116</f>
        <v>0</v>
      </c>
      <c r="D85" s="189">
        <f>IF(ISBLANK(Prevalence!D116), 0,Prevalence!D116)</f>
        <v>0</v>
      </c>
      <c r="E85" s="189">
        <f t="shared" si="8"/>
        <v>0</v>
      </c>
      <c r="F85" s="189" t="str">
        <f>IF(ISBLANK(Prevalence!E116), "",Prevalence!E116)</f>
        <v/>
      </c>
      <c r="G85" s="189" t="str">
        <f>IF(ISBLANK(Prevalence!F116), "",Prevalence!F116)</f>
        <v/>
      </c>
      <c r="H85" s="189" t="str">
        <f>IF(ISBLANK(Prevalence!G116), "",Prevalence!G116)</f>
        <v/>
      </c>
      <c r="I85" s="189">
        <f t="shared" si="9"/>
        <v>0</v>
      </c>
      <c r="J85" s="189" t="str">
        <f t="shared" si="10"/>
        <v/>
      </c>
      <c r="K85" s="189" t="str">
        <f t="shared" ref="K85:K105" si="13">IF(ISERROR(G85-O85), "",G85-O85)</f>
        <v/>
      </c>
      <c r="L85" s="189" t="str">
        <f t="shared" ref="L85:L105" si="14">IF(ISERROR(H85-P85), "",H85-P85)</f>
        <v/>
      </c>
      <c r="M85" s="189">
        <f t="shared" si="11"/>
        <v>0</v>
      </c>
      <c r="N85" s="189" t="str">
        <f>IF(ISBLANK(Prevalence!H116), "",Prevalence!H116)</f>
        <v/>
      </c>
      <c r="O85" s="189" t="str">
        <f>IF(ISBLANK(Prevalence!I116), "",Prevalence!I116)</f>
        <v/>
      </c>
      <c r="P85" s="189" t="str">
        <f>IF(ISBLANK(Prevalence!J116), "",Prevalence!J116)</f>
        <v/>
      </c>
      <c r="Q85" s="189">
        <f t="shared" si="12"/>
        <v>0</v>
      </c>
      <c r="R85" s="189" t="str">
        <f>IF(ISBLANK(Prevalence!K116), "",Prevalence!K116)</f>
        <v/>
      </c>
      <c r="S85" s="189" t="str">
        <f>IF(ISBLANK(Prevalence!L116), "",Prevalence!L116)</f>
        <v/>
      </c>
      <c r="T85" s="189" t="str">
        <f>IF(ISBLANK(Prevalence!M116), "",Prevalence!M116)</f>
        <v/>
      </c>
      <c r="U85" s="189" t="str">
        <f>IF(ISBLANK(Prevalence!N116), "",Prevalence!N116)</f>
        <v/>
      </c>
      <c r="V85" s="189">
        <f>Prevalence!O116</f>
        <v>0</v>
      </c>
    </row>
    <row r="86" spans="2:22" x14ac:dyDescent="0.35">
      <c r="B86" s="189" t="str">
        <f>IF(ISBLANK(Prevalence!B117), "",Prevalence!B117)</f>
        <v/>
      </c>
      <c r="C86" s="189">
        <f>Prevalence!C117</f>
        <v>0</v>
      </c>
      <c r="D86" s="189">
        <f>IF(ISBLANK(Prevalence!D117), 0,Prevalence!D117)</f>
        <v>0</v>
      </c>
      <c r="E86" s="189">
        <f t="shared" si="8"/>
        <v>0</v>
      </c>
      <c r="F86" s="189" t="str">
        <f>IF(ISBLANK(Prevalence!E117), "",Prevalence!E117)</f>
        <v/>
      </c>
      <c r="G86" s="189" t="str">
        <f>IF(ISBLANK(Prevalence!F117), "",Prevalence!F117)</f>
        <v/>
      </c>
      <c r="H86" s="189" t="str">
        <f>IF(ISBLANK(Prevalence!G117), "",Prevalence!G117)</f>
        <v/>
      </c>
      <c r="I86" s="189">
        <f t="shared" si="9"/>
        <v>0</v>
      </c>
      <c r="J86" s="189" t="str">
        <f t="shared" si="10"/>
        <v/>
      </c>
      <c r="K86" s="189" t="str">
        <f t="shared" si="13"/>
        <v/>
      </c>
      <c r="L86" s="189" t="str">
        <f t="shared" si="14"/>
        <v/>
      </c>
      <c r="M86" s="189">
        <f t="shared" si="11"/>
        <v>0</v>
      </c>
      <c r="N86" s="189" t="str">
        <f>IF(ISBLANK(Prevalence!H117), "",Prevalence!H117)</f>
        <v/>
      </c>
      <c r="O86" s="189" t="str">
        <f>IF(ISBLANK(Prevalence!I117), "",Prevalence!I117)</f>
        <v/>
      </c>
      <c r="P86" s="189" t="str">
        <f>IF(ISBLANK(Prevalence!J117), "",Prevalence!J117)</f>
        <v/>
      </c>
      <c r="Q86" s="189">
        <f t="shared" si="12"/>
        <v>0</v>
      </c>
      <c r="R86" s="189" t="str">
        <f>IF(ISBLANK(Prevalence!K117), "",Prevalence!K117)</f>
        <v/>
      </c>
      <c r="S86" s="189" t="str">
        <f>IF(ISBLANK(Prevalence!L117), "",Prevalence!L117)</f>
        <v/>
      </c>
      <c r="T86" s="189" t="str">
        <f>IF(ISBLANK(Prevalence!M117), "",Prevalence!M117)</f>
        <v/>
      </c>
      <c r="U86" s="189" t="str">
        <f>IF(ISBLANK(Prevalence!N117), "",Prevalence!N117)</f>
        <v/>
      </c>
      <c r="V86" s="189">
        <f>Prevalence!O117</f>
        <v>0</v>
      </c>
    </row>
    <row r="87" spans="2:22" x14ac:dyDescent="0.35">
      <c r="B87" s="189" t="str">
        <f>IF(ISBLANK(Prevalence!B118), "",Prevalence!B118)</f>
        <v/>
      </c>
      <c r="C87" s="189">
        <f>Prevalence!C118</f>
        <v>0</v>
      </c>
      <c r="D87" s="189">
        <f>IF(ISBLANK(Prevalence!D118), 0,Prevalence!D118)</f>
        <v>0</v>
      </c>
      <c r="E87" s="189">
        <f t="shared" si="8"/>
        <v>0</v>
      </c>
      <c r="F87" s="189" t="str">
        <f>IF(ISBLANK(Prevalence!E118), "",Prevalence!E118)</f>
        <v/>
      </c>
      <c r="G87" s="189" t="str">
        <f>IF(ISBLANK(Prevalence!F118), "",Prevalence!F118)</f>
        <v/>
      </c>
      <c r="H87" s="189" t="str">
        <f>IF(ISBLANK(Prevalence!G118), "",Prevalence!G118)</f>
        <v/>
      </c>
      <c r="I87" s="189">
        <f t="shared" si="9"/>
        <v>0</v>
      </c>
      <c r="J87" s="189" t="str">
        <f t="shared" si="10"/>
        <v/>
      </c>
      <c r="K87" s="189" t="str">
        <f t="shared" si="13"/>
        <v/>
      </c>
      <c r="L87" s="189" t="str">
        <f t="shared" si="14"/>
        <v/>
      </c>
      <c r="M87" s="189">
        <f t="shared" si="11"/>
        <v>0</v>
      </c>
      <c r="N87" s="189" t="str">
        <f>IF(ISBLANK(Prevalence!H118), "",Prevalence!H118)</f>
        <v/>
      </c>
      <c r="O87" s="189" t="str">
        <f>IF(ISBLANK(Prevalence!I118), "",Prevalence!I118)</f>
        <v/>
      </c>
      <c r="P87" s="189" t="str">
        <f>IF(ISBLANK(Prevalence!J118), "",Prevalence!J118)</f>
        <v/>
      </c>
      <c r="Q87" s="189">
        <f t="shared" si="12"/>
        <v>0</v>
      </c>
      <c r="R87" s="189" t="str">
        <f>IF(ISBLANK(Prevalence!K118), "",Prevalence!K118)</f>
        <v/>
      </c>
      <c r="S87" s="189" t="str">
        <f>IF(ISBLANK(Prevalence!L118), "",Prevalence!L118)</f>
        <v/>
      </c>
      <c r="T87" s="189" t="str">
        <f>IF(ISBLANK(Prevalence!M118), "",Prevalence!M118)</f>
        <v/>
      </c>
      <c r="U87" s="189" t="str">
        <f>IF(ISBLANK(Prevalence!N118), "",Prevalence!N118)</f>
        <v/>
      </c>
      <c r="V87" s="189">
        <f>Prevalence!O118</f>
        <v>0</v>
      </c>
    </row>
    <row r="88" spans="2:22" x14ac:dyDescent="0.35">
      <c r="B88" s="189" t="str">
        <f>IF(ISBLANK(Prevalence!B119), "",Prevalence!B119)</f>
        <v/>
      </c>
      <c r="C88" s="189">
        <f>Prevalence!C119</f>
        <v>0</v>
      </c>
      <c r="D88" s="189">
        <f>IF(ISBLANK(Prevalence!D119), 0,Prevalence!D119)</f>
        <v>0</v>
      </c>
      <c r="E88" s="189">
        <f t="shared" si="8"/>
        <v>0</v>
      </c>
      <c r="F88" s="189" t="str">
        <f>IF(ISBLANK(Prevalence!E119), "",Prevalence!E119)</f>
        <v/>
      </c>
      <c r="G88" s="189" t="str">
        <f>IF(ISBLANK(Prevalence!F119), "",Prevalence!F119)</f>
        <v/>
      </c>
      <c r="H88" s="189" t="str">
        <f>IF(ISBLANK(Prevalence!G119), "",Prevalence!G119)</f>
        <v/>
      </c>
      <c r="I88" s="189">
        <f t="shared" si="9"/>
        <v>0</v>
      </c>
      <c r="J88" s="189" t="str">
        <f t="shared" si="10"/>
        <v/>
      </c>
      <c r="K88" s="189" t="str">
        <f t="shared" si="13"/>
        <v/>
      </c>
      <c r="L88" s="189" t="str">
        <f t="shared" si="14"/>
        <v/>
      </c>
      <c r="M88" s="189">
        <f t="shared" si="11"/>
        <v>0</v>
      </c>
      <c r="N88" s="189" t="str">
        <f>IF(ISBLANK(Prevalence!H119), "",Prevalence!H119)</f>
        <v/>
      </c>
      <c r="O88" s="189" t="str">
        <f>IF(ISBLANK(Prevalence!I119), "",Prevalence!I119)</f>
        <v/>
      </c>
      <c r="P88" s="189" t="str">
        <f>IF(ISBLANK(Prevalence!J119), "",Prevalence!J119)</f>
        <v/>
      </c>
      <c r="Q88" s="189">
        <f t="shared" si="12"/>
        <v>0</v>
      </c>
      <c r="R88" s="189" t="str">
        <f>IF(ISBLANK(Prevalence!K119), "",Prevalence!K119)</f>
        <v/>
      </c>
      <c r="S88" s="189" t="str">
        <f>IF(ISBLANK(Prevalence!L119), "",Prevalence!L119)</f>
        <v/>
      </c>
      <c r="T88" s="189" t="str">
        <f>IF(ISBLANK(Prevalence!M119), "",Prevalence!M119)</f>
        <v/>
      </c>
      <c r="U88" s="189" t="str">
        <f>IF(ISBLANK(Prevalence!N119), "",Prevalence!N119)</f>
        <v/>
      </c>
      <c r="V88" s="189">
        <f>Prevalence!O119</f>
        <v>0</v>
      </c>
    </row>
    <row r="89" spans="2:22" x14ac:dyDescent="0.35">
      <c r="B89" s="189" t="str">
        <f>IF(ISBLANK(Prevalence!B120), "",Prevalence!B120)</f>
        <v/>
      </c>
      <c r="C89" s="189">
        <f>Prevalence!C120</f>
        <v>0</v>
      </c>
      <c r="D89" s="189">
        <f>IF(ISBLANK(Prevalence!D120), 0,Prevalence!D120)</f>
        <v>0</v>
      </c>
      <c r="E89" s="189">
        <f t="shared" si="8"/>
        <v>0</v>
      </c>
      <c r="F89" s="189" t="str">
        <f>IF(ISBLANK(Prevalence!E120), "",Prevalence!E120)</f>
        <v/>
      </c>
      <c r="G89" s="189" t="str">
        <f>IF(ISBLANK(Prevalence!F120), "",Prevalence!F120)</f>
        <v/>
      </c>
      <c r="H89" s="189" t="str">
        <f>IF(ISBLANK(Prevalence!G120), "",Prevalence!G120)</f>
        <v/>
      </c>
      <c r="I89" s="189">
        <f t="shared" si="9"/>
        <v>0</v>
      </c>
      <c r="J89" s="189" t="str">
        <f t="shared" si="10"/>
        <v/>
      </c>
      <c r="K89" s="189" t="str">
        <f t="shared" si="13"/>
        <v/>
      </c>
      <c r="L89" s="189" t="str">
        <f t="shared" si="14"/>
        <v/>
      </c>
      <c r="M89" s="189">
        <f t="shared" si="11"/>
        <v>0</v>
      </c>
      <c r="N89" s="189" t="str">
        <f>IF(ISBLANK(Prevalence!H120), "",Prevalence!H120)</f>
        <v/>
      </c>
      <c r="O89" s="189" t="str">
        <f>IF(ISBLANK(Prevalence!I120), "",Prevalence!I120)</f>
        <v/>
      </c>
      <c r="P89" s="189" t="str">
        <f>IF(ISBLANK(Prevalence!J120), "",Prevalence!J120)</f>
        <v/>
      </c>
      <c r="Q89" s="189">
        <f t="shared" si="12"/>
        <v>0</v>
      </c>
      <c r="R89" s="189" t="str">
        <f>IF(ISBLANK(Prevalence!K120), "",Prevalence!K120)</f>
        <v/>
      </c>
      <c r="S89" s="189" t="str">
        <f>IF(ISBLANK(Prevalence!L120), "",Prevalence!L120)</f>
        <v/>
      </c>
      <c r="T89" s="189" t="str">
        <f>IF(ISBLANK(Prevalence!M120), "",Prevalence!M120)</f>
        <v/>
      </c>
      <c r="U89" s="189" t="str">
        <f>IF(ISBLANK(Prevalence!N120), "",Prevalence!N120)</f>
        <v/>
      </c>
      <c r="V89" s="189">
        <f>Prevalence!O120</f>
        <v>0</v>
      </c>
    </row>
    <row r="90" spans="2:22" x14ac:dyDescent="0.35">
      <c r="B90" s="189" t="str">
        <f>IF(ISBLANK(Prevalence!B121), "",Prevalence!B121)</f>
        <v/>
      </c>
      <c r="C90" s="189">
        <f>Prevalence!C121</f>
        <v>0</v>
      </c>
      <c r="D90" s="189">
        <f>IF(ISBLANK(Prevalence!D121), 0,Prevalence!D121)</f>
        <v>0</v>
      </c>
      <c r="E90" s="189">
        <f t="shared" si="8"/>
        <v>0</v>
      </c>
      <c r="F90" s="189" t="str">
        <f>IF(ISBLANK(Prevalence!E121), "",Prevalence!E121)</f>
        <v/>
      </c>
      <c r="G90" s="189" t="str">
        <f>IF(ISBLANK(Prevalence!F121), "",Prevalence!F121)</f>
        <v/>
      </c>
      <c r="H90" s="189" t="str">
        <f>IF(ISBLANK(Prevalence!G121), "",Prevalence!G121)</f>
        <v/>
      </c>
      <c r="I90" s="189">
        <f t="shared" si="9"/>
        <v>0</v>
      </c>
      <c r="J90" s="189" t="str">
        <f t="shared" si="10"/>
        <v/>
      </c>
      <c r="K90" s="189" t="str">
        <f t="shared" si="13"/>
        <v/>
      </c>
      <c r="L90" s="189" t="str">
        <f t="shared" si="14"/>
        <v/>
      </c>
      <c r="M90" s="189">
        <f t="shared" si="11"/>
        <v>0</v>
      </c>
      <c r="N90" s="189" t="str">
        <f>IF(ISBLANK(Prevalence!H121), "",Prevalence!H121)</f>
        <v/>
      </c>
      <c r="O90" s="189" t="str">
        <f>IF(ISBLANK(Prevalence!I121), "",Prevalence!I121)</f>
        <v/>
      </c>
      <c r="P90" s="189" t="str">
        <f>IF(ISBLANK(Prevalence!J121), "",Prevalence!J121)</f>
        <v/>
      </c>
      <c r="Q90" s="189">
        <f t="shared" si="12"/>
        <v>0</v>
      </c>
      <c r="R90" s="189" t="str">
        <f>IF(ISBLANK(Prevalence!K121), "",Prevalence!K121)</f>
        <v/>
      </c>
      <c r="S90" s="189" t="str">
        <f>IF(ISBLANK(Prevalence!L121), "",Prevalence!L121)</f>
        <v/>
      </c>
      <c r="T90" s="189" t="str">
        <f>IF(ISBLANK(Prevalence!M121), "",Prevalence!M121)</f>
        <v/>
      </c>
      <c r="U90" s="189" t="str">
        <f>IF(ISBLANK(Prevalence!N121), "",Prevalence!N121)</f>
        <v/>
      </c>
      <c r="V90" s="189">
        <f>Prevalence!O121</f>
        <v>0</v>
      </c>
    </row>
    <row r="91" spans="2:22" x14ac:dyDescent="0.35">
      <c r="B91" s="189" t="str">
        <f>IF(ISBLANK(Prevalence!B122), "",Prevalence!B122)</f>
        <v/>
      </c>
      <c r="C91" s="189">
        <f>Prevalence!C122</f>
        <v>0</v>
      </c>
      <c r="D91" s="189">
        <f>IF(ISBLANK(Prevalence!D122), 0,Prevalence!D122)</f>
        <v>0</v>
      </c>
      <c r="E91" s="189">
        <f t="shared" si="8"/>
        <v>0</v>
      </c>
      <c r="F91" s="189" t="str">
        <f>IF(ISBLANK(Prevalence!E122), "",Prevalence!E122)</f>
        <v/>
      </c>
      <c r="G91" s="189" t="str">
        <f>IF(ISBLANK(Prevalence!F122), "",Prevalence!F122)</f>
        <v/>
      </c>
      <c r="H91" s="189" t="str">
        <f>IF(ISBLANK(Prevalence!G122), "",Prevalence!G122)</f>
        <v/>
      </c>
      <c r="I91" s="189">
        <f t="shared" si="9"/>
        <v>0</v>
      </c>
      <c r="J91" s="189" t="str">
        <f t="shared" si="10"/>
        <v/>
      </c>
      <c r="K91" s="189" t="str">
        <f t="shared" si="13"/>
        <v/>
      </c>
      <c r="L91" s="189" t="str">
        <f t="shared" si="14"/>
        <v/>
      </c>
      <c r="M91" s="189">
        <f t="shared" si="11"/>
        <v>0</v>
      </c>
      <c r="N91" s="189" t="str">
        <f>IF(ISBLANK(Prevalence!H122), "",Prevalence!H122)</f>
        <v/>
      </c>
      <c r="O91" s="189" t="str">
        <f>IF(ISBLANK(Prevalence!I122), "",Prevalence!I122)</f>
        <v/>
      </c>
      <c r="P91" s="189" t="str">
        <f>IF(ISBLANK(Prevalence!J122), "",Prevalence!J122)</f>
        <v/>
      </c>
      <c r="Q91" s="189">
        <f t="shared" si="12"/>
        <v>0</v>
      </c>
      <c r="R91" s="189" t="str">
        <f>IF(ISBLANK(Prevalence!K122), "",Prevalence!K122)</f>
        <v/>
      </c>
      <c r="S91" s="189" t="str">
        <f>IF(ISBLANK(Prevalence!L122), "",Prevalence!L122)</f>
        <v/>
      </c>
      <c r="T91" s="189" t="str">
        <f>IF(ISBLANK(Prevalence!M122), "",Prevalence!M122)</f>
        <v/>
      </c>
      <c r="U91" s="189" t="str">
        <f>IF(ISBLANK(Prevalence!N122), "",Prevalence!N122)</f>
        <v/>
      </c>
      <c r="V91" s="189">
        <f>Prevalence!O122</f>
        <v>0</v>
      </c>
    </row>
    <row r="92" spans="2:22" x14ac:dyDescent="0.35">
      <c r="B92" s="189" t="str">
        <f>IF(ISBLANK(Prevalence!B123), "",Prevalence!B123)</f>
        <v/>
      </c>
      <c r="C92" s="189">
        <f>Prevalence!C123</f>
        <v>0</v>
      </c>
      <c r="D92" s="189">
        <f>IF(ISBLANK(Prevalence!D123), 0,Prevalence!D123)</f>
        <v>0</v>
      </c>
      <c r="E92" s="189">
        <f t="shared" si="8"/>
        <v>0</v>
      </c>
      <c r="F92" s="189" t="str">
        <f>IF(ISBLANK(Prevalence!E123), "",Prevalence!E123)</f>
        <v/>
      </c>
      <c r="G92" s="189" t="str">
        <f>IF(ISBLANK(Prevalence!F123), "",Prevalence!F123)</f>
        <v/>
      </c>
      <c r="H92" s="189" t="str">
        <f>IF(ISBLANK(Prevalence!G123), "",Prevalence!G123)</f>
        <v/>
      </c>
      <c r="I92" s="189">
        <f t="shared" si="9"/>
        <v>0</v>
      </c>
      <c r="J92" s="189" t="str">
        <f t="shared" si="10"/>
        <v/>
      </c>
      <c r="K92" s="189" t="str">
        <f t="shared" si="13"/>
        <v/>
      </c>
      <c r="L92" s="189" t="str">
        <f t="shared" si="14"/>
        <v/>
      </c>
      <c r="M92" s="189">
        <f t="shared" si="11"/>
        <v>0</v>
      </c>
      <c r="N92" s="189" t="str">
        <f>IF(ISBLANK(Prevalence!H123), "",Prevalence!H123)</f>
        <v/>
      </c>
      <c r="O92" s="189" t="str">
        <f>IF(ISBLANK(Prevalence!I123), "",Prevalence!I123)</f>
        <v/>
      </c>
      <c r="P92" s="189" t="str">
        <f>IF(ISBLANK(Prevalence!J123), "",Prevalence!J123)</f>
        <v/>
      </c>
      <c r="Q92" s="189">
        <f t="shared" si="12"/>
        <v>0</v>
      </c>
      <c r="R92" s="189" t="str">
        <f>IF(ISBLANK(Prevalence!K123), "",Prevalence!K123)</f>
        <v/>
      </c>
      <c r="S92" s="189" t="str">
        <f>IF(ISBLANK(Prevalence!L123), "",Prevalence!L123)</f>
        <v/>
      </c>
      <c r="T92" s="189" t="str">
        <f>IF(ISBLANK(Prevalence!M123), "",Prevalence!M123)</f>
        <v/>
      </c>
      <c r="U92" s="189" t="str">
        <f>IF(ISBLANK(Prevalence!N123), "",Prevalence!N123)</f>
        <v/>
      </c>
      <c r="V92" s="189">
        <f>Prevalence!O123</f>
        <v>0</v>
      </c>
    </row>
    <row r="93" spans="2:22" x14ac:dyDescent="0.35">
      <c r="B93" s="189" t="str">
        <f>IF(ISBLANK(Prevalence!B124), "",Prevalence!B124)</f>
        <v/>
      </c>
      <c r="C93" s="189">
        <f>Prevalence!C124</f>
        <v>0</v>
      </c>
      <c r="D93" s="189">
        <f>IF(ISBLANK(Prevalence!D124), 0,Prevalence!D124)</f>
        <v>0</v>
      </c>
      <c r="E93" s="189">
        <f t="shared" si="8"/>
        <v>0</v>
      </c>
      <c r="F93" s="189" t="str">
        <f>IF(ISBLANK(Prevalence!E124), "",Prevalence!E124)</f>
        <v/>
      </c>
      <c r="G93" s="189" t="str">
        <f>IF(ISBLANK(Prevalence!F124), "",Prevalence!F124)</f>
        <v/>
      </c>
      <c r="H93" s="189" t="str">
        <f>IF(ISBLANK(Prevalence!G124), "",Prevalence!G124)</f>
        <v/>
      </c>
      <c r="I93" s="189">
        <f t="shared" si="9"/>
        <v>0</v>
      </c>
      <c r="J93" s="189" t="str">
        <f t="shared" si="10"/>
        <v/>
      </c>
      <c r="K93" s="189" t="str">
        <f t="shared" si="13"/>
        <v/>
      </c>
      <c r="L93" s="189" t="str">
        <f t="shared" si="14"/>
        <v/>
      </c>
      <c r="M93" s="189">
        <f t="shared" si="11"/>
        <v>0</v>
      </c>
      <c r="N93" s="189" t="str">
        <f>IF(ISBLANK(Prevalence!H124), "",Prevalence!H124)</f>
        <v/>
      </c>
      <c r="O93" s="189" t="str">
        <f>IF(ISBLANK(Prevalence!I124), "",Prevalence!I124)</f>
        <v/>
      </c>
      <c r="P93" s="189" t="str">
        <f>IF(ISBLANK(Prevalence!J124), "",Prevalence!J124)</f>
        <v/>
      </c>
      <c r="Q93" s="189">
        <f t="shared" si="12"/>
        <v>0</v>
      </c>
      <c r="R93" s="189" t="str">
        <f>IF(ISBLANK(Prevalence!K124), "",Prevalence!K124)</f>
        <v/>
      </c>
      <c r="S93" s="189" t="str">
        <f>IF(ISBLANK(Prevalence!L124), "",Prevalence!L124)</f>
        <v/>
      </c>
      <c r="T93" s="189" t="str">
        <f>IF(ISBLANK(Prevalence!M124), "",Prevalence!M124)</f>
        <v/>
      </c>
      <c r="U93" s="189" t="str">
        <f>IF(ISBLANK(Prevalence!N124), "",Prevalence!N124)</f>
        <v/>
      </c>
      <c r="V93" s="189">
        <f>Prevalence!O124</f>
        <v>0</v>
      </c>
    </row>
    <row r="94" spans="2:22" x14ac:dyDescent="0.35">
      <c r="B94" s="189" t="str">
        <f>IF(ISBLANK(Prevalence!B125), "",Prevalence!B125)</f>
        <v/>
      </c>
      <c r="C94" s="189">
        <f>Prevalence!C125</f>
        <v>0</v>
      </c>
      <c r="D94" s="189">
        <f>IF(ISBLANK(Prevalence!D125), 0,Prevalence!D125)</f>
        <v>0</v>
      </c>
      <c r="E94" s="189">
        <f t="shared" si="8"/>
        <v>0</v>
      </c>
      <c r="F94" s="189" t="str">
        <f>IF(ISBLANK(Prevalence!E125), "",Prevalence!E125)</f>
        <v/>
      </c>
      <c r="G94" s="189" t="str">
        <f>IF(ISBLANK(Prevalence!F125), "",Prevalence!F125)</f>
        <v/>
      </c>
      <c r="H94" s="189" t="str">
        <f>IF(ISBLANK(Prevalence!G125), "",Prevalence!G125)</f>
        <v/>
      </c>
      <c r="I94" s="189">
        <f t="shared" si="9"/>
        <v>0</v>
      </c>
      <c r="J94" s="189" t="str">
        <f t="shared" si="10"/>
        <v/>
      </c>
      <c r="K94" s="189" t="str">
        <f t="shared" si="13"/>
        <v/>
      </c>
      <c r="L94" s="189" t="str">
        <f t="shared" si="14"/>
        <v/>
      </c>
      <c r="M94" s="189">
        <f t="shared" si="11"/>
        <v>0</v>
      </c>
      <c r="N94" s="189" t="str">
        <f>IF(ISBLANK(Prevalence!H125), "",Prevalence!H125)</f>
        <v/>
      </c>
      <c r="O94" s="189" t="str">
        <f>IF(ISBLANK(Prevalence!I125), "",Prevalence!I125)</f>
        <v/>
      </c>
      <c r="P94" s="189" t="str">
        <f>IF(ISBLANK(Prevalence!J125), "",Prevalence!J125)</f>
        <v/>
      </c>
      <c r="Q94" s="189">
        <f t="shared" si="12"/>
        <v>0</v>
      </c>
      <c r="R94" s="189" t="str">
        <f>IF(ISBLANK(Prevalence!K125), "",Prevalence!K125)</f>
        <v/>
      </c>
      <c r="S94" s="189" t="str">
        <f>IF(ISBLANK(Prevalence!L125), "",Prevalence!L125)</f>
        <v/>
      </c>
      <c r="T94" s="189" t="str">
        <f>IF(ISBLANK(Prevalence!M125), "",Prevalence!M125)</f>
        <v/>
      </c>
      <c r="U94" s="189" t="str">
        <f>IF(ISBLANK(Prevalence!N125), "",Prevalence!N125)</f>
        <v/>
      </c>
      <c r="V94" s="189">
        <f>Prevalence!O125</f>
        <v>0</v>
      </c>
    </row>
    <row r="95" spans="2:22" x14ac:dyDescent="0.35">
      <c r="B95" s="189" t="str">
        <f>IF(ISBLANK(Prevalence!B126), "",Prevalence!B126)</f>
        <v/>
      </c>
      <c r="C95" s="189">
        <f>Prevalence!C126</f>
        <v>0</v>
      </c>
      <c r="D95" s="189">
        <f>IF(ISBLANK(Prevalence!D126), 0,Prevalence!D126)</f>
        <v>0</v>
      </c>
      <c r="E95" s="189">
        <f t="shared" si="8"/>
        <v>0</v>
      </c>
      <c r="F95" s="189" t="str">
        <f>IF(ISBLANK(Prevalence!E126), "",Prevalence!E126)</f>
        <v/>
      </c>
      <c r="G95" s="189" t="str">
        <f>IF(ISBLANK(Prevalence!F126), "",Prevalence!F126)</f>
        <v/>
      </c>
      <c r="H95" s="189" t="str">
        <f>IF(ISBLANK(Prevalence!G126), "",Prevalence!G126)</f>
        <v/>
      </c>
      <c r="I95" s="189">
        <f t="shared" si="9"/>
        <v>0</v>
      </c>
      <c r="J95" s="189" t="str">
        <f t="shared" si="10"/>
        <v/>
      </c>
      <c r="K95" s="189" t="str">
        <f t="shared" si="13"/>
        <v/>
      </c>
      <c r="L95" s="189" t="str">
        <f t="shared" si="14"/>
        <v/>
      </c>
      <c r="M95" s="189">
        <f t="shared" si="11"/>
        <v>0</v>
      </c>
      <c r="N95" s="189" t="str">
        <f>IF(ISBLANK(Prevalence!H126), "",Prevalence!H126)</f>
        <v/>
      </c>
      <c r="O95" s="189" t="str">
        <f>IF(ISBLANK(Prevalence!I126), "",Prevalence!I126)</f>
        <v/>
      </c>
      <c r="P95" s="189" t="str">
        <f>IF(ISBLANK(Prevalence!J126), "",Prevalence!J126)</f>
        <v/>
      </c>
      <c r="Q95" s="189">
        <f t="shared" si="12"/>
        <v>0</v>
      </c>
      <c r="R95" s="189" t="str">
        <f>IF(ISBLANK(Prevalence!K126), "",Prevalence!K126)</f>
        <v/>
      </c>
      <c r="S95" s="189" t="str">
        <f>IF(ISBLANK(Prevalence!L126), "",Prevalence!L126)</f>
        <v/>
      </c>
      <c r="T95" s="189" t="str">
        <f>IF(ISBLANK(Prevalence!M126), "",Prevalence!M126)</f>
        <v/>
      </c>
      <c r="U95" s="189" t="str">
        <f>IF(ISBLANK(Prevalence!N126), "",Prevalence!N126)</f>
        <v/>
      </c>
      <c r="V95" s="189">
        <f>Prevalence!O126</f>
        <v>0</v>
      </c>
    </row>
    <row r="96" spans="2:22" x14ac:dyDescent="0.35">
      <c r="B96" s="189" t="str">
        <f>IF(ISBLANK(Prevalence!B127), "",Prevalence!B127)</f>
        <v/>
      </c>
      <c r="C96" s="189">
        <f>Prevalence!C127</f>
        <v>0</v>
      </c>
      <c r="D96" s="189">
        <f>IF(ISBLANK(Prevalence!D127), 0,Prevalence!D127)</f>
        <v>0</v>
      </c>
      <c r="E96" s="189">
        <f t="shared" si="8"/>
        <v>0</v>
      </c>
      <c r="F96" s="189" t="str">
        <f>IF(ISBLANK(Prevalence!E127), "",Prevalence!E127)</f>
        <v/>
      </c>
      <c r="G96" s="189" t="str">
        <f>IF(ISBLANK(Prevalence!F127), "",Prevalence!F127)</f>
        <v/>
      </c>
      <c r="H96" s="189" t="str">
        <f>IF(ISBLANK(Prevalence!G127), "",Prevalence!G127)</f>
        <v/>
      </c>
      <c r="I96" s="189">
        <f t="shared" si="9"/>
        <v>0</v>
      </c>
      <c r="J96" s="189" t="str">
        <f t="shared" si="10"/>
        <v/>
      </c>
      <c r="K96" s="189" t="str">
        <f t="shared" si="13"/>
        <v/>
      </c>
      <c r="L96" s="189" t="str">
        <f t="shared" si="14"/>
        <v/>
      </c>
      <c r="M96" s="189">
        <f t="shared" si="11"/>
        <v>0</v>
      </c>
      <c r="N96" s="189" t="str">
        <f>IF(ISBLANK(Prevalence!H127), "",Prevalence!H127)</f>
        <v/>
      </c>
      <c r="O96" s="189" t="str">
        <f>IF(ISBLANK(Prevalence!I127), "",Prevalence!I127)</f>
        <v/>
      </c>
      <c r="P96" s="189" t="str">
        <f>IF(ISBLANK(Prevalence!J127), "",Prevalence!J127)</f>
        <v/>
      </c>
      <c r="Q96" s="189">
        <f t="shared" si="12"/>
        <v>0</v>
      </c>
      <c r="R96" s="189" t="str">
        <f>IF(ISBLANK(Prevalence!K127), "",Prevalence!K127)</f>
        <v/>
      </c>
      <c r="S96" s="189" t="str">
        <f>IF(ISBLANK(Prevalence!L127), "",Prevalence!L127)</f>
        <v/>
      </c>
      <c r="T96" s="189" t="str">
        <f>IF(ISBLANK(Prevalence!M127), "",Prevalence!M127)</f>
        <v/>
      </c>
      <c r="U96" s="189" t="str">
        <f>IF(ISBLANK(Prevalence!N127), "",Prevalence!N127)</f>
        <v/>
      </c>
      <c r="V96" s="189">
        <f>Prevalence!O127</f>
        <v>0</v>
      </c>
    </row>
    <row r="97" spans="2:22" x14ac:dyDescent="0.35">
      <c r="B97" s="189" t="str">
        <f>IF(ISBLANK(Prevalence!B128), "",Prevalence!B128)</f>
        <v/>
      </c>
      <c r="C97" s="189">
        <f>Prevalence!C128</f>
        <v>0</v>
      </c>
      <c r="D97" s="189">
        <f>IF(ISBLANK(Prevalence!D128), 0,Prevalence!D128)</f>
        <v>0</v>
      </c>
      <c r="E97" s="189">
        <f t="shared" si="8"/>
        <v>0</v>
      </c>
      <c r="F97" s="189" t="str">
        <f>IF(ISBLANK(Prevalence!E128), "",Prevalence!E128)</f>
        <v/>
      </c>
      <c r="G97" s="189" t="str">
        <f>IF(ISBLANK(Prevalence!F128), "",Prevalence!F128)</f>
        <v/>
      </c>
      <c r="H97" s="189" t="str">
        <f>IF(ISBLANK(Prevalence!G128), "",Prevalence!G128)</f>
        <v/>
      </c>
      <c r="I97" s="189">
        <f t="shared" si="9"/>
        <v>0</v>
      </c>
      <c r="J97" s="189" t="str">
        <f t="shared" si="10"/>
        <v/>
      </c>
      <c r="K97" s="189" t="str">
        <f t="shared" si="13"/>
        <v/>
      </c>
      <c r="L97" s="189" t="str">
        <f t="shared" si="14"/>
        <v/>
      </c>
      <c r="M97" s="189">
        <f t="shared" si="11"/>
        <v>0</v>
      </c>
      <c r="N97" s="189" t="str">
        <f>IF(ISBLANK(Prevalence!H128), "",Prevalence!H128)</f>
        <v/>
      </c>
      <c r="O97" s="189" t="str">
        <f>IF(ISBLANK(Prevalence!I128), "",Prevalence!I128)</f>
        <v/>
      </c>
      <c r="P97" s="189" t="str">
        <f>IF(ISBLANK(Prevalence!J128), "",Prevalence!J128)</f>
        <v/>
      </c>
      <c r="Q97" s="189">
        <f t="shared" si="12"/>
        <v>0</v>
      </c>
      <c r="R97" s="189" t="str">
        <f>IF(ISBLANK(Prevalence!K128), "",Prevalence!K128)</f>
        <v/>
      </c>
      <c r="S97" s="189" t="str">
        <f>IF(ISBLANK(Prevalence!L128), "",Prevalence!L128)</f>
        <v/>
      </c>
      <c r="T97" s="189" t="str">
        <f>IF(ISBLANK(Prevalence!M128), "",Prevalence!M128)</f>
        <v/>
      </c>
      <c r="U97" s="189" t="str">
        <f>IF(ISBLANK(Prevalence!N128), "",Prevalence!N128)</f>
        <v/>
      </c>
      <c r="V97" s="189">
        <f>Prevalence!O128</f>
        <v>0</v>
      </c>
    </row>
    <row r="98" spans="2:22" x14ac:dyDescent="0.35">
      <c r="B98" s="189" t="str">
        <f>IF(ISBLANK(Prevalence!B129), "",Prevalence!B129)</f>
        <v/>
      </c>
      <c r="C98" s="189">
        <f>Prevalence!C129</f>
        <v>0</v>
      </c>
      <c r="D98" s="189">
        <f>IF(ISBLANK(Prevalence!D129), 0,Prevalence!D129)</f>
        <v>0</v>
      </c>
      <c r="E98" s="189">
        <f t="shared" si="8"/>
        <v>0</v>
      </c>
      <c r="F98" s="189" t="str">
        <f>IF(ISBLANK(Prevalence!E129), "",Prevalence!E129)</f>
        <v/>
      </c>
      <c r="G98" s="189" t="str">
        <f>IF(ISBLANK(Prevalence!F129), "",Prevalence!F129)</f>
        <v/>
      </c>
      <c r="H98" s="189" t="str">
        <f>IF(ISBLANK(Prevalence!G129), "",Prevalence!G129)</f>
        <v/>
      </c>
      <c r="I98" s="189">
        <f t="shared" si="9"/>
        <v>0</v>
      </c>
      <c r="J98" s="189" t="str">
        <f t="shared" si="10"/>
        <v/>
      </c>
      <c r="K98" s="189" t="str">
        <f t="shared" si="13"/>
        <v/>
      </c>
      <c r="L98" s="189" t="str">
        <f t="shared" si="14"/>
        <v/>
      </c>
      <c r="M98" s="189">
        <f t="shared" si="11"/>
        <v>0</v>
      </c>
      <c r="N98" s="189" t="str">
        <f>IF(ISBLANK(Prevalence!H129), "",Prevalence!H129)</f>
        <v/>
      </c>
      <c r="O98" s="189" t="str">
        <f>IF(ISBLANK(Prevalence!I129), "",Prevalence!I129)</f>
        <v/>
      </c>
      <c r="P98" s="189" t="str">
        <f>IF(ISBLANK(Prevalence!J129), "",Prevalence!J129)</f>
        <v/>
      </c>
      <c r="Q98" s="189">
        <f t="shared" si="12"/>
        <v>0</v>
      </c>
      <c r="R98" s="189" t="str">
        <f>IF(ISBLANK(Prevalence!K129), "",Prevalence!K129)</f>
        <v/>
      </c>
      <c r="S98" s="189" t="str">
        <f>IF(ISBLANK(Prevalence!L129), "",Prevalence!L129)</f>
        <v/>
      </c>
      <c r="T98" s="189" t="str">
        <f>IF(ISBLANK(Prevalence!M129), "",Prevalence!M129)</f>
        <v/>
      </c>
      <c r="U98" s="189" t="str">
        <f>IF(ISBLANK(Prevalence!N129), "",Prevalence!N129)</f>
        <v/>
      </c>
      <c r="V98" s="189">
        <f>Prevalence!O129</f>
        <v>0</v>
      </c>
    </row>
    <row r="99" spans="2:22" x14ac:dyDescent="0.35">
      <c r="B99" s="189" t="str">
        <f>IF(ISBLANK(Prevalence!B130), "",Prevalence!B130)</f>
        <v/>
      </c>
      <c r="C99" s="189">
        <f>Prevalence!C130</f>
        <v>0</v>
      </c>
      <c r="D99" s="189">
        <f>IF(ISBLANK(Prevalence!D130), 0,Prevalence!D130)</f>
        <v>0</v>
      </c>
      <c r="E99" s="189">
        <f t="shared" si="8"/>
        <v>0</v>
      </c>
      <c r="F99" s="189" t="str">
        <f>IF(ISBLANK(Prevalence!E130), "",Prevalence!E130)</f>
        <v/>
      </c>
      <c r="G99" s="189" t="str">
        <f>IF(ISBLANK(Prevalence!F130), "",Prevalence!F130)</f>
        <v/>
      </c>
      <c r="H99" s="189" t="str">
        <f>IF(ISBLANK(Prevalence!G130), "",Prevalence!G130)</f>
        <v/>
      </c>
      <c r="I99" s="189">
        <f t="shared" si="9"/>
        <v>0</v>
      </c>
      <c r="J99" s="189" t="str">
        <f t="shared" si="10"/>
        <v/>
      </c>
      <c r="K99" s="189" t="str">
        <f t="shared" si="13"/>
        <v/>
      </c>
      <c r="L99" s="189" t="str">
        <f t="shared" si="14"/>
        <v/>
      </c>
      <c r="M99" s="189">
        <f t="shared" si="11"/>
        <v>0</v>
      </c>
      <c r="N99" s="189" t="str">
        <f>IF(ISBLANK(Prevalence!H130), "",Prevalence!H130)</f>
        <v/>
      </c>
      <c r="O99" s="189" t="str">
        <f>IF(ISBLANK(Prevalence!I130), "",Prevalence!I130)</f>
        <v/>
      </c>
      <c r="P99" s="189" t="str">
        <f>IF(ISBLANK(Prevalence!J130), "",Prevalence!J130)</f>
        <v/>
      </c>
      <c r="Q99" s="189">
        <f t="shared" si="12"/>
        <v>0</v>
      </c>
      <c r="R99" s="189" t="str">
        <f>IF(ISBLANK(Prevalence!K130), "",Prevalence!K130)</f>
        <v/>
      </c>
      <c r="S99" s="189" t="str">
        <f>IF(ISBLANK(Prevalence!L130), "",Prevalence!L130)</f>
        <v/>
      </c>
      <c r="T99" s="189" t="str">
        <f>IF(ISBLANK(Prevalence!M130), "",Prevalence!M130)</f>
        <v/>
      </c>
      <c r="U99" s="189" t="str">
        <f>IF(ISBLANK(Prevalence!N130), "",Prevalence!N130)</f>
        <v/>
      </c>
      <c r="V99" s="189">
        <f>Prevalence!O130</f>
        <v>0</v>
      </c>
    </row>
    <row r="100" spans="2:22" x14ac:dyDescent="0.35">
      <c r="B100" s="189" t="str">
        <f>IF(ISBLANK(Prevalence!B131), "",Prevalence!B131)</f>
        <v/>
      </c>
      <c r="C100" s="189">
        <f>Prevalence!C131</f>
        <v>0</v>
      </c>
      <c r="D100" s="189">
        <f>IF(ISBLANK(Prevalence!D131), 0,Prevalence!D131)</f>
        <v>0</v>
      </c>
      <c r="E100" s="189">
        <f t="shared" si="8"/>
        <v>0</v>
      </c>
      <c r="F100" s="189" t="str">
        <f>IF(ISBLANK(Prevalence!E131), "",Prevalence!E131)</f>
        <v/>
      </c>
      <c r="G100" s="189" t="str">
        <f>IF(ISBLANK(Prevalence!F131), "",Prevalence!F131)</f>
        <v/>
      </c>
      <c r="H100" s="189" t="str">
        <f>IF(ISBLANK(Prevalence!G131), "",Prevalence!G131)</f>
        <v/>
      </c>
      <c r="I100" s="189">
        <f t="shared" si="9"/>
        <v>0</v>
      </c>
      <c r="J100" s="189" t="str">
        <f t="shared" si="10"/>
        <v/>
      </c>
      <c r="K100" s="189" t="str">
        <f t="shared" si="13"/>
        <v/>
      </c>
      <c r="L100" s="189" t="str">
        <f t="shared" si="14"/>
        <v/>
      </c>
      <c r="M100" s="189">
        <f t="shared" si="11"/>
        <v>0</v>
      </c>
      <c r="N100" s="189" t="str">
        <f>IF(ISBLANK(Prevalence!H131), "",Prevalence!H131)</f>
        <v/>
      </c>
      <c r="O100" s="189" t="str">
        <f>IF(ISBLANK(Prevalence!I131), "",Prevalence!I131)</f>
        <v/>
      </c>
      <c r="P100" s="189" t="str">
        <f>IF(ISBLANK(Prevalence!J131), "",Prevalence!J131)</f>
        <v/>
      </c>
      <c r="Q100" s="189">
        <f t="shared" si="12"/>
        <v>0</v>
      </c>
      <c r="R100" s="189" t="str">
        <f>IF(ISBLANK(Prevalence!K131), "",Prevalence!K131)</f>
        <v/>
      </c>
      <c r="S100" s="189" t="str">
        <f>IF(ISBLANK(Prevalence!L131), "",Prevalence!L131)</f>
        <v/>
      </c>
      <c r="T100" s="189" t="str">
        <f>IF(ISBLANK(Prevalence!M131), "",Prevalence!M131)</f>
        <v/>
      </c>
      <c r="U100" s="189" t="str">
        <f>IF(ISBLANK(Prevalence!N131), "",Prevalence!N131)</f>
        <v/>
      </c>
      <c r="V100" s="189">
        <f>Prevalence!O131</f>
        <v>0</v>
      </c>
    </row>
    <row r="101" spans="2:22" x14ac:dyDescent="0.35">
      <c r="B101" s="189" t="str">
        <f>IF(ISBLANK(Prevalence!B132), "",Prevalence!B132)</f>
        <v/>
      </c>
      <c r="C101" s="189">
        <f>Prevalence!C132</f>
        <v>0</v>
      </c>
      <c r="D101" s="189">
        <f>IF(ISBLANK(Prevalence!D132), 0,Prevalence!D132)</f>
        <v>0</v>
      </c>
      <c r="E101" s="189">
        <f t="shared" si="8"/>
        <v>0</v>
      </c>
      <c r="F101" s="189" t="str">
        <f>IF(ISBLANK(Prevalence!E132), "",Prevalence!E132)</f>
        <v/>
      </c>
      <c r="G101" s="189" t="str">
        <f>IF(ISBLANK(Prevalence!F132), "",Prevalence!F132)</f>
        <v/>
      </c>
      <c r="H101" s="189" t="str">
        <f>IF(ISBLANK(Prevalence!G132), "",Prevalence!G132)</f>
        <v/>
      </c>
      <c r="I101" s="189">
        <f t="shared" si="9"/>
        <v>0</v>
      </c>
      <c r="J101" s="189" t="str">
        <f t="shared" si="10"/>
        <v/>
      </c>
      <c r="K101" s="189" t="str">
        <f t="shared" si="13"/>
        <v/>
      </c>
      <c r="L101" s="189" t="str">
        <f t="shared" si="14"/>
        <v/>
      </c>
      <c r="M101" s="189">
        <f t="shared" si="11"/>
        <v>0</v>
      </c>
      <c r="N101" s="189" t="str">
        <f>IF(ISBLANK(Prevalence!H132), "",Prevalence!H132)</f>
        <v/>
      </c>
      <c r="O101" s="189" t="str">
        <f>IF(ISBLANK(Prevalence!I132), "",Prevalence!I132)</f>
        <v/>
      </c>
      <c r="P101" s="189" t="str">
        <f>IF(ISBLANK(Prevalence!J132), "",Prevalence!J132)</f>
        <v/>
      </c>
      <c r="Q101" s="189">
        <f t="shared" si="12"/>
        <v>0</v>
      </c>
      <c r="R101" s="189" t="str">
        <f>IF(ISBLANK(Prevalence!K132), "",Prevalence!K132)</f>
        <v/>
      </c>
      <c r="S101" s="189" t="str">
        <f>IF(ISBLANK(Prevalence!L132), "",Prevalence!L132)</f>
        <v/>
      </c>
      <c r="T101" s="189" t="str">
        <f>IF(ISBLANK(Prevalence!M132), "",Prevalence!M132)</f>
        <v/>
      </c>
      <c r="U101" s="189" t="str">
        <f>IF(ISBLANK(Prevalence!N132), "",Prevalence!N132)</f>
        <v/>
      </c>
      <c r="V101" s="189">
        <f>Prevalence!O132</f>
        <v>0</v>
      </c>
    </row>
    <row r="102" spans="2:22" x14ac:dyDescent="0.35">
      <c r="B102" s="189" t="str">
        <f>IF(ISBLANK(Prevalence!B133), "",Prevalence!B133)</f>
        <v/>
      </c>
      <c r="C102" s="189">
        <f>Prevalence!C133</f>
        <v>0</v>
      </c>
      <c r="D102" s="189">
        <f>IF(ISBLANK(Prevalence!D133), 0,Prevalence!D133)</f>
        <v>0</v>
      </c>
      <c r="E102" s="189">
        <f t="shared" si="8"/>
        <v>0</v>
      </c>
      <c r="F102" s="189" t="str">
        <f>IF(ISBLANK(Prevalence!E133), "",Prevalence!E133)</f>
        <v/>
      </c>
      <c r="G102" s="189" t="str">
        <f>IF(ISBLANK(Prevalence!F133), "",Prevalence!F133)</f>
        <v/>
      </c>
      <c r="H102" s="189" t="str">
        <f>IF(ISBLANK(Prevalence!G133), "",Prevalence!G133)</f>
        <v/>
      </c>
      <c r="I102" s="189">
        <f t="shared" si="9"/>
        <v>0</v>
      </c>
      <c r="J102" s="189" t="str">
        <f t="shared" si="10"/>
        <v/>
      </c>
      <c r="K102" s="189" t="str">
        <f t="shared" si="13"/>
        <v/>
      </c>
      <c r="L102" s="189" t="str">
        <f t="shared" si="14"/>
        <v/>
      </c>
      <c r="M102" s="189">
        <f t="shared" si="11"/>
        <v>0</v>
      </c>
      <c r="N102" s="189" t="str">
        <f>IF(ISBLANK(Prevalence!H133), "",Prevalence!H133)</f>
        <v/>
      </c>
      <c r="O102" s="189" t="str">
        <f>IF(ISBLANK(Prevalence!I133), "",Prevalence!I133)</f>
        <v/>
      </c>
      <c r="P102" s="189" t="str">
        <f>IF(ISBLANK(Prevalence!J133), "",Prevalence!J133)</f>
        <v/>
      </c>
      <c r="Q102" s="189">
        <f t="shared" si="12"/>
        <v>0</v>
      </c>
      <c r="R102" s="189" t="str">
        <f>IF(ISBLANK(Prevalence!K133), "",Prevalence!K133)</f>
        <v/>
      </c>
      <c r="S102" s="189" t="str">
        <f>IF(ISBLANK(Prevalence!L133), "",Prevalence!L133)</f>
        <v/>
      </c>
      <c r="T102" s="189" t="str">
        <f>IF(ISBLANK(Prevalence!M133), "",Prevalence!M133)</f>
        <v/>
      </c>
      <c r="U102" s="189" t="str">
        <f>IF(ISBLANK(Prevalence!N133), "",Prevalence!N133)</f>
        <v/>
      </c>
      <c r="V102" s="189">
        <f>Prevalence!O133</f>
        <v>0</v>
      </c>
    </row>
    <row r="103" spans="2:22" x14ac:dyDescent="0.35">
      <c r="B103" s="189" t="str">
        <f>IF(ISBLANK(Prevalence!B134), "",Prevalence!B134)</f>
        <v/>
      </c>
      <c r="C103" s="189">
        <f>Prevalence!C134</f>
        <v>0</v>
      </c>
      <c r="D103" s="189">
        <f>IF(ISBLANK(Prevalence!D134), 0,Prevalence!D134)</f>
        <v>0</v>
      </c>
      <c r="E103" s="189">
        <f t="shared" si="8"/>
        <v>0</v>
      </c>
      <c r="F103" s="189" t="str">
        <f>IF(ISBLANK(Prevalence!E134), "",Prevalence!E134)</f>
        <v/>
      </c>
      <c r="G103" s="189" t="str">
        <f>IF(ISBLANK(Prevalence!F134), "",Prevalence!F134)</f>
        <v/>
      </c>
      <c r="H103" s="189" t="str">
        <f>IF(ISBLANK(Prevalence!G134), "",Prevalence!G134)</f>
        <v/>
      </c>
      <c r="I103" s="189">
        <f t="shared" si="9"/>
        <v>0</v>
      </c>
      <c r="J103" s="189" t="str">
        <f t="shared" si="10"/>
        <v/>
      </c>
      <c r="K103" s="189" t="str">
        <f t="shared" si="13"/>
        <v/>
      </c>
      <c r="L103" s="189" t="str">
        <f t="shared" si="14"/>
        <v/>
      </c>
      <c r="M103" s="189">
        <f t="shared" si="11"/>
        <v>0</v>
      </c>
      <c r="N103" s="189" t="str">
        <f>IF(ISBLANK(Prevalence!H134), "",Prevalence!H134)</f>
        <v/>
      </c>
      <c r="O103" s="189" t="str">
        <f>IF(ISBLANK(Prevalence!I134), "",Prevalence!I134)</f>
        <v/>
      </c>
      <c r="P103" s="189" t="str">
        <f>IF(ISBLANK(Prevalence!J134), "",Prevalence!J134)</f>
        <v/>
      </c>
      <c r="Q103" s="189">
        <f t="shared" si="12"/>
        <v>0</v>
      </c>
      <c r="R103" s="189" t="str">
        <f>IF(ISBLANK(Prevalence!K134), "",Prevalence!K134)</f>
        <v/>
      </c>
      <c r="S103" s="189" t="str">
        <f>IF(ISBLANK(Prevalence!L134), "",Prevalence!L134)</f>
        <v/>
      </c>
      <c r="T103" s="189" t="str">
        <f>IF(ISBLANK(Prevalence!M134), "",Prevalence!M134)</f>
        <v/>
      </c>
      <c r="U103" s="189" t="str">
        <f>IF(ISBLANK(Prevalence!N134), "",Prevalence!N134)</f>
        <v/>
      </c>
      <c r="V103" s="189">
        <f>Prevalence!O134</f>
        <v>0</v>
      </c>
    </row>
    <row r="104" spans="2:22" x14ac:dyDescent="0.35">
      <c r="B104" s="189" t="str">
        <f>IF(ISBLANK(Prevalence!B135), "",Prevalence!B135)</f>
        <v/>
      </c>
      <c r="C104" s="189">
        <f>Prevalence!C135</f>
        <v>0</v>
      </c>
      <c r="D104" s="189">
        <f>IF(ISBLANK(Prevalence!D135), 0,Prevalence!D135)</f>
        <v>0</v>
      </c>
      <c r="E104" s="189">
        <f t="shared" si="8"/>
        <v>0</v>
      </c>
      <c r="F104" s="189" t="str">
        <f>IF(ISBLANK(Prevalence!E135), "",Prevalence!E135)</f>
        <v/>
      </c>
      <c r="G104" s="189" t="str">
        <f>IF(ISBLANK(Prevalence!F135), "",Prevalence!F135)</f>
        <v/>
      </c>
      <c r="H104" s="189" t="str">
        <f>IF(ISBLANK(Prevalence!G135), "",Prevalence!G135)</f>
        <v/>
      </c>
      <c r="I104" s="189">
        <f t="shared" si="9"/>
        <v>0</v>
      </c>
      <c r="J104" s="189" t="str">
        <f t="shared" si="10"/>
        <v/>
      </c>
      <c r="K104" s="189" t="str">
        <f t="shared" si="13"/>
        <v/>
      </c>
      <c r="L104" s="189" t="str">
        <f t="shared" si="14"/>
        <v/>
      </c>
      <c r="M104" s="189">
        <f t="shared" si="11"/>
        <v>0</v>
      </c>
      <c r="N104" s="189" t="str">
        <f>IF(ISBLANK(Prevalence!H135), "",Prevalence!H135)</f>
        <v/>
      </c>
      <c r="O104" s="189" t="str">
        <f>IF(ISBLANK(Prevalence!I135), "",Prevalence!I135)</f>
        <v/>
      </c>
      <c r="P104" s="189" t="str">
        <f>IF(ISBLANK(Prevalence!J135), "",Prevalence!J135)</f>
        <v/>
      </c>
      <c r="Q104" s="189">
        <f t="shared" si="12"/>
        <v>0</v>
      </c>
      <c r="R104" s="189" t="str">
        <f>IF(ISBLANK(Prevalence!K135), "",Prevalence!K135)</f>
        <v/>
      </c>
      <c r="S104" s="189" t="str">
        <f>IF(ISBLANK(Prevalence!L135), "",Prevalence!L135)</f>
        <v/>
      </c>
      <c r="T104" s="189" t="str">
        <f>IF(ISBLANK(Prevalence!M135), "",Prevalence!M135)</f>
        <v/>
      </c>
      <c r="U104" s="189" t="str">
        <f>IF(ISBLANK(Prevalence!N135), "",Prevalence!N135)</f>
        <v/>
      </c>
      <c r="V104" s="189">
        <f>Prevalence!O135</f>
        <v>0</v>
      </c>
    </row>
    <row r="105" spans="2:22" x14ac:dyDescent="0.35">
      <c r="B105" s="189" t="str">
        <f>IF(ISBLANK(Prevalence!B136), "",Prevalence!B136)</f>
        <v/>
      </c>
      <c r="C105" s="189">
        <f>Prevalence!C136</f>
        <v>0</v>
      </c>
      <c r="D105" s="189">
        <f>IF(ISBLANK(Prevalence!D136), 0,Prevalence!D136)</f>
        <v>0</v>
      </c>
      <c r="E105" s="189">
        <f t="shared" si="8"/>
        <v>0</v>
      </c>
      <c r="F105" s="189" t="str">
        <f>IF(ISBLANK(Prevalence!E136), "",Prevalence!E136)</f>
        <v/>
      </c>
      <c r="G105" s="189" t="str">
        <f>IF(ISBLANK(Prevalence!F136), "",Prevalence!F136)</f>
        <v/>
      </c>
      <c r="H105" s="189" t="str">
        <f>IF(ISBLANK(Prevalence!G136), "",Prevalence!G136)</f>
        <v/>
      </c>
      <c r="I105" s="189">
        <f t="shared" si="9"/>
        <v>0</v>
      </c>
      <c r="J105" s="189" t="str">
        <f t="shared" si="10"/>
        <v/>
      </c>
      <c r="K105" s="189" t="str">
        <f t="shared" si="13"/>
        <v/>
      </c>
      <c r="L105" s="189" t="str">
        <f t="shared" si="14"/>
        <v/>
      </c>
      <c r="M105" s="189">
        <f t="shared" si="11"/>
        <v>0</v>
      </c>
      <c r="N105" s="189" t="str">
        <f>IF(ISBLANK(Prevalence!H136), "",Prevalence!H136)</f>
        <v/>
      </c>
      <c r="O105" s="189" t="str">
        <f>IF(ISBLANK(Prevalence!I136), "",Prevalence!I136)</f>
        <v/>
      </c>
      <c r="P105" s="189" t="str">
        <f>IF(ISBLANK(Prevalence!J136), "",Prevalence!J136)</f>
        <v/>
      </c>
      <c r="Q105" s="189">
        <f t="shared" si="12"/>
        <v>0</v>
      </c>
      <c r="R105" s="189" t="str">
        <f>IF(ISBLANK(Prevalence!K136), "",Prevalence!K136)</f>
        <v/>
      </c>
      <c r="S105" s="189" t="str">
        <f>IF(ISBLANK(Prevalence!L136), "",Prevalence!L136)</f>
        <v/>
      </c>
      <c r="T105" s="189" t="str">
        <f>IF(ISBLANK(Prevalence!M136), "",Prevalence!M136)</f>
        <v/>
      </c>
      <c r="U105" s="189" t="str">
        <f>IF(ISBLANK(Prevalence!N136), "",Prevalence!N136)</f>
        <v/>
      </c>
      <c r="V105" s="189">
        <f>Prevalence!O136</f>
        <v>0</v>
      </c>
    </row>
    <row r="106" spans="2:22" x14ac:dyDescent="0.35">
      <c r="B106" s="9"/>
    </row>
    <row r="107" spans="2:22" x14ac:dyDescent="0.35">
      <c r="B107" s="9"/>
    </row>
    <row r="108" spans="2:22" x14ac:dyDescent="0.35">
      <c r="B108" s="9"/>
    </row>
    <row r="109" spans="2:22" x14ac:dyDescent="0.35">
      <c r="B109" s="9"/>
    </row>
    <row r="110" spans="2:22" x14ac:dyDescent="0.35">
      <c r="B110" s="9"/>
    </row>
    <row r="111" spans="2:22" x14ac:dyDescent="0.35">
      <c r="B111" s="9"/>
    </row>
    <row r="112" spans="2:22" x14ac:dyDescent="0.35">
      <c r="B112" s="9"/>
    </row>
    <row r="113" spans="2:33" x14ac:dyDescent="0.35">
      <c r="B113" s="9"/>
      <c r="C113" s="32" t="s">
        <v>355</v>
      </c>
      <c r="D113" s="30" t="s">
        <v>356</v>
      </c>
      <c r="E113" s="30"/>
      <c r="F113" s="30"/>
      <c r="G113" s="30"/>
      <c r="H113" s="30"/>
      <c r="I113" s="30"/>
      <c r="J113" s="30"/>
      <c r="Q113" s="103">
        <f>Instructions!I40</f>
        <v>45139</v>
      </c>
      <c r="R113" s="2"/>
      <c r="S113" s="104"/>
    </row>
    <row r="114" spans="2:33" x14ac:dyDescent="0.35">
      <c r="B114" s="9"/>
      <c r="C114" s="32" t="s">
        <v>357</v>
      </c>
      <c r="D114" s="30" t="s">
        <v>358</v>
      </c>
      <c r="E114" s="30"/>
      <c r="F114" s="30"/>
      <c r="G114" s="30"/>
      <c r="H114" s="30"/>
      <c r="I114" s="30"/>
      <c r="J114" s="30"/>
      <c r="Q114" s="103">
        <f>Instructions!I41</f>
        <v>45229</v>
      </c>
      <c r="R114" s="2"/>
      <c r="S114" s="104"/>
    </row>
    <row r="115" spans="2:33" x14ac:dyDescent="0.35">
      <c r="B115" s="9"/>
      <c r="D115" s="30" t="s">
        <v>359</v>
      </c>
      <c r="E115" s="30"/>
      <c r="F115" s="30"/>
      <c r="G115" s="30"/>
      <c r="H115" s="30"/>
      <c r="I115" s="30"/>
      <c r="J115" s="30"/>
      <c r="Q115" s="2">
        <f>Q114-Q113</f>
        <v>90</v>
      </c>
      <c r="R115" s="2" t="s">
        <v>360</v>
      </c>
      <c r="S115" s="104"/>
      <c r="AE115" s="274" t="s">
        <v>499</v>
      </c>
      <c r="AF115" s="280"/>
    </row>
    <row r="116" spans="2:33" x14ac:dyDescent="0.35">
      <c r="B116" s="9"/>
      <c r="C116" s="32" t="s">
        <v>361</v>
      </c>
      <c r="D116" s="30" t="s">
        <v>362</v>
      </c>
      <c r="E116" s="30"/>
      <c r="F116" s="30"/>
      <c r="G116" s="30"/>
      <c r="H116" s="30"/>
      <c r="I116" s="30"/>
      <c r="J116" s="30"/>
      <c r="Q116" s="2">
        <f>MONTH(Q113+(Q115/2))</f>
        <v>9</v>
      </c>
      <c r="R116" s="2"/>
      <c r="S116" s="102">
        <f>Q113+(Q115/2)</f>
        <v>45184</v>
      </c>
      <c r="AE116" s="274" t="s">
        <v>500</v>
      </c>
      <c r="AF116" s="274"/>
      <c r="AG116" s="23"/>
    </row>
    <row r="117" spans="2:33" x14ac:dyDescent="0.35">
      <c r="B117" s="9"/>
      <c r="C117" s="32" t="s">
        <v>363</v>
      </c>
      <c r="D117" s="30" t="s">
        <v>364</v>
      </c>
      <c r="E117" s="30"/>
      <c r="F117" s="30"/>
      <c r="G117" s="30"/>
      <c r="H117" s="30"/>
      <c r="I117" s="30"/>
      <c r="J117" s="30"/>
      <c r="Q117" s="2">
        <f>YEAR(Q114+(Q115/2))</f>
        <v>2023</v>
      </c>
      <c r="R117" s="2"/>
      <c r="S117" s="104"/>
      <c r="AE117" s="274" t="s">
        <v>501</v>
      </c>
      <c r="AF117" s="274"/>
      <c r="AG117" s="23"/>
    </row>
    <row r="118" spans="2:33" x14ac:dyDescent="0.35">
      <c r="B118" s="9"/>
      <c r="C118" s="32" t="s">
        <v>365</v>
      </c>
      <c r="D118" s="30"/>
      <c r="E118" s="30"/>
      <c r="F118" s="30"/>
      <c r="G118" s="30"/>
      <c r="H118" s="30"/>
      <c r="I118" s="30"/>
      <c r="J118" s="30"/>
      <c r="P118" s="103">
        <f>DATE(Instructions!I32,Instructions!$Y$45,1)</f>
        <v>45383</v>
      </c>
      <c r="Q118" s="209">
        <f>P118</f>
        <v>45383</v>
      </c>
      <c r="AE118" s="274" t="s">
        <v>502</v>
      </c>
      <c r="AF118" s="280"/>
    </row>
    <row r="119" spans="2:33" x14ac:dyDescent="0.35">
      <c r="B119" s="9"/>
      <c r="X119" s="239"/>
      <c r="Y119" s="23"/>
      <c r="AE119" s="274"/>
      <c r="AF119" s="280"/>
    </row>
    <row r="120" spans="2:33" x14ac:dyDescent="0.35">
      <c r="B120" s="239"/>
      <c r="C120" s="241" t="s">
        <v>366</v>
      </c>
      <c r="D120" s="241"/>
      <c r="E120" s="241"/>
      <c r="F120" s="241"/>
      <c r="G120" s="241"/>
      <c r="H120" s="241"/>
      <c r="I120" s="241"/>
      <c r="J120" s="241"/>
      <c r="K120" s="241"/>
      <c r="L120" s="241"/>
      <c r="M120" s="241"/>
      <c r="N120" s="241"/>
      <c r="O120" s="241"/>
      <c r="P120" s="241"/>
      <c r="Q120" s="241"/>
      <c r="R120" s="239"/>
      <c r="S120" s="239"/>
      <c r="T120" s="239"/>
      <c r="U120" s="239"/>
      <c r="X120" s="239"/>
      <c r="Y120" s="23"/>
      <c r="Z120" s="23"/>
      <c r="AA120" s="23"/>
      <c r="AB120" s="23"/>
      <c r="AE120" s="274"/>
      <c r="AF120" s="280"/>
    </row>
    <row r="121" spans="2:33" x14ac:dyDescent="0.35">
      <c r="B121" s="239"/>
      <c r="C121" s="241" t="s">
        <v>367</v>
      </c>
      <c r="D121" s="241"/>
      <c r="E121" s="241"/>
      <c r="F121" s="241">
        <v>1</v>
      </c>
      <c r="G121" s="241">
        <v>2</v>
      </c>
      <c r="H121" s="241">
        <v>3</v>
      </c>
      <c r="I121" s="241">
        <v>4</v>
      </c>
      <c r="J121" s="241">
        <v>5</v>
      </c>
      <c r="K121" s="241">
        <v>6</v>
      </c>
      <c r="L121" s="241">
        <v>7</v>
      </c>
      <c r="M121" s="241">
        <v>8</v>
      </c>
      <c r="N121" s="241">
        <v>9</v>
      </c>
      <c r="O121" s="241">
        <v>10</v>
      </c>
      <c r="P121" s="241">
        <v>11</v>
      </c>
      <c r="Q121" s="241">
        <v>12</v>
      </c>
      <c r="R121" s="239"/>
      <c r="S121" s="279"/>
      <c r="T121" s="239"/>
      <c r="U121" s="239"/>
      <c r="X121" s="239"/>
      <c r="Y121" s="23"/>
      <c r="Z121" s="23"/>
      <c r="AA121" s="23"/>
      <c r="AB121" s="23"/>
      <c r="AE121" s="274"/>
      <c r="AF121" s="280"/>
    </row>
    <row r="122" spans="2:33" x14ac:dyDescent="0.35">
      <c r="B122" s="239"/>
      <c r="C122" s="241" t="s">
        <v>368</v>
      </c>
      <c r="D122" s="241"/>
      <c r="E122" s="241"/>
      <c r="F122" s="242">
        <f t="shared" ref="F122:Q122" si="15">$Q117</f>
        <v>2023</v>
      </c>
      <c r="G122" s="242">
        <f t="shared" si="15"/>
        <v>2023</v>
      </c>
      <c r="H122" s="242">
        <f t="shared" si="15"/>
        <v>2023</v>
      </c>
      <c r="I122" s="242">
        <f t="shared" si="15"/>
        <v>2023</v>
      </c>
      <c r="J122" s="242">
        <f t="shared" si="15"/>
        <v>2023</v>
      </c>
      <c r="K122" s="242">
        <f t="shared" si="15"/>
        <v>2023</v>
      </c>
      <c r="L122" s="242">
        <f t="shared" si="15"/>
        <v>2023</v>
      </c>
      <c r="M122" s="242">
        <f t="shared" si="15"/>
        <v>2023</v>
      </c>
      <c r="N122" s="242">
        <f t="shared" si="15"/>
        <v>2023</v>
      </c>
      <c r="O122" s="242">
        <f t="shared" si="15"/>
        <v>2023</v>
      </c>
      <c r="P122" s="242">
        <f t="shared" si="15"/>
        <v>2023</v>
      </c>
      <c r="Q122" s="242">
        <f t="shared" si="15"/>
        <v>2023</v>
      </c>
      <c r="R122" s="239"/>
      <c r="S122" s="239"/>
      <c r="T122" s="239"/>
      <c r="U122" s="239"/>
      <c r="W122" s="274" t="s">
        <v>496</v>
      </c>
      <c r="X122" s="239">
        <f>AVERAGE(F125:Q125)</f>
        <v>9.7144514654701197E-17</v>
      </c>
      <c r="Y122" s="23"/>
      <c r="Z122" s="23"/>
      <c r="AA122" s="23"/>
      <c r="AB122" s="23"/>
      <c r="AE122" s="274"/>
      <c r="AF122" s="280"/>
    </row>
    <row r="123" spans="2:33" x14ac:dyDescent="0.35">
      <c r="B123" s="239"/>
      <c r="C123" s="241" t="s">
        <v>369</v>
      </c>
      <c r="D123" s="241"/>
      <c r="E123" s="241"/>
      <c r="F123" s="243">
        <f>DATE(F122,F121,15)</f>
        <v>44941</v>
      </c>
      <c r="G123" s="243">
        <f t="shared" ref="G123:Q123" si="16">DATE(G122,G121,15)</f>
        <v>44972</v>
      </c>
      <c r="H123" s="243">
        <f t="shared" si="16"/>
        <v>45000</v>
      </c>
      <c r="I123" s="243">
        <f t="shared" si="16"/>
        <v>45031</v>
      </c>
      <c r="J123" s="243">
        <f t="shared" si="16"/>
        <v>45061</v>
      </c>
      <c r="K123" s="243">
        <f t="shared" si="16"/>
        <v>45092</v>
      </c>
      <c r="L123" s="243">
        <f t="shared" si="16"/>
        <v>45122</v>
      </c>
      <c r="M123" s="243">
        <f t="shared" si="16"/>
        <v>45153</v>
      </c>
      <c r="N123" s="243">
        <f t="shared" si="16"/>
        <v>45184</v>
      </c>
      <c r="O123" s="243">
        <f t="shared" si="16"/>
        <v>45214</v>
      </c>
      <c r="P123" s="243">
        <f t="shared" si="16"/>
        <v>45245</v>
      </c>
      <c r="Q123" s="243">
        <f t="shared" si="16"/>
        <v>45275</v>
      </c>
      <c r="R123" s="239"/>
      <c r="S123" s="262">
        <f>AVERAGE(F124:Q124)</f>
        <v>34.675925925925924</v>
      </c>
      <c r="T123" s="274" t="s">
        <v>489</v>
      </c>
      <c r="U123" s="239"/>
      <c r="W123" s="274" t="s">
        <v>493</v>
      </c>
      <c r="X123" s="278">
        <f>MAX(F125:Q125)</f>
        <v>0.12149532710280392</v>
      </c>
      <c r="Y123" s="274"/>
      <c r="Z123" s="23"/>
      <c r="AA123" s="23"/>
      <c r="AB123" s="23"/>
      <c r="AE123" s="274"/>
      <c r="AF123" s="280"/>
    </row>
    <row r="124" spans="2:33" x14ac:dyDescent="0.35">
      <c r="B124" s="239"/>
      <c r="C124" s="258" t="s">
        <v>469</v>
      </c>
      <c r="D124" s="241"/>
      <c r="E124" s="241"/>
      <c r="F124" s="244">
        <f>Instructions!I45</f>
        <v>32.777777777777779</v>
      </c>
      <c r="G124" s="244">
        <f>Instructions!I46</f>
        <v>35.555555555555557</v>
      </c>
      <c r="H124" s="244">
        <f>Instructions!I47</f>
        <v>38.333333333333336</v>
      </c>
      <c r="I124" s="244">
        <f>Instructions!I48</f>
        <v>38.888888888888893</v>
      </c>
      <c r="J124" s="244">
        <f>Instructions!I49</f>
        <v>37.222222222222221</v>
      </c>
      <c r="K124" s="244">
        <f>Instructions!I50</f>
        <v>34.444444444444443</v>
      </c>
      <c r="L124" s="244">
        <f>Instructions!I51</f>
        <v>31.666666666666668</v>
      </c>
      <c r="M124" s="244">
        <f>Instructions!I52</f>
        <v>30.555555555555557</v>
      </c>
      <c r="N124" s="244">
        <f>Instructions!I53</f>
        <v>32.222222222222221</v>
      </c>
      <c r="O124" s="244">
        <f>Instructions!I54</f>
        <v>35.555555555555557</v>
      </c>
      <c r="P124" s="244">
        <f>Instructions!I55</f>
        <v>35.555555555555557</v>
      </c>
      <c r="Q124" s="244">
        <f>Instructions!I56</f>
        <v>33.333333333333336</v>
      </c>
      <c r="R124" s="239"/>
      <c r="S124" s="262" cm="1">
        <f t="array" ref="S124">INDEX(F124:Q124,Q116)</f>
        <v>32.222222222222221</v>
      </c>
      <c r="T124" s="259" t="s">
        <v>476</v>
      </c>
      <c r="W124" s="274" t="s">
        <v>494</v>
      </c>
      <c r="X124" s="278">
        <f>MIN(F125:Q125)</f>
        <v>-0.11882510013351125</v>
      </c>
      <c r="Y124" s="274"/>
      <c r="Z124" s="23"/>
      <c r="AA124" s="23"/>
      <c r="AB124" s="23"/>
      <c r="AE124" s="274"/>
      <c r="AF124" s="280"/>
    </row>
    <row r="125" spans="2:33" x14ac:dyDescent="0.35">
      <c r="B125" s="239"/>
      <c r="C125" s="277" t="s">
        <v>491</v>
      </c>
      <c r="D125" s="241"/>
      <c r="E125" s="241"/>
      <c r="F125" s="260">
        <f>(F124-$S$123)/$S$123</f>
        <v>-5.4739652870493913E-2</v>
      </c>
      <c r="G125" s="260">
        <f t="shared" ref="G125:Q125" si="17">(G124-$S$123)/$S$123</f>
        <v>2.536715620827781E-2</v>
      </c>
      <c r="H125" s="260">
        <f t="shared" si="17"/>
        <v>0.10547396528704954</v>
      </c>
      <c r="I125" s="260">
        <f t="shared" si="17"/>
        <v>0.12149532710280392</v>
      </c>
      <c r="J125" s="260">
        <f t="shared" si="17"/>
        <v>7.3431241655540769E-2</v>
      </c>
      <c r="K125" s="260">
        <f t="shared" si="17"/>
        <v>-6.6755674232309601E-3</v>
      </c>
      <c r="L125" s="260">
        <f t="shared" si="17"/>
        <v>-8.6782376502002587E-2</v>
      </c>
      <c r="M125" s="260">
        <f t="shared" si="17"/>
        <v>-0.11882510013351125</v>
      </c>
      <c r="N125" s="260">
        <f t="shared" si="17"/>
        <v>-7.0761014686248291E-2</v>
      </c>
      <c r="O125" s="260">
        <f t="shared" si="17"/>
        <v>2.536715620827781E-2</v>
      </c>
      <c r="P125" s="260">
        <f t="shared" si="17"/>
        <v>2.536715620827781E-2</v>
      </c>
      <c r="Q125" s="260">
        <f t="shared" si="17"/>
        <v>-3.8718291054739527E-2</v>
      </c>
      <c r="R125" s="239"/>
      <c r="S125" s="262">
        <f>T131 + Instructions!I43 * (((S123-S124)/S123)/X123)</f>
        <v>1.9220397837884171</v>
      </c>
      <c r="T125" s="274" t="s">
        <v>490</v>
      </c>
      <c r="U125" s="239"/>
      <c r="W125" s="274" t="s">
        <v>495</v>
      </c>
      <c r="X125" s="278">
        <f>X123-X124</f>
        <v>0.24032042723631517</v>
      </c>
      <c r="Y125" s="274"/>
      <c r="Z125" s="23"/>
      <c r="AA125" s="23"/>
      <c r="AB125" s="23"/>
      <c r="AE125" s="274"/>
      <c r="AF125" s="280"/>
    </row>
    <row r="126" spans="2:33" x14ac:dyDescent="0.35">
      <c r="B126" s="239"/>
      <c r="C126" s="277" t="s">
        <v>497</v>
      </c>
      <c r="D126" s="241"/>
      <c r="E126" s="241"/>
      <c r="F126" s="260">
        <f>F125/$X$123</f>
        <v>-0.45054945054944923</v>
      </c>
      <c r="G126" s="260">
        <f t="shared" ref="G126:Q126" si="18">G125/$X$123</f>
        <v>0.20879120879120935</v>
      </c>
      <c r="H126" s="260">
        <f t="shared" si="18"/>
        <v>0.86813186813186805</v>
      </c>
      <c r="I126" s="260">
        <f t="shared" si="18"/>
        <v>1</v>
      </c>
      <c r="J126" s="260">
        <f t="shared" si="18"/>
        <v>0.60439560439560391</v>
      </c>
      <c r="K126" s="260">
        <f t="shared" si="18"/>
        <v>-5.4945054945054743E-2</v>
      </c>
      <c r="L126" s="260">
        <f t="shared" si="18"/>
        <v>-0.71428571428571253</v>
      </c>
      <c r="M126" s="260">
        <f t="shared" si="18"/>
        <v>-0.97802197802197577</v>
      </c>
      <c r="N126" s="260">
        <f t="shared" si="18"/>
        <v>-0.58241758241758124</v>
      </c>
      <c r="O126" s="260">
        <f t="shared" si="18"/>
        <v>0.20879120879120935</v>
      </c>
      <c r="P126" s="260">
        <f t="shared" si="18"/>
        <v>0.20879120879120935</v>
      </c>
      <c r="Q126" s="260">
        <f t="shared" si="18"/>
        <v>-0.31868131868131716</v>
      </c>
      <c r="R126" s="239"/>
      <c r="S126" s="262"/>
      <c r="T126" s="274"/>
      <c r="U126" s="239"/>
      <c r="Z126" s="23"/>
      <c r="AA126" s="23"/>
      <c r="AB126" s="23"/>
      <c r="AE126" s="274"/>
      <c r="AF126" s="280"/>
    </row>
    <row r="127" spans="2:33" x14ac:dyDescent="0.35">
      <c r="B127" s="239"/>
      <c r="C127" s="241"/>
      <c r="D127" s="241"/>
      <c r="E127" s="241"/>
      <c r="F127" s="243"/>
      <c r="G127" s="243"/>
      <c r="H127" s="243"/>
      <c r="I127" s="243"/>
      <c r="J127" s="243"/>
      <c r="K127" s="243"/>
      <c r="L127" s="243"/>
      <c r="M127" s="243"/>
      <c r="N127" s="243"/>
      <c r="O127" s="243"/>
      <c r="P127" s="243"/>
      <c r="Q127" s="243"/>
      <c r="R127" s="239"/>
      <c r="S127" s="239"/>
      <c r="T127" s="274"/>
      <c r="U127" s="239"/>
      <c r="X127" s="239"/>
      <c r="Y127" s="23"/>
      <c r="Z127" s="23"/>
      <c r="AA127" s="23"/>
      <c r="AB127" s="23"/>
      <c r="AE127" s="274"/>
      <c r="AF127" s="280"/>
    </row>
    <row r="128" spans="2:33" x14ac:dyDescent="0.35">
      <c r="B128" s="239"/>
      <c r="C128" s="241" t="s">
        <v>370</v>
      </c>
      <c r="D128" s="243">
        <f>DATE(Q117,Q116,15)</f>
        <v>45184</v>
      </c>
      <c r="E128" s="241"/>
      <c r="F128" s="241"/>
      <c r="G128" s="241"/>
      <c r="H128" s="241"/>
      <c r="I128" s="241"/>
      <c r="J128" s="241"/>
      <c r="K128" s="241"/>
      <c r="L128" s="241"/>
      <c r="M128" s="241"/>
      <c r="N128" s="241"/>
      <c r="O128" s="241"/>
      <c r="P128" s="241"/>
      <c r="Q128" s="241"/>
      <c r="R128" s="239"/>
      <c r="S128" s="239"/>
      <c r="T128" s="239"/>
      <c r="U128" s="239"/>
      <c r="X128" s="239"/>
      <c r="Y128" s="23"/>
      <c r="Z128" s="23"/>
      <c r="AA128" s="23"/>
      <c r="AB128" s="23"/>
      <c r="AE128" s="274"/>
      <c r="AF128" s="280"/>
    </row>
    <row r="129" spans="2:36" x14ac:dyDescent="0.35">
      <c r="B129" s="239"/>
      <c r="C129" s="241" t="s">
        <v>371</v>
      </c>
      <c r="D129" s="241"/>
      <c r="E129" s="241"/>
      <c r="F129" s="244">
        <v>0</v>
      </c>
      <c r="G129" s="244">
        <v>0.4</v>
      </c>
      <c r="H129" s="244">
        <v>1.5</v>
      </c>
      <c r="I129" s="244">
        <v>3</v>
      </c>
      <c r="J129" s="244">
        <v>4.5</v>
      </c>
      <c r="K129" s="244">
        <v>5.6</v>
      </c>
      <c r="L129" s="244">
        <v>6</v>
      </c>
      <c r="M129" s="244">
        <v>5.6</v>
      </c>
      <c r="N129" s="244">
        <v>4.5</v>
      </c>
      <c r="O129" s="244">
        <v>3</v>
      </c>
      <c r="P129" s="244">
        <v>1.5</v>
      </c>
      <c r="Q129" s="244">
        <v>0.4</v>
      </c>
      <c r="R129" s="239"/>
      <c r="T129" s="239"/>
      <c r="U129" s="239"/>
      <c r="X129" s="239"/>
      <c r="Y129" s="23"/>
      <c r="Z129" s="23"/>
      <c r="AA129" s="23"/>
      <c r="AB129" s="23"/>
      <c r="AE129" s="274" t="s">
        <v>498</v>
      </c>
      <c r="AF129" s="280"/>
    </row>
    <row r="130" spans="2:36" x14ac:dyDescent="0.35">
      <c r="B130" s="239"/>
      <c r="C130" s="2"/>
      <c r="D130" s="2"/>
      <c r="E130" s="2"/>
      <c r="F130" s="2"/>
      <c r="G130" s="2"/>
      <c r="H130" s="2"/>
      <c r="I130" s="2"/>
      <c r="J130" s="2"/>
      <c r="K130" s="2"/>
      <c r="L130" s="2"/>
      <c r="M130" s="2"/>
      <c r="N130" s="2"/>
      <c r="O130" s="2"/>
      <c r="P130" s="2"/>
      <c r="Q130" s="2"/>
      <c r="R130" s="239"/>
      <c r="U130" s="239"/>
      <c r="X130" s="239"/>
      <c r="Y130" s="23"/>
      <c r="Z130" s="23"/>
      <c r="AA130" s="23"/>
      <c r="AB130" s="23"/>
      <c r="AE130" s="280" t="s">
        <v>372</v>
      </c>
      <c r="AF130" s="280"/>
      <c r="AG130" s="210"/>
    </row>
    <row r="131" spans="2:36" x14ac:dyDescent="0.35">
      <c r="B131" s="105"/>
      <c r="C131" s="106" t="s">
        <v>492</v>
      </c>
      <c r="D131" s="106"/>
      <c r="E131" s="106"/>
      <c r="F131" s="107" t="str">
        <f>IF($D$128=F123,Calculations!$M$5*100,"")</f>
        <v/>
      </c>
      <c r="G131" s="107" t="str">
        <f>IF($D$128=G123,Calculations!$M$5*100,"")</f>
        <v/>
      </c>
      <c r="H131" s="107" t="str">
        <f>IF($D$128=H123,Calculations!$M$5*100,"")</f>
        <v/>
      </c>
      <c r="I131" s="107" t="str">
        <f>IF($D$128=I123,Calculations!$M$5*100,"")</f>
        <v/>
      </c>
      <c r="J131" s="107" t="str">
        <f>IF($D$128=J123,Calculations!$M$5*100,"")</f>
        <v/>
      </c>
      <c r="K131" s="107" t="str">
        <f>IF($D$128=K123,Calculations!$M$5*100,"")</f>
        <v/>
      </c>
      <c r="L131" s="107" t="str">
        <f>IF($D$128=L123,Calculations!$M$5*100,"")</f>
        <v/>
      </c>
      <c r="M131" s="107" t="str">
        <f>IF($D$128=M123,Calculations!$M$5*100,"")</f>
        <v/>
      </c>
      <c r="N131" s="109">
        <f>IF($D$128=N123,Calculations!$M$5*100,"")</f>
        <v>1.4561057178543522</v>
      </c>
      <c r="O131" s="107" t="str">
        <f>IF($D$128=O123,Calculations!$M$5*100,"")</f>
        <v/>
      </c>
      <c r="P131" s="107" t="str">
        <f>IF($D$128=P123,Calculations!$M$5*100,"")</f>
        <v/>
      </c>
      <c r="Q131" s="107" t="str">
        <f>IF($D$128=Q123,Calculations!$M$5*100,"")</f>
        <v/>
      </c>
      <c r="R131" s="239"/>
      <c r="S131" s="106" t="s">
        <v>485</v>
      </c>
      <c r="T131" s="276">
        <f>AVERAGE(F131:Q131)</f>
        <v>1.4561057178543522</v>
      </c>
      <c r="U131" s="106"/>
      <c r="V131" s="239" t="s">
        <v>379</v>
      </c>
      <c r="W131" s="239"/>
      <c r="X131" s="239"/>
      <c r="Y131" s="23"/>
      <c r="Z131" s="23"/>
      <c r="AA131" s="23"/>
      <c r="AB131" s="23"/>
      <c r="AE131" s="280" t="s">
        <v>375</v>
      </c>
      <c r="AF131" s="280"/>
      <c r="AG131" s="210"/>
    </row>
    <row r="132" spans="2:36" x14ac:dyDescent="0.35">
      <c r="B132" s="105" t="s">
        <v>376</v>
      </c>
      <c r="C132" s="106"/>
      <c r="D132" s="106"/>
      <c r="E132" s="106"/>
      <c r="F132" s="107"/>
      <c r="G132" s="107" t="str">
        <f>IF(LEN(G131)=0,"",(Calculations!$M$5*100)+ Instructions!$I$43-(Instructions!$I$43*G129/3))</f>
        <v/>
      </c>
      <c r="H132" s="107" t="str">
        <f>IF(LEN(H131)=0,"",(Calculations!$M$5*100)+ Instructions!$I$43-(Instructions!$I$43*H129/3))</f>
        <v/>
      </c>
      <c r="I132" s="107" t="str">
        <f>IF(LEN(I131)=0,"",(Calculations!$M$5*100)+ Instructions!$I$43-(Instructions!$I$43*I129/3))</f>
        <v/>
      </c>
      <c r="J132" s="107" t="str">
        <f>IF(LEN(J131)=0,"",(Calculations!$M$5*100)+ Instructions!$I$43-(Instructions!$I$43*J129/3))</f>
        <v/>
      </c>
      <c r="K132" s="107" t="str">
        <f>IF(LEN(K131)=0,"",(Calculations!$M$5*100)+ Instructions!$I$43-(Instructions!$I$43*K129/3))</f>
        <v/>
      </c>
      <c r="L132" s="107" t="str">
        <f>IF(LEN(L131)=0,"",(Calculations!$M$5*100)+ Instructions!$I$43-(Instructions!$I$43*L129/3))</f>
        <v/>
      </c>
      <c r="M132" s="107" t="str">
        <f>IF(LEN(M131)=0,"",(Calculations!$M$5*100)+ Instructions!$I$43-(Instructions!$I$43*M129/3))</f>
        <v/>
      </c>
      <c r="N132" s="107"/>
      <c r="O132" s="107" t="str">
        <f>IF(LEN(O131)=0,"",(Calculations!$M$5*100)+ Instructions!$I$43-(Instructions!$I$43*O129/3))</f>
        <v/>
      </c>
      <c r="P132" s="107" t="str">
        <f>IF(LEN(P131)=0,"",(Calculations!$M$5*100)+ Instructions!$I$43-(Instructions!$I$43*P129/3))</f>
        <v/>
      </c>
      <c r="Q132" s="107" t="str">
        <f>IF(LEN(Q131)=0,"",(Calculations!$M$5*100)+ Instructions!$I$43-(Instructions!$I$43*Q129/3))</f>
        <v/>
      </c>
      <c r="R132" s="239"/>
      <c r="S132" s="239" t="s">
        <v>377</v>
      </c>
      <c r="T132" s="274" t="s">
        <v>486</v>
      </c>
      <c r="U132" s="2" t="s">
        <v>378</v>
      </c>
      <c r="W132" s="274" t="s">
        <v>487</v>
      </c>
      <c r="X132" s="274" t="s">
        <v>488</v>
      </c>
      <c r="Z132" s="9" t="s">
        <v>477</v>
      </c>
      <c r="AA132" s="23"/>
      <c r="AE132" s="280"/>
      <c r="AF132" s="280"/>
      <c r="AG132" s="210"/>
      <c r="AH132" s="210"/>
      <c r="AI132" s="210"/>
      <c r="AJ132" s="210"/>
    </row>
    <row r="133" spans="2:36" x14ac:dyDescent="0.35">
      <c r="B133" s="108" t="s">
        <v>380</v>
      </c>
      <c r="C133" s="106" t="s">
        <v>381</v>
      </c>
      <c r="D133" s="106"/>
      <c r="E133" s="106"/>
      <c r="F133" s="276">
        <f>$S$125+(Instructions!$I$43*F126)</f>
        <v>1.5616002233488577</v>
      </c>
      <c r="G133" s="276">
        <f>$S$125+(Instructions!$I$43)*(G126)</f>
        <v>2.0890727508213844</v>
      </c>
      <c r="H133" s="276">
        <f>$S$125+(Instructions!$I$43)*(H126)</f>
        <v>2.6165452782939118</v>
      </c>
      <c r="I133" s="276">
        <f>$S$125+(Instructions!$I$43)*(I126)</f>
        <v>2.7220397837884169</v>
      </c>
      <c r="J133" s="276">
        <f>$S$125+(Instructions!$I$43)*(J126)</f>
        <v>2.4055562673049002</v>
      </c>
      <c r="K133" s="276">
        <f>$S$125+(Instructions!$I$43)*(K126)</f>
        <v>1.8780837398323733</v>
      </c>
      <c r="L133" s="276">
        <f>$S$125+(Instructions!$I$43)*(L126)</f>
        <v>1.350611212359847</v>
      </c>
      <c r="M133" s="276">
        <f>$S$125+(Instructions!$I$43)*(M126)</f>
        <v>1.1396222013708366</v>
      </c>
      <c r="N133" s="276">
        <f>$S$125+(Instructions!$I$43)*(N126)</f>
        <v>1.4561057178543522</v>
      </c>
      <c r="O133" s="276">
        <f>$S$125+(Instructions!$I$43)*(O126)</f>
        <v>2.0890727508213844</v>
      </c>
      <c r="P133" s="276">
        <f>$S$125+(Instructions!$I$43)*(P126)</f>
        <v>2.0890727508213844</v>
      </c>
      <c r="Q133" s="276">
        <f>$S$125+(Instructions!$I$43)*(Q126)</f>
        <v>1.6670947288433633</v>
      </c>
      <c r="R133" s="239"/>
      <c r="S133" s="275">
        <f>MIN(F133:Q133)</f>
        <v>1.1396222013708366</v>
      </c>
      <c r="T133" s="275">
        <f>AVERAGE(F133:Q133)</f>
        <v>1.9220397837884178</v>
      </c>
      <c r="U133" s="275">
        <f>MAX(F133:Q133)</f>
        <v>2.7220397837884169</v>
      </c>
      <c r="W133" s="275">
        <f>T133-S133</f>
        <v>0.78241758241758119</v>
      </c>
      <c r="X133" s="275">
        <f>U133-T133</f>
        <v>0.79999999999999916</v>
      </c>
      <c r="Y133" s="23"/>
      <c r="Z133" s="23"/>
      <c r="AA133" s="23"/>
      <c r="AE133" s="280" t="s">
        <v>382</v>
      </c>
      <c r="AF133" s="280"/>
      <c r="AG133" s="210"/>
      <c r="AH133" s="210"/>
      <c r="AI133" s="210"/>
      <c r="AJ133" s="210"/>
    </row>
    <row r="134" spans="2:36" x14ac:dyDescent="0.35">
      <c r="B134" s="81" t="s">
        <v>383</v>
      </c>
      <c r="C134" s="245" t="s">
        <v>373</v>
      </c>
      <c r="D134" s="245"/>
      <c r="E134" s="245"/>
      <c r="F134" s="246" t="str">
        <f>IF($D$128=F123,Calculations!$Q$5*100,"")</f>
        <v/>
      </c>
      <c r="G134" s="246" t="str">
        <f>IF($D$128=G123,Calculations!$Q$5*100,"")</f>
        <v/>
      </c>
      <c r="H134" s="246" t="str">
        <f>IF($D$128=H123,Calculations!$Q$5*100,"")</f>
        <v/>
      </c>
      <c r="I134" s="246" t="str">
        <f>IF($D$128=I123,Calculations!$Q$5*100,"")</f>
        <v/>
      </c>
      <c r="J134" s="246" t="str">
        <f>IF($D$128=J123,Calculations!$Q$5*100,"")</f>
        <v/>
      </c>
      <c r="K134" s="246" t="str">
        <f>IF($D$128=K123,Calculations!$Q$5*100,"")</f>
        <v/>
      </c>
      <c r="L134" s="246" t="str">
        <f>IF($D$128=L123,Calculations!$Q$5*100,"")</f>
        <v/>
      </c>
      <c r="M134" s="246" t="str">
        <f>IF($D$128=M123,Calculations!$Q$5*100,"")</f>
        <v/>
      </c>
      <c r="N134" s="246">
        <f>IF($D$128=N123,Calculations!$Q$5*100,"")</f>
        <v>1.3104951460689171</v>
      </c>
      <c r="O134" s="246" t="str">
        <f>IF($D$128=O123,Calculations!$Q$5*100,"")</f>
        <v/>
      </c>
      <c r="P134" s="246" t="str">
        <f>IF($D$128=P123,Calculations!$Q$5*100,"")</f>
        <v/>
      </c>
      <c r="Q134" s="246" t="str">
        <f>IF($D$128=Q123,Calculations!$Q$5*100,"")</f>
        <v/>
      </c>
      <c r="R134" s="239"/>
      <c r="S134" s="106" t="s">
        <v>485</v>
      </c>
      <c r="T134" s="276">
        <f>AVERAGE(F134:Q134)</f>
        <v>1.3104951460689171</v>
      </c>
      <c r="U134" s="106"/>
      <c r="X134" s="73"/>
      <c r="Y134" s="23"/>
      <c r="Z134" s="2"/>
      <c r="AA134" s="2"/>
      <c r="AE134" s="280" t="s">
        <v>384</v>
      </c>
      <c r="AF134" s="280"/>
      <c r="AG134" s="210"/>
      <c r="AH134" s="210"/>
      <c r="AI134" s="210"/>
      <c r="AJ134" s="210"/>
    </row>
    <row r="135" spans="2:36" x14ac:dyDescent="0.35">
      <c r="B135" s="81" t="s">
        <v>385</v>
      </c>
      <c r="C135" s="245"/>
      <c r="D135" s="80"/>
      <c r="E135" s="80"/>
      <c r="F135" s="246" t="str">
        <f>IF(LEN(F134)=0,"",(Calculations!$Q$5*100)+ Instructions!$I$43-(Instructions!$I$43*F129/3))</f>
        <v/>
      </c>
      <c r="G135" s="246" t="str">
        <f>IF(LEN(G134)=0,"",(Calculations!$Q$5*100)+ Instructions!$I$43-(Instructions!$I$43*G129/3))</f>
        <v/>
      </c>
      <c r="H135" s="246" t="str">
        <f>IF(LEN(H134)=0,"",(Calculations!$Q$5*100)+ Instructions!$I$43-(Instructions!$I$43*H129/3))</f>
        <v/>
      </c>
      <c r="I135" s="246" t="str">
        <f>IF(LEN(I134)=0,"",(Calculations!$Q$5*100)+ Instructions!$I$43-(Instructions!$I$43*I129/3))</f>
        <v/>
      </c>
      <c r="J135" s="246" t="str">
        <f>IF(LEN(J134)=0,"",(Calculations!$Q$5*100)+ Instructions!$I$43-(Instructions!$I$43*J129/3))</f>
        <v/>
      </c>
      <c r="K135" s="246" t="str">
        <f>IF(LEN(K134)=0,"",(Calculations!$Q$5*100)+ Instructions!$I$43-(Instructions!$I$43*K129/3))</f>
        <v/>
      </c>
      <c r="L135" s="246" t="str">
        <f>IF(LEN(L134)=0,"",(Calculations!$Q$5*100)+ Instructions!$I$43-(Instructions!$I$43*L129/3))</f>
        <v/>
      </c>
      <c r="M135" s="246" t="str">
        <f>IF(LEN(M134)=0,"",(Calculations!$Q$5*100)+ Instructions!$I$43-(Instructions!$I$43*M129/3))</f>
        <v/>
      </c>
      <c r="N135" s="246"/>
      <c r="O135" s="246" t="str">
        <f>IF(LEN(O134)=0,"",(Calculations!$Q$5*100)+ Instructions!$I$43-(Instructions!$I$43*O129/3))</f>
        <v/>
      </c>
      <c r="P135" s="246" t="str">
        <f>IF(LEN(P134)=0,"",(Calculations!$Q$5*100)+ Instructions!$I$43-(Instructions!$I$43*P129/3))</f>
        <v/>
      </c>
      <c r="Q135" s="246" t="str">
        <f>IF(LEN(Q134)=0,"",(Calculations!$Q$5*100)+ Instructions!$I$43-(Instructions!$I$43*Q129/3))</f>
        <v/>
      </c>
      <c r="R135" s="23"/>
      <c r="S135" s="239" t="s">
        <v>377</v>
      </c>
      <c r="T135" s="274" t="s">
        <v>486</v>
      </c>
      <c r="U135" s="2" t="s">
        <v>378</v>
      </c>
      <c r="W135" s="274" t="s">
        <v>487</v>
      </c>
      <c r="X135" s="274" t="s">
        <v>488</v>
      </c>
      <c r="Y135" s="2"/>
      <c r="Z135" s="2"/>
      <c r="AA135" s="2"/>
      <c r="AE135" s="131"/>
      <c r="AF135" s="280"/>
      <c r="AG135" s="210"/>
      <c r="AH135" s="210"/>
      <c r="AI135" s="210"/>
      <c r="AJ135" s="210"/>
    </row>
    <row r="136" spans="2:36" x14ac:dyDescent="0.35">
      <c r="B136" s="81" t="s">
        <v>386</v>
      </c>
      <c r="C136" s="245" t="s">
        <v>381</v>
      </c>
      <c r="D136" s="80"/>
      <c r="E136" s="80"/>
      <c r="F136" s="246">
        <f>F133*$T$134/$T$131</f>
        <v>1.4054402010139722</v>
      </c>
      <c r="G136" s="246">
        <f t="shared" ref="G136:P136" si="19">G133*$T$134/$T$131</f>
        <v>1.8801654757392463</v>
      </c>
      <c r="H136" s="246">
        <f t="shared" si="19"/>
        <v>2.3548907504645209</v>
      </c>
      <c r="I136" s="246">
        <f t="shared" si="19"/>
        <v>2.4498358054095757</v>
      </c>
      <c r="J136" s="246">
        <f t="shared" si="19"/>
        <v>2.1650006405744104</v>
      </c>
      <c r="K136" s="246">
        <f t="shared" si="19"/>
        <v>1.6902753658491363</v>
      </c>
      <c r="L136" s="246">
        <f t="shared" si="19"/>
        <v>1.2155500911238626</v>
      </c>
      <c r="M136" s="246">
        <f t="shared" si="19"/>
        <v>1.025659981233753</v>
      </c>
      <c r="N136" s="246">
        <f t="shared" si="19"/>
        <v>1.3104951460689171</v>
      </c>
      <c r="O136" s="246">
        <f t="shared" si="19"/>
        <v>1.8801654757392463</v>
      </c>
      <c r="P136" s="246">
        <f t="shared" si="19"/>
        <v>1.8801654757392463</v>
      </c>
      <c r="Q136" s="246">
        <f>Q133*$T$134/$T$131</f>
        <v>1.5003852559590272</v>
      </c>
      <c r="R136" s="23"/>
      <c r="S136" s="275">
        <f>MIN(F136:Q136)</f>
        <v>1.025659981233753</v>
      </c>
      <c r="T136" s="275">
        <f>AVERAGE(F136:Q136)</f>
        <v>1.7298358054095762</v>
      </c>
      <c r="U136" s="275">
        <f>MAX(F136:Q136)</f>
        <v>2.4498358054095757</v>
      </c>
      <c r="W136" s="275">
        <f>T136-S136</f>
        <v>0.70417582417582314</v>
      </c>
      <c r="X136" s="275">
        <f>U136-T136</f>
        <v>0.71999999999999953</v>
      </c>
      <c r="Y136" s="2"/>
      <c r="Z136" s="2"/>
      <c r="AA136" s="2"/>
      <c r="AE136" s="131"/>
      <c r="AF136" s="280"/>
      <c r="AG136" s="210"/>
      <c r="AH136" s="210"/>
      <c r="AI136" s="210"/>
      <c r="AJ136" s="210"/>
    </row>
    <row r="137" spans="2:36" x14ac:dyDescent="0.35">
      <c r="B137" s="247" t="s">
        <v>387</v>
      </c>
      <c r="C137" s="248"/>
      <c r="D137" s="248"/>
      <c r="E137" s="248"/>
      <c r="F137" s="248" t="str">
        <f>IF($D$128=F123,Calculations!$I$5*100,"")</f>
        <v/>
      </c>
      <c r="G137" s="248" t="str">
        <f>IF($D$128=G123,Calculations!$I$5*100,"")</f>
        <v/>
      </c>
      <c r="H137" s="248" t="str">
        <f>IF($D$128=H123,Calculations!$I$5*100,"")</f>
        <v/>
      </c>
      <c r="I137" s="248" t="str">
        <f>IF($D$128=I123,Calculations!$I$5*100,"")</f>
        <v/>
      </c>
      <c r="J137" s="248" t="str">
        <f>IF($D$128=J123,Calculations!$I$5*100,"")</f>
        <v/>
      </c>
      <c r="K137" s="248" t="str">
        <f>IF($D$128=K123,Calculations!$I$5*100,"")</f>
        <v/>
      </c>
      <c r="L137" s="248" t="str">
        <f>IF($D$128=L123,Calculations!$I$5*100,"")</f>
        <v/>
      </c>
      <c r="M137" s="248" t="str">
        <f>IF($D$128=M123,Calculations!$I$5*100,"")</f>
        <v/>
      </c>
      <c r="N137" s="248">
        <f>IF($D$128=N123,Calculations!$I$5*100,"")</f>
        <v>0</v>
      </c>
      <c r="O137" s="248" t="str">
        <f>IF($D$128=O123,Calculations!$I$5*100,"")</f>
        <v/>
      </c>
      <c r="P137" s="248" t="str">
        <f>IF($D$128=P123,Calculations!$I$5*100,"")</f>
        <v/>
      </c>
      <c r="Q137" s="248" t="str">
        <f>IF($D$128=Q123,Calculations!$I$5*100,"")</f>
        <v/>
      </c>
      <c r="R137" s="2"/>
      <c r="S137" s="106" t="s">
        <v>485</v>
      </c>
      <c r="T137" s="276">
        <f>AVERAGE(F137:Q137)</f>
        <v>0</v>
      </c>
      <c r="U137" s="106"/>
      <c r="X137" s="2"/>
      <c r="Y137" s="2"/>
      <c r="Z137" s="2"/>
      <c r="AA137" s="2"/>
      <c r="AE137" s="131" t="s">
        <v>388</v>
      </c>
      <c r="AF137" s="280"/>
      <c r="AG137" s="210"/>
      <c r="AH137" s="210"/>
      <c r="AI137" s="210"/>
      <c r="AJ137" s="210"/>
    </row>
    <row r="138" spans="2:36" x14ac:dyDescent="0.35">
      <c r="B138" s="247"/>
      <c r="C138" s="248"/>
      <c r="D138" s="248"/>
      <c r="E138" s="248"/>
      <c r="F138" s="248"/>
      <c r="G138" s="248"/>
      <c r="H138" s="248"/>
      <c r="I138" s="248"/>
      <c r="J138" s="248"/>
      <c r="K138" s="248"/>
      <c r="L138" s="248"/>
      <c r="M138" s="248"/>
      <c r="N138" s="248"/>
      <c r="O138" s="248"/>
      <c r="P138" s="248"/>
      <c r="Q138" s="248"/>
      <c r="R138" s="2"/>
      <c r="T138" s="2"/>
      <c r="U138" s="2"/>
      <c r="X138" s="2"/>
      <c r="Y138" s="2"/>
      <c r="Z138" s="2"/>
      <c r="AA138" s="2"/>
      <c r="AE138" s="131"/>
      <c r="AF138" s="280"/>
      <c r="AG138" s="210"/>
      <c r="AH138" s="210"/>
      <c r="AI138" s="210"/>
      <c r="AJ138" s="210"/>
    </row>
    <row r="139" spans="2:36" x14ac:dyDescent="0.35">
      <c r="B139" s="247" t="s">
        <v>389</v>
      </c>
      <c r="C139" s="248" t="s">
        <v>381</v>
      </c>
      <c r="D139" s="248"/>
      <c r="E139" s="248"/>
      <c r="F139" s="248">
        <f>F136*$T$137/$T$131</f>
        <v>0</v>
      </c>
      <c r="G139" s="248">
        <f t="shared" ref="G139:Q139" si="20">G136*$T$137/$T$131</f>
        <v>0</v>
      </c>
      <c r="H139" s="248">
        <f t="shared" si="20"/>
        <v>0</v>
      </c>
      <c r="I139" s="248">
        <f t="shared" si="20"/>
        <v>0</v>
      </c>
      <c r="J139" s="248">
        <f t="shared" si="20"/>
        <v>0</v>
      </c>
      <c r="K139" s="248">
        <f t="shared" si="20"/>
        <v>0</v>
      </c>
      <c r="L139" s="248">
        <f t="shared" si="20"/>
        <v>0</v>
      </c>
      <c r="M139" s="248">
        <f t="shared" si="20"/>
        <v>0</v>
      </c>
      <c r="N139" s="248">
        <f t="shared" si="20"/>
        <v>0</v>
      </c>
      <c r="O139" s="248">
        <f t="shared" si="20"/>
        <v>0</v>
      </c>
      <c r="P139" s="248">
        <f t="shared" si="20"/>
        <v>0</v>
      </c>
      <c r="Q139" s="248">
        <f t="shared" si="20"/>
        <v>0</v>
      </c>
      <c r="R139" s="6"/>
      <c r="T139" s="2"/>
      <c r="U139" s="6"/>
      <c r="X139" s="2"/>
      <c r="Y139" s="2"/>
      <c r="Z139" s="6"/>
      <c r="AA139" s="6"/>
      <c r="AE139" s="281" t="s">
        <v>384</v>
      </c>
      <c r="AF139" s="280"/>
      <c r="AG139" s="210"/>
      <c r="AH139" s="210"/>
      <c r="AI139" s="210"/>
      <c r="AJ139" s="210"/>
    </row>
    <row r="140" spans="2:36" x14ac:dyDescent="0.35">
      <c r="B140" s="249" t="s">
        <v>390</v>
      </c>
      <c r="C140" s="250"/>
      <c r="D140" s="250"/>
      <c r="E140" s="250"/>
      <c r="F140" s="250" t="str">
        <f>IF($D$128=F123,Calculations!$V$5*100,"")</f>
        <v/>
      </c>
      <c r="G140" s="250" t="str">
        <f>IF($D$128=G123,Calculations!$V$5*100,"")</f>
        <v/>
      </c>
      <c r="H140" s="250" t="str">
        <f>IF($D$128=H123,Calculations!$V$5*100,"")</f>
        <v/>
      </c>
      <c r="I140" s="250" t="str">
        <f>IF($D$128=I123,Calculations!$V$5*100,"")</f>
        <v/>
      </c>
      <c r="J140" s="250" t="str">
        <f>IF($D$128=J123,Calculations!$V$5*100,"")</f>
        <v/>
      </c>
      <c r="K140" s="250" t="str">
        <f>IF($D$128=K123,Calculations!$V$5*100,"")</f>
        <v/>
      </c>
      <c r="L140" s="250" t="str">
        <f>IF($D$128=L123,Calculations!$V$5*100,"")</f>
        <v/>
      </c>
      <c r="M140" s="250" t="str">
        <f>IF($D$128=M123,Calculations!$V$5*100,"")</f>
        <v/>
      </c>
      <c r="N140" s="250">
        <f>IF($D$128=N123,Calculations!$V$5*100,"")</f>
        <v>0</v>
      </c>
      <c r="O140" s="250" t="str">
        <f>IF($D$128=O123,Calculations!$V$5*100,"")</f>
        <v/>
      </c>
      <c r="P140" s="250" t="str">
        <f>IF($D$128=P123,Calculations!$V$5*100,"")</f>
        <v/>
      </c>
      <c r="Q140" s="250" t="str">
        <f>IF($D$128=Q123,Calculations!$V$5*100,"")</f>
        <v/>
      </c>
      <c r="R140" s="6"/>
      <c r="S140" s="106" t="s">
        <v>485</v>
      </c>
      <c r="T140" s="276">
        <f>AVERAGE(F140:Q140)</f>
        <v>0</v>
      </c>
      <c r="U140" s="106"/>
      <c r="X140" s="2"/>
      <c r="Y140" s="2"/>
      <c r="Z140" s="6"/>
      <c r="AA140" s="6"/>
      <c r="AE140" s="281" t="s">
        <v>391</v>
      </c>
      <c r="AF140" s="131"/>
      <c r="AG140" s="131"/>
      <c r="AH140" s="210"/>
      <c r="AI140" s="210"/>
      <c r="AJ140" s="210"/>
    </row>
    <row r="141" spans="2:36" x14ac:dyDescent="0.35">
      <c r="B141" s="249"/>
      <c r="C141" s="250"/>
      <c r="D141" s="250"/>
      <c r="E141" s="250"/>
      <c r="F141" s="250"/>
      <c r="G141" s="250"/>
      <c r="H141" s="250"/>
      <c r="I141" s="250"/>
      <c r="J141" s="250"/>
      <c r="K141" s="250"/>
      <c r="L141" s="250"/>
      <c r="M141" s="250"/>
      <c r="N141" s="250"/>
      <c r="O141" s="250"/>
      <c r="P141" s="250"/>
      <c r="Q141" s="250"/>
      <c r="R141" s="6"/>
      <c r="S141" s="6"/>
      <c r="T141" s="6"/>
      <c r="U141" s="2"/>
      <c r="X141" s="2"/>
      <c r="Y141" s="2"/>
      <c r="Z141" s="6"/>
      <c r="AA141" s="6"/>
      <c r="AE141" s="281"/>
      <c r="AF141" s="131"/>
      <c r="AG141" s="131"/>
      <c r="AH141" s="210"/>
      <c r="AI141" s="210"/>
      <c r="AJ141" s="210"/>
    </row>
    <row r="142" spans="2:36" x14ac:dyDescent="0.35">
      <c r="B142" s="249" t="s">
        <v>392</v>
      </c>
      <c r="C142" s="250" t="s">
        <v>381</v>
      </c>
      <c r="D142" s="250"/>
      <c r="E142" s="250"/>
      <c r="F142" s="250">
        <f>F139*$T$140/$T$131</f>
        <v>0</v>
      </c>
      <c r="G142" s="250">
        <f t="shared" ref="G142:Q142" si="21">G139*$T$140/$T$131</f>
        <v>0</v>
      </c>
      <c r="H142" s="250">
        <f t="shared" si="21"/>
        <v>0</v>
      </c>
      <c r="I142" s="250">
        <f t="shared" si="21"/>
        <v>0</v>
      </c>
      <c r="J142" s="250">
        <f t="shared" si="21"/>
        <v>0</v>
      </c>
      <c r="K142" s="250">
        <f t="shared" si="21"/>
        <v>0</v>
      </c>
      <c r="L142" s="250">
        <f t="shared" si="21"/>
        <v>0</v>
      </c>
      <c r="M142" s="250">
        <f t="shared" si="21"/>
        <v>0</v>
      </c>
      <c r="N142" s="250">
        <f t="shared" si="21"/>
        <v>0</v>
      </c>
      <c r="O142" s="250">
        <f t="shared" si="21"/>
        <v>0</v>
      </c>
      <c r="P142" s="250">
        <f t="shared" si="21"/>
        <v>0</v>
      </c>
      <c r="Q142" s="250">
        <f t="shared" si="21"/>
        <v>0</v>
      </c>
      <c r="R142" s="6"/>
      <c r="S142" s="6" t="s">
        <v>393</v>
      </c>
      <c r="T142" s="6"/>
      <c r="U142" s="6"/>
      <c r="X142" s="6"/>
      <c r="Y142" s="6"/>
      <c r="Z142" s="6"/>
      <c r="AA142" s="6"/>
      <c r="AE142" s="274"/>
      <c r="AF142" s="280"/>
      <c r="AG142" s="210"/>
      <c r="AH142" s="210"/>
      <c r="AI142" s="210"/>
      <c r="AJ142" s="210"/>
    </row>
    <row r="143" spans="2:36" x14ac:dyDescent="0.35">
      <c r="B143" s="2"/>
      <c r="C143" s="2"/>
      <c r="D143" s="2"/>
      <c r="E143" s="2"/>
      <c r="F143" s="2"/>
      <c r="G143" s="2"/>
      <c r="H143" s="2"/>
      <c r="I143" s="2"/>
      <c r="J143" s="2"/>
      <c r="K143" s="2"/>
      <c r="L143" s="2"/>
      <c r="M143" s="2"/>
      <c r="N143" s="2"/>
      <c r="O143" s="2"/>
      <c r="P143" s="2"/>
      <c r="Q143" s="2"/>
      <c r="R143" s="2"/>
      <c r="S143" s="2"/>
      <c r="T143" s="2"/>
      <c r="U143" s="2"/>
      <c r="V143" s="2"/>
      <c r="W143" s="2"/>
      <c r="X143" s="6"/>
      <c r="Y143" s="6"/>
      <c r="Z143" s="6"/>
      <c r="AA143" s="6"/>
      <c r="AE143" s="280" t="s">
        <v>394</v>
      </c>
      <c r="AF143" s="280"/>
      <c r="AG143" s="210"/>
      <c r="AH143" s="210"/>
      <c r="AI143" s="210"/>
      <c r="AJ143" s="210"/>
    </row>
    <row r="144" spans="2:36" x14ac:dyDescent="0.35">
      <c r="AE144" s="131" t="s">
        <v>395</v>
      </c>
      <c r="AF144" s="280"/>
      <c r="AG144" s="210"/>
      <c r="AH144" s="210"/>
      <c r="AI144" s="210"/>
      <c r="AJ144" s="210"/>
    </row>
    <row r="145" spans="3:130" x14ac:dyDescent="0.35">
      <c r="F145" s="207"/>
      <c r="G145" s="207"/>
      <c r="H145" s="207"/>
      <c r="I145" s="207"/>
      <c r="J145" s="207"/>
      <c r="K145" s="207"/>
      <c r="L145" s="207"/>
      <c r="M145" s="207"/>
      <c r="N145" s="207"/>
      <c r="O145" s="207"/>
      <c r="P145" s="207"/>
      <c r="Q145" s="207"/>
      <c r="AE145" s="280" t="s">
        <v>396</v>
      </c>
      <c r="AF145" s="280"/>
      <c r="AG145" s="210"/>
      <c r="AH145" s="210"/>
      <c r="AI145" s="210"/>
      <c r="AJ145" s="210"/>
    </row>
    <row r="146" spans="3:130" x14ac:dyDescent="0.35">
      <c r="AE146" s="280"/>
      <c r="AF146" s="280"/>
      <c r="AG146" s="210"/>
      <c r="AH146" s="210"/>
      <c r="AI146" s="210"/>
      <c r="AJ146" s="210"/>
    </row>
    <row r="147" spans="3:130" x14ac:dyDescent="0.35">
      <c r="AE147" s="280"/>
      <c r="AF147" s="280" t="s">
        <v>397</v>
      </c>
      <c r="AG147" s="210"/>
      <c r="AH147" s="210"/>
      <c r="AI147" s="210"/>
      <c r="AJ147" s="210"/>
    </row>
    <row r="148" spans="3:130" x14ac:dyDescent="0.35">
      <c r="J148" s="19"/>
      <c r="K148" s="19"/>
      <c r="L148" s="19"/>
      <c r="M148" s="19"/>
      <c r="N148" s="2"/>
      <c r="O148" s="6"/>
      <c r="P148" s="6"/>
      <c r="Q148" s="6"/>
      <c r="R148" s="2"/>
      <c r="AE148" s="280"/>
      <c r="AF148" s="280"/>
      <c r="AH148" s="210"/>
      <c r="AI148" s="210"/>
      <c r="AJ148" s="210"/>
    </row>
    <row r="149" spans="3:130" x14ac:dyDescent="0.35">
      <c r="J149" s="19"/>
      <c r="K149" s="19"/>
      <c r="L149" s="19"/>
      <c r="M149" s="19"/>
      <c r="N149" s="2"/>
      <c r="O149" s="6"/>
      <c r="P149" s="6"/>
      <c r="Q149" s="6"/>
      <c r="R149" s="2"/>
      <c r="AE149" s="280" t="s">
        <v>398</v>
      </c>
      <c r="AF149" s="280"/>
      <c r="AH149" s="210"/>
      <c r="AI149" s="210"/>
      <c r="AJ149" s="210"/>
    </row>
    <row r="150" spans="3:130" ht="18.5" x14ac:dyDescent="0.45">
      <c r="C150" s="110">
        <v>1</v>
      </c>
      <c r="D150" s="6" t="s">
        <v>399</v>
      </c>
      <c r="F150" s="19"/>
      <c r="G150" s="19"/>
      <c r="H150" s="19"/>
      <c r="I150" s="19"/>
      <c r="J150" s="6"/>
      <c r="K150" s="6"/>
      <c r="L150" s="6"/>
      <c r="M150" s="6"/>
      <c r="N150" s="6"/>
      <c r="O150" s="6"/>
      <c r="P150" s="6"/>
      <c r="Q150" s="6"/>
      <c r="R150" s="6"/>
      <c r="AI150" s="210"/>
      <c r="AJ150" s="210"/>
    </row>
    <row r="151" spans="3:130" x14ac:dyDescent="0.35">
      <c r="D151" s="20" t="s">
        <v>400</v>
      </c>
      <c r="F151" s="19"/>
      <c r="G151" s="19"/>
      <c r="H151" s="19"/>
      <c r="I151" s="19"/>
      <c r="J151" s="84"/>
      <c r="K151" s="84"/>
      <c r="L151" s="84"/>
      <c r="M151" s="84"/>
      <c r="N151" s="84"/>
      <c r="O151" s="84"/>
      <c r="P151" s="84"/>
      <c r="Q151" s="84"/>
      <c r="R151" s="2"/>
      <c r="AE151" s="210"/>
      <c r="AF151" s="2"/>
      <c r="AG151" s="2"/>
      <c r="AH151" s="2"/>
      <c r="AI151" s="210"/>
      <c r="AJ151" s="210"/>
    </row>
    <row r="152" spans="3:130" x14ac:dyDescent="0.35">
      <c r="D152" s="184" t="s">
        <v>401</v>
      </c>
      <c r="E152" s="6"/>
      <c r="F152" s="185">
        <v>1</v>
      </c>
      <c r="G152" s="185">
        <v>2</v>
      </c>
      <c r="H152" s="185">
        <v>3</v>
      </c>
      <c r="I152" s="185">
        <v>4</v>
      </c>
      <c r="J152" s="185">
        <v>5</v>
      </c>
      <c r="K152" s="185">
        <v>6</v>
      </c>
      <c r="L152" s="185">
        <v>7</v>
      </c>
      <c r="M152" s="185">
        <v>8</v>
      </c>
      <c r="N152" s="185">
        <v>9</v>
      </c>
      <c r="O152" s="185">
        <v>10</v>
      </c>
      <c r="P152" s="185">
        <v>11</v>
      </c>
      <c r="Q152" s="185">
        <v>12</v>
      </c>
      <c r="R152" s="4"/>
      <c r="V152" s="130" t="s">
        <v>402</v>
      </c>
      <c r="AE152" s="210"/>
    </row>
    <row r="153" spans="3:130" x14ac:dyDescent="0.35">
      <c r="D153" s="3" t="s">
        <v>403</v>
      </c>
      <c r="E153" s="5"/>
      <c r="F153" s="243">
        <f>DATE(Instructions!$I$32,F152,15)</f>
        <v>45306</v>
      </c>
      <c r="G153" s="243">
        <f>DATE(Instructions!$I$32,G152,15)</f>
        <v>45337</v>
      </c>
      <c r="H153" s="243">
        <f>DATE(Instructions!$I$32,H152,15)</f>
        <v>45366</v>
      </c>
      <c r="I153" s="243">
        <f>DATE(Instructions!$I$32,I152,15)</f>
        <v>45397</v>
      </c>
      <c r="J153" s="243">
        <f>DATE(Instructions!$I$32,J152,15)</f>
        <v>45427</v>
      </c>
      <c r="K153" s="243">
        <f>DATE(Instructions!$I$32,K152,15)</f>
        <v>45458</v>
      </c>
      <c r="L153" s="243">
        <f>DATE(Instructions!$I$32,L152,15)</f>
        <v>45488</v>
      </c>
      <c r="M153" s="243">
        <f>DATE(Instructions!$I$32,M152,15)</f>
        <v>45519</v>
      </c>
      <c r="N153" s="243">
        <f>DATE(Instructions!$I$32,N152,15)</f>
        <v>45550</v>
      </c>
      <c r="O153" s="243">
        <f>DATE(Instructions!$I$32,O152,15)</f>
        <v>45580</v>
      </c>
      <c r="P153" s="243">
        <f>DATE(Instructions!$I$32,P152,15)</f>
        <v>45611</v>
      </c>
      <c r="Q153" s="243">
        <f>DATE(Instructions!$I$32,Q152,15)</f>
        <v>45641</v>
      </c>
      <c r="R153" s="14"/>
      <c r="Y153" s="2"/>
      <c r="Z153" s="99" t="s">
        <v>404</v>
      </c>
      <c r="AC153" s="2"/>
      <c r="AD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DW153" t="s">
        <v>405</v>
      </c>
    </row>
    <row r="154" spans="3:130" x14ac:dyDescent="0.35">
      <c r="D154" s="6" t="s">
        <v>406</v>
      </c>
      <c r="E154" s="6" t="s">
        <v>407</v>
      </c>
      <c r="F154" s="16">
        <f>Calculations!F133</f>
        <v>1.5616002233488577</v>
      </c>
      <c r="G154" s="16">
        <f>Calculations!G133</f>
        <v>2.0890727508213844</v>
      </c>
      <c r="H154" s="16">
        <f>Calculations!H133</f>
        <v>2.6165452782939118</v>
      </c>
      <c r="I154" s="16">
        <f>Calculations!I133</f>
        <v>2.7220397837884169</v>
      </c>
      <c r="J154" s="16">
        <f>Calculations!J133</f>
        <v>2.4055562673049002</v>
      </c>
      <c r="K154" s="16">
        <f>Calculations!K133</f>
        <v>1.8780837398323733</v>
      </c>
      <c r="L154" s="16">
        <f>Calculations!L133</f>
        <v>1.350611212359847</v>
      </c>
      <c r="M154" s="16">
        <f>Calculations!M133</f>
        <v>1.1396222013708366</v>
      </c>
      <c r="N154" s="16">
        <f>Calculations!N133</f>
        <v>1.4561057178543522</v>
      </c>
      <c r="O154" s="16">
        <f>Calculations!O133</f>
        <v>2.0890727508213844</v>
      </c>
      <c r="P154" s="16">
        <f>Calculations!P133</f>
        <v>2.0890727508213844</v>
      </c>
      <c r="Q154" s="16">
        <f>Calculations!Q133</f>
        <v>1.6670947288433633</v>
      </c>
      <c r="R154" s="16"/>
      <c r="Y154" s="2"/>
      <c r="Z154" s="99" t="s">
        <v>408</v>
      </c>
      <c r="AA154" s="126"/>
      <c r="AB154" s="126"/>
      <c r="AC154" s="210"/>
      <c r="AD154" s="210"/>
      <c r="AE154" s="210"/>
      <c r="AF154" s="210"/>
      <c r="AG154" s="210"/>
      <c r="AH154" s="210"/>
      <c r="AI154" s="210"/>
      <c r="AJ154" s="210"/>
      <c r="AK154" s="210"/>
      <c r="AL154" s="210"/>
      <c r="AM154" s="210"/>
      <c r="AN154" s="210"/>
      <c r="AO154" s="210"/>
      <c r="AP154" s="210"/>
      <c r="AQ154" s="210"/>
      <c r="AR154" s="210"/>
      <c r="AS154" s="210"/>
      <c r="AT154" s="210"/>
      <c r="AU154" s="210"/>
      <c r="AV154" s="210"/>
      <c r="AW154" s="210"/>
      <c r="AX154" s="210"/>
      <c r="AY154" s="210"/>
      <c r="AZ154" s="210"/>
      <c r="BA154" s="210"/>
      <c r="BB154" s="210"/>
      <c r="BC154" s="210"/>
      <c r="BD154" s="210"/>
      <c r="BE154" s="210"/>
      <c r="BF154" s="210"/>
      <c r="BG154" s="210"/>
      <c r="BH154" s="210"/>
      <c r="BI154" s="210"/>
      <c r="BJ154" s="210"/>
      <c r="BK154" s="210"/>
      <c r="BL154" s="210"/>
      <c r="BM154" s="210"/>
      <c r="BN154" s="210"/>
      <c r="BO154" s="210"/>
      <c r="BP154" s="210"/>
      <c r="BQ154" s="210"/>
      <c r="BR154" s="210"/>
      <c r="BS154" s="210"/>
      <c r="BT154" s="210"/>
      <c r="BU154" s="210"/>
      <c r="BV154" s="210"/>
      <c r="BW154" s="210"/>
      <c r="BX154" s="210"/>
      <c r="BY154" s="210"/>
      <c r="BZ154" s="210"/>
      <c r="CA154" s="210"/>
      <c r="CB154" s="210"/>
      <c r="CC154" s="210"/>
      <c r="CD154" s="210"/>
      <c r="CE154" s="210"/>
      <c r="CF154" s="210"/>
      <c r="CG154" s="210"/>
      <c r="CH154" s="210"/>
      <c r="CI154" s="210"/>
      <c r="CJ154" s="210"/>
      <c r="CK154" s="210"/>
      <c r="CL154" s="210"/>
      <c r="CM154" s="210"/>
      <c r="CN154" s="210"/>
      <c r="CO154" s="210"/>
      <c r="CP154" s="210"/>
      <c r="CQ154" s="210"/>
      <c r="CR154" s="210"/>
      <c r="CS154" s="210"/>
      <c r="CT154" s="210"/>
      <c r="CU154" s="210"/>
      <c r="CV154" s="210"/>
      <c r="CW154" s="210"/>
      <c r="CX154" s="210"/>
      <c r="CY154" s="210"/>
      <c r="CZ154" s="210"/>
      <c r="DA154" s="210"/>
      <c r="DB154" s="210"/>
      <c r="DC154" s="210"/>
      <c r="DD154" s="210"/>
      <c r="DE154" s="210"/>
      <c r="DF154" s="210"/>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row>
    <row r="155" spans="3:130" x14ac:dyDescent="0.35">
      <c r="D155" s="6"/>
      <c r="E155" s="128" t="s">
        <v>409</v>
      </c>
      <c r="F155" s="129" t="s">
        <v>95</v>
      </c>
      <c r="G155" s="129" t="s">
        <v>96</v>
      </c>
      <c r="H155" s="129" t="s">
        <v>97</v>
      </c>
      <c r="I155" s="129" t="s">
        <v>98</v>
      </c>
      <c r="J155" s="129" t="s">
        <v>99</v>
      </c>
      <c r="K155" s="129" t="s">
        <v>100</v>
      </c>
      <c r="L155" s="129" t="s">
        <v>101</v>
      </c>
      <c r="M155" s="129" t="s">
        <v>102</v>
      </c>
      <c r="N155" s="129" t="s">
        <v>103</v>
      </c>
      <c r="O155" s="129" t="s">
        <v>104</v>
      </c>
      <c r="P155" s="129" t="s">
        <v>105</v>
      </c>
      <c r="Q155" s="129" t="s">
        <v>106</v>
      </c>
      <c r="R155" s="16"/>
      <c r="S155" s="125"/>
      <c r="T155" s="6" t="s">
        <v>410</v>
      </c>
      <c r="U155" s="6"/>
      <c r="V155" s="16"/>
      <c r="X155" s="2"/>
      <c r="Y155" s="2"/>
      <c r="AA155" s="235"/>
      <c r="AB155" s="236" t="s">
        <v>411</v>
      </c>
      <c r="AC155" s="235"/>
    </row>
    <row r="156" spans="3:130" x14ac:dyDescent="0.35">
      <c r="C156" s="98">
        <v>1</v>
      </c>
      <c r="D156" s="6"/>
      <c r="E156" s="115" t="str">
        <f>IF(Calculations!C6=0, "Z_empty_row_"&amp;C156,Calculations!C6)</f>
        <v>DS Boromo</v>
      </c>
      <c r="F156" s="114">
        <f>F$154*(Calculations!$M6/Calculations!$M$5)</f>
        <v>3.2173492711434934</v>
      </c>
      <c r="G156" s="114">
        <f>G$154*(Calculations!$M6/Calculations!$M$5)</f>
        <v>4.304095626860958</v>
      </c>
      <c r="H156" s="114">
        <f>H$154*(Calculations!$M6/Calculations!$M$5)</f>
        <v>5.390841982578424</v>
      </c>
      <c r="I156" s="114">
        <f>I$154*(Calculations!$M6/Calculations!$M$5)</f>
        <v>5.608191253721917</v>
      </c>
      <c r="J156" s="114">
        <f>J$154*(Calculations!$M6/Calculations!$M$5)</f>
        <v>4.9561434402914362</v>
      </c>
      <c r="K156" s="114">
        <f>K$154*(Calculations!$M6/Calculations!$M$5)</f>
        <v>3.8693970845739711</v>
      </c>
      <c r="L156" s="114">
        <f>L$154*(Calculations!$M6/Calculations!$M$5)</f>
        <v>2.7826507288565074</v>
      </c>
      <c r="M156" s="114">
        <f>M$154*(Calculations!$M6/Calculations!$M$5)</f>
        <v>2.3479521865695223</v>
      </c>
      <c r="N156" s="114">
        <f>N$154*(Calculations!$M6/Calculations!$M$5)</f>
        <v>3</v>
      </c>
      <c r="O156" s="114">
        <f>O$154*(Calculations!$M6/Calculations!$M$5)</f>
        <v>4.304095626860958</v>
      </c>
      <c r="P156" s="114">
        <f>P$154*(Calculations!$M6/Calculations!$M$5)</f>
        <v>4.304095626860958</v>
      </c>
      <c r="Q156" s="114">
        <f>Q$154*(Calculations!$M6/Calculations!$M$5)</f>
        <v>3.4346985422869869</v>
      </c>
      <c r="R156" s="17"/>
      <c r="S156" s="125"/>
      <c r="T156" s="6" t="s">
        <v>412</v>
      </c>
      <c r="U156" s="6"/>
      <c r="V156" s="16" t="s">
        <v>413</v>
      </c>
      <c r="X156" s="2"/>
      <c r="Y156" s="2"/>
      <c r="AA156" s="236" t="s">
        <v>414</v>
      </c>
      <c r="AB156" s="235" t="s">
        <v>119</v>
      </c>
      <c r="AC156" s="235" t="s">
        <v>415</v>
      </c>
    </row>
    <row r="157" spans="3:130" x14ac:dyDescent="0.35">
      <c r="C157" s="98">
        <v>2</v>
      </c>
      <c r="D157" s="6"/>
      <c r="E157" s="115" t="str">
        <f>IF(Calculations!C7=0, "Z_empty_row_"&amp;C157,Calculations!C7)</f>
        <v>DS Dedougou</v>
      </c>
      <c r="F157" s="114">
        <f>F$154*(Calculations!$M7/Calculations!$M$5)</f>
        <v>2.7883693683243611</v>
      </c>
      <c r="G157" s="114">
        <f>G$154*(Calculations!$M7/Calculations!$M$5)</f>
        <v>3.730216209946164</v>
      </c>
      <c r="H157" s="114">
        <f>H$154*(Calculations!$M7/Calculations!$M$5)</f>
        <v>4.6720630515679682</v>
      </c>
      <c r="I157" s="114">
        <f>I$154*(Calculations!$M7/Calculations!$M$5)</f>
        <v>4.8604324198923283</v>
      </c>
      <c r="J157" s="114">
        <f>J$154*(Calculations!$M7/Calculations!$M$5)</f>
        <v>4.2953243149192453</v>
      </c>
      <c r="K157" s="114">
        <f>K$154*(Calculations!$M7/Calculations!$M$5)</f>
        <v>3.3534774732974419</v>
      </c>
      <c r="L157" s="114">
        <f>L$154*(Calculations!$M7/Calculations!$M$5)</f>
        <v>2.41163063167564</v>
      </c>
      <c r="M157" s="114">
        <f>M$154*(Calculations!$M7/Calculations!$M$5)</f>
        <v>2.0348918950269193</v>
      </c>
      <c r="N157" s="114">
        <f>N$154*(Calculations!$M7/Calculations!$M$5)</f>
        <v>2.6</v>
      </c>
      <c r="O157" s="114">
        <f>O$154*(Calculations!$M7/Calculations!$M$5)</f>
        <v>3.730216209946164</v>
      </c>
      <c r="P157" s="114">
        <f>P$154*(Calculations!$M7/Calculations!$M$5)</f>
        <v>3.730216209946164</v>
      </c>
      <c r="Q157" s="114">
        <f>Q$154*(Calculations!$M7/Calculations!$M$5)</f>
        <v>2.9767387366487221</v>
      </c>
      <c r="R157" s="17"/>
      <c r="S157" s="125"/>
      <c r="T157" s="6" t="str">
        <f>IF(T158="Grand Total", AB156, Calculations!B5)</f>
        <v>DS Tougan</v>
      </c>
      <c r="U157" s="14" t="s">
        <v>95</v>
      </c>
      <c r="V157" s="16">
        <f>IF(T$158="Grand Total",AC157,Calculations!F$133)</f>
        <v>2.8956143440291444</v>
      </c>
      <c r="X157" s="2"/>
      <c r="Y157" s="2"/>
      <c r="AA157" s="237" t="s">
        <v>416</v>
      </c>
      <c r="AB157" s="235">
        <v>2.8956143440291444</v>
      </c>
      <c r="AC157" s="235">
        <v>2.8956143440291444</v>
      </c>
    </row>
    <row r="158" spans="3:130" x14ac:dyDescent="0.35">
      <c r="C158" s="98">
        <v>3</v>
      </c>
      <c r="D158" s="6"/>
      <c r="E158" s="115" t="str">
        <f>IF(Calculations!C8=0, "Z_empty_row_"&amp;C158,Calculations!C8)</f>
        <v>DS Nouna</v>
      </c>
      <c r="F158" s="113">
        <f>F$154*(Calculations!$M8/Calculations!$M$5)</f>
        <v>2.8956143440291444</v>
      </c>
      <c r="G158" s="113">
        <f>G$154*(Calculations!$M8/Calculations!$M$5)</f>
        <v>3.8736860641748625</v>
      </c>
      <c r="H158" s="113">
        <f>H$154*(Calculations!$M8/Calculations!$M$5)</f>
        <v>4.8517577843205819</v>
      </c>
      <c r="I158" s="113">
        <f>I$154*(Calculations!$M8/Calculations!$M$5)</f>
        <v>5.0473721283497257</v>
      </c>
      <c r="J158" s="113">
        <f>J$154*(Calculations!$M8/Calculations!$M$5)</f>
        <v>4.4605290962622934</v>
      </c>
      <c r="K158" s="113">
        <f>K$154*(Calculations!$M8/Calculations!$M$5)</f>
        <v>3.4824573761165745</v>
      </c>
      <c r="L158" s="113">
        <f>L$154*(Calculations!$M8/Calculations!$M$5)</f>
        <v>2.5043856559708568</v>
      </c>
      <c r="M158" s="113">
        <f>M$154*(Calculations!$M8/Calculations!$M$5)</f>
        <v>2.1131569679125701</v>
      </c>
      <c r="N158" s="113">
        <f>N$154*(Calculations!$M8/Calculations!$M$5)</f>
        <v>2.7</v>
      </c>
      <c r="O158" s="113">
        <f>O$154*(Calculations!$M8/Calculations!$M$5)</f>
        <v>3.8736860641748625</v>
      </c>
      <c r="P158" s="113">
        <f>P$154*(Calculations!$M8/Calculations!$M$5)</f>
        <v>3.8736860641748625</v>
      </c>
      <c r="Q158" s="113">
        <f>Q$154*(Calculations!$M8/Calculations!$M$5)</f>
        <v>3.0912286880582887</v>
      </c>
      <c r="R158" s="17"/>
      <c r="S158" s="125"/>
      <c r="T158" s="6" t="str">
        <f>AC156</f>
        <v>Grand Total</v>
      </c>
      <c r="U158" s="14" t="s">
        <v>96</v>
      </c>
      <c r="V158" s="16">
        <f>IF(T$158="Grand Total",AC158,Calculations!G$133)</f>
        <v>3.8736860641748625</v>
      </c>
      <c r="X158" s="2"/>
      <c r="Y158" s="2"/>
      <c r="AA158" s="237" t="s">
        <v>417</v>
      </c>
      <c r="AB158" s="235">
        <v>3.8736860641748625</v>
      </c>
      <c r="AC158" s="235">
        <v>3.8736860641748625</v>
      </c>
    </row>
    <row r="159" spans="3:130" x14ac:dyDescent="0.35">
      <c r="C159" s="98">
        <v>4</v>
      </c>
      <c r="D159" s="6"/>
      <c r="E159" s="115" t="str">
        <f>IF(Calculations!C9=0, "Z_empty_row_"&amp;C159,Calculations!C9)</f>
        <v>DS Solenzo</v>
      </c>
      <c r="F159" s="114">
        <f>F$154*(Calculations!$M9/Calculations!$M$5)</f>
        <v>2.4666344412100112</v>
      </c>
      <c r="G159" s="114">
        <f>G$154*(Calculations!$M9/Calculations!$M$5)</f>
        <v>3.2998066472600676</v>
      </c>
      <c r="H159" s="114">
        <f>H$154*(Calculations!$M9/Calculations!$M$5)</f>
        <v>4.1329788533101244</v>
      </c>
      <c r="I159" s="114">
        <f>I$154*(Calculations!$M9/Calculations!$M$5)</f>
        <v>4.2996132945201353</v>
      </c>
      <c r="J159" s="114">
        <f>J$154*(Calculations!$M9/Calculations!$M$5)</f>
        <v>3.7997099708901008</v>
      </c>
      <c r="K159" s="114">
        <f>K$154*(Calculations!$M9/Calculations!$M$5)</f>
        <v>2.9665377648400444</v>
      </c>
      <c r="L159" s="114">
        <f>L$154*(Calculations!$M9/Calculations!$M$5)</f>
        <v>2.1333655587899889</v>
      </c>
      <c r="M159" s="114">
        <f>M$154*(Calculations!$M9/Calculations!$M$5)</f>
        <v>1.8000966763699668</v>
      </c>
      <c r="N159" s="114">
        <f>N$154*(Calculations!$M9/Calculations!$M$5)</f>
        <v>2.2999999999999998</v>
      </c>
      <c r="O159" s="114">
        <f>O$154*(Calculations!$M9/Calculations!$M$5)</f>
        <v>3.2998066472600676</v>
      </c>
      <c r="P159" s="114">
        <f>P$154*(Calculations!$M9/Calculations!$M$5)</f>
        <v>3.2998066472600676</v>
      </c>
      <c r="Q159" s="114">
        <f>Q$154*(Calculations!$M9/Calculations!$M$5)</f>
        <v>2.633268882420023</v>
      </c>
      <c r="R159" s="17"/>
      <c r="S159" s="125"/>
      <c r="T159" s="6"/>
      <c r="U159" s="14" t="s">
        <v>97</v>
      </c>
      <c r="V159" s="16">
        <f>IF(T$158="Grand Total",AC159,Calculations!H$133)</f>
        <v>4.8517577843205819</v>
      </c>
      <c r="X159" s="2"/>
      <c r="Y159" s="2"/>
      <c r="AA159" s="237" t="s">
        <v>418</v>
      </c>
      <c r="AB159" s="235">
        <v>4.8517577843205819</v>
      </c>
      <c r="AC159" s="235">
        <v>4.8517577843205819</v>
      </c>
    </row>
    <row r="160" spans="3:130" x14ac:dyDescent="0.35">
      <c r="C160" s="98">
        <v>5</v>
      </c>
      <c r="D160" s="6"/>
      <c r="E160" s="115" t="str">
        <f>IF(Calculations!C10=0, "Z_empty_row_"&amp;C160,Calculations!C10)</f>
        <v>DS Toma</v>
      </c>
      <c r="F160" s="113">
        <f>F$154*(Calculations!$M10/Calculations!$M$5)</f>
        <v>2.6811243926195778</v>
      </c>
      <c r="G160" s="113">
        <f>G$154*(Calculations!$M10/Calculations!$M$5)</f>
        <v>3.586746355717465</v>
      </c>
      <c r="H160" s="113">
        <f>H$154*(Calculations!$M10/Calculations!$M$5)</f>
        <v>4.4923683188153536</v>
      </c>
      <c r="I160" s="113">
        <f>I$154*(Calculations!$M10/Calculations!$M$5)</f>
        <v>4.6734927114349309</v>
      </c>
      <c r="J160" s="113">
        <f>J$154*(Calculations!$M10/Calculations!$M$5)</f>
        <v>4.1301195335761971</v>
      </c>
      <c r="K160" s="113">
        <f>K$154*(Calculations!$M10/Calculations!$M$5)</f>
        <v>3.2244975704783094</v>
      </c>
      <c r="L160" s="113">
        <f>L$154*(Calculations!$M10/Calculations!$M$5)</f>
        <v>2.3188756073804231</v>
      </c>
      <c r="M160" s="113">
        <f>M$154*(Calculations!$M10/Calculations!$M$5)</f>
        <v>1.9566268221412684</v>
      </c>
      <c r="N160" s="113">
        <f>N$154*(Calculations!$M10/Calculations!$M$5)</f>
        <v>2.5</v>
      </c>
      <c r="O160" s="113">
        <f>O$154*(Calculations!$M10/Calculations!$M$5)</f>
        <v>3.586746355717465</v>
      </c>
      <c r="P160" s="113">
        <f>P$154*(Calculations!$M10/Calculations!$M$5)</f>
        <v>3.586746355717465</v>
      </c>
      <c r="Q160" s="113">
        <f>Q$154*(Calculations!$M10/Calculations!$M$5)</f>
        <v>2.8622487852391556</v>
      </c>
      <c r="R160" s="17"/>
      <c r="S160" s="125"/>
      <c r="T160" s="6"/>
      <c r="U160" s="14" t="s">
        <v>98</v>
      </c>
      <c r="V160" s="16">
        <f>IF(T$158="Grand Total",AC160,Calculations!I$133)</f>
        <v>5.0473721283497257</v>
      </c>
      <c r="X160" s="16"/>
      <c r="Y160" s="2"/>
      <c r="AA160" s="237" t="s">
        <v>419</v>
      </c>
      <c r="AB160" s="235">
        <v>5.0473721283497257</v>
      </c>
      <c r="AC160" s="235">
        <v>5.0473721283497257</v>
      </c>
    </row>
    <row r="161" spans="3:29" x14ac:dyDescent="0.35">
      <c r="C161" s="98">
        <v>6</v>
      </c>
      <c r="D161" s="6"/>
      <c r="E161" s="115" t="str">
        <f>IF(Calculations!C11=0, "Z_empty_row_"&amp;C161,Calculations!C11)</f>
        <v>DS Tougan</v>
      </c>
      <c r="F161" s="114">
        <f>F$154*(Calculations!$M11/Calculations!$M$5)</f>
        <v>2.8956143440291444</v>
      </c>
      <c r="G161" s="114">
        <f>G$154*(Calculations!$M11/Calculations!$M$5)</f>
        <v>3.8736860641748625</v>
      </c>
      <c r="H161" s="114">
        <f>H$154*(Calculations!$M11/Calculations!$M$5)</f>
        <v>4.8517577843205819</v>
      </c>
      <c r="I161" s="114">
        <f>I$154*(Calculations!$M11/Calculations!$M$5)</f>
        <v>5.0473721283497257</v>
      </c>
      <c r="J161" s="114">
        <f>J$154*(Calculations!$M11/Calculations!$M$5)</f>
        <v>4.4605290962622934</v>
      </c>
      <c r="K161" s="114">
        <f>K$154*(Calculations!$M11/Calculations!$M$5)</f>
        <v>3.4824573761165745</v>
      </c>
      <c r="L161" s="114">
        <f>L$154*(Calculations!$M11/Calculations!$M$5)</f>
        <v>2.5043856559708568</v>
      </c>
      <c r="M161" s="114">
        <f>M$154*(Calculations!$M11/Calculations!$M$5)</f>
        <v>2.1131569679125701</v>
      </c>
      <c r="N161" s="114">
        <f>N$154*(Calculations!$M11/Calculations!$M$5)</f>
        <v>2.7</v>
      </c>
      <c r="O161" s="114">
        <f>O$154*(Calculations!$M11/Calculations!$M$5)</f>
        <v>3.8736860641748625</v>
      </c>
      <c r="P161" s="114">
        <f>P$154*(Calculations!$M11/Calculations!$M$5)</f>
        <v>3.8736860641748625</v>
      </c>
      <c r="Q161" s="114">
        <f>Q$154*(Calculations!$M11/Calculations!$M$5)</f>
        <v>3.0912286880582887</v>
      </c>
      <c r="R161" s="17"/>
      <c r="S161" s="125"/>
      <c r="T161" s="6"/>
      <c r="U161" s="14" t="s">
        <v>99</v>
      </c>
      <c r="V161" s="16">
        <f>IF(T$158="Grand Total",AC161,Calculations!J$133)</f>
        <v>4.4605290962622934</v>
      </c>
      <c r="X161" s="16"/>
      <c r="Y161" s="2"/>
      <c r="AA161" s="237" t="s">
        <v>420</v>
      </c>
      <c r="AB161" s="235">
        <v>4.4605290962622934</v>
      </c>
      <c r="AC161" s="235">
        <v>4.4605290962622934</v>
      </c>
    </row>
    <row r="162" spans="3:29" x14ac:dyDescent="0.35">
      <c r="C162" s="98">
        <v>7</v>
      </c>
      <c r="D162" s="6"/>
      <c r="E162" s="115" t="str">
        <f>IF(Calculations!C12=0, "Z_empty_row_"&amp;C162,Calculations!C12)</f>
        <v>DS Banfora</v>
      </c>
      <c r="F162" s="113">
        <f>F$154*(Calculations!$M12/Calculations!$M$5)</f>
        <v>0.1072449757047831</v>
      </c>
      <c r="G162" s="113">
        <f>G$154*(Calculations!$M12/Calculations!$M$5)</f>
        <v>0.1434698542286986</v>
      </c>
      <c r="H162" s="113">
        <f>H$154*(Calculations!$M12/Calculations!$M$5)</f>
        <v>0.17969473275261413</v>
      </c>
      <c r="I162" s="113">
        <f>I$154*(Calculations!$M12/Calculations!$M$5)</f>
        <v>0.18693970845739721</v>
      </c>
      <c r="J162" s="113">
        <f>J$154*(Calculations!$M12/Calculations!$M$5)</f>
        <v>0.16520478134304786</v>
      </c>
      <c r="K162" s="113">
        <f>K$154*(Calculations!$M12/Calculations!$M$5)</f>
        <v>0.12897990281913235</v>
      </c>
      <c r="L162" s="113">
        <f>L$154*(Calculations!$M12/Calculations!$M$5)</f>
        <v>9.2755024295216912E-2</v>
      </c>
      <c r="M162" s="113">
        <f>M$154*(Calculations!$M12/Calculations!$M$5)</f>
        <v>7.8265072885650724E-2</v>
      </c>
      <c r="N162" s="113">
        <f>N$154*(Calculations!$M12/Calculations!$M$5)</f>
        <v>9.9999999999999992E-2</v>
      </c>
      <c r="O162" s="113">
        <f>O$154*(Calculations!$M12/Calculations!$M$5)</f>
        <v>0.1434698542286986</v>
      </c>
      <c r="P162" s="113">
        <f>P$154*(Calculations!$M12/Calculations!$M$5)</f>
        <v>0.1434698542286986</v>
      </c>
      <c r="Q162" s="113">
        <f>Q$154*(Calculations!$M12/Calculations!$M$5)</f>
        <v>0.11448995140956622</v>
      </c>
      <c r="R162" s="17"/>
      <c r="S162" s="125"/>
      <c r="T162" s="6"/>
      <c r="U162" s="14" t="s">
        <v>100</v>
      </c>
      <c r="V162" s="16">
        <f>IF(T$158="Grand Total",AC162,Calculations!K$133)</f>
        <v>3.4824573761165745</v>
      </c>
      <c r="X162" s="16"/>
      <c r="Y162" s="2"/>
      <c r="AA162" s="237" t="s">
        <v>421</v>
      </c>
      <c r="AB162" s="235">
        <v>3.4824573761165745</v>
      </c>
      <c r="AC162" s="235">
        <v>3.4824573761165745</v>
      </c>
    </row>
    <row r="163" spans="3:29" x14ac:dyDescent="0.35">
      <c r="C163" s="98">
        <v>8</v>
      </c>
      <c r="D163" s="6"/>
      <c r="E163" s="115" t="str">
        <f>IF(Calculations!C13=0, "Z_empty_row_"&amp;C163,Calculations!C13)</f>
        <v>DS Mangodara</v>
      </c>
      <c r="F163" s="114">
        <f>F$154*(Calculations!$M13/Calculations!$M$5)</f>
        <v>0.1072449757047831</v>
      </c>
      <c r="G163" s="114">
        <f>G$154*(Calculations!$M13/Calculations!$M$5)</f>
        <v>0.1434698542286986</v>
      </c>
      <c r="H163" s="114">
        <f>H$154*(Calculations!$M13/Calculations!$M$5)</f>
        <v>0.17969473275261413</v>
      </c>
      <c r="I163" s="114">
        <f>I$154*(Calculations!$M13/Calculations!$M$5)</f>
        <v>0.18693970845739721</v>
      </c>
      <c r="J163" s="114">
        <f>J$154*(Calculations!$M13/Calculations!$M$5)</f>
        <v>0.16520478134304786</v>
      </c>
      <c r="K163" s="114">
        <f>K$154*(Calculations!$M13/Calculations!$M$5)</f>
        <v>0.12897990281913235</v>
      </c>
      <c r="L163" s="114">
        <f>L$154*(Calculations!$M13/Calculations!$M$5)</f>
        <v>9.2755024295216912E-2</v>
      </c>
      <c r="M163" s="114">
        <f>M$154*(Calculations!$M13/Calculations!$M$5)</f>
        <v>7.8265072885650724E-2</v>
      </c>
      <c r="N163" s="114">
        <f>N$154*(Calculations!$M13/Calculations!$M$5)</f>
        <v>9.9999999999999992E-2</v>
      </c>
      <c r="O163" s="114">
        <f>O$154*(Calculations!$M13/Calculations!$M$5)</f>
        <v>0.1434698542286986</v>
      </c>
      <c r="P163" s="114">
        <f>P$154*(Calculations!$M13/Calculations!$M$5)</f>
        <v>0.1434698542286986</v>
      </c>
      <c r="Q163" s="114">
        <f>Q$154*(Calculations!$M13/Calculations!$M$5)</f>
        <v>0.11448995140956622</v>
      </c>
      <c r="R163" s="17"/>
      <c r="S163" s="125"/>
      <c r="T163" s="6"/>
      <c r="U163" s="14" t="s">
        <v>101</v>
      </c>
      <c r="V163" s="16">
        <f>IF(T$158="Grand Total",AC163,Calculations!L$133)</f>
        <v>2.5043856559708568</v>
      </c>
      <c r="X163" s="16"/>
      <c r="Y163" s="2"/>
      <c r="AA163" s="237" t="s">
        <v>422</v>
      </c>
      <c r="AB163" s="235">
        <v>2.5043856559708568</v>
      </c>
      <c r="AC163" s="235">
        <v>2.5043856559708568</v>
      </c>
    </row>
    <row r="164" spans="3:29" x14ac:dyDescent="0.35">
      <c r="C164" s="98">
        <v>9</v>
      </c>
      <c r="D164" s="6"/>
      <c r="E164" s="115" t="str">
        <f>IF(Calculations!C14=0, "Z_empty_row_"&amp;C164,Calculations!C14)</f>
        <v>DS Sindou</v>
      </c>
      <c r="F164" s="113">
        <f>F$154*(Calculations!$M14/Calculations!$M$5)</f>
        <v>0.4289799028191324</v>
      </c>
      <c r="G164" s="113">
        <f>G$154*(Calculations!$M14/Calculations!$M$5)</f>
        <v>0.57387941691479438</v>
      </c>
      <c r="H164" s="113">
        <f>H$154*(Calculations!$M14/Calculations!$M$5)</f>
        <v>0.71877893101045653</v>
      </c>
      <c r="I164" s="113">
        <f>I$154*(Calculations!$M14/Calculations!$M$5)</f>
        <v>0.74775883382958885</v>
      </c>
      <c r="J164" s="113">
        <f>J$154*(Calculations!$M14/Calculations!$M$5)</f>
        <v>0.66081912537219145</v>
      </c>
      <c r="K164" s="113">
        <f>K$154*(Calculations!$M14/Calculations!$M$5)</f>
        <v>0.51591961127652941</v>
      </c>
      <c r="L164" s="113">
        <f>L$154*(Calculations!$M14/Calculations!$M$5)</f>
        <v>0.37102009718086765</v>
      </c>
      <c r="M164" s="113">
        <f>M$154*(Calculations!$M14/Calculations!$M$5)</f>
        <v>0.3130602915426029</v>
      </c>
      <c r="N164" s="113">
        <f>N$154*(Calculations!$M14/Calculations!$M$5)</f>
        <v>0.39999999999999997</v>
      </c>
      <c r="O164" s="113">
        <f>O$154*(Calculations!$M14/Calculations!$M$5)</f>
        <v>0.57387941691479438</v>
      </c>
      <c r="P164" s="113">
        <f>P$154*(Calculations!$M14/Calculations!$M$5)</f>
        <v>0.57387941691479438</v>
      </c>
      <c r="Q164" s="113">
        <f>Q$154*(Calculations!$M14/Calculations!$M$5)</f>
        <v>0.45795980563826488</v>
      </c>
      <c r="R164" s="17"/>
      <c r="S164" s="125"/>
      <c r="T164" s="6"/>
      <c r="U164" s="14" t="s">
        <v>102</v>
      </c>
      <c r="V164" s="16">
        <f>IF(T$158="Grand Total",AC164,Calculations!M$133)</f>
        <v>2.1131569679125701</v>
      </c>
      <c r="X164" s="16"/>
      <c r="Y164" s="2"/>
      <c r="AA164" s="237" t="s">
        <v>423</v>
      </c>
      <c r="AB164" s="235">
        <v>2.1131569679125701</v>
      </c>
      <c r="AC164" s="235">
        <v>2.1131569679125701</v>
      </c>
    </row>
    <row r="165" spans="3:29" x14ac:dyDescent="0.35">
      <c r="C165" s="98">
        <v>10</v>
      </c>
      <c r="D165" s="6"/>
      <c r="E165" s="115" t="str">
        <f>IF(Calculations!C15=0, "Z_empty_row_"&amp;C165,Calculations!C15)</f>
        <v>DS Baskuy</v>
      </c>
      <c r="F165" s="114">
        <f>F$154*(Calculations!$M15/Calculations!$M$5)</f>
        <v>0.9652047813430481</v>
      </c>
      <c r="G165" s="114">
        <f>G$154*(Calculations!$M15/Calculations!$M$5)</f>
        <v>1.2912286880582875</v>
      </c>
      <c r="H165" s="114">
        <f>H$154*(Calculations!$M15/Calculations!$M$5)</f>
        <v>1.6172525947735272</v>
      </c>
      <c r="I165" s="114">
        <f>I$154*(Calculations!$M15/Calculations!$M$5)</f>
        <v>1.6824573761165751</v>
      </c>
      <c r="J165" s="114">
        <f>J$154*(Calculations!$M15/Calculations!$M$5)</f>
        <v>1.4868430320874311</v>
      </c>
      <c r="K165" s="114">
        <f>K$154*(Calculations!$M15/Calculations!$M$5)</f>
        <v>1.1608191253721913</v>
      </c>
      <c r="L165" s="114">
        <f>L$154*(Calculations!$M15/Calculations!$M$5)</f>
        <v>0.83479521865695228</v>
      </c>
      <c r="M165" s="114">
        <f>M$154*(Calculations!$M15/Calculations!$M$5)</f>
        <v>0.70438565597085667</v>
      </c>
      <c r="N165" s="114">
        <f>N$154*(Calculations!$M15/Calculations!$M$5)</f>
        <v>0.9</v>
      </c>
      <c r="O165" s="114">
        <f>O$154*(Calculations!$M15/Calculations!$M$5)</f>
        <v>1.2912286880582875</v>
      </c>
      <c r="P165" s="114">
        <f>P$154*(Calculations!$M15/Calculations!$M$5)</f>
        <v>1.2912286880582875</v>
      </c>
      <c r="Q165" s="114">
        <f>Q$154*(Calculations!$M15/Calculations!$M$5)</f>
        <v>1.0304095626860961</v>
      </c>
      <c r="R165" s="17"/>
      <c r="S165" s="125"/>
      <c r="T165" s="6"/>
      <c r="U165" s="14" t="s">
        <v>103</v>
      </c>
      <c r="V165" s="16">
        <f>IF(T$158="Grand Total",AC165,Calculations!N$133)</f>
        <v>2.7</v>
      </c>
      <c r="X165" s="16"/>
      <c r="Y165" s="2"/>
      <c r="AA165" s="237" t="s">
        <v>424</v>
      </c>
      <c r="AB165" s="235">
        <v>2.7</v>
      </c>
      <c r="AC165" s="235">
        <v>2.7</v>
      </c>
    </row>
    <row r="166" spans="3:29" x14ac:dyDescent="0.35">
      <c r="C166" s="98">
        <v>11</v>
      </c>
      <c r="D166" s="6"/>
      <c r="E166" s="115" t="str">
        <f>IF(Calculations!C16=0, "Z_empty_row_"&amp;C166,Calculations!C16)</f>
        <v>DS Bogodogo</v>
      </c>
      <c r="F166" s="113">
        <f>F$154*(Calculations!$M16/Calculations!$M$5)</f>
        <v>0.9652047813430481</v>
      </c>
      <c r="G166" s="113">
        <f>G$154*(Calculations!$M16/Calculations!$M$5)</f>
        <v>1.2912286880582875</v>
      </c>
      <c r="H166" s="113">
        <f>H$154*(Calculations!$M16/Calculations!$M$5)</f>
        <v>1.6172525947735272</v>
      </c>
      <c r="I166" s="113">
        <f>I$154*(Calculations!$M16/Calculations!$M$5)</f>
        <v>1.6824573761165751</v>
      </c>
      <c r="J166" s="113">
        <f>J$154*(Calculations!$M16/Calculations!$M$5)</f>
        <v>1.4868430320874311</v>
      </c>
      <c r="K166" s="113">
        <f>K$154*(Calculations!$M16/Calculations!$M$5)</f>
        <v>1.1608191253721913</v>
      </c>
      <c r="L166" s="113">
        <f>L$154*(Calculations!$M16/Calculations!$M$5)</f>
        <v>0.83479521865695228</v>
      </c>
      <c r="M166" s="113">
        <f>M$154*(Calculations!$M16/Calculations!$M$5)</f>
        <v>0.70438565597085667</v>
      </c>
      <c r="N166" s="113">
        <f>N$154*(Calculations!$M16/Calculations!$M$5)</f>
        <v>0.9</v>
      </c>
      <c r="O166" s="113">
        <f>O$154*(Calculations!$M16/Calculations!$M$5)</f>
        <v>1.2912286880582875</v>
      </c>
      <c r="P166" s="113">
        <f>P$154*(Calculations!$M16/Calculations!$M$5)</f>
        <v>1.2912286880582875</v>
      </c>
      <c r="Q166" s="113">
        <f>Q$154*(Calculations!$M16/Calculations!$M$5)</f>
        <v>1.0304095626860961</v>
      </c>
      <c r="R166" s="17"/>
      <c r="S166" s="125"/>
      <c r="T166" s="13"/>
      <c r="U166" s="14" t="s">
        <v>104</v>
      </c>
      <c r="V166" s="16">
        <f>IF(T$158="Grand Total",AC166,Calculations!O$133)</f>
        <v>3.8736860641748625</v>
      </c>
      <c r="X166" s="16"/>
      <c r="Y166" s="2"/>
      <c r="AA166" s="237" t="s">
        <v>425</v>
      </c>
      <c r="AB166" s="235">
        <v>3.8736860641748625</v>
      </c>
      <c r="AC166" s="235">
        <v>3.8736860641748625</v>
      </c>
    </row>
    <row r="167" spans="3:29" x14ac:dyDescent="0.35">
      <c r="C167" s="98">
        <v>12</v>
      </c>
      <c r="D167" s="6"/>
      <c r="E167" s="115" t="str">
        <f>IF(Calculations!C17=0, "Z_empty_row_"&amp;C167,Calculations!C17)</f>
        <v>DS Boulmiougou</v>
      </c>
      <c r="F167" s="114">
        <f>F$154*(Calculations!$M17/Calculations!$M$5)</f>
        <v>0.9652047813430481</v>
      </c>
      <c r="G167" s="114">
        <f>G$154*(Calculations!$M17/Calculations!$M$5)</f>
        <v>1.2912286880582875</v>
      </c>
      <c r="H167" s="114">
        <f>H$154*(Calculations!$M17/Calculations!$M$5)</f>
        <v>1.6172525947735272</v>
      </c>
      <c r="I167" s="114">
        <f>I$154*(Calculations!$M17/Calculations!$M$5)</f>
        <v>1.6824573761165751</v>
      </c>
      <c r="J167" s="114">
        <f>J$154*(Calculations!$M17/Calculations!$M$5)</f>
        <v>1.4868430320874311</v>
      </c>
      <c r="K167" s="114">
        <f>K$154*(Calculations!$M17/Calculations!$M$5)</f>
        <v>1.1608191253721913</v>
      </c>
      <c r="L167" s="114">
        <f>L$154*(Calculations!$M17/Calculations!$M$5)</f>
        <v>0.83479521865695228</v>
      </c>
      <c r="M167" s="114">
        <f>M$154*(Calculations!$M17/Calculations!$M$5)</f>
        <v>0.70438565597085667</v>
      </c>
      <c r="N167" s="114">
        <f>N$154*(Calculations!$M17/Calculations!$M$5)</f>
        <v>0.9</v>
      </c>
      <c r="O167" s="114">
        <f>O$154*(Calculations!$M17/Calculations!$M$5)</f>
        <v>1.2912286880582875</v>
      </c>
      <c r="P167" s="114">
        <f>P$154*(Calculations!$M17/Calculations!$M$5)</f>
        <v>1.2912286880582875</v>
      </c>
      <c r="Q167" s="114">
        <f>Q$154*(Calculations!$M17/Calculations!$M$5)</f>
        <v>1.0304095626860961</v>
      </c>
      <c r="R167" s="17"/>
      <c r="S167" s="125"/>
      <c r="T167" s="13"/>
      <c r="U167" s="14" t="s">
        <v>105</v>
      </c>
      <c r="V167" s="16">
        <f>IF(T$158="Grand Total",AC167,Calculations!P$133)</f>
        <v>3.8736860641748625</v>
      </c>
      <c r="X167" s="16"/>
      <c r="Y167" s="2"/>
      <c r="AA167" s="237" t="s">
        <v>426</v>
      </c>
      <c r="AB167" s="235">
        <v>3.8736860641748625</v>
      </c>
      <c r="AC167" s="235">
        <v>3.8736860641748625</v>
      </c>
    </row>
    <row r="168" spans="3:29" x14ac:dyDescent="0.35">
      <c r="C168" s="98">
        <v>13</v>
      </c>
      <c r="D168" s="6"/>
      <c r="E168" s="115" t="str">
        <f>IF(Calculations!C18=0, "Z_empty_row_"&amp;C168,Calculations!C18)</f>
        <v>DS Nongr-Massom</v>
      </c>
      <c r="F168" s="113">
        <f>F$154*(Calculations!$M18/Calculations!$M$5)</f>
        <v>0.9652047813430481</v>
      </c>
      <c r="G168" s="113">
        <f>G$154*(Calculations!$M18/Calculations!$M$5)</f>
        <v>1.2912286880582875</v>
      </c>
      <c r="H168" s="113">
        <f>H$154*(Calculations!$M18/Calculations!$M$5)</f>
        <v>1.6172525947735272</v>
      </c>
      <c r="I168" s="113">
        <f>I$154*(Calculations!$M18/Calculations!$M$5)</f>
        <v>1.6824573761165751</v>
      </c>
      <c r="J168" s="113">
        <f>J$154*(Calculations!$M18/Calculations!$M$5)</f>
        <v>1.4868430320874311</v>
      </c>
      <c r="K168" s="113">
        <f>K$154*(Calculations!$M18/Calculations!$M$5)</f>
        <v>1.1608191253721913</v>
      </c>
      <c r="L168" s="113">
        <f>L$154*(Calculations!$M18/Calculations!$M$5)</f>
        <v>0.83479521865695228</v>
      </c>
      <c r="M168" s="113">
        <f>M$154*(Calculations!$M18/Calculations!$M$5)</f>
        <v>0.70438565597085667</v>
      </c>
      <c r="N168" s="113">
        <f>N$154*(Calculations!$M18/Calculations!$M$5)</f>
        <v>0.9</v>
      </c>
      <c r="O168" s="113">
        <f>O$154*(Calculations!$M18/Calculations!$M$5)</f>
        <v>1.2912286880582875</v>
      </c>
      <c r="P168" s="113">
        <f>P$154*(Calculations!$M18/Calculations!$M$5)</f>
        <v>1.2912286880582875</v>
      </c>
      <c r="Q168" s="113">
        <f>Q$154*(Calculations!$M18/Calculations!$M$5)</f>
        <v>1.0304095626860961</v>
      </c>
      <c r="R168" s="17"/>
      <c r="S168" s="125"/>
      <c r="T168" s="13"/>
      <c r="U168" s="14" t="s">
        <v>106</v>
      </c>
      <c r="V168" s="16">
        <f>IF(T$158="Grand Total",AC168,Calculations!Q$133)</f>
        <v>3.0912286880582887</v>
      </c>
      <c r="X168" s="16"/>
      <c r="Y168" s="3"/>
      <c r="AA168" s="237" t="s">
        <v>427</v>
      </c>
      <c r="AB168" s="235">
        <v>3.0912286880582887</v>
      </c>
      <c r="AC168" s="235">
        <v>3.0912286880582887</v>
      </c>
    </row>
    <row r="169" spans="3:29" x14ac:dyDescent="0.35">
      <c r="C169" s="98">
        <v>14</v>
      </c>
      <c r="D169" s="6"/>
      <c r="E169" s="115" t="str">
        <f>IF(Calculations!C19=0, "Z_empty_row_"&amp;C169,Calculations!C19)</f>
        <v>DS Sig-Noghin</v>
      </c>
      <c r="F169" s="114">
        <f>F$154*(Calculations!$M19/Calculations!$M$5)</f>
        <v>0.9652047813430481</v>
      </c>
      <c r="G169" s="114">
        <f>G$154*(Calculations!$M19/Calculations!$M$5)</f>
        <v>1.2912286880582875</v>
      </c>
      <c r="H169" s="114">
        <f>H$154*(Calculations!$M19/Calculations!$M$5)</f>
        <v>1.6172525947735272</v>
      </c>
      <c r="I169" s="114">
        <f>I$154*(Calculations!$M19/Calculations!$M$5)</f>
        <v>1.6824573761165751</v>
      </c>
      <c r="J169" s="114">
        <f>J$154*(Calculations!$M19/Calculations!$M$5)</f>
        <v>1.4868430320874311</v>
      </c>
      <c r="K169" s="114">
        <f>K$154*(Calculations!$M19/Calculations!$M$5)</f>
        <v>1.1608191253721913</v>
      </c>
      <c r="L169" s="114">
        <f>L$154*(Calculations!$M19/Calculations!$M$5)</f>
        <v>0.83479521865695228</v>
      </c>
      <c r="M169" s="114">
        <f>M$154*(Calculations!$M19/Calculations!$M$5)</f>
        <v>0.70438565597085667</v>
      </c>
      <c r="N169" s="114">
        <f>N$154*(Calculations!$M19/Calculations!$M$5)</f>
        <v>0.9</v>
      </c>
      <c r="O169" s="114">
        <f>O$154*(Calculations!$M19/Calculations!$M$5)</f>
        <v>1.2912286880582875</v>
      </c>
      <c r="P169" s="114">
        <f>P$154*(Calculations!$M19/Calculations!$M$5)</f>
        <v>1.2912286880582875</v>
      </c>
      <c r="Q169" s="114">
        <f>Q$154*(Calculations!$M19/Calculations!$M$5)</f>
        <v>1.0304095626860961</v>
      </c>
      <c r="R169" s="17"/>
      <c r="S169" s="125"/>
      <c r="T169" s="13"/>
      <c r="U169" s="13"/>
      <c r="V169" s="16"/>
      <c r="X169" s="16"/>
      <c r="Y169" s="3"/>
    </row>
    <row r="170" spans="3:29" x14ac:dyDescent="0.35">
      <c r="C170" s="98">
        <v>15</v>
      </c>
      <c r="D170" s="6"/>
      <c r="E170" s="115" t="str">
        <f>IF(Calculations!C20=0, "Z_empty_row_"&amp;C170,Calculations!C20)</f>
        <v>DS Bittou</v>
      </c>
      <c r="F170" s="113">
        <f>F$154*(Calculations!$M20/Calculations!$M$5)</f>
        <v>0.53622487852391554</v>
      </c>
      <c r="G170" s="113">
        <f>G$154*(Calculations!$M20/Calculations!$M$5)</f>
        <v>0.71734927114349301</v>
      </c>
      <c r="H170" s="113">
        <f>H$154*(Calculations!$M20/Calculations!$M$5)</f>
        <v>0.8984736637630707</v>
      </c>
      <c r="I170" s="113">
        <f>I$154*(Calculations!$M20/Calculations!$M$5)</f>
        <v>0.93469854228698612</v>
      </c>
      <c r="J170" s="113">
        <f>J$154*(Calculations!$M20/Calculations!$M$5)</f>
        <v>0.8260239067152394</v>
      </c>
      <c r="K170" s="113">
        <f>K$154*(Calculations!$M20/Calculations!$M$5)</f>
        <v>0.64489951409566193</v>
      </c>
      <c r="L170" s="113">
        <f>L$154*(Calculations!$M20/Calculations!$M$5)</f>
        <v>0.46377512147608457</v>
      </c>
      <c r="M170" s="113">
        <f>M$154*(Calculations!$M20/Calculations!$M$5)</f>
        <v>0.39132536442825366</v>
      </c>
      <c r="N170" s="113">
        <f>N$154*(Calculations!$M20/Calculations!$M$5)</f>
        <v>0.5</v>
      </c>
      <c r="O170" s="113">
        <f>O$154*(Calculations!$M20/Calculations!$M$5)</f>
        <v>0.71734927114349301</v>
      </c>
      <c r="P170" s="113">
        <f>P$154*(Calculations!$M20/Calculations!$M$5)</f>
        <v>0.71734927114349301</v>
      </c>
      <c r="Q170" s="113">
        <f>Q$154*(Calculations!$M20/Calculations!$M$5)</f>
        <v>0.57244975704783119</v>
      </c>
      <c r="R170" s="17"/>
      <c r="S170" s="125"/>
      <c r="T170" s="2"/>
      <c r="U170" s="9" t="s">
        <v>374</v>
      </c>
      <c r="V170" s="16">
        <f>IF(T$158="Grand Total",AVERAGE(V157:V168),T133)</f>
        <v>3.5639633527953851</v>
      </c>
      <c r="X170" s="16"/>
      <c r="Y170" s="3"/>
    </row>
    <row r="171" spans="3:29" x14ac:dyDescent="0.35">
      <c r="C171" s="98">
        <v>16</v>
      </c>
      <c r="D171" s="6"/>
      <c r="E171" s="115" t="str">
        <f>IF(Calculations!C21=0, "Z_empty_row_"&amp;C171,Calculations!C21)</f>
        <v>DS Garango</v>
      </c>
      <c r="F171" s="114">
        <f>F$154*(Calculations!$M21/Calculations!$M$5)</f>
        <v>0.53622487852391554</v>
      </c>
      <c r="G171" s="114">
        <f>G$154*(Calculations!$M21/Calculations!$M$5)</f>
        <v>0.71734927114349301</v>
      </c>
      <c r="H171" s="114">
        <f>H$154*(Calculations!$M21/Calculations!$M$5)</f>
        <v>0.8984736637630707</v>
      </c>
      <c r="I171" s="114">
        <f>I$154*(Calculations!$M21/Calculations!$M$5)</f>
        <v>0.93469854228698612</v>
      </c>
      <c r="J171" s="114">
        <f>J$154*(Calculations!$M21/Calculations!$M$5)</f>
        <v>0.8260239067152394</v>
      </c>
      <c r="K171" s="114">
        <f>K$154*(Calculations!$M21/Calculations!$M$5)</f>
        <v>0.64489951409566193</v>
      </c>
      <c r="L171" s="114">
        <f>L$154*(Calculations!$M21/Calculations!$M$5)</f>
        <v>0.46377512147608457</v>
      </c>
      <c r="M171" s="114">
        <f>M$154*(Calculations!$M21/Calculations!$M$5)</f>
        <v>0.39132536442825366</v>
      </c>
      <c r="N171" s="114">
        <f>N$154*(Calculations!$M21/Calculations!$M$5)</f>
        <v>0.5</v>
      </c>
      <c r="O171" s="114">
        <f>O$154*(Calculations!$M21/Calculations!$M$5)</f>
        <v>0.71734927114349301</v>
      </c>
      <c r="P171" s="114">
        <f>P$154*(Calculations!$M21/Calculations!$M$5)</f>
        <v>0.71734927114349301</v>
      </c>
      <c r="Q171" s="114">
        <f>Q$154*(Calculations!$M21/Calculations!$M$5)</f>
        <v>0.57244975704783119</v>
      </c>
      <c r="R171" s="17"/>
      <c r="S171" s="125"/>
      <c r="Y171" s="3"/>
    </row>
    <row r="172" spans="3:29" x14ac:dyDescent="0.35">
      <c r="C172" s="98">
        <v>17</v>
      </c>
      <c r="D172" s="6"/>
      <c r="E172" s="115" t="str">
        <f>IF(Calculations!C22=0, "Z_empty_row_"&amp;C172,Calculations!C22)</f>
        <v>DS KoupÃ©la</v>
      </c>
      <c r="F172" s="113">
        <f>F$154*(Calculations!$M22/Calculations!$M$5)</f>
        <v>0.85795980563826479</v>
      </c>
      <c r="G172" s="113">
        <f>G$154*(Calculations!$M22/Calculations!$M$5)</f>
        <v>1.1477588338295888</v>
      </c>
      <c r="H172" s="113">
        <f>H$154*(Calculations!$M22/Calculations!$M$5)</f>
        <v>1.4375578620209131</v>
      </c>
      <c r="I172" s="113">
        <f>I$154*(Calculations!$M22/Calculations!$M$5)</f>
        <v>1.4955176676591777</v>
      </c>
      <c r="J172" s="113">
        <f>J$154*(Calculations!$M22/Calculations!$M$5)</f>
        <v>1.3216382507443829</v>
      </c>
      <c r="K172" s="113">
        <f>K$154*(Calculations!$M22/Calculations!$M$5)</f>
        <v>1.0318392225530588</v>
      </c>
      <c r="L172" s="113">
        <f>L$154*(Calculations!$M22/Calculations!$M$5)</f>
        <v>0.74204019436173529</v>
      </c>
      <c r="M172" s="113">
        <f>M$154*(Calculations!$M22/Calculations!$M$5)</f>
        <v>0.6261205830852058</v>
      </c>
      <c r="N172" s="113">
        <f>N$154*(Calculations!$M22/Calculations!$M$5)</f>
        <v>0.79999999999999993</v>
      </c>
      <c r="O172" s="113">
        <f>O$154*(Calculations!$M22/Calculations!$M$5)</f>
        <v>1.1477588338295888</v>
      </c>
      <c r="P172" s="113">
        <f>P$154*(Calculations!$M22/Calculations!$M$5)</f>
        <v>1.1477588338295888</v>
      </c>
      <c r="Q172" s="113">
        <f>Q$154*(Calculations!$M22/Calculations!$M$5)</f>
        <v>0.91591961127652977</v>
      </c>
      <c r="R172" s="17"/>
      <c r="S172" s="125"/>
    </row>
    <row r="173" spans="3:29" x14ac:dyDescent="0.35">
      <c r="C173" s="98">
        <v>18</v>
      </c>
      <c r="D173" s="6"/>
      <c r="E173" s="115" t="str">
        <f>IF(Calculations!C23=0, "Z_empty_row_"&amp;C173,Calculations!C23)</f>
        <v>DS Ouargaye</v>
      </c>
      <c r="F173" s="114">
        <f>F$154*(Calculations!$M23/Calculations!$M$5)</f>
        <v>2.7883693683243611</v>
      </c>
      <c r="G173" s="114">
        <f>G$154*(Calculations!$M23/Calculations!$M$5)</f>
        <v>3.730216209946164</v>
      </c>
      <c r="H173" s="114">
        <f>H$154*(Calculations!$M23/Calculations!$M$5)</f>
        <v>4.6720630515679682</v>
      </c>
      <c r="I173" s="114">
        <f>I$154*(Calculations!$M23/Calculations!$M$5)</f>
        <v>4.8604324198923283</v>
      </c>
      <c r="J173" s="114">
        <f>J$154*(Calculations!$M23/Calculations!$M$5)</f>
        <v>4.2953243149192453</v>
      </c>
      <c r="K173" s="114">
        <f>K$154*(Calculations!$M23/Calculations!$M$5)</f>
        <v>3.3534774732974419</v>
      </c>
      <c r="L173" s="114">
        <f>L$154*(Calculations!$M23/Calculations!$M$5)</f>
        <v>2.41163063167564</v>
      </c>
      <c r="M173" s="114">
        <f>M$154*(Calculations!$M23/Calculations!$M$5)</f>
        <v>2.0348918950269193</v>
      </c>
      <c r="N173" s="114">
        <f>N$154*(Calculations!$M23/Calculations!$M$5)</f>
        <v>2.6</v>
      </c>
      <c r="O173" s="114">
        <f>O$154*(Calculations!$M23/Calculations!$M$5)</f>
        <v>3.730216209946164</v>
      </c>
      <c r="P173" s="114">
        <f>P$154*(Calculations!$M23/Calculations!$M$5)</f>
        <v>3.730216209946164</v>
      </c>
      <c r="Q173" s="114">
        <f>Q$154*(Calculations!$M23/Calculations!$M$5)</f>
        <v>2.9767387366487221</v>
      </c>
      <c r="R173" s="17"/>
      <c r="S173" s="125"/>
    </row>
    <row r="174" spans="3:29" x14ac:dyDescent="0.35">
      <c r="C174" s="98">
        <v>19</v>
      </c>
      <c r="D174" s="6"/>
      <c r="E174" s="115" t="str">
        <f>IF(Calculations!C24=0, "Z_empty_row_"&amp;C174,Calculations!C24)</f>
        <v>DS Pouytenga</v>
      </c>
      <c r="F174" s="113">
        <f>F$154*(Calculations!$M24/Calculations!$M$5)</f>
        <v>0.85795980563826479</v>
      </c>
      <c r="G174" s="113">
        <f>G$154*(Calculations!$M24/Calculations!$M$5)</f>
        <v>1.1477588338295888</v>
      </c>
      <c r="H174" s="113">
        <f>H$154*(Calculations!$M24/Calculations!$M$5)</f>
        <v>1.4375578620209131</v>
      </c>
      <c r="I174" s="113">
        <f>I$154*(Calculations!$M24/Calculations!$M$5)</f>
        <v>1.4955176676591777</v>
      </c>
      <c r="J174" s="113">
        <f>J$154*(Calculations!$M24/Calculations!$M$5)</f>
        <v>1.3216382507443829</v>
      </c>
      <c r="K174" s="113">
        <f>K$154*(Calculations!$M24/Calculations!$M$5)</f>
        <v>1.0318392225530588</v>
      </c>
      <c r="L174" s="113">
        <f>L$154*(Calculations!$M24/Calculations!$M$5)</f>
        <v>0.74204019436173529</v>
      </c>
      <c r="M174" s="113">
        <f>M$154*(Calculations!$M24/Calculations!$M$5)</f>
        <v>0.6261205830852058</v>
      </c>
      <c r="N174" s="113">
        <f>N$154*(Calculations!$M24/Calculations!$M$5)</f>
        <v>0.79999999999999993</v>
      </c>
      <c r="O174" s="113">
        <f>O$154*(Calculations!$M24/Calculations!$M$5)</f>
        <v>1.1477588338295888</v>
      </c>
      <c r="P174" s="113">
        <f>P$154*(Calculations!$M24/Calculations!$M$5)</f>
        <v>1.1477588338295888</v>
      </c>
      <c r="Q174" s="113">
        <f>Q$154*(Calculations!$M24/Calculations!$M$5)</f>
        <v>0.91591961127652977</v>
      </c>
      <c r="R174" s="17"/>
      <c r="S174" s="125"/>
    </row>
    <row r="175" spans="3:29" x14ac:dyDescent="0.35">
      <c r="C175" s="98">
        <v>20</v>
      </c>
      <c r="D175" s="6"/>
      <c r="E175" s="115" t="str">
        <f>IF(Calculations!C25=0, "Z_empty_row_"&amp;C175,Calculations!C25)</f>
        <v>DS Tenkodogo</v>
      </c>
      <c r="F175" s="114">
        <f>F$154*(Calculations!$M25/Calculations!$M$5)</f>
        <v>0.53622487852391554</v>
      </c>
      <c r="G175" s="114">
        <f>G$154*(Calculations!$M25/Calculations!$M$5)</f>
        <v>0.71734927114349301</v>
      </c>
      <c r="H175" s="114">
        <f>H$154*(Calculations!$M25/Calculations!$M$5)</f>
        <v>0.8984736637630707</v>
      </c>
      <c r="I175" s="114">
        <f>I$154*(Calculations!$M25/Calculations!$M$5)</f>
        <v>0.93469854228698612</v>
      </c>
      <c r="J175" s="114">
        <f>J$154*(Calculations!$M25/Calculations!$M$5)</f>
        <v>0.8260239067152394</v>
      </c>
      <c r="K175" s="114">
        <f>K$154*(Calculations!$M25/Calculations!$M$5)</f>
        <v>0.64489951409566193</v>
      </c>
      <c r="L175" s="114">
        <f>L$154*(Calculations!$M25/Calculations!$M$5)</f>
        <v>0.46377512147608457</v>
      </c>
      <c r="M175" s="114">
        <f>M$154*(Calculations!$M25/Calculations!$M$5)</f>
        <v>0.39132536442825366</v>
      </c>
      <c r="N175" s="114">
        <f>N$154*(Calculations!$M25/Calculations!$M$5)</f>
        <v>0.5</v>
      </c>
      <c r="O175" s="114">
        <f>O$154*(Calculations!$M25/Calculations!$M$5)</f>
        <v>0.71734927114349301</v>
      </c>
      <c r="P175" s="114">
        <f>P$154*(Calculations!$M25/Calculations!$M$5)</f>
        <v>0.71734927114349301</v>
      </c>
      <c r="Q175" s="114">
        <f>Q$154*(Calculations!$M25/Calculations!$M$5)</f>
        <v>0.57244975704783119</v>
      </c>
      <c r="R175" s="17"/>
      <c r="S175" s="125"/>
    </row>
    <row r="176" spans="3:29" x14ac:dyDescent="0.35">
      <c r="C176" s="98">
        <v>21</v>
      </c>
      <c r="D176" s="6"/>
      <c r="E176" s="115" t="str">
        <f>IF(Calculations!C26=0, "Z_empty_row_"&amp;C176,Calculations!C26)</f>
        <v>DS ZabrÃ©</v>
      </c>
      <c r="F176" s="113">
        <f>F$154*(Calculations!$M26/Calculations!$M$5)</f>
        <v>0.53622487852391554</v>
      </c>
      <c r="G176" s="113">
        <f>G$154*(Calculations!$M26/Calculations!$M$5)</f>
        <v>0.71734927114349301</v>
      </c>
      <c r="H176" s="113">
        <f>H$154*(Calculations!$M26/Calculations!$M$5)</f>
        <v>0.8984736637630707</v>
      </c>
      <c r="I176" s="113">
        <f>I$154*(Calculations!$M26/Calculations!$M$5)</f>
        <v>0.93469854228698612</v>
      </c>
      <c r="J176" s="113">
        <f>J$154*(Calculations!$M26/Calculations!$M$5)</f>
        <v>0.8260239067152394</v>
      </c>
      <c r="K176" s="113">
        <f>K$154*(Calculations!$M26/Calculations!$M$5)</f>
        <v>0.64489951409566193</v>
      </c>
      <c r="L176" s="113">
        <f>L$154*(Calculations!$M26/Calculations!$M$5)</f>
        <v>0.46377512147608457</v>
      </c>
      <c r="M176" s="113">
        <f>M$154*(Calculations!$M26/Calculations!$M$5)</f>
        <v>0.39132536442825366</v>
      </c>
      <c r="N176" s="113">
        <f>N$154*(Calculations!$M26/Calculations!$M$5)</f>
        <v>0.5</v>
      </c>
      <c r="O176" s="113">
        <f>O$154*(Calculations!$M26/Calculations!$M$5)</f>
        <v>0.71734927114349301</v>
      </c>
      <c r="P176" s="113">
        <f>P$154*(Calculations!$M26/Calculations!$M$5)</f>
        <v>0.71734927114349301</v>
      </c>
      <c r="Q176" s="113">
        <f>Q$154*(Calculations!$M26/Calculations!$M$5)</f>
        <v>0.57244975704783119</v>
      </c>
      <c r="R176" s="17"/>
      <c r="S176" s="125"/>
      <c r="Z176" s="99" t="s">
        <v>428</v>
      </c>
    </row>
    <row r="177" spans="3:130" x14ac:dyDescent="0.35">
      <c r="C177" s="98">
        <v>22</v>
      </c>
      <c r="D177" s="6"/>
      <c r="E177" s="115" t="str">
        <f>IF(Calculations!C27=0, "Z_empty_row_"&amp;C177,Calculations!C27)</f>
        <v>DS Barsalogho</v>
      </c>
      <c r="F177" s="114">
        <f>F$154*(Calculations!$M27/Calculations!$M$5)</f>
        <v>2.7883693683243611</v>
      </c>
      <c r="G177" s="114">
        <f>G$154*(Calculations!$M27/Calculations!$M$5)</f>
        <v>3.730216209946164</v>
      </c>
      <c r="H177" s="114">
        <f>H$154*(Calculations!$M27/Calculations!$M$5)</f>
        <v>4.6720630515679682</v>
      </c>
      <c r="I177" s="114">
        <f>I$154*(Calculations!$M27/Calculations!$M$5)</f>
        <v>4.8604324198923283</v>
      </c>
      <c r="J177" s="114">
        <f>J$154*(Calculations!$M27/Calculations!$M$5)</f>
        <v>4.2953243149192453</v>
      </c>
      <c r="K177" s="114">
        <f>K$154*(Calculations!$M27/Calculations!$M$5)</f>
        <v>3.3534774732974419</v>
      </c>
      <c r="L177" s="114">
        <f>L$154*(Calculations!$M27/Calculations!$M$5)</f>
        <v>2.41163063167564</v>
      </c>
      <c r="M177" s="114">
        <f>M$154*(Calculations!$M27/Calculations!$M$5)</f>
        <v>2.0348918950269193</v>
      </c>
      <c r="N177" s="114">
        <f>N$154*(Calculations!$M27/Calculations!$M$5)</f>
        <v>2.6</v>
      </c>
      <c r="O177" s="114">
        <f>O$154*(Calculations!$M27/Calculations!$M$5)</f>
        <v>3.730216209946164</v>
      </c>
      <c r="P177" s="114">
        <f>P$154*(Calculations!$M27/Calculations!$M$5)</f>
        <v>3.730216209946164</v>
      </c>
      <c r="Q177" s="114">
        <f>Q$154*(Calculations!$M27/Calculations!$M$5)</f>
        <v>2.9767387366487221</v>
      </c>
      <c r="R177" s="17"/>
      <c r="S177" s="125"/>
      <c r="Z177" s="99" t="s">
        <v>408</v>
      </c>
    </row>
    <row r="178" spans="3:130" x14ac:dyDescent="0.35">
      <c r="C178" s="98">
        <v>23</v>
      </c>
      <c r="D178" s="6"/>
      <c r="E178" s="115" t="str">
        <f>IF(Calculations!C28=0, "Z_empty_row_"&amp;C178,Calculations!C28)</f>
        <v>DS Boulsa</v>
      </c>
      <c r="F178" s="113">
        <f>F$154*(Calculations!$M28/Calculations!$M$5)</f>
        <v>3.1101042954387097</v>
      </c>
      <c r="G178" s="113">
        <f>G$154*(Calculations!$M28/Calculations!$M$5)</f>
        <v>4.1606257726322591</v>
      </c>
      <c r="H178" s="113">
        <f>H$154*(Calculations!$M28/Calculations!$M$5)</f>
        <v>5.2111472498258093</v>
      </c>
      <c r="I178" s="113">
        <f>I$154*(Calculations!$M28/Calculations!$M$5)</f>
        <v>5.4212515452645187</v>
      </c>
      <c r="J178" s="113">
        <f>J$154*(Calculations!$M28/Calculations!$M$5)</f>
        <v>4.790938658948388</v>
      </c>
      <c r="K178" s="113">
        <f>K$154*(Calculations!$M28/Calculations!$M$5)</f>
        <v>3.7404171817548382</v>
      </c>
      <c r="L178" s="113">
        <f>L$154*(Calculations!$M28/Calculations!$M$5)</f>
        <v>2.6898957045612901</v>
      </c>
      <c r="M178" s="113">
        <f>M$154*(Calculations!$M28/Calculations!$M$5)</f>
        <v>2.269687113683871</v>
      </c>
      <c r="N178" s="113">
        <f>N$154*(Calculations!$M28/Calculations!$M$5)</f>
        <v>2.8999999999999995</v>
      </c>
      <c r="O178" s="113">
        <f>O$154*(Calculations!$M28/Calculations!$M$5)</f>
        <v>4.1606257726322591</v>
      </c>
      <c r="P178" s="113">
        <f>P$154*(Calculations!$M28/Calculations!$M$5)</f>
        <v>4.1606257726322591</v>
      </c>
      <c r="Q178" s="113">
        <f>Q$154*(Calculations!$M28/Calculations!$M$5)</f>
        <v>3.3202085908774199</v>
      </c>
      <c r="R178" s="17"/>
      <c r="S178" s="125"/>
      <c r="T178" s="2" t="s">
        <v>429</v>
      </c>
      <c r="V178" s="2"/>
      <c r="W178" s="2"/>
      <c r="X178" s="2"/>
      <c r="Y178" s="2"/>
      <c r="AB178" s="211" t="s">
        <v>411</v>
      </c>
    </row>
    <row r="179" spans="3:130" x14ac:dyDescent="0.35">
      <c r="C179" s="98">
        <v>24</v>
      </c>
      <c r="D179" s="6"/>
      <c r="E179" s="115" t="str">
        <f>IF(Calculations!C29=0, "Z_empty_row_"&amp;C179,Calculations!C29)</f>
        <v>DS Boussouma</v>
      </c>
      <c r="F179" s="114">
        <f>F$154*(Calculations!$M29/Calculations!$M$5)</f>
        <v>2.7883693683243611</v>
      </c>
      <c r="G179" s="114">
        <f>G$154*(Calculations!$M29/Calculations!$M$5)</f>
        <v>3.730216209946164</v>
      </c>
      <c r="H179" s="114">
        <f>H$154*(Calculations!$M29/Calculations!$M$5)</f>
        <v>4.6720630515679682</v>
      </c>
      <c r="I179" s="114">
        <f>I$154*(Calculations!$M29/Calculations!$M$5)</f>
        <v>4.8604324198923283</v>
      </c>
      <c r="J179" s="114">
        <f>J$154*(Calculations!$M29/Calculations!$M$5)</f>
        <v>4.2953243149192453</v>
      </c>
      <c r="K179" s="114">
        <f>K$154*(Calculations!$M29/Calculations!$M$5)</f>
        <v>3.3534774732974419</v>
      </c>
      <c r="L179" s="114">
        <f>L$154*(Calculations!$M29/Calculations!$M$5)</f>
        <v>2.41163063167564</v>
      </c>
      <c r="M179" s="114">
        <f>M$154*(Calculations!$M29/Calculations!$M$5)</f>
        <v>2.0348918950269193</v>
      </c>
      <c r="N179" s="114">
        <f>N$154*(Calculations!$M29/Calculations!$M$5)</f>
        <v>2.6</v>
      </c>
      <c r="O179" s="114">
        <f>O$154*(Calculations!$M29/Calculations!$M$5)</f>
        <v>3.730216209946164</v>
      </c>
      <c r="P179" s="114">
        <f>P$154*(Calculations!$M29/Calculations!$M$5)</f>
        <v>3.730216209946164</v>
      </c>
      <c r="Q179" s="114">
        <f>Q$154*(Calculations!$M29/Calculations!$M$5)</f>
        <v>2.9767387366487221</v>
      </c>
      <c r="R179" s="17"/>
      <c r="S179" s="125"/>
      <c r="T179" s="2"/>
      <c r="V179" s="2" t="s">
        <v>430</v>
      </c>
      <c r="W179" s="2" t="s">
        <v>431</v>
      </c>
      <c r="X179" s="2" t="s">
        <v>432</v>
      </c>
      <c r="Y179" s="2" t="s">
        <v>433</v>
      </c>
      <c r="AA179" s="211" t="s">
        <v>414</v>
      </c>
      <c r="AB179" t="s">
        <v>119</v>
      </c>
      <c r="AC179" t="s">
        <v>415</v>
      </c>
    </row>
    <row r="180" spans="3:130" x14ac:dyDescent="0.35">
      <c r="C180" s="98">
        <v>25</v>
      </c>
      <c r="D180" s="6"/>
      <c r="E180" s="115" t="str">
        <f>IF(Calculations!C30=0, "Z_empty_row_"&amp;C180,Calculations!C30)</f>
        <v>DS Kaya</v>
      </c>
      <c r="F180" s="113">
        <f>F$154*(Calculations!$M30/Calculations!$M$5)</f>
        <v>2.7883693683243611</v>
      </c>
      <c r="G180" s="113">
        <f>G$154*(Calculations!$M30/Calculations!$M$5)</f>
        <v>3.730216209946164</v>
      </c>
      <c r="H180" s="113">
        <f>H$154*(Calculations!$M30/Calculations!$M$5)</f>
        <v>4.6720630515679682</v>
      </c>
      <c r="I180" s="113">
        <f>I$154*(Calculations!$M30/Calculations!$M$5)</f>
        <v>4.8604324198923283</v>
      </c>
      <c r="J180" s="113">
        <f>J$154*(Calculations!$M30/Calculations!$M$5)</f>
        <v>4.2953243149192453</v>
      </c>
      <c r="K180" s="113">
        <f>K$154*(Calculations!$M30/Calculations!$M$5)</f>
        <v>3.3534774732974419</v>
      </c>
      <c r="L180" s="113">
        <f>L$154*(Calculations!$M30/Calculations!$M$5)</f>
        <v>2.41163063167564</v>
      </c>
      <c r="M180" s="113">
        <f>M$154*(Calculations!$M30/Calculations!$M$5)</f>
        <v>2.0348918950269193</v>
      </c>
      <c r="N180" s="113">
        <f>N$154*(Calculations!$M30/Calculations!$M$5)</f>
        <v>2.6</v>
      </c>
      <c r="O180" s="113">
        <f>O$154*(Calculations!$M30/Calculations!$M$5)</f>
        <v>3.730216209946164</v>
      </c>
      <c r="P180" s="113">
        <f>P$154*(Calculations!$M30/Calculations!$M$5)</f>
        <v>3.730216209946164</v>
      </c>
      <c r="Q180" s="113">
        <f>Q$154*(Calculations!$M30/Calculations!$M$5)</f>
        <v>2.9767387366487221</v>
      </c>
      <c r="R180" s="17"/>
      <c r="S180" s="125"/>
      <c r="T180" s="2"/>
      <c r="U180" s="14" t="s">
        <v>95</v>
      </c>
      <c r="V180" s="25">
        <f>X180</f>
        <v>955.5434430622247</v>
      </c>
      <c r="W180" s="25">
        <f>V180*Burden!$F$11</f>
        <v>716.65758229666858</v>
      </c>
      <c r="X180" s="85">
        <f>SUM(AB180:DV180)</f>
        <v>955.5434430622247</v>
      </c>
      <c r="Y180" s="25">
        <f>X180*Burden!$F$11</f>
        <v>716.65758229666858</v>
      </c>
      <c r="AA180" s="1" t="s">
        <v>416</v>
      </c>
      <c r="AB180" s="270">
        <v>477.77172153111235</v>
      </c>
      <c r="AC180" s="270">
        <v>477.77172153111235</v>
      </c>
    </row>
    <row r="181" spans="3:130" x14ac:dyDescent="0.35">
      <c r="C181" s="98">
        <v>26</v>
      </c>
      <c r="D181" s="6"/>
      <c r="E181" s="115" t="str">
        <f>IF(Calculations!C31=0, "Z_empty_row_"&amp;C181,Calculations!C31)</f>
        <v>DS Kongoussi</v>
      </c>
      <c r="F181" s="114">
        <f>F$154*(Calculations!$M31/Calculations!$M$5)</f>
        <v>2.7883693683243611</v>
      </c>
      <c r="G181" s="114">
        <f>G$154*(Calculations!$M31/Calculations!$M$5)</f>
        <v>3.730216209946164</v>
      </c>
      <c r="H181" s="114">
        <f>H$154*(Calculations!$M31/Calculations!$M$5)</f>
        <v>4.6720630515679682</v>
      </c>
      <c r="I181" s="114">
        <f>I$154*(Calculations!$M31/Calculations!$M$5)</f>
        <v>4.8604324198923283</v>
      </c>
      <c r="J181" s="114">
        <f>J$154*(Calculations!$M31/Calculations!$M$5)</f>
        <v>4.2953243149192453</v>
      </c>
      <c r="K181" s="114">
        <f>K$154*(Calculations!$M31/Calculations!$M$5)</f>
        <v>3.3534774732974419</v>
      </c>
      <c r="L181" s="114">
        <f>L$154*(Calculations!$M31/Calculations!$M$5)</f>
        <v>2.41163063167564</v>
      </c>
      <c r="M181" s="114">
        <f>M$154*(Calculations!$M31/Calculations!$M$5)</f>
        <v>2.0348918950269193</v>
      </c>
      <c r="N181" s="114">
        <f>N$154*(Calculations!$M31/Calculations!$M$5)</f>
        <v>2.6</v>
      </c>
      <c r="O181" s="114">
        <f>O$154*(Calculations!$M31/Calculations!$M$5)</f>
        <v>3.730216209946164</v>
      </c>
      <c r="P181" s="114">
        <f>P$154*(Calculations!$M31/Calculations!$M$5)</f>
        <v>3.730216209946164</v>
      </c>
      <c r="Q181" s="114">
        <f>Q$154*(Calculations!$M31/Calculations!$M$5)</f>
        <v>2.9767387366487221</v>
      </c>
      <c r="R181" s="17"/>
      <c r="S181" s="125"/>
      <c r="T181" s="2"/>
      <c r="U181" s="14" t="s">
        <v>96</v>
      </c>
      <c r="V181" s="25">
        <f t="shared" ref="V181:V191" si="22">V180+X181</f>
        <v>2233.8474156669931</v>
      </c>
      <c r="W181" s="25">
        <f>V181*Burden!$F$11</f>
        <v>1675.385561750245</v>
      </c>
      <c r="X181" s="85">
        <f t="shared" ref="X181:X191" si="23">SUM(AB181:DV181)</f>
        <v>1278.3039726047684</v>
      </c>
      <c r="Y181" s="25">
        <f>X181*Burden!$F$11</f>
        <v>958.72797945357638</v>
      </c>
      <c r="AA181" s="1" t="s">
        <v>417</v>
      </c>
      <c r="AB181" s="270">
        <v>639.15198630238422</v>
      </c>
      <c r="AC181" s="270">
        <v>639.15198630238422</v>
      </c>
    </row>
    <row r="182" spans="3:130" x14ac:dyDescent="0.35">
      <c r="C182" s="98">
        <v>27</v>
      </c>
      <c r="D182" s="6"/>
      <c r="E182" s="115" t="str">
        <f>IF(Calculations!C32=0, "Z_empty_row_"&amp;C182,Calculations!C32)</f>
        <v>DS Tougouri</v>
      </c>
      <c r="F182" s="113">
        <f>F$154*(Calculations!$M32/Calculations!$M$5)</f>
        <v>3.1101042954387097</v>
      </c>
      <c r="G182" s="113">
        <f>G$154*(Calculations!$M32/Calculations!$M$5)</f>
        <v>4.1606257726322591</v>
      </c>
      <c r="H182" s="113">
        <f>H$154*(Calculations!$M32/Calculations!$M$5)</f>
        <v>5.2111472498258093</v>
      </c>
      <c r="I182" s="113">
        <f>I$154*(Calculations!$M32/Calculations!$M$5)</f>
        <v>5.4212515452645187</v>
      </c>
      <c r="J182" s="113">
        <f>J$154*(Calculations!$M32/Calculations!$M$5)</f>
        <v>4.790938658948388</v>
      </c>
      <c r="K182" s="113">
        <f>K$154*(Calculations!$M32/Calculations!$M$5)</f>
        <v>3.7404171817548382</v>
      </c>
      <c r="L182" s="113">
        <f>L$154*(Calculations!$M32/Calculations!$M$5)</f>
        <v>2.6898957045612901</v>
      </c>
      <c r="M182" s="113">
        <f>M$154*(Calculations!$M32/Calculations!$M$5)</f>
        <v>2.269687113683871</v>
      </c>
      <c r="N182" s="113">
        <f>N$154*(Calculations!$M32/Calculations!$M$5)</f>
        <v>2.8999999999999995</v>
      </c>
      <c r="O182" s="113">
        <f>O$154*(Calculations!$M32/Calculations!$M$5)</f>
        <v>4.1606257726322591</v>
      </c>
      <c r="P182" s="113">
        <f>P$154*(Calculations!$M32/Calculations!$M$5)</f>
        <v>4.1606257726322591</v>
      </c>
      <c r="Q182" s="113">
        <f>Q$154*(Calculations!$M32/Calculations!$M$5)</f>
        <v>3.3202085908774199</v>
      </c>
      <c r="R182" s="17"/>
      <c r="T182" s="2"/>
      <c r="U182" s="14" t="s">
        <v>97</v>
      </c>
      <c r="V182" s="25">
        <f t="shared" si="22"/>
        <v>3834.911917814306</v>
      </c>
      <c r="W182" s="25">
        <f>V182*Burden!$F$11</f>
        <v>2876.1839383607294</v>
      </c>
      <c r="X182" s="85">
        <f t="shared" si="23"/>
        <v>1601.0645021473129</v>
      </c>
      <c r="Y182" s="25">
        <f>X182*Burden!$F$11</f>
        <v>1200.7983766104846</v>
      </c>
      <c r="AA182" s="1" t="s">
        <v>418</v>
      </c>
      <c r="AB182" s="270">
        <v>800.53225107365643</v>
      </c>
      <c r="AC182" s="270">
        <v>800.53225107365643</v>
      </c>
      <c r="DX182" s="210"/>
      <c r="DY182" s="210"/>
      <c r="DZ182" s="210"/>
    </row>
    <row r="183" spans="3:130" x14ac:dyDescent="0.35">
      <c r="C183" s="98">
        <v>28</v>
      </c>
      <c r="D183" s="6"/>
      <c r="E183" s="115" t="str">
        <f>IF(Calculations!C33=0, "Z_empty_row_"&amp;C183,Calculations!C33)</f>
        <v>DS Koudougou</v>
      </c>
      <c r="F183" s="114">
        <f>F$154*(Calculations!$M33/Calculations!$M$5)</f>
        <v>0.2144899514095662</v>
      </c>
      <c r="G183" s="114">
        <f>G$154*(Calculations!$M33/Calculations!$M$5)</f>
        <v>0.28693970845739719</v>
      </c>
      <c r="H183" s="114">
        <f>H$154*(Calculations!$M33/Calculations!$M$5)</f>
        <v>0.35938946550522827</v>
      </c>
      <c r="I183" s="114">
        <f>I$154*(Calculations!$M33/Calculations!$M$5)</f>
        <v>0.37387941691479443</v>
      </c>
      <c r="J183" s="114">
        <f>J$154*(Calculations!$M33/Calculations!$M$5)</f>
        <v>0.33040956268609573</v>
      </c>
      <c r="K183" s="114">
        <f>K$154*(Calculations!$M33/Calculations!$M$5)</f>
        <v>0.25795980563826471</v>
      </c>
      <c r="L183" s="114">
        <f>L$154*(Calculations!$M33/Calculations!$M$5)</f>
        <v>0.18551004859043382</v>
      </c>
      <c r="M183" s="114">
        <f>M$154*(Calculations!$M33/Calculations!$M$5)</f>
        <v>0.15653014577130145</v>
      </c>
      <c r="N183" s="114">
        <f>N$154*(Calculations!$M33/Calculations!$M$5)</f>
        <v>0.19999999999999998</v>
      </c>
      <c r="O183" s="114">
        <f>O$154*(Calculations!$M33/Calculations!$M$5)</f>
        <v>0.28693970845739719</v>
      </c>
      <c r="P183" s="114">
        <f>P$154*(Calculations!$M33/Calculations!$M$5)</f>
        <v>0.28693970845739719</v>
      </c>
      <c r="Q183" s="114">
        <f>Q$154*(Calculations!$M33/Calculations!$M$5)</f>
        <v>0.22897990281913244</v>
      </c>
      <c r="R183" s="17"/>
      <c r="T183" s="2"/>
      <c r="U183" s="14" t="s">
        <v>98</v>
      </c>
      <c r="V183" s="25">
        <f t="shared" si="22"/>
        <v>5500.5285258701279</v>
      </c>
      <c r="W183" s="25">
        <f>V183*Burden!$F$11</f>
        <v>4125.3963944025963</v>
      </c>
      <c r="X183" s="85">
        <f t="shared" si="23"/>
        <v>1665.6166080558214</v>
      </c>
      <c r="Y183" s="25">
        <f>X183*Burden!$F$11</f>
        <v>1249.2124560418661</v>
      </c>
      <c r="AA183" s="1" t="s">
        <v>419</v>
      </c>
      <c r="AB183" s="270">
        <v>832.80830402791071</v>
      </c>
      <c r="AC183" s="270">
        <v>832.80830402791071</v>
      </c>
      <c r="DX183" s="210"/>
      <c r="DY183" s="210"/>
      <c r="DZ183" s="210"/>
    </row>
    <row r="184" spans="3:130" x14ac:dyDescent="0.35">
      <c r="C184" s="98">
        <v>29</v>
      </c>
      <c r="D184" s="6"/>
      <c r="E184" s="115" t="str">
        <f>IF(Calculations!C34=0, "Z_empty_row_"&amp;C184,Calculations!C34)</f>
        <v>DS LÃ©o</v>
      </c>
      <c r="F184" s="113">
        <f>F$154*(Calculations!$M34/Calculations!$M$5)</f>
        <v>0.7507148299334816</v>
      </c>
      <c r="G184" s="113">
        <f>G$154*(Calculations!$M34/Calculations!$M$5)</f>
        <v>1.00428897960089</v>
      </c>
      <c r="H184" s="113">
        <f>H$154*(Calculations!$M34/Calculations!$M$5)</f>
        <v>1.2578631292682987</v>
      </c>
      <c r="I184" s="113">
        <f>I$154*(Calculations!$M34/Calculations!$M$5)</f>
        <v>1.3085779592017803</v>
      </c>
      <c r="J184" s="113">
        <f>J$154*(Calculations!$M34/Calculations!$M$5)</f>
        <v>1.156433469401335</v>
      </c>
      <c r="K184" s="113">
        <f>K$154*(Calculations!$M34/Calculations!$M$5)</f>
        <v>0.90285931973392641</v>
      </c>
      <c r="L184" s="113">
        <f>L$154*(Calculations!$M34/Calculations!$M$5)</f>
        <v>0.64928517006651831</v>
      </c>
      <c r="M184" s="113">
        <f>M$154*(Calculations!$M34/Calculations!$M$5)</f>
        <v>0.54785551019955503</v>
      </c>
      <c r="N184" s="113">
        <f>N$154*(Calculations!$M34/Calculations!$M$5)</f>
        <v>0.69999999999999984</v>
      </c>
      <c r="O184" s="113">
        <f>O$154*(Calculations!$M34/Calculations!$M$5)</f>
        <v>1.00428897960089</v>
      </c>
      <c r="P184" s="113">
        <f>P$154*(Calculations!$M34/Calculations!$M$5)</f>
        <v>1.00428897960089</v>
      </c>
      <c r="Q184" s="113">
        <f>Q$154*(Calculations!$M34/Calculations!$M$5)</f>
        <v>0.80142965986696346</v>
      </c>
      <c r="R184" s="17"/>
      <c r="T184" s="2"/>
      <c r="U184" s="14" t="s">
        <v>99</v>
      </c>
      <c r="V184" s="25">
        <f t="shared" si="22"/>
        <v>6972.4888162004227</v>
      </c>
      <c r="W184" s="25">
        <f>V184*Burden!$F$11</f>
        <v>5229.3666121503175</v>
      </c>
      <c r="X184" s="85">
        <f t="shared" si="23"/>
        <v>1471.9602903302946</v>
      </c>
      <c r="Y184" s="25">
        <f>X184*Burden!$F$11</f>
        <v>1103.9702177477209</v>
      </c>
      <c r="AA184" s="1" t="s">
        <v>420</v>
      </c>
      <c r="AB184" s="270">
        <v>735.98014516514729</v>
      </c>
      <c r="AC184" s="270">
        <v>735.98014516514729</v>
      </c>
      <c r="DX184" s="210"/>
      <c r="DY184" s="210"/>
      <c r="DZ184" s="210"/>
    </row>
    <row r="185" spans="3:130" x14ac:dyDescent="0.35">
      <c r="C185" s="98">
        <v>30</v>
      </c>
      <c r="D185" s="6"/>
      <c r="E185" s="115" t="str">
        <f>IF(Calculations!C35=0, "Z_empty_row_"&amp;C185,Calculations!C35)</f>
        <v>DS Nanoro</v>
      </c>
      <c r="F185" s="114">
        <f>F$154*(Calculations!$M35/Calculations!$M$5)</f>
        <v>0.2144899514095662</v>
      </c>
      <c r="G185" s="114">
        <f>G$154*(Calculations!$M35/Calculations!$M$5)</f>
        <v>0.28693970845739719</v>
      </c>
      <c r="H185" s="114">
        <f>H$154*(Calculations!$M35/Calculations!$M$5)</f>
        <v>0.35938946550522827</v>
      </c>
      <c r="I185" s="114">
        <f>I$154*(Calculations!$M35/Calculations!$M$5)</f>
        <v>0.37387941691479443</v>
      </c>
      <c r="J185" s="114">
        <f>J$154*(Calculations!$M35/Calculations!$M$5)</f>
        <v>0.33040956268609573</v>
      </c>
      <c r="K185" s="114">
        <f>K$154*(Calculations!$M35/Calculations!$M$5)</f>
        <v>0.25795980563826471</v>
      </c>
      <c r="L185" s="114">
        <f>L$154*(Calculations!$M35/Calculations!$M$5)</f>
        <v>0.18551004859043382</v>
      </c>
      <c r="M185" s="114">
        <f>M$154*(Calculations!$M35/Calculations!$M$5)</f>
        <v>0.15653014577130145</v>
      </c>
      <c r="N185" s="114">
        <f>N$154*(Calculations!$M35/Calculations!$M$5)</f>
        <v>0.19999999999999998</v>
      </c>
      <c r="O185" s="114">
        <f>O$154*(Calculations!$M35/Calculations!$M$5)</f>
        <v>0.28693970845739719</v>
      </c>
      <c r="P185" s="114">
        <f>P$154*(Calculations!$M35/Calculations!$M$5)</f>
        <v>0.28693970845739719</v>
      </c>
      <c r="Q185" s="114">
        <f>Q$154*(Calculations!$M35/Calculations!$M$5)</f>
        <v>0.22897990281913244</v>
      </c>
      <c r="R185" s="17"/>
      <c r="T185" s="2"/>
      <c r="U185" s="14" t="s">
        <v>100</v>
      </c>
      <c r="V185" s="25">
        <f t="shared" si="22"/>
        <v>8121.6885769881737</v>
      </c>
      <c r="W185" s="25">
        <f>V185*Burden!$F$11</f>
        <v>6091.2664327411303</v>
      </c>
      <c r="X185" s="85">
        <f t="shared" si="23"/>
        <v>1149.1997607877508</v>
      </c>
      <c r="Y185" s="25">
        <f>X185*Burden!$F$11</f>
        <v>861.89982059081308</v>
      </c>
      <c r="AA185" s="1" t="s">
        <v>421</v>
      </c>
      <c r="AB185" s="270">
        <v>574.59988039387542</v>
      </c>
      <c r="AC185" s="270">
        <v>574.59988039387542</v>
      </c>
      <c r="DX185" s="210"/>
      <c r="DY185" s="210"/>
      <c r="DZ185" s="210"/>
    </row>
    <row r="186" spans="3:130" x14ac:dyDescent="0.35">
      <c r="C186" s="98">
        <v>31</v>
      </c>
      <c r="D186" s="6"/>
      <c r="E186" s="115" t="str">
        <f>IF(Calculations!C36=0, "Z_empty_row_"&amp;C186,Calculations!C36)</f>
        <v>DS RÃ©o</v>
      </c>
      <c r="F186" s="113">
        <f>F$154*(Calculations!$M36/Calculations!$M$5)</f>
        <v>0.64346985422869862</v>
      </c>
      <c r="G186" s="113">
        <f>G$154*(Calculations!$M36/Calculations!$M$5)</f>
        <v>0.86081912537219163</v>
      </c>
      <c r="H186" s="113">
        <f>H$154*(Calculations!$M36/Calculations!$M$5)</f>
        <v>1.0781683965156847</v>
      </c>
      <c r="I186" s="113">
        <f>I$154*(Calculations!$M36/Calculations!$M$5)</f>
        <v>1.1216382507443834</v>
      </c>
      <c r="J186" s="113">
        <f>J$154*(Calculations!$M36/Calculations!$M$5)</f>
        <v>0.99122868805828723</v>
      </c>
      <c r="K186" s="113">
        <f>K$154*(Calculations!$M36/Calculations!$M$5)</f>
        <v>0.77387941691479423</v>
      </c>
      <c r="L186" s="113">
        <f>L$154*(Calculations!$M36/Calculations!$M$5)</f>
        <v>0.55653014577130144</v>
      </c>
      <c r="M186" s="113">
        <f>M$154*(Calculations!$M36/Calculations!$M$5)</f>
        <v>0.46959043731390437</v>
      </c>
      <c r="N186" s="113">
        <f>N$154*(Calculations!$M36/Calculations!$M$5)</f>
        <v>0.6</v>
      </c>
      <c r="O186" s="113">
        <f>O$154*(Calculations!$M36/Calculations!$M$5)</f>
        <v>0.86081912537219163</v>
      </c>
      <c r="P186" s="113">
        <f>P$154*(Calculations!$M36/Calculations!$M$5)</f>
        <v>0.86081912537219163</v>
      </c>
      <c r="Q186" s="113">
        <f>Q$154*(Calculations!$M36/Calculations!$M$5)</f>
        <v>0.68693970845739738</v>
      </c>
      <c r="R186" s="17"/>
      <c r="T186" s="2"/>
      <c r="U186" s="14" t="s">
        <v>101</v>
      </c>
      <c r="V186" s="25">
        <f t="shared" si="22"/>
        <v>8948.1278082333811</v>
      </c>
      <c r="W186" s="25">
        <f>V186*Burden!$F$11</f>
        <v>6711.0958561750358</v>
      </c>
      <c r="X186" s="85">
        <f t="shared" si="23"/>
        <v>826.43923124520711</v>
      </c>
      <c r="Y186" s="25">
        <f>X186*Burden!$F$11</f>
        <v>619.82942343390528</v>
      </c>
      <c r="AA186" s="1" t="s">
        <v>422</v>
      </c>
      <c r="AB186" s="270">
        <v>413.21961562260356</v>
      </c>
      <c r="AC186" s="270">
        <v>413.21961562260356</v>
      </c>
      <c r="DX186" s="210"/>
      <c r="DY186" s="210"/>
      <c r="DZ186" s="210"/>
    </row>
    <row r="187" spans="3:130" x14ac:dyDescent="0.35">
      <c r="C187" s="98">
        <v>32</v>
      </c>
      <c r="D187" s="6"/>
      <c r="E187" s="115" t="str">
        <f>IF(Calculations!C37=0, "Z_empty_row_"&amp;C187,Calculations!C37)</f>
        <v>DS Sabou</v>
      </c>
      <c r="F187" s="114">
        <f>F$154*(Calculations!$M37/Calculations!$M$5)</f>
        <v>0.2144899514095662</v>
      </c>
      <c r="G187" s="114">
        <f>G$154*(Calculations!$M37/Calculations!$M$5)</f>
        <v>0.28693970845739719</v>
      </c>
      <c r="H187" s="114">
        <f>H$154*(Calculations!$M37/Calculations!$M$5)</f>
        <v>0.35938946550522827</v>
      </c>
      <c r="I187" s="114">
        <f>I$154*(Calculations!$M37/Calculations!$M$5)</f>
        <v>0.37387941691479443</v>
      </c>
      <c r="J187" s="114">
        <f>J$154*(Calculations!$M37/Calculations!$M$5)</f>
        <v>0.33040956268609573</v>
      </c>
      <c r="K187" s="114">
        <f>K$154*(Calculations!$M37/Calculations!$M$5)</f>
        <v>0.25795980563826471</v>
      </c>
      <c r="L187" s="114">
        <f>L$154*(Calculations!$M37/Calculations!$M$5)</f>
        <v>0.18551004859043382</v>
      </c>
      <c r="M187" s="114">
        <f>M$154*(Calculations!$M37/Calculations!$M$5)</f>
        <v>0.15653014577130145</v>
      </c>
      <c r="N187" s="114">
        <f>N$154*(Calculations!$M37/Calculations!$M$5)</f>
        <v>0.19999999999999998</v>
      </c>
      <c r="O187" s="114">
        <f>O$154*(Calculations!$M37/Calculations!$M$5)</f>
        <v>0.28693970845739719</v>
      </c>
      <c r="P187" s="114">
        <f>P$154*(Calculations!$M37/Calculations!$M$5)</f>
        <v>0.28693970845739719</v>
      </c>
      <c r="Q187" s="114">
        <f>Q$154*(Calculations!$M37/Calculations!$M$5)</f>
        <v>0.22897990281913244</v>
      </c>
      <c r="R187" s="17"/>
      <c r="T187" s="2"/>
      <c r="U187" s="14" t="s">
        <v>102</v>
      </c>
      <c r="V187" s="25">
        <f t="shared" si="22"/>
        <v>9645.4628276615713</v>
      </c>
      <c r="W187" s="25">
        <f>V187*Burden!$F$11</f>
        <v>7234.0971207461789</v>
      </c>
      <c r="X187" s="85">
        <f t="shared" si="23"/>
        <v>697.33501942818975</v>
      </c>
      <c r="Y187" s="25">
        <f>X187*Burden!$F$11</f>
        <v>523.00126457114231</v>
      </c>
      <c r="AA187" s="1" t="s">
        <v>423</v>
      </c>
      <c r="AB187" s="270">
        <v>348.66750971409488</v>
      </c>
      <c r="AC187" s="270">
        <v>348.66750971409488</v>
      </c>
      <c r="DX187" s="210"/>
      <c r="DY187" s="210"/>
      <c r="DZ187" s="210"/>
    </row>
    <row r="188" spans="3:130" x14ac:dyDescent="0.35">
      <c r="C188" s="98">
        <v>33</v>
      </c>
      <c r="D188" s="6"/>
      <c r="E188" s="115" t="str">
        <f>IF(Calculations!C38=0, "Z_empty_row_"&amp;C188,Calculations!C38)</f>
        <v>DS Sapouy</v>
      </c>
      <c r="F188" s="113">
        <f>F$154*(Calculations!$M38/Calculations!$M$5)</f>
        <v>0.53622487852391554</v>
      </c>
      <c r="G188" s="113">
        <f>G$154*(Calculations!$M38/Calculations!$M$5)</f>
        <v>0.71734927114349301</v>
      </c>
      <c r="H188" s="113">
        <f>H$154*(Calculations!$M38/Calculations!$M$5)</f>
        <v>0.8984736637630707</v>
      </c>
      <c r="I188" s="113">
        <f>I$154*(Calculations!$M38/Calculations!$M$5)</f>
        <v>0.93469854228698612</v>
      </c>
      <c r="J188" s="113">
        <f>J$154*(Calculations!$M38/Calculations!$M$5)</f>
        <v>0.8260239067152394</v>
      </c>
      <c r="K188" s="113">
        <f>K$154*(Calculations!$M38/Calculations!$M$5)</f>
        <v>0.64489951409566193</v>
      </c>
      <c r="L188" s="113">
        <f>L$154*(Calculations!$M38/Calculations!$M$5)</f>
        <v>0.46377512147608457</v>
      </c>
      <c r="M188" s="113">
        <f>M$154*(Calculations!$M38/Calculations!$M$5)</f>
        <v>0.39132536442825366</v>
      </c>
      <c r="N188" s="113">
        <f>N$154*(Calculations!$M38/Calculations!$M$5)</f>
        <v>0.5</v>
      </c>
      <c r="O188" s="113">
        <f>O$154*(Calculations!$M38/Calculations!$M$5)</f>
        <v>0.71734927114349301</v>
      </c>
      <c r="P188" s="113">
        <f>P$154*(Calculations!$M38/Calculations!$M$5)</f>
        <v>0.71734927114349301</v>
      </c>
      <c r="Q188" s="113">
        <f>Q$154*(Calculations!$M38/Calculations!$M$5)</f>
        <v>0.57244975704783119</v>
      </c>
      <c r="R188" s="17"/>
      <c r="T188" s="2"/>
      <c r="U188" s="14" t="s">
        <v>103</v>
      </c>
      <c r="V188" s="25">
        <f t="shared" si="22"/>
        <v>10536.454164815286</v>
      </c>
      <c r="W188" s="25">
        <f>V188*Burden!$F$11</f>
        <v>7902.3406236114643</v>
      </c>
      <c r="X188" s="85">
        <f t="shared" si="23"/>
        <v>890.99133715371579</v>
      </c>
      <c r="Y188" s="25">
        <f>X188*Burden!$F$11</f>
        <v>668.24350286528681</v>
      </c>
      <c r="AA188" s="1" t="s">
        <v>424</v>
      </c>
      <c r="AB188" s="270">
        <v>445.4956685768579</v>
      </c>
      <c r="AC188" s="270">
        <v>445.4956685768579</v>
      </c>
      <c r="DX188" s="210"/>
      <c r="DY188" s="210"/>
      <c r="DZ188" s="210"/>
    </row>
    <row r="189" spans="3:130" x14ac:dyDescent="0.35">
      <c r="C189" s="98">
        <v>34</v>
      </c>
      <c r="D189" s="6"/>
      <c r="E189" s="115" t="str">
        <f>IF(Calculations!C39=0, "Z_empty_row_"&amp;C189,Calculations!C39)</f>
        <v>DS Tenado</v>
      </c>
      <c r="F189" s="114">
        <f>F$154*(Calculations!$M39/Calculations!$M$5)</f>
        <v>0.64346985422869862</v>
      </c>
      <c r="G189" s="114">
        <f>G$154*(Calculations!$M39/Calculations!$M$5)</f>
        <v>0.86081912537219163</v>
      </c>
      <c r="H189" s="114">
        <f>H$154*(Calculations!$M39/Calculations!$M$5)</f>
        <v>1.0781683965156847</v>
      </c>
      <c r="I189" s="114">
        <f>I$154*(Calculations!$M39/Calculations!$M$5)</f>
        <v>1.1216382507443834</v>
      </c>
      <c r="J189" s="114">
        <f>J$154*(Calculations!$M39/Calculations!$M$5)</f>
        <v>0.99122868805828723</v>
      </c>
      <c r="K189" s="114">
        <f>K$154*(Calculations!$M39/Calculations!$M$5)</f>
        <v>0.77387941691479423</v>
      </c>
      <c r="L189" s="114">
        <f>L$154*(Calculations!$M39/Calculations!$M$5)</f>
        <v>0.55653014577130144</v>
      </c>
      <c r="M189" s="114">
        <f>M$154*(Calculations!$M39/Calculations!$M$5)</f>
        <v>0.46959043731390437</v>
      </c>
      <c r="N189" s="114">
        <f>N$154*(Calculations!$M39/Calculations!$M$5)</f>
        <v>0.6</v>
      </c>
      <c r="O189" s="114">
        <f>O$154*(Calculations!$M39/Calculations!$M$5)</f>
        <v>0.86081912537219163</v>
      </c>
      <c r="P189" s="114">
        <f>P$154*(Calculations!$M39/Calculations!$M$5)</f>
        <v>0.86081912537219163</v>
      </c>
      <c r="Q189" s="114">
        <f>Q$154*(Calculations!$M39/Calculations!$M$5)</f>
        <v>0.68693970845739738</v>
      </c>
      <c r="R189" s="17"/>
      <c r="T189" s="2"/>
      <c r="U189" s="14" t="s">
        <v>104</v>
      </c>
      <c r="V189" s="25">
        <f t="shared" si="22"/>
        <v>11814.758137420054</v>
      </c>
      <c r="W189" s="25">
        <f>V189*Burden!$F$11</f>
        <v>8861.0686030650413</v>
      </c>
      <c r="X189" s="85">
        <f t="shared" si="23"/>
        <v>1278.3039726047684</v>
      </c>
      <c r="Y189" s="25">
        <f>X189*Burden!$F$11</f>
        <v>958.72797945357638</v>
      </c>
      <c r="AA189" s="1" t="s">
        <v>425</v>
      </c>
      <c r="AB189" s="270">
        <v>639.15198630238422</v>
      </c>
      <c r="AC189" s="270">
        <v>639.15198630238422</v>
      </c>
      <c r="DX189" s="210"/>
      <c r="DY189" s="210"/>
      <c r="DZ189" s="210"/>
    </row>
    <row r="190" spans="3:130" x14ac:dyDescent="0.35">
      <c r="C190" s="98">
        <v>35</v>
      </c>
      <c r="D190" s="6"/>
      <c r="E190" s="115" t="str">
        <f>IF(Calculations!C40=0, "Z_empty_row_"&amp;C190,Calculations!C40)</f>
        <v>DS Kombissiri</v>
      </c>
      <c r="F190" s="113">
        <f>F$154*(Calculations!$M40/Calculations!$M$5)</f>
        <v>0.2144899514095662</v>
      </c>
      <c r="G190" s="113">
        <f>G$154*(Calculations!$M40/Calculations!$M$5)</f>
        <v>0.28693970845739719</v>
      </c>
      <c r="H190" s="113">
        <f>H$154*(Calculations!$M40/Calculations!$M$5)</f>
        <v>0.35938946550522827</v>
      </c>
      <c r="I190" s="113">
        <f>I$154*(Calculations!$M40/Calculations!$M$5)</f>
        <v>0.37387941691479443</v>
      </c>
      <c r="J190" s="113">
        <f>J$154*(Calculations!$M40/Calculations!$M$5)</f>
        <v>0.33040956268609573</v>
      </c>
      <c r="K190" s="113">
        <f>K$154*(Calculations!$M40/Calculations!$M$5)</f>
        <v>0.25795980563826471</v>
      </c>
      <c r="L190" s="113">
        <f>L$154*(Calculations!$M40/Calculations!$M$5)</f>
        <v>0.18551004859043382</v>
      </c>
      <c r="M190" s="113">
        <f>M$154*(Calculations!$M40/Calculations!$M$5)</f>
        <v>0.15653014577130145</v>
      </c>
      <c r="N190" s="113">
        <f>N$154*(Calculations!$M40/Calculations!$M$5)</f>
        <v>0.19999999999999998</v>
      </c>
      <c r="O190" s="113">
        <f>O$154*(Calculations!$M40/Calculations!$M$5)</f>
        <v>0.28693970845739719</v>
      </c>
      <c r="P190" s="113">
        <f>P$154*(Calculations!$M40/Calculations!$M$5)</f>
        <v>0.28693970845739719</v>
      </c>
      <c r="Q190" s="113">
        <f>Q$154*(Calculations!$M40/Calculations!$M$5)</f>
        <v>0.22897990281913244</v>
      </c>
      <c r="R190" s="17"/>
      <c r="T190" s="2"/>
      <c r="U190" s="14" t="s">
        <v>105</v>
      </c>
      <c r="V190" s="25">
        <f t="shared" si="22"/>
        <v>13093.062110024823</v>
      </c>
      <c r="W190" s="25">
        <f>V190*Burden!$F$11</f>
        <v>9819.7965825186166</v>
      </c>
      <c r="X190" s="85">
        <f t="shared" si="23"/>
        <v>1278.3039726047684</v>
      </c>
      <c r="Y190" s="25">
        <f>X190*Burden!$F$11</f>
        <v>958.72797945357638</v>
      </c>
      <c r="AA190" s="1" t="s">
        <v>426</v>
      </c>
      <c r="AB190" s="270">
        <v>639.15198630238422</v>
      </c>
      <c r="AC190" s="270">
        <v>639.15198630238422</v>
      </c>
      <c r="DX190" s="210"/>
      <c r="DY190" s="210"/>
      <c r="DZ190" s="210"/>
    </row>
    <row r="191" spans="3:130" x14ac:dyDescent="0.35">
      <c r="C191" s="98">
        <v>36</v>
      </c>
      <c r="D191" s="6"/>
      <c r="E191" s="115" t="str">
        <f>IF(Calculations!C41=0, "Z_empty_row_"&amp;C191,Calculations!C41)</f>
        <v>DS Manga</v>
      </c>
      <c r="F191" s="114">
        <f>F$154*(Calculations!$M41/Calculations!$M$5)</f>
        <v>0.7507148299334816</v>
      </c>
      <c r="G191" s="114">
        <f>G$154*(Calculations!$M41/Calculations!$M$5)</f>
        <v>1.00428897960089</v>
      </c>
      <c r="H191" s="114">
        <f>H$154*(Calculations!$M41/Calculations!$M$5)</f>
        <v>1.2578631292682987</v>
      </c>
      <c r="I191" s="114">
        <f>I$154*(Calculations!$M41/Calculations!$M$5)</f>
        <v>1.3085779592017803</v>
      </c>
      <c r="J191" s="114">
        <f>J$154*(Calculations!$M41/Calculations!$M$5)</f>
        <v>1.156433469401335</v>
      </c>
      <c r="K191" s="114">
        <f>K$154*(Calculations!$M41/Calculations!$M$5)</f>
        <v>0.90285931973392641</v>
      </c>
      <c r="L191" s="114">
        <f>L$154*(Calculations!$M41/Calculations!$M$5)</f>
        <v>0.64928517006651831</v>
      </c>
      <c r="M191" s="114">
        <f>M$154*(Calculations!$M41/Calculations!$M$5)</f>
        <v>0.54785551019955503</v>
      </c>
      <c r="N191" s="114">
        <f>N$154*(Calculations!$M41/Calculations!$M$5)</f>
        <v>0.69999999999999984</v>
      </c>
      <c r="O191" s="114">
        <f>O$154*(Calculations!$M41/Calculations!$M$5)</f>
        <v>1.00428897960089</v>
      </c>
      <c r="P191" s="114">
        <f>P$154*(Calculations!$M41/Calculations!$M$5)</f>
        <v>1.00428897960089</v>
      </c>
      <c r="Q191" s="114">
        <f>Q$154*(Calculations!$M41/Calculations!$M$5)</f>
        <v>0.80142965986696346</v>
      </c>
      <c r="R191" s="17"/>
      <c r="T191" s="2"/>
      <c r="U191" s="14" t="s">
        <v>106</v>
      </c>
      <c r="V191" s="25">
        <f t="shared" si="22"/>
        <v>14113.157658995557</v>
      </c>
      <c r="W191" s="25">
        <f>V191*Burden!$F$11</f>
        <v>10584.868244246667</v>
      </c>
      <c r="X191" s="85">
        <f t="shared" si="23"/>
        <v>1020.0955489707337</v>
      </c>
      <c r="Y191" s="25">
        <f>X191*Burden!$F$11</f>
        <v>765.07166172805023</v>
      </c>
      <c r="AA191" s="1" t="s">
        <v>427</v>
      </c>
      <c r="AB191" s="270">
        <v>510.04777448536686</v>
      </c>
      <c r="AC191" s="270">
        <v>510.04777448536686</v>
      </c>
      <c r="DX191" s="210"/>
      <c r="DY191" s="210"/>
      <c r="DZ191" s="210"/>
    </row>
    <row r="192" spans="3:130" x14ac:dyDescent="0.35">
      <c r="C192" s="98">
        <v>37</v>
      </c>
      <c r="E192" s="115" t="str">
        <f>IF(Calculations!C42=0, "Z_empty_row_"&amp;C192,Calculations!C42)</f>
        <v>DS Po</v>
      </c>
      <c r="F192" s="113">
        <f>F$154*(Calculations!$M42/Calculations!$M$5)</f>
        <v>0.4289799028191324</v>
      </c>
      <c r="G192" s="113">
        <f>G$154*(Calculations!$M42/Calculations!$M$5)</f>
        <v>0.57387941691479438</v>
      </c>
      <c r="H192" s="113">
        <f>H$154*(Calculations!$M42/Calculations!$M$5)</f>
        <v>0.71877893101045653</v>
      </c>
      <c r="I192" s="113">
        <f>I$154*(Calculations!$M42/Calculations!$M$5)</f>
        <v>0.74775883382958885</v>
      </c>
      <c r="J192" s="113">
        <f>J$154*(Calculations!$M42/Calculations!$M$5)</f>
        <v>0.66081912537219145</v>
      </c>
      <c r="K192" s="113">
        <f>K$154*(Calculations!$M42/Calculations!$M$5)</f>
        <v>0.51591961127652941</v>
      </c>
      <c r="L192" s="113">
        <f>L$154*(Calculations!$M42/Calculations!$M$5)</f>
        <v>0.37102009718086765</v>
      </c>
      <c r="M192" s="113">
        <f>M$154*(Calculations!$M42/Calculations!$M$5)</f>
        <v>0.3130602915426029</v>
      </c>
      <c r="N192" s="113">
        <f>N$154*(Calculations!$M42/Calculations!$M$5)</f>
        <v>0.39999999999999997</v>
      </c>
      <c r="O192" s="113">
        <f>O$154*(Calculations!$M42/Calculations!$M$5)</f>
        <v>0.57387941691479438</v>
      </c>
      <c r="P192" s="113">
        <f>P$154*(Calculations!$M42/Calculations!$M$5)</f>
        <v>0.57387941691479438</v>
      </c>
      <c r="Q192" s="113">
        <f>Q$154*(Calculations!$M42/Calculations!$M$5)</f>
        <v>0.45795980563826488</v>
      </c>
      <c r="T192" s="2"/>
      <c r="U192" s="14"/>
      <c r="V192" s="25"/>
      <c r="W192" s="25"/>
      <c r="X192" s="27"/>
      <c r="AD192" s="251"/>
      <c r="AE192" s="251"/>
      <c r="AF192" s="251"/>
      <c r="AG192" s="251"/>
      <c r="AH192" s="251"/>
      <c r="AI192" s="251"/>
      <c r="AJ192" s="251"/>
      <c r="AK192" s="251"/>
      <c r="AL192" s="251"/>
      <c r="AM192" s="251"/>
      <c r="AN192" s="251"/>
      <c r="AO192" s="251"/>
      <c r="AP192" s="251"/>
      <c r="AQ192" s="251"/>
      <c r="AR192" s="251"/>
      <c r="AS192" s="251"/>
      <c r="AT192" s="251"/>
      <c r="AU192" s="251"/>
      <c r="AV192" s="251"/>
      <c r="AW192" s="251"/>
      <c r="AX192" s="251"/>
      <c r="AY192" s="240"/>
      <c r="AZ192" s="251"/>
      <c r="BA192" s="251"/>
      <c r="BB192" s="251"/>
      <c r="BC192" s="251"/>
      <c r="BD192" s="251"/>
      <c r="BE192" s="251"/>
      <c r="BF192" s="251"/>
      <c r="BG192" s="251"/>
      <c r="BH192" s="251"/>
      <c r="BI192" s="251"/>
      <c r="BJ192" s="251"/>
      <c r="BK192" s="251"/>
      <c r="BL192" s="251"/>
      <c r="BM192" s="251"/>
      <c r="BN192" s="251"/>
      <c r="BO192" s="251"/>
      <c r="BP192" s="251"/>
      <c r="BQ192" s="251"/>
      <c r="BR192" s="251"/>
      <c r="BS192" s="251"/>
      <c r="BT192" s="251"/>
      <c r="BU192" s="251"/>
      <c r="BV192" s="251"/>
      <c r="BW192" s="240"/>
      <c r="BX192" s="251"/>
      <c r="BY192" s="251"/>
      <c r="BZ192" s="251"/>
      <c r="CA192" s="251"/>
      <c r="CB192" s="251"/>
      <c r="CC192" s="251"/>
      <c r="CD192" s="251"/>
      <c r="CE192" s="251"/>
      <c r="CF192" s="251"/>
      <c r="CG192" s="251"/>
      <c r="CH192" s="251"/>
      <c r="CI192" s="251"/>
      <c r="CJ192" s="251"/>
      <c r="CK192" s="251"/>
      <c r="CL192" s="251"/>
      <c r="CM192" s="251"/>
      <c r="CN192" s="251"/>
      <c r="CO192" s="251"/>
      <c r="CP192" s="251"/>
      <c r="CQ192" s="251"/>
      <c r="CR192" s="251"/>
      <c r="CS192" s="251"/>
      <c r="CT192" s="251"/>
      <c r="CU192" s="240"/>
      <c r="CV192" s="251"/>
      <c r="CW192" s="251"/>
      <c r="CX192" s="251"/>
      <c r="CY192" s="251"/>
      <c r="CZ192" s="251"/>
      <c r="DA192" s="251"/>
      <c r="DB192" s="251"/>
      <c r="DC192" s="251"/>
      <c r="DD192" s="251"/>
      <c r="DE192" s="251"/>
      <c r="DF192" s="251"/>
      <c r="DG192" s="251"/>
      <c r="DH192" s="251"/>
      <c r="DI192" s="251"/>
      <c r="DJ192" s="251"/>
      <c r="DK192" s="251"/>
      <c r="DL192" s="251"/>
      <c r="DM192" s="251"/>
      <c r="DN192" s="251"/>
      <c r="DO192" s="251"/>
      <c r="DP192" s="251"/>
      <c r="DQ192" s="251"/>
      <c r="DR192" s="251"/>
      <c r="DS192" s="240"/>
      <c r="DT192" s="251"/>
      <c r="DU192" s="251"/>
      <c r="DV192" s="251"/>
      <c r="DW192" s="251"/>
      <c r="DX192" s="210"/>
      <c r="DY192" s="210"/>
      <c r="DZ192" s="210"/>
    </row>
    <row r="193" spans="3:130" x14ac:dyDescent="0.35">
      <c r="C193" s="98">
        <v>38</v>
      </c>
      <c r="E193" s="115" t="str">
        <f>IF(Calculations!C43=0, "Z_empty_row_"&amp;C193,Calculations!C43)</f>
        <v>DS Sapone</v>
      </c>
      <c r="F193" s="114">
        <f>F$154*(Calculations!$M43/Calculations!$M$5)</f>
        <v>0.2144899514095662</v>
      </c>
      <c r="G193" s="114">
        <f>G$154*(Calculations!$M43/Calculations!$M$5)</f>
        <v>0.28693970845739719</v>
      </c>
      <c r="H193" s="114">
        <f>H$154*(Calculations!$M43/Calculations!$M$5)</f>
        <v>0.35938946550522827</v>
      </c>
      <c r="I193" s="114">
        <f>I$154*(Calculations!$M43/Calculations!$M$5)</f>
        <v>0.37387941691479443</v>
      </c>
      <c r="J193" s="114">
        <f>J$154*(Calculations!$M43/Calculations!$M$5)</f>
        <v>0.33040956268609573</v>
      </c>
      <c r="K193" s="114">
        <f>K$154*(Calculations!$M43/Calculations!$M$5)</f>
        <v>0.25795980563826471</v>
      </c>
      <c r="L193" s="114">
        <f>L$154*(Calculations!$M43/Calculations!$M$5)</f>
        <v>0.18551004859043382</v>
      </c>
      <c r="M193" s="114">
        <f>M$154*(Calculations!$M43/Calculations!$M$5)</f>
        <v>0.15653014577130145</v>
      </c>
      <c r="N193" s="114">
        <f>N$154*(Calculations!$M43/Calculations!$M$5)</f>
        <v>0.19999999999999998</v>
      </c>
      <c r="O193" s="114">
        <f>O$154*(Calculations!$M43/Calculations!$M$5)</f>
        <v>0.28693970845739719</v>
      </c>
      <c r="P193" s="114">
        <f>P$154*(Calculations!$M43/Calculations!$M$5)</f>
        <v>0.28693970845739719</v>
      </c>
      <c r="Q193" s="114">
        <f>Q$154*(Calculations!$M43/Calculations!$M$5)</f>
        <v>0.22897990281913244</v>
      </c>
      <c r="T193" s="2"/>
      <c r="U193" s="27" t="s">
        <v>434</v>
      </c>
      <c r="V193" s="25">
        <f>SUM(X180:X191)</f>
        <v>14113.157658995557</v>
      </c>
      <c r="W193" s="6"/>
      <c r="X193" s="24">
        <f>SUM(X180:X191)</f>
        <v>14113.157658995557</v>
      </c>
      <c r="Z193" s="2" t="s">
        <v>435</v>
      </c>
      <c r="AD193" s="251"/>
      <c r="AE193" s="251"/>
      <c r="AF193" s="251"/>
      <c r="AG193" s="251"/>
      <c r="AH193" s="251"/>
      <c r="AI193" s="251"/>
      <c r="AJ193" s="251"/>
      <c r="AK193" s="251"/>
      <c r="AL193" s="251"/>
      <c r="AM193" s="251"/>
      <c r="AN193" s="251"/>
      <c r="AO193" s="251"/>
      <c r="AP193" s="251"/>
      <c r="AQ193" s="251"/>
      <c r="AR193" s="251"/>
      <c r="AS193" s="251"/>
      <c r="AT193" s="251"/>
      <c r="AU193" s="251"/>
      <c r="AV193" s="251"/>
      <c r="AW193" s="251"/>
      <c r="AX193" s="251"/>
      <c r="AY193" s="240"/>
      <c r="AZ193" s="251"/>
      <c r="BA193" s="251"/>
      <c r="BB193" s="251"/>
      <c r="BC193" s="251"/>
      <c r="BD193" s="251"/>
      <c r="BE193" s="251"/>
      <c r="BF193" s="251"/>
      <c r="BG193" s="251"/>
      <c r="BH193" s="251"/>
      <c r="BI193" s="251"/>
      <c r="BJ193" s="251"/>
      <c r="BK193" s="251"/>
      <c r="BL193" s="251"/>
      <c r="BM193" s="251"/>
      <c r="BN193" s="251"/>
      <c r="BO193" s="251"/>
      <c r="BP193" s="251"/>
      <c r="BQ193" s="251"/>
      <c r="BR193" s="251"/>
      <c r="BS193" s="251"/>
      <c r="BT193" s="251"/>
      <c r="BU193" s="251"/>
      <c r="BV193" s="251"/>
      <c r="BW193" s="240"/>
      <c r="BX193" s="251"/>
      <c r="BY193" s="251"/>
      <c r="BZ193" s="251"/>
      <c r="CA193" s="251"/>
      <c r="CB193" s="251"/>
      <c r="CC193" s="251"/>
      <c r="CD193" s="251"/>
      <c r="CE193" s="251"/>
      <c r="CF193" s="251"/>
      <c r="CG193" s="251"/>
      <c r="CH193" s="251"/>
      <c r="CI193" s="251"/>
      <c r="CJ193" s="251"/>
      <c r="CK193" s="251"/>
      <c r="CL193" s="251"/>
      <c r="CM193" s="251"/>
      <c r="CN193" s="251"/>
      <c r="CO193" s="251"/>
      <c r="CP193" s="251"/>
      <c r="CQ193" s="251"/>
      <c r="CR193" s="251"/>
      <c r="CS193" s="251"/>
      <c r="CT193" s="251"/>
      <c r="CU193" s="240"/>
      <c r="CV193" s="251"/>
      <c r="CW193" s="251"/>
      <c r="CX193" s="251"/>
      <c r="CY193" s="251"/>
      <c r="CZ193" s="251"/>
      <c r="DA193" s="251"/>
      <c r="DB193" s="251"/>
      <c r="DC193" s="251"/>
      <c r="DD193" s="251"/>
      <c r="DE193" s="251"/>
      <c r="DF193" s="251"/>
      <c r="DG193" s="251"/>
      <c r="DH193" s="251"/>
      <c r="DI193" s="251"/>
      <c r="DJ193" s="251"/>
      <c r="DK193" s="251"/>
      <c r="DL193" s="251"/>
      <c r="DM193" s="251"/>
      <c r="DN193" s="251"/>
      <c r="DO193" s="251"/>
      <c r="DP193" s="251"/>
      <c r="DQ193" s="251"/>
      <c r="DR193" s="251"/>
      <c r="DS193" s="240"/>
      <c r="DT193" s="251"/>
      <c r="DU193" s="251"/>
      <c r="DV193" s="251"/>
      <c r="DW193" s="251"/>
      <c r="DX193" s="210"/>
      <c r="DY193" s="210"/>
      <c r="DZ193" s="210"/>
    </row>
    <row r="194" spans="3:130" x14ac:dyDescent="0.35">
      <c r="C194" s="98">
        <v>39</v>
      </c>
      <c r="E194" s="115" t="str">
        <f>IF(Calculations!C44=0, "Z_empty_row_"&amp;C194,Calculations!C44)</f>
        <v>DS Bogande</v>
      </c>
      <c r="F194" s="113">
        <f>F$154*(Calculations!$M44/Calculations!$M$5)</f>
        <v>2.4666344412100112</v>
      </c>
      <c r="G194" s="113">
        <f>G$154*(Calculations!$M44/Calculations!$M$5)</f>
        <v>3.2998066472600676</v>
      </c>
      <c r="H194" s="113">
        <f>H$154*(Calculations!$M44/Calculations!$M$5)</f>
        <v>4.1329788533101244</v>
      </c>
      <c r="I194" s="113">
        <f>I$154*(Calculations!$M44/Calculations!$M$5)</f>
        <v>4.2996132945201353</v>
      </c>
      <c r="J194" s="113">
        <f>J$154*(Calculations!$M44/Calculations!$M$5)</f>
        <v>3.7997099708901008</v>
      </c>
      <c r="K194" s="113">
        <f>K$154*(Calculations!$M44/Calculations!$M$5)</f>
        <v>2.9665377648400444</v>
      </c>
      <c r="L194" s="113">
        <f>L$154*(Calculations!$M44/Calculations!$M$5)</f>
        <v>2.1333655587899889</v>
      </c>
      <c r="M194" s="113">
        <f>M$154*(Calculations!$M44/Calculations!$M$5)</f>
        <v>1.8000966763699668</v>
      </c>
      <c r="N194" s="113">
        <f>N$154*(Calculations!$M44/Calculations!$M$5)</f>
        <v>2.2999999999999998</v>
      </c>
      <c r="O194" s="113">
        <f>O$154*(Calculations!$M44/Calculations!$M$5)</f>
        <v>3.2998066472600676</v>
      </c>
      <c r="P194" s="113">
        <f>P$154*(Calculations!$M44/Calculations!$M$5)</f>
        <v>3.2998066472600676</v>
      </c>
      <c r="Q194" s="113">
        <f>Q$154*(Calculations!$M44/Calculations!$M$5)</f>
        <v>2.633268882420023</v>
      </c>
      <c r="T194" s="2"/>
      <c r="U194" s="14"/>
      <c r="V194" s="25"/>
      <c r="W194" s="25"/>
      <c r="X194" s="27"/>
      <c r="AD194" s="251"/>
      <c r="AE194" s="251"/>
      <c r="AF194" s="251"/>
      <c r="AG194" s="251"/>
      <c r="AH194" s="251"/>
      <c r="AI194" s="251"/>
      <c r="AJ194" s="251"/>
      <c r="AK194" s="251"/>
      <c r="AL194" s="251"/>
      <c r="AM194" s="251"/>
      <c r="AN194" s="251"/>
      <c r="AO194" s="251"/>
      <c r="AP194" s="251"/>
      <c r="AQ194" s="251"/>
      <c r="AR194" s="251"/>
      <c r="AS194" s="251"/>
      <c r="AT194" s="251"/>
      <c r="AU194" s="251"/>
      <c r="AV194" s="251"/>
      <c r="AW194" s="251"/>
      <c r="AX194" s="251"/>
      <c r="AY194" s="240"/>
      <c r="AZ194" s="251"/>
      <c r="BA194" s="251"/>
      <c r="BB194" s="251"/>
      <c r="BC194" s="251"/>
      <c r="BD194" s="251"/>
      <c r="BE194" s="251"/>
      <c r="BF194" s="251"/>
      <c r="BG194" s="251"/>
      <c r="BH194" s="251"/>
      <c r="BI194" s="251"/>
      <c r="BJ194" s="251"/>
      <c r="BK194" s="251"/>
      <c r="BL194" s="251"/>
      <c r="BM194" s="251"/>
      <c r="BN194" s="251"/>
      <c r="BO194" s="251"/>
      <c r="BP194" s="251"/>
      <c r="BQ194" s="251"/>
      <c r="BR194" s="251"/>
      <c r="BS194" s="251"/>
      <c r="BT194" s="251"/>
      <c r="BU194" s="251"/>
      <c r="BV194" s="251"/>
      <c r="BW194" s="240"/>
      <c r="BX194" s="251"/>
      <c r="BY194" s="251"/>
      <c r="BZ194" s="251"/>
      <c r="CA194" s="251"/>
      <c r="CB194" s="251"/>
      <c r="CC194" s="251"/>
      <c r="CD194" s="251"/>
      <c r="CE194" s="251"/>
      <c r="CF194" s="251"/>
      <c r="CG194" s="251"/>
      <c r="CH194" s="251"/>
      <c r="CI194" s="251"/>
      <c r="CJ194" s="251"/>
      <c r="CK194" s="251"/>
      <c r="CL194" s="251"/>
      <c r="CM194" s="251"/>
      <c r="CN194" s="251"/>
      <c r="CO194" s="251"/>
      <c r="CP194" s="251"/>
      <c r="CQ194" s="251"/>
      <c r="CR194" s="251"/>
      <c r="CS194" s="251"/>
      <c r="CT194" s="251"/>
      <c r="CU194" s="240"/>
      <c r="CV194" s="251"/>
      <c r="CW194" s="251"/>
      <c r="CX194" s="251"/>
      <c r="CY194" s="251"/>
      <c r="CZ194" s="251"/>
      <c r="DA194" s="251"/>
      <c r="DB194" s="251"/>
      <c r="DC194" s="251"/>
      <c r="DD194" s="251"/>
      <c r="DE194" s="251"/>
      <c r="DF194" s="251"/>
      <c r="DG194" s="251"/>
      <c r="DH194" s="251"/>
      <c r="DI194" s="251"/>
      <c r="DJ194" s="251"/>
      <c r="DK194" s="251"/>
      <c r="DL194" s="251"/>
      <c r="DM194" s="251"/>
      <c r="DN194" s="251"/>
      <c r="DO194" s="251"/>
      <c r="DP194" s="251"/>
      <c r="DQ194" s="251"/>
      <c r="DR194" s="251"/>
      <c r="DS194" s="240"/>
      <c r="DT194" s="251"/>
      <c r="DU194" s="251"/>
      <c r="DV194" s="251"/>
      <c r="DW194" s="251"/>
      <c r="DX194" s="210"/>
      <c r="DY194" s="210"/>
      <c r="DZ194" s="210"/>
    </row>
    <row r="195" spans="3:130" x14ac:dyDescent="0.35">
      <c r="C195" s="98">
        <v>40</v>
      </c>
      <c r="E195" s="115" t="str">
        <f>IF(Calculations!C45=0, "Z_empty_row_"&amp;C195,Calculations!C45)</f>
        <v>DS Diapaga</v>
      </c>
      <c r="F195" s="114">
        <f>F$154*(Calculations!$M45/Calculations!$M$5)</f>
        <v>2.4666344412100112</v>
      </c>
      <c r="G195" s="114">
        <f>G$154*(Calculations!$M45/Calculations!$M$5)</f>
        <v>3.2998066472600676</v>
      </c>
      <c r="H195" s="114">
        <f>H$154*(Calculations!$M45/Calculations!$M$5)</f>
        <v>4.1329788533101244</v>
      </c>
      <c r="I195" s="114">
        <f>I$154*(Calculations!$M45/Calculations!$M$5)</f>
        <v>4.2996132945201353</v>
      </c>
      <c r="J195" s="114">
        <f>J$154*(Calculations!$M45/Calculations!$M$5)</f>
        <v>3.7997099708901008</v>
      </c>
      <c r="K195" s="114">
        <f>K$154*(Calculations!$M45/Calculations!$M$5)</f>
        <v>2.9665377648400444</v>
      </c>
      <c r="L195" s="114">
        <f>L$154*(Calculations!$M45/Calculations!$M$5)</f>
        <v>2.1333655587899889</v>
      </c>
      <c r="M195" s="114">
        <f>M$154*(Calculations!$M45/Calculations!$M$5)</f>
        <v>1.8000966763699668</v>
      </c>
      <c r="N195" s="114">
        <f>N$154*(Calculations!$M45/Calculations!$M$5)</f>
        <v>2.2999999999999998</v>
      </c>
      <c r="O195" s="114">
        <f>O$154*(Calculations!$M45/Calculations!$M$5)</f>
        <v>3.2998066472600676</v>
      </c>
      <c r="P195" s="114">
        <f>P$154*(Calculations!$M45/Calculations!$M$5)</f>
        <v>3.2998066472600676</v>
      </c>
      <c r="Q195" s="114">
        <f>Q$154*(Calculations!$M45/Calculations!$M$5)</f>
        <v>2.633268882420023</v>
      </c>
      <c r="T195" s="2"/>
      <c r="U195" s="14"/>
      <c r="V195" s="25"/>
      <c r="W195" s="25"/>
      <c r="X195" s="27"/>
      <c r="Z195" s="240"/>
      <c r="AD195" s="251"/>
      <c r="AE195" s="251"/>
      <c r="AF195" s="251"/>
      <c r="AG195" s="251"/>
      <c r="AH195" s="251"/>
      <c r="AI195" s="251"/>
      <c r="AJ195" s="251"/>
      <c r="AK195" s="251"/>
      <c r="AL195" s="251"/>
      <c r="AM195" s="251"/>
      <c r="AN195" s="251"/>
      <c r="AO195" s="251"/>
      <c r="AP195" s="251"/>
      <c r="AQ195" s="251"/>
      <c r="AR195" s="251"/>
      <c r="AS195" s="251"/>
      <c r="AT195" s="251"/>
      <c r="AU195" s="251"/>
      <c r="AV195" s="251"/>
      <c r="AW195" s="251"/>
      <c r="AX195" s="251"/>
      <c r="AY195" s="240"/>
      <c r="AZ195" s="251"/>
      <c r="BA195" s="251"/>
      <c r="BB195" s="251"/>
      <c r="BC195" s="251"/>
      <c r="BD195" s="251"/>
      <c r="BE195" s="251"/>
      <c r="BF195" s="251"/>
      <c r="BG195" s="251"/>
      <c r="BH195" s="251"/>
      <c r="BI195" s="251"/>
      <c r="BJ195" s="251"/>
      <c r="BK195" s="251"/>
      <c r="BL195" s="251"/>
      <c r="BM195" s="251"/>
      <c r="BN195" s="251"/>
      <c r="BO195" s="251"/>
      <c r="BP195" s="251"/>
      <c r="BQ195" s="251"/>
      <c r="BR195" s="251"/>
      <c r="BS195" s="251"/>
      <c r="BT195" s="251"/>
      <c r="BU195" s="251"/>
      <c r="BV195" s="251"/>
      <c r="BW195" s="240"/>
      <c r="BX195" s="251"/>
      <c r="BY195" s="251"/>
      <c r="BZ195" s="251"/>
      <c r="CA195" s="251"/>
      <c r="CB195" s="251"/>
      <c r="CC195" s="251"/>
      <c r="CD195" s="251"/>
      <c r="CE195" s="251"/>
      <c r="CF195" s="251"/>
      <c r="CG195" s="251"/>
      <c r="CH195" s="251"/>
      <c r="CI195" s="251"/>
      <c r="CJ195" s="251"/>
      <c r="CK195" s="251"/>
      <c r="CL195" s="251"/>
      <c r="CM195" s="251"/>
      <c r="CN195" s="251"/>
      <c r="CO195" s="251"/>
      <c r="CP195" s="251"/>
      <c r="CQ195" s="251"/>
      <c r="CR195" s="251"/>
      <c r="CS195" s="251"/>
      <c r="CT195" s="251"/>
      <c r="CU195" s="240"/>
      <c r="CV195" s="251"/>
      <c r="CW195" s="251"/>
      <c r="CX195" s="251"/>
      <c r="CY195" s="251"/>
      <c r="CZ195" s="251"/>
      <c r="DA195" s="251"/>
      <c r="DB195" s="251"/>
      <c r="DC195" s="251"/>
      <c r="DD195" s="251"/>
      <c r="DE195" s="251"/>
      <c r="DF195" s="251"/>
      <c r="DG195" s="251"/>
      <c r="DH195" s="251"/>
      <c r="DI195" s="251"/>
      <c r="DJ195" s="251"/>
      <c r="DK195" s="251"/>
      <c r="DL195" s="251"/>
      <c r="DM195" s="251"/>
      <c r="DN195" s="251"/>
      <c r="DO195" s="251"/>
      <c r="DP195" s="251"/>
      <c r="DQ195" s="251"/>
      <c r="DR195" s="251"/>
      <c r="DS195" s="240"/>
      <c r="DT195" s="251"/>
      <c r="DU195" s="251"/>
      <c r="DV195" s="251"/>
      <c r="DW195" s="251"/>
      <c r="DX195" s="210"/>
      <c r="DY195" s="210"/>
      <c r="DZ195" s="210"/>
    </row>
    <row r="196" spans="3:130" x14ac:dyDescent="0.35">
      <c r="C196" s="98">
        <v>41</v>
      </c>
      <c r="E196" s="115" t="str">
        <f>IF(Calculations!C46=0, "Z_empty_row_"&amp;C196,Calculations!C46)</f>
        <v>DS Fada</v>
      </c>
      <c r="F196" s="113">
        <f>F$154*(Calculations!$M46/Calculations!$M$5)</f>
        <v>2.3593894655052283</v>
      </c>
      <c r="G196" s="113">
        <f>G$154*(Calculations!$M46/Calculations!$M$5)</f>
        <v>3.156336793031369</v>
      </c>
      <c r="H196" s="113">
        <f>H$154*(Calculations!$M46/Calculations!$M$5)</f>
        <v>3.9532841205575111</v>
      </c>
      <c r="I196" s="113">
        <f>I$154*(Calculations!$M46/Calculations!$M$5)</f>
        <v>4.1126735860627388</v>
      </c>
      <c r="J196" s="113">
        <f>J$154*(Calculations!$M46/Calculations!$M$5)</f>
        <v>3.6345051895470535</v>
      </c>
      <c r="K196" s="113">
        <f>K$154*(Calculations!$M46/Calculations!$M$5)</f>
        <v>2.8375578620209123</v>
      </c>
      <c r="L196" s="113">
        <f>L$154*(Calculations!$M46/Calculations!$M$5)</f>
        <v>2.040610534494772</v>
      </c>
      <c r="M196" s="113">
        <f>M$154*(Calculations!$M46/Calculations!$M$5)</f>
        <v>1.7218316034843162</v>
      </c>
      <c r="N196" s="113">
        <f>N$154*(Calculations!$M46/Calculations!$M$5)</f>
        <v>2.1999999999999997</v>
      </c>
      <c r="O196" s="113">
        <f>O$154*(Calculations!$M46/Calculations!$M$5)</f>
        <v>3.156336793031369</v>
      </c>
      <c r="P196" s="113">
        <f>P$154*(Calculations!$M46/Calculations!$M$5)</f>
        <v>3.156336793031369</v>
      </c>
      <c r="Q196" s="113">
        <f>Q$154*(Calculations!$M46/Calculations!$M$5)</f>
        <v>2.5187789310104569</v>
      </c>
      <c r="T196" s="2"/>
      <c r="U196" s="14"/>
      <c r="V196" s="25"/>
      <c r="W196" s="25"/>
      <c r="X196" s="62"/>
      <c r="Z196" s="240"/>
      <c r="AA196" s="25"/>
      <c r="AB196" s="25"/>
      <c r="AC196" s="25"/>
      <c r="AD196" s="251"/>
      <c r="AE196" s="251"/>
      <c r="AF196" s="251"/>
      <c r="AG196" s="251"/>
      <c r="AH196" s="251"/>
      <c r="AI196" s="251"/>
      <c r="AJ196" s="251"/>
      <c r="AK196" s="251"/>
      <c r="AL196" s="251"/>
      <c r="AM196" s="251"/>
      <c r="AN196" s="251"/>
      <c r="AO196" s="251"/>
      <c r="AP196" s="251"/>
      <c r="AQ196" s="251"/>
      <c r="AR196" s="251"/>
      <c r="AS196" s="251"/>
      <c r="AT196" s="251"/>
      <c r="AU196" s="251"/>
      <c r="AV196" s="251"/>
      <c r="AW196" s="251"/>
      <c r="AX196" s="251"/>
      <c r="AY196" s="240"/>
      <c r="AZ196" s="251"/>
      <c r="BA196" s="251"/>
      <c r="BB196" s="251"/>
      <c r="BC196" s="251"/>
      <c r="BD196" s="251"/>
      <c r="BE196" s="251"/>
      <c r="BF196" s="251"/>
      <c r="BG196" s="251"/>
      <c r="BH196" s="251"/>
      <c r="BI196" s="251"/>
      <c r="BJ196" s="251"/>
      <c r="BK196" s="251"/>
      <c r="BL196" s="251"/>
      <c r="BM196" s="251"/>
      <c r="BN196" s="251"/>
      <c r="BO196" s="251"/>
      <c r="BP196" s="251"/>
      <c r="BQ196" s="251"/>
      <c r="BR196" s="251"/>
      <c r="BS196" s="251"/>
      <c r="BT196" s="251"/>
      <c r="BU196" s="251"/>
      <c r="BV196" s="251"/>
      <c r="BW196" s="240"/>
      <c r="BX196" s="251"/>
      <c r="BY196" s="251"/>
      <c r="BZ196" s="251"/>
      <c r="CA196" s="251"/>
      <c r="CB196" s="251"/>
      <c r="CC196" s="251"/>
      <c r="CD196" s="251"/>
      <c r="CE196" s="251"/>
      <c r="CF196" s="251"/>
      <c r="CG196" s="251"/>
      <c r="CH196" s="251"/>
      <c r="CI196" s="251"/>
      <c r="CJ196" s="251"/>
      <c r="CK196" s="251"/>
      <c r="CL196" s="251"/>
      <c r="CM196" s="251"/>
      <c r="CN196" s="251"/>
      <c r="CO196" s="251"/>
      <c r="CP196" s="251"/>
      <c r="CQ196" s="251"/>
      <c r="CR196" s="251"/>
      <c r="CS196" s="251"/>
      <c r="CT196" s="251"/>
      <c r="CU196" s="240"/>
      <c r="CV196" s="251"/>
      <c r="CW196" s="251"/>
      <c r="CX196" s="251"/>
      <c r="CY196" s="251"/>
      <c r="CZ196" s="251"/>
      <c r="DA196" s="251"/>
      <c r="DB196" s="251"/>
      <c r="DC196" s="251"/>
      <c r="DD196" s="251"/>
      <c r="DE196" s="251"/>
      <c r="DF196" s="251"/>
      <c r="DG196" s="251"/>
      <c r="DH196" s="251"/>
      <c r="DI196" s="251"/>
      <c r="DJ196" s="251"/>
      <c r="DK196" s="251"/>
      <c r="DL196" s="251"/>
      <c r="DM196" s="251"/>
      <c r="DN196" s="251"/>
      <c r="DO196" s="251"/>
      <c r="DP196" s="251"/>
      <c r="DQ196" s="251"/>
      <c r="DR196" s="251"/>
      <c r="DS196" s="240"/>
      <c r="DT196" s="251"/>
      <c r="DU196" s="251"/>
      <c r="DV196" s="251"/>
      <c r="DW196" s="251"/>
      <c r="DX196" s="210"/>
      <c r="DY196" s="210"/>
      <c r="DZ196" s="210"/>
    </row>
    <row r="197" spans="3:130" x14ac:dyDescent="0.35">
      <c r="C197" s="98">
        <v>42</v>
      </c>
      <c r="E197" s="115" t="str">
        <f>IF(Calculations!C47=0, "Z_empty_row_"&amp;C197,Calculations!C47)</f>
        <v>DS Gayeri</v>
      </c>
      <c r="F197" s="114">
        <f>F$154*(Calculations!$M47/Calculations!$M$5)</f>
        <v>2.4666344412100112</v>
      </c>
      <c r="G197" s="114">
        <f>G$154*(Calculations!$M47/Calculations!$M$5)</f>
        <v>3.2998066472600676</v>
      </c>
      <c r="H197" s="114">
        <f>H$154*(Calculations!$M47/Calculations!$M$5)</f>
        <v>4.1329788533101244</v>
      </c>
      <c r="I197" s="114">
        <f>I$154*(Calculations!$M47/Calculations!$M$5)</f>
        <v>4.2996132945201353</v>
      </c>
      <c r="J197" s="114">
        <f>J$154*(Calculations!$M47/Calculations!$M$5)</f>
        <v>3.7997099708901008</v>
      </c>
      <c r="K197" s="114">
        <f>K$154*(Calculations!$M47/Calculations!$M$5)</f>
        <v>2.9665377648400444</v>
      </c>
      <c r="L197" s="114">
        <f>L$154*(Calculations!$M47/Calculations!$M$5)</f>
        <v>2.1333655587899889</v>
      </c>
      <c r="M197" s="114">
        <f>M$154*(Calculations!$M47/Calculations!$M$5)</f>
        <v>1.8000966763699668</v>
      </c>
      <c r="N197" s="114">
        <f>N$154*(Calculations!$M47/Calculations!$M$5)</f>
        <v>2.2999999999999998</v>
      </c>
      <c r="O197" s="114">
        <f>O$154*(Calculations!$M47/Calculations!$M$5)</f>
        <v>3.2998066472600676</v>
      </c>
      <c r="P197" s="114">
        <f>P$154*(Calculations!$M47/Calculations!$M$5)</f>
        <v>3.2998066472600676</v>
      </c>
      <c r="Q197" s="114">
        <f>Q$154*(Calculations!$M47/Calculations!$M$5)</f>
        <v>2.633268882420023</v>
      </c>
      <c r="Z197" s="79" t="s">
        <v>404</v>
      </c>
      <c r="AA197" s="25"/>
      <c r="AB197" s="25"/>
      <c r="AC197" s="25"/>
      <c r="AD197" s="251"/>
      <c r="AE197" s="251"/>
      <c r="AF197" s="251"/>
      <c r="AG197" s="251"/>
      <c r="AH197" s="251"/>
      <c r="AI197" s="251"/>
      <c r="AJ197" s="251"/>
      <c r="AK197" s="251"/>
      <c r="AL197" s="251"/>
      <c r="AM197" s="251"/>
      <c r="AN197" s="251"/>
      <c r="AO197" s="251"/>
      <c r="AP197" s="251"/>
      <c r="AQ197" s="251"/>
      <c r="AR197" s="251"/>
      <c r="AS197" s="251"/>
      <c r="AT197" s="251"/>
      <c r="AU197" s="251"/>
      <c r="AV197" s="251"/>
      <c r="AW197" s="251"/>
      <c r="AX197" s="251"/>
      <c r="AY197" s="240"/>
      <c r="AZ197" s="251"/>
      <c r="BA197" s="251"/>
      <c r="BB197" s="251"/>
      <c r="BC197" s="251"/>
      <c r="BD197" s="251"/>
      <c r="BE197" s="251"/>
      <c r="BF197" s="251"/>
      <c r="BG197" s="251"/>
      <c r="BH197" s="251"/>
      <c r="BI197" s="251"/>
      <c r="BJ197" s="251"/>
      <c r="BK197" s="251"/>
      <c r="BL197" s="251"/>
      <c r="BM197" s="251"/>
      <c r="BN197" s="251"/>
      <c r="BO197" s="251"/>
      <c r="BP197" s="251"/>
      <c r="BQ197" s="251"/>
      <c r="BR197" s="251"/>
      <c r="BS197" s="251"/>
      <c r="BT197" s="251"/>
      <c r="BU197" s="251"/>
      <c r="BV197" s="251"/>
      <c r="BW197" s="240"/>
      <c r="BX197" s="251"/>
      <c r="BY197" s="251"/>
      <c r="BZ197" s="251"/>
      <c r="CA197" s="251"/>
      <c r="CB197" s="251"/>
      <c r="CC197" s="251"/>
      <c r="CD197" s="251"/>
      <c r="CE197" s="251"/>
      <c r="CF197" s="251"/>
      <c r="CG197" s="251"/>
      <c r="CH197" s="251"/>
      <c r="CI197" s="251"/>
      <c r="CJ197" s="251"/>
      <c r="CK197" s="251"/>
      <c r="CL197" s="251"/>
      <c r="CM197" s="251"/>
      <c r="CN197" s="251"/>
      <c r="CO197" s="251"/>
      <c r="CP197" s="251"/>
      <c r="CQ197" s="251"/>
      <c r="CR197" s="251"/>
      <c r="CS197" s="251"/>
      <c r="CT197" s="251"/>
      <c r="CU197" s="240"/>
      <c r="CV197" s="251"/>
      <c r="CW197" s="251"/>
      <c r="CX197" s="251"/>
      <c r="CY197" s="251"/>
      <c r="CZ197" s="251"/>
      <c r="DA197" s="251"/>
      <c r="DB197" s="251"/>
      <c r="DC197" s="251"/>
      <c r="DD197" s="251"/>
      <c r="DE197" s="251"/>
      <c r="DF197" s="251"/>
      <c r="DG197" s="251"/>
      <c r="DH197" s="251"/>
      <c r="DI197" s="251"/>
      <c r="DJ197" s="251"/>
      <c r="DK197" s="251"/>
      <c r="DL197" s="251"/>
      <c r="DM197" s="251"/>
      <c r="DN197" s="251"/>
      <c r="DO197" s="251"/>
      <c r="DP197" s="251"/>
      <c r="DQ197" s="251"/>
      <c r="DR197" s="251"/>
      <c r="DS197" s="240"/>
      <c r="DT197" s="251"/>
      <c r="DU197" s="251"/>
      <c r="DV197" s="251"/>
      <c r="DW197" t="s">
        <v>405</v>
      </c>
      <c r="DX197" s="210"/>
      <c r="DY197" s="210"/>
      <c r="DZ197" s="210"/>
    </row>
    <row r="198" spans="3:130" x14ac:dyDescent="0.35">
      <c r="C198" s="98">
        <v>43</v>
      </c>
      <c r="E198" s="115" t="str">
        <f>IF(Calculations!C48=0, "Z_empty_row_"&amp;C198,Calculations!C48)</f>
        <v>DS Manni</v>
      </c>
      <c r="F198" s="113">
        <f>F$154*(Calculations!$M48/Calculations!$M$5)</f>
        <v>2.4666344412100112</v>
      </c>
      <c r="G198" s="113">
        <f>G$154*(Calculations!$M48/Calculations!$M$5)</f>
        <v>3.2998066472600676</v>
      </c>
      <c r="H198" s="113">
        <f>H$154*(Calculations!$M48/Calculations!$M$5)</f>
        <v>4.1329788533101244</v>
      </c>
      <c r="I198" s="113">
        <f>I$154*(Calculations!$M48/Calculations!$M$5)</f>
        <v>4.2996132945201353</v>
      </c>
      <c r="J198" s="113">
        <f>J$154*(Calculations!$M48/Calculations!$M$5)</f>
        <v>3.7997099708901008</v>
      </c>
      <c r="K198" s="113">
        <f>K$154*(Calculations!$M48/Calculations!$M$5)</f>
        <v>2.9665377648400444</v>
      </c>
      <c r="L198" s="113">
        <f>L$154*(Calculations!$M48/Calculations!$M$5)</f>
        <v>2.1333655587899889</v>
      </c>
      <c r="M198" s="113">
        <f>M$154*(Calculations!$M48/Calculations!$M$5)</f>
        <v>1.8000966763699668</v>
      </c>
      <c r="N198" s="113">
        <f>N$154*(Calculations!$M48/Calculations!$M$5)</f>
        <v>2.2999999999999998</v>
      </c>
      <c r="O198" s="113">
        <f>O$154*(Calculations!$M48/Calculations!$M$5)</f>
        <v>3.2998066472600676</v>
      </c>
      <c r="P198" s="113">
        <f>P$154*(Calculations!$M48/Calculations!$M$5)</f>
        <v>3.2998066472600676</v>
      </c>
      <c r="Q198" s="113">
        <f>Q$154*(Calculations!$M48/Calculations!$M$5)</f>
        <v>2.633268882420023</v>
      </c>
      <c r="Y198" s="3"/>
      <c r="Z198" s="79" t="s">
        <v>436</v>
      </c>
      <c r="AA198" s="25"/>
      <c r="AB198" s="25"/>
      <c r="AC198" s="25"/>
      <c r="AD198" s="251"/>
      <c r="AE198" s="251"/>
      <c r="AF198" s="251"/>
      <c r="AG198" s="251"/>
      <c r="AH198" s="251"/>
      <c r="AI198" s="251"/>
      <c r="AJ198" s="251"/>
      <c r="AK198" s="251"/>
      <c r="AL198" s="251"/>
      <c r="AM198" s="251"/>
      <c r="AN198" s="251"/>
      <c r="AO198" s="251"/>
      <c r="AP198" s="251"/>
      <c r="AQ198" s="251"/>
      <c r="AR198" s="251"/>
      <c r="AS198" s="251"/>
      <c r="AT198" s="251"/>
      <c r="AU198" s="251"/>
      <c r="AV198" s="251"/>
      <c r="AW198" s="251"/>
      <c r="AX198" s="251"/>
      <c r="AY198" s="240"/>
      <c r="AZ198" s="251"/>
      <c r="BA198" s="251"/>
      <c r="BB198" s="251"/>
      <c r="BC198" s="251"/>
      <c r="BD198" s="251"/>
      <c r="BE198" s="251"/>
      <c r="BF198" s="251"/>
      <c r="BG198" s="251"/>
      <c r="BH198" s="251"/>
      <c r="BI198" s="251"/>
      <c r="BJ198" s="251"/>
      <c r="BK198" s="251"/>
      <c r="BL198" s="251"/>
      <c r="BM198" s="251"/>
      <c r="BN198" s="251"/>
      <c r="BO198" s="251"/>
      <c r="BP198" s="251"/>
      <c r="BQ198" s="251"/>
      <c r="BR198" s="251"/>
      <c r="BS198" s="251"/>
      <c r="BT198" s="251"/>
      <c r="BU198" s="251"/>
      <c r="BV198" s="251"/>
      <c r="BW198" s="240"/>
      <c r="BX198" s="251"/>
      <c r="BY198" s="251"/>
      <c r="BZ198" s="251"/>
      <c r="CA198" s="251"/>
      <c r="CB198" s="251"/>
      <c r="CC198" s="251"/>
      <c r="CD198" s="251"/>
      <c r="CE198" s="251"/>
      <c r="CF198" s="251"/>
      <c r="CG198" s="251"/>
      <c r="CH198" s="251"/>
      <c r="CI198" s="251"/>
      <c r="CJ198" s="251"/>
      <c r="CK198" s="251"/>
      <c r="CL198" s="251"/>
      <c r="CM198" s="251"/>
      <c r="CN198" s="251"/>
      <c r="CO198" s="251"/>
      <c r="CP198" s="251"/>
      <c r="CQ198" s="251"/>
      <c r="CR198" s="251"/>
      <c r="CS198" s="251"/>
      <c r="CT198" s="251"/>
      <c r="CU198" s="240"/>
      <c r="CV198" s="251"/>
      <c r="CW198" s="251"/>
      <c r="CX198" s="251"/>
      <c r="CY198" s="251"/>
      <c r="CZ198" s="251"/>
      <c r="DA198" s="251"/>
      <c r="DB198" s="251"/>
      <c r="DC198" s="251"/>
      <c r="DD198" s="251"/>
      <c r="DE198" s="251"/>
      <c r="DF198" s="251"/>
      <c r="DG198" s="251"/>
      <c r="DH198" s="251"/>
      <c r="DI198" s="251"/>
      <c r="DJ198" s="251"/>
      <c r="DK198" s="251"/>
      <c r="DL198" s="251"/>
      <c r="DM198" s="251"/>
      <c r="DN198" s="251"/>
      <c r="DO198" s="251"/>
      <c r="DP198" s="251"/>
      <c r="DQ198" s="251"/>
      <c r="DR198" s="251"/>
      <c r="DS198" s="240"/>
      <c r="DT198" s="251"/>
      <c r="DU198" s="251"/>
      <c r="DV198" s="251"/>
      <c r="DW198" s="251"/>
      <c r="DX198" s="210"/>
      <c r="DY198" s="210"/>
      <c r="DZ198" s="210"/>
    </row>
    <row r="199" spans="3:130" x14ac:dyDescent="0.35">
      <c r="C199" s="98">
        <v>44</v>
      </c>
      <c r="E199" s="115" t="str">
        <f>IF(Calculations!C49=0, "Z_empty_row_"&amp;C199,Calculations!C49)</f>
        <v>DS Pama</v>
      </c>
      <c r="F199" s="114">
        <f>F$154*(Calculations!$M49/Calculations!$M$5)</f>
        <v>2.4666344412100112</v>
      </c>
      <c r="G199" s="114">
        <f>G$154*(Calculations!$M49/Calculations!$M$5)</f>
        <v>3.2998066472600676</v>
      </c>
      <c r="H199" s="114">
        <f>H$154*(Calculations!$M49/Calculations!$M$5)</f>
        <v>4.1329788533101244</v>
      </c>
      <c r="I199" s="114">
        <f>I$154*(Calculations!$M49/Calculations!$M$5)</f>
        <v>4.2996132945201353</v>
      </c>
      <c r="J199" s="114">
        <f>J$154*(Calculations!$M49/Calculations!$M$5)</f>
        <v>3.7997099708901008</v>
      </c>
      <c r="K199" s="114">
        <f>K$154*(Calculations!$M49/Calculations!$M$5)</f>
        <v>2.9665377648400444</v>
      </c>
      <c r="L199" s="114">
        <f>L$154*(Calculations!$M49/Calculations!$M$5)</f>
        <v>2.1333655587899889</v>
      </c>
      <c r="M199" s="114">
        <f>M$154*(Calculations!$M49/Calculations!$M$5)</f>
        <v>1.8000966763699668</v>
      </c>
      <c r="N199" s="114">
        <f>N$154*(Calculations!$M49/Calculations!$M$5)</f>
        <v>2.2999999999999998</v>
      </c>
      <c r="O199" s="114">
        <f>O$154*(Calculations!$M49/Calculations!$M$5)</f>
        <v>3.2998066472600676</v>
      </c>
      <c r="P199" s="114">
        <f>P$154*(Calculations!$M49/Calculations!$M$5)</f>
        <v>3.2998066472600676</v>
      </c>
      <c r="Q199" s="114">
        <f>Q$154*(Calculations!$M49/Calculations!$M$5)</f>
        <v>2.633268882420023</v>
      </c>
      <c r="T199" s="6" t="s">
        <v>410</v>
      </c>
      <c r="U199" s="6"/>
      <c r="V199" s="16"/>
      <c r="W199" s="16"/>
      <c r="X199" s="16"/>
      <c r="Y199" s="2"/>
      <c r="AB199" s="211" t="s">
        <v>411</v>
      </c>
    </row>
    <row r="200" spans="3:130" x14ac:dyDescent="0.35">
      <c r="C200" s="98">
        <v>45</v>
      </c>
      <c r="E200" s="115" t="str">
        <f>IF(Calculations!C50=0, "Z_empty_row_"&amp;C200,Calculations!C50)</f>
        <v>DS Dafra</v>
      </c>
      <c r="F200" s="113">
        <f>F$154*(Calculations!$M50/Calculations!$M$5)</f>
        <v>0.32173492711434931</v>
      </c>
      <c r="G200" s="113">
        <f>G$154*(Calculations!$M50/Calculations!$M$5)</f>
        <v>0.43040956268609581</v>
      </c>
      <c r="H200" s="113">
        <f>H$154*(Calculations!$M50/Calculations!$M$5)</f>
        <v>0.53908419825784237</v>
      </c>
      <c r="I200" s="113">
        <f>I$154*(Calculations!$M50/Calculations!$M$5)</f>
        <v>0.5608191253721917</v>
      </c>
      <c r="J200" s="113">
        <f>J$154*(Calculations!$M50/Calculations!$M$5)</f>
        <v>0.49561434402914362</v>
      </c>
      <c r="K200" s="113">
        <f>K$154*(Calculations!$M50/Calculations!$M$5)</f>
        <v>0.38693970845739711</v>
      </c>
      <c r="L200" s="113">
        <f>L$154*(Calculations!$M50/Calculations!$M$5)</f>
        <v>0.27826507288565072</v>
      </c>
      <c r="M200" s="113">
        <f>M$154*(Calculations!$M50/Calculations!$M$5)</f>
        <v>0.23479521865695219</v>
      </c>
      <c r="N200" s="113">
        <f>N$154*(Calculations!$M50/Calculations!$M$5)</f>
        <v>0.3</v>
      </c>
      <c r="O200" s="113">
        <f>O$154*(Calculations!$M50/Calculations!$M$5)</f>
        <v>0.43040956268609581</v>
      </c>
      <c r="P200" s="113">
        <f>P$154*(Calculations!$M50/Calculations!$M$5)</f>
        <v>0.43040956268609581</v>
      </c>
      <c r="Q200" s="113">
        <f>Q$154*(Calculations!$M50/Calculations!$M$5)</f>
        <v>0.34346985422869869</v>
      </c>
      <c r="T200" s="6" t="s">
        <v>412</v>
      </c>
      <c r="U200" s="6"/>
      <c r="V200" s="16" t="s">
        <v>437</v>
      </c>
      <c r="W200" s="16"/>
      <c r="X200" s="16"/>
      <c r="Y200" s="2"/>
      <c r="AA200" s="211" t="s">
        <v>414</v>
      </c>
      <c r="AB200" t="s">
        <v>119</v>
      </c>
      <c r="AC200" t="s">
        <v>415</v>
      </c>
    </row>
    <row r="201" spans="3:130" x14ac:dyDescent="0.35">
      <c r="C201" s="98">
        <v>46</v>
      </c>
      <c r="E201" s="115" t="str">
        <f>IF(Calculations!C51=0, "Z_empty_row_"&amp;C201,Calculations!C51)</f>
        <v>DS Dande</v>
      </c>
      <c r="F201" s="114">
        <f>F$154*(Calculations!$M51/Calculations!$M$5)</f>
        <v>0.32173492711434931</v>
      </c>
      <c r="G201" s="114">
        <f>G$154*(Calculations!$M51/Calculations!$M$5)</f>
        <v>0.43040956268609581</v>
      </c>
      <c r="H201" s="114">
        <f>H$154*(Calculations!$M51/Calculations!$M$5)</f>
        <v>0.53908419825784237</v>
      </c>
      <c r="I201" s="114">
        <f>I$154*(Calculations!$M51/Calculations!$M$5)</f>
        <v>0.5608191253721917</v>
      </c>
      <c r="J201" s="114">
        <f>J$154*(Calculations!$M51/Calculations!$M$5)</f>
        <v>0.49561434402914362</v>
      </c>
      <c r="K201" s="114">
        <f>K$154*(Calculations!$M51/Calculations!$M$5)</f>
        <v>0.38693970845739711</v>
      </c>
      <c r="L201" s="114">
        <f>L$154*(Calculations!$M51/Calculations!$M$5)</f>
        <v>0.27826507288565072</v>
      </c>
      <c r="M201" s="114">
        <f>M$154*(Calculations!$M51/Calculations!$M$5)</f>
        <v>0.23479521865695219</v>
      </c>
      <c r="N201" s="114">
        <f>N$154*(Calculations!$M51/Calculations!$M$5)</f>
        <v>0.3</v>
      </c>
      <c r="O201" s="114">
        <f>O$154*(Calculations!$M51/Calculations!$M$5)</f>
        <v>0.43040956268609581</v>
      </c>
      <c r="P201" s="114">
        <f>P$154*(Calculations!$M51/Calculations!$M$5)</f>
        <v>0.43040956268609581</v>
      </c>
      <c r="Q201" s="114">
        <f>Q$154*(Calculations!$M51/Calculations!$M$5)</f>
        <v>0.34346985422869869</v>
      </c>
      <c r="T201" s="6" t="str">
        <f>IF(T158="Grand Total",AB156, Calculations!B5)</f>
        <v>DS Tougan</v>
      </c>
      <c r="U201" s="14" t="s">
        <v>95</v>
      </c>
      <c r="V201" s="130">
        <f>IF(T$202="Grand Total",AC201,F376)</f>
        <v>2.6060529096262299</v>
      </c>
      <c r="W201" s="16"/>
      <c r="X201" s="16"/>
      <c r="Y201" s="6"/>
      <c r="AA201" s="1" t="s">
        <v>416</v>
      </c>
      <c r="AB201" s="270">
        <v>2.6060529096262299</v>
      </c>
      <c r="AC201" s="270">
        <v>2.6060529096262299</v>
      </c>
    </row>
    <row r="202" spans="3:130" x14ac:dyDescent="0.35">
      <c r="C202" s="98">
        <v>47</v>
      </c>
      <c r="E202" s="115" t="str">
        <f>IF(Calculations!C52=0, "Z_empty_row_"&amp;C202,Calculations!C52)</f>
        <v>DS Do</v>
      </c>
      <c r="F202" s="113">
        <f>F$154*(Calculations!$M52/Calculations!$M$5)</f>
        <v>0.32173492711434931</v>
      </c>
      <c r="G202" s="113">
        <f>G$154*(Calculations!$M52/Calculations!$M$5)</f>
        <v>0.43040956268609581</v>
      </c>
      <c r="H202" s="113">
        <f>H$154*(Calculations!$M52/Calculations!$M$5)</f>
        <v>0.53908419825784237</v>
      </c>
      <c r="I202" s="113">
        <f>I$154*(Calculations!$M52/Calculations!$M$5)</f>
        <v>0.5608191253721917</v>
      </c>
      <c r="J202" s="113">
        <f>J$154*(Calculations!$M52/Calculations!$M$5)</f>
        <v>0.49561434402914362</v>
      </c>
      <c r="K202" s="113">
        <f>K$154*(Calculations!$M52/Calculations!$M$5)</f>
        <v>0.38693970845739711</v>
      </c>
      <c r="L202" s="113">
        <f>L$154*(Calculations!$M52/Calculations!$M$5)</f>
        <v>0.27826507288565072</v>
      </c>
      <c r="M202" s="113">
        <f>M$154*(Calculations!$M52/Calculations!$M$5)</f>
        <v>0.23479521865695219</v>
      </c>
      <c r="N202" s="113">
        <f>N$154*(Calculations!$M52/Calculations!$M$5)</f>
        <v>0.3</v>
      </c>
      <c r="O202" s="113">
        <f>O$154*(Calculations!$M52/Calculations!$M$5)</f>
        <v>0.43040956268609581</v>
      </c>
      <c r="P202" s="113">
        <f>P$154*(Calculations!$M52/Calculations!$M$5)</f>
        <v>0.43040956268609581</v>
      </c>
      <c r="Q202" s="113">
        <f>Q$154*(Calculations!$M52/Calculations!$M$5)</f>
        <v>0.34346985422869869</v>
      </c>
      <c r="T202" s="6" t="str">
        <f>AC200</f>
        <v>Grand Total</v>
      </c>
      <c r="U202" s="14" t="s">
        <v>96</v>
      </c>
      <c r="V202" s="16">
        <f>IF(T$202="Grand Total",AC202,G376)</f>
        <v>3.4863174577573766</v>
      </c>
      <c r="W202" s="16"/>
      <c r="X202" s="16"/>
      <c r="Y202" s="6"/>
      <c r="AA202" s="1" t="s">
        <v>417</v>
      </c>
      <c r="AB202" s="270">
        <v>3.4863174577573766</v>
      </c>
      <c r="AC202" s="270">
        <v>3.4863174577573766</v>
      </c>
    </row>
    <row r="203" spans="3:130" x14ac:dyDescent="0.35">
      <c r="C203" s="98">
        <v>48</v>
      </c>
      <c r="E203" s="115" t="str">
        <f>IF(Calculations!C53=0, "Z_empty_row_"&amp;C203,Calculations!C53)</f>
        <v>DS Hounde</v>
      </c>
      <c r="F203" s="114">
        <f>F$154*(Calculations!$M53/Calculations!$M$5)</f>
        <v>0.9652047813430481</v>
      </c>
      <c r="G203" s="114">
        <f>G$154*(Calculations!$M53/Calculations!$M$5)</f>
        <v>1.2912286880582875</v>
      </c>
      <c r="H203" s="114">
        <f>H$154*(Calculations!$M53/Calculations!$M$5)</f>
        <v>1.6172525947735272</v>
      </c>
      <c r="I203" s="114">
        <f>I$154*(Calculations!$M53/Calculations!$M$5)</f>
        <v>1.6824573761165751</v>
      </c>
      <c r="J203" s="114">
        <f>J$154*(Calculations!$M53/Calculations!$M$5)</f>
        <v>1.4868430320874311</v>
      </c>
      <c r="K203" s="114">
        <f>K$154*(Calculations!$M53/Calculations!$M$5)</f>
        <v>1.1608191253721913</v>
      </c>
      <c r="L203" s="114">
        <f>L$154*(Calculations!$M53/Calculations!$M$5)</f>
        <v>0.83479521865695228</v>
      </c>
      <c r="M203" s="114">
        <f>M$154*(Calculations!$M53/Calculations!$M$5)</f>
        <v>0.70438565597085667</v>
      </c>
      <c r="N203" s="114">
        <f>N$154*(Calculations!$M53/Calculations!$M$5)</f>
        <v>0.9</v>
      </c>
      <c r="O203" s="114">
        <f>O$154*(Calculations!$M53/Calculations!$M$5)</f>
        <v>1.2912286880582875</v>
      </c>
      <c r="P203" s="114">
        <f>P$154*(Calculations!$M53/Calculations!$M$5)</f>
        <v>1.2912286880582875</v>
      </c>
      <c r="Q203" s="114">
        <f>Q$154*(Calculations!$M53/Calculations!$M$5)</f>
        <v>1.0304095626860961</v>
      </c>
      <c r="T203" s="6"/>
      <c r="U203" s="14" t="s">
        <v>97</v>
      </c>
      <c r="V203" s="16">
        <f>IF(T$202="Grand Total",AC203,H376)</f>
        <v>4.3665820058885236</v>
      </c>
      <c r="W203" s="16"/>
      <c r="X203" s="16"/>
      <c r="Y203" s="6"/>
      <c r="AA203" s="1" t="s">
        <v>418</v>
      </c>
      <c r="AB203" s="270">
        <v>4.3665820058885236</v>
      </c>
      <c r="AC203" s="270">
        <v>4.3665820058885236</v>
      </c>
      <c r="DX203" s="251"/>
      <c r="DY203" s="210"/>
      <c r="DZ203" s="210"/>
    </row>
    <row r="204" spans="3:130" x14ac:dyDescent="0.35">
      <c r="C204" s="98">
        <v>49</v>
      </c>
      <c r="E204" s="115" t="str">
        <f>IF(Calculations!C54=0, "Z_empty_row_"&amp;C204,Calculations!C54)</f>
        <v>DS Karangasso Vigue</v>
      </c>
      <c r="F204" s="113">
        <f>F$154*(Calculations!$M54/Calculations!$M$5)</f>
        <v>0.32173492711434931</v>
      </c>
      <c r="G204" s="113">
        <f>G$154*(Calculations!$M54/Calculations!$M$5)</f>
        <v>0.43040956268609581</v>
      </c>
      <c r="H204" s="113">
        <f>H$154*(Calculations!$M54/Calculations!$M$5)</f>
        <v>0.53908419825784237</v>
      </c>
      <c r="I204" s="113">
        <f>I$154*(Calculations!$M54/Calculations!$M$5)</f>
        <v>0.5608191253721917</v>
      </c>
      <c r="J204" s="113">
        <f>J$154*(Calculations!$M54/Calculations!$M$5)</f>
        <v>0.49561434402914362</v>
      </c>
      <c r="K204" s="113">
        <f>K$154*(Calculations!$M54/Calculations!$M$5)</f>
        <v>0.38693970845739711</v>
      </c>
      <c r="L204" s="113">
        <f>L$154*(Calculations!$M54/Calculations!$M$5)</f>
        <v>0.27826507288565072</v>
      </c>
      <c r="M204" s="113">
        <f>M$154*(Calculations!$M54/Calculations!$M$5)</f>
        <v>0.23479521865695219</v>
      </c>
      <c r="N204" s="113">
        <f>N$154*(Calculations!$M54/Calculations!$M$5)</f>
        <v>0.3</v>
      </c>
      <c r="O204" s="113">
        <f>O$154*(Calculations!$M54/Calculations!$M$5)</f>
        <v>0.43040956268609581</v>
      </c>
      <c r="P204" s="113">
        <f>P$154*(Calculations!$M54/Calculations!$M$5)</f>
        <v>0.43040956268609581</v>
      </c>
      <c r="Q204" s="113">
        <f>Q$154*(Calculations!$M54/Calculations!$M$5)</f>
        <v>0.34346985422869869</v>
      </c>
      <c r="T204" s="6"/>
      <c r="U204" s="14" t="s">
        <v>98</v>
      </c>
      <c r="V204" s="16">
        <f>IF(T$202="Grand Total",AC204,I376)</f>
        <v>4.5426349155147534</v>
      </c>
      <c r="W204" s="16"/>
      <c r="X204" s="16"/>
      <c r="Y204" s="6"/>
      <c r="AA204" s="1" t="s">
        <v>419</v>
      </c>
      <c r="AB204" s="270">
        <v>4.5426349155147534</v>
      </c>
      <c r="AC204" s="270">
        <v>4.5426349155147534</v>
      </c>
      <c r="DX204" s="251"/>
      <c r="DY204" s="210"/>
      <c r="DZ204" s="210"/>
    </row>
    <row r="205" spans="3:130" x14ac:dyDescent="0.35">
      <c r="C205" s="98">
        <v>50</v>
      </c>
      <c r="E205" s="115" t="str">
        <f>IF(Calculations!C55=0, "Z_empty_row_"&amp;C205,Calculations!C55)</f>
        <v>DS LÃ©na</v>
      </c>
      <c r="F205" s="114">
        <f>F$154*(Calculations!$M55/Calculations!$M$5)</f>
        <v>0.32173492711434931</v>
      </c>
      <c r="G205" s="114">
        <f>G$154*(Calculations!$M55/Calculations!$M$5)</f>
        <v>0.43040956268609581</v>
      </c>
      <c r="H205" s="114">
        <f>H$154*(Calculations!$M55/Calculations!$M$5)</f>
        <v>0.53908419825784237</v>
      </c>
      <c r="I205" s="114">
        <f>I$154*(Calculations!$M55/Calculations!$M$5)</f>
        <v>0.5608191253721917</v>
      </c>
      <c r="J205" s="114">
        <f>J$154*(Calculations!$M55/Calculations!$M$5)</f>
        <v>0.49561434402914362</v>
      </c>
      <c r="K205" s="114">
        <f>K$154*(Calculations!$M55/Calculations!$M$5)</f>
        <v>0.38693970845739711</v>
      </c>
      <c r="L205" s="114">
        <f>L$154*(Calculations!$M55/Calculations!$M$5)</f>
        <v>0.27826507288565072</v>
      </c>
      <c r="M205" s="114">
        <f>M$154*(Calculations!$M55/Calculations!$M$5)</f>
        <v>0.23479521865695219</v>
      </c>
      <c r="N205" s="114">
        <f>N$154*(Calculations!$M55/Calculations!$M$5)</f>
        <v>0.3</v>
      </c>
      <c r="O205" s="114">
        <f>O$154*(Calculations!$M55/Calculations!$M$5)</f>
        <v>0.43040956268609581</v>
      </c>
      <c r="P205" s="114">
        <f>P$154*(Calculations!$M55/Calculations!$M$5)</f>
        <v>0.43040956268609581</v>
      </c>
      <c r="Q205" s="114">
        <f>Q$154*(Calculations!$M55/Calculations!$M$5)</f>
        <v>0.34346985422869869</v>
      </c>
      <c r="T205" s="6"/>
      <c r="U205" s="14" t="s">
        <v>99</v>
      </c>
      <c r="V205" s="16">
        <f>IF(T$202="Grand Total",AC205,J376)</f>
        <v>4.0144761866360641</v>
      </c>
      <c r="W205" s="16"/>
      <c r="X205" s="15"/>
      <c r="Y205" s="6"/>
      <c r="AA205" s="1" t="s">
        <v>420</v>
      </c>
      <c r="AB205" s="270">
        <v>4.0144761866360641</v>
      </c>
      <c r="AC205" s="270">
        <v>4.0144761866360641</v>
      </c>
      <c r="DX205" s="251"/>
      <c r="DY205" s="210"/>
      <c r="DZ205" s="210"/>
    </row>
    <row r="206" spans="3:130" x14ac:dyDescent="0.35">
      <c r="C206" s="98">
        <v>51</v>
      </c>
      <c r="E206" s="115" t="str">
        <f>IF(Calculations!C56=0, "Z_empty_row_"&amp;C206,Calculations!C56)</f>
        <v>DS N'Dorola</v>
      </c>
      <c r="F206" s="113">
        <f>F$154*(Calculations!$M56/Calculations!$M$5)</f>
        <v>0.32173492711434931</v>
      </c>
      <c r="G206" s="113">
        <f>G$154*(Calculations!$M56/Calculations!$M$5)</f>
        <v>0.43040956268609581</v>
      </c>
      <c r="H206" s="113">
        <f>H$154*(Calculations!$M56/Calculations!$M$5)</f>
        <v>0.53908419825784237</v>
      </c>
      <c r="I206" s="113">
        <f>I$154*(Calculations!$M56/Calculations!$M$5)</f>
        <v>0.5608191253721917</v>
      </c>
      <c r="J206" s="113">
        <f>J$154*(Calculations!$M56/Calculations!$M$5)</f>
        <v>0.49561434402914362</v>
      </c>
      <c r="K206" s="113">
        <f>K$154*(Calculations!$M56/Calculations!$M$5)</f>
        <v>0.38693970845739711</v>
      </c>
      <c r="L206" s="113">
        <f>L$154*(Calculations!$M56/Calculations!$M$5)</f>
        <v>0.27826507288565072</v>
      </c>
      <c r="M206" s="113">
        <f>M$154*(Calculations!$M56/Calculations!$M$5)</f>
        <v>0.23479521865695219</v>
      </c>
      <c r="N206" s="113">
        <f>N$154*(Calculations!$M56/Calculations!$M$5)</f>
        <v>0.3</v>
      </c>
      <c r="O206" s="113">
        <f>O$154*(Calculations!$M56/Calculations!$M$5)</f>
        <v>0.43040956268609581</v>
      </c>
      <c r="P206" s="113">
        <f>P$154*(Calculations!$M56/Calculations!$M$5)</f>
        <v>0.43040956268609581</v>
      </c>
      <c r="Q206" s="113">
        <f>Q$154*(Calculations!$M56/Calculations!$M$5)</f>
        <v>0.34346985422869869</v>
      </c>
      <c r="T206" s="6"/>
      <c r="U206" s="14" t="s">
        <v>100</v>
      </c>
      <c r="V206" s="16">
        <f>IF(T$202="Grand Total",AC206,K376)</f>
        <v>3.1342116385049175</v>
      </c>
      <c r="W206" s="16"/>
      <c r="X206" s="15"/>
      <c r="Y206" s="6"/>
      <c r="AA206" s="1" t="s">
        <v>421</v>
      </c>
      <c r="AB206" s="270">
        <v>3.1342116385049175</v>
      </c>
      <c r="AC206" s="270">
        <v>3.1342116385049175</v>
      </c>
      <c r="DX206" s="251"/>
      <c r="DY206" s="210"/>
      <c r="DZ206" s="210"/>
    </row>
    <row r="207" spans="3:130" x14ac:dyDescent="0.35">
      <c r="C207" s="98">
        <v>52</v>
      </c>
      <c r="E207" s="115" t="str">
        <f>IF(Calculations!C57=0, "Z_empty_row_"&amp;C207,Calculations!C57)</f>
        <v>DS Orodara</v>
      </c>
      <c r="F207" s="114">
        <f>F$154*(Calculations!$M57/Calculations!$M$5)</f>
        <v>0.32173492711434931</v>
      </c>
      <c r="G207" s="114">
        <f>G$154*(Calculations!$M57/Calculations!$M$5)</f>
        <v>0.43040956268609581</v>
      </c>
      <c r="H207" s="114">
        <f>H$154*(Calculations!$M57/Calculations!$M$5)</f>
        <v>0.53908419825784237</v>
      </c>
      <c r="I207" s="114">
        <f>I$154*(Calculations!$M57/Calculations!$M$5)</f>
        <v>0.5608191253721917</v>
      </c>
      <c r="J207" s="114">
        <f>J$154*(Calculations!$M57/Calculations!$M$5)</f>
        <v>0.49561434402914362</v>
      </c>
      <c r="K207" s="114">
        <f>K$154*(Calculations!$M57/Calculations!$M$5)</f>
        <v>0.38693970845739711</v>
      </c>
      <c r="L207" s="114">
        <f>L$154*(Calculations!$M57/Calculations!$M$5)</f>
        <v>0.27826507288565072</v>
      </c>
      <c r="M207" s="114">
        <f>M$154*(Calculations!$M57/Calculations!$M$5)</f>
        <v>0.23479521865695219</v>
      </c>
      <c r="N207" s="114">
        <f>N$154*(Calculations!$M57/Calculations!$M$5)</f>
        <v>0.3</v>
      </c>
      <c r="O207" s="114">
        <f>O$154*(Calculations!$M57/Calculations!$M$5)</f>
        <v>0.43040956268609581</v>
      </c>
      <c r="P207" s="114">
        <f>P$154*(Calculations!$M57/Calculations!$M$5)</f>
        <v>0.43040956268609581</v>
      </c>
      <c r="Q207" s="114">
        <f>Q$154*(Calculations!$M57/Calculations!$M$5)</f>
        <v>0.34346985422869869</v>
      </c>
      <c r="T207" s="6"/>
      <c r="U207" s="14" t="s">
        <v>101</v>
      </c>
      <c r="V207" s="16">
        <f>IF(T$202="Grand Total",AC207,L376)</f>
        <v>2.2539470903737717</v>
      </c>
      <c r="W207" s="16"/>
      <c r="X207" s="15"/>
      <c r="Y207" s="2"/>
      <c r="AA207" s="1" t="s">
        <v>422</v>
      </c>
      <c r="AB207" s="270">
        <v>2.2539470903737717</v>
      </c>
      <c r="AC207" s="270">
        <v>2.2539470903737717</v>
      </c>
      <c r="DX207" s="251"/>
      <c r="DY207" s="210"/>
      <c r="DZ207" s="210"/>
    </row>
    <row r="208" spans="3:130" x14ac:dyDescent="0.35">
      <c r="C208" s="98">
        <v>53</v>
      </c>
      <c r="E208" s="115" t="str">
        <f>IF(Calculations!C58=0, "Z_empty_row_"&amp;C208,Calculations!C58)</f>
        <v>DS Gourcy</v>
      </c>
      <c r="F208" s="113">
        <f>F$154*(Calculations!$M58/Calculations!$M$5)</f>
        <v>2.8956143440291444</v>
      </c>
      <c r="G208" s="113">
        <f>G$154*(Calculations!$M58/Calculations!$M$5)</f>
        <v>3.8736860641748625</v>
      </c>
      <c r="H208" s="113">
        <f>H$154*(Calculations!$M58/Calculations!$M$5)</f>
        <v>4.8517577843205819</v>
      </c>
      <c r="I208" s="113">
        <f>I$154*(Calculations!$M58/Calculations!$M$5)</f>
        <v>5.0473721283497257</v>
      </c>
      <c r="J208" s="113">
        <f>J$154*(Calculations!$M58/Calculations!$M$5)</f>
        <v>4.4605290962622934</v>
      </c>
      <c r="K208" s="113">
        <f>K$154*(Calculations!$M58/Calculations!$M$5)</f>
        <v>3.4824573761165745</v>
      </c>
      <c r="L208" s="113">
        <f>L$154*(Calculations!$M58/Calculations!$M$5)</f>
        <v>2.5043856559708568</v>
      </c>
      <c r="M208" s="113">
        <f>M$154*(Calculations!$M58/Calculations!$M$5)</f>
        <v>2.1131569679125701</v>
      </c>
      <c r="N208" s="113">
        <f>N$154*(Calculations!$M58/Calculations!$M$5)</f>
        <v>2.7</v>
      </c>
      <c r="O208" s="113">
        <f>O$154*(Calculations!$M58/Calculations!$M$5)</f>
        <v>3.8736860641748625</v>
      </c>
      <c r="P208" s="113">
        <f>P$154*(Calculations!$M58/Calculations!$M$5)</f>
        <v>3.8736860641748625</v>
      </c>
      <c r="Q208" s="113">
        <f>Q$154*(Calculations!$M58/Calculations!$M$5)</f>
        <v>3.0912286880582887</v>
      </c>
      <c r="T208" s="6"/>
      <c r="U208" s="14" t="s">
        <v>102</v>
      </c>
      <c r="V208" s="16">
        <f>IF(T$202="Grand Total",AC208,M376)</f>
        <v>1.9018412711213131</v>
      </c>
      <c r="W208" s="16"/>
      <c r="X208" s="15"/>
      <c r="Y208" s="4"/>
      <c r="AA208" s="1" t="s">
        <v>423</v>
      </c>
      <c r="AB208" s="270">
        <v>1.9018412711213131</v>
      </c>
      <c r="AC208" s="270">
        <v>1.9018412711213131</v>
      </c>
      <c r="DX208" s="251"/>
      <c r="DY208" s="210"/>
      <c r="DZ208" s="210"/>
    </row>
    <row r="209" spans="3:130" x14ac:dyDescent="0.35">
      <c r="C209" s="98">
        <v>54</v>
      </c>
      <c r="E209" s="115" t="str">
        <f>IF(Calculations!C59=0, "Z_empty_row_"&amp;C209,Calculations!C59)</f>
        <v>DS Ouahigouya</v>
      </c>
      <c r="F209" s="114">
        <f>F$154*(Calculations!$M59/Calculations!$M$5)</f>
        <v>1.8231645869813129</v>
      </c>
      <c r="G209" s="114">
        <f>G$154*(Calculations!$M59/Calculations!$M$5)</f>
        <v>2.438987521887876</v>
      </c>
      <c r="H209" s="114">
        <f>H$154*(Calculations!$M59/Calculations!$M$5)</f>
        <v>3.0548104567944403</v>
      </c>
      <c r="I209" s="114">
        <f>I$154*(Calculations!$M59/Calculations!$M$5)</f>
        <v>3.1779750437757528</v>
      </c>
      <c r="J209" s="114">
        <f>J$154*(Calculations!$M59/Calculations!$M$5)</f>
        <v>2.808481282831814</v>
      </c>
      <c r="K209" s="114">
        <f>K$154*(Calculations!$M59/Calculations!$M$5)</f>
        <v>2.1926583479252502</v>
      </c>
      <c r="L209" s="114">
        <f>L$154*(Calculations!$M59/Calculations!$M$5)</f>
        <v>1.5768354130186875</v>
      </c>
      <c r="M209" s="114">
        <f>M$154*(Calculations!$M59/Calculations!$M$5)</f>
        <v>1.3305062390560625</v>
      </c>
      <c r="N209" s="114">
        <f>N$154*(Calculations!$M59/Calculations!$M$5)</f>
        <v>1.7</v>
      </c>
      <c r="O209" s="114">
        <f>O$154*(Calculations!$M59/Calculations!$M$5)</f>
        <v>2.438987521887876</v>
      </c>
      <c r="P209" s="114">
        <f>P$154*(Calculations!$M59/Calculations!$M$5)</f>
        <v>2.438987521887876</v>
      </c>
      <c r="Q209" s="114">
        <f>Q$154*(Calculations!$M59/Calculations!$M$5)</f>
        <v>1.9463291739626258</v>
      </c>
      <c r="T209" s="6"/>
      <c r="U209" s="14" t="s">
        <v>103</v>
      </c>
      <c r="V209" s="16">
        <f>IF(T$202="Grand Total",AC209,N376)</f>
        <v>2.4300000000000002</v>
      </c>
      <c r="W209" s="16"/>
      <c r="X209" s="15"/>
      <c r="Y209" s="5"/>
      <c r="AA209" s="1" t="s">
        <v>424</v>
      </c>
      <c r="AB209" s="270">
        <v>2.4300000000000002</v>
      </c>
      <c r="AC209" s="270">
        <v>2.4300000000000002</v>
      </c>
      <c r="DX209" s="251"/>
      <c r="DY209" s="210"/>
      <c r="DZ209" s="210"/>
    </row>
    <row r="210" spans="3:130" x14ac:dyDescent="0.35">
      <c r="C210" s="98">
        <v>55</v>
      </c>
      <c r="E210" s="115" t="str">
        <f>IF(Calculations!C60=0, "Z_empty_row_"&amp;C210,Calculations!C60)</f>
        <v>DS SÃ©guÃ©nÃ©ga</v>
      </c>
      <c r="F210" s="113">
        <f>F$154*(Calculations!$M60/Calculations!$M$5)</f>
        <v>1.8231645869813129</v>
      </c>
      <c r="G210" s="113">
        <f>G$154*(Calculations!$M60/Calculations!$M$5)</f>
        <v>2.438987521887876</v>
      </c>
      <c r="H210" s="113">
        <f>H$154*(Calculations!$M60/Calculations!$M$5)</f>
        <v>3.0548104567944403</v>
      </c>
      <c r="I210" s="113">
        <f>I$154*(Calculations!$M60/Calculations!$M$5)</f>
        <v>3.1779750437757528</v>
      </c>
      <c r="J210" s="113">
        <f>J$154*(Calculations!$M60/Calculations!$M$5)</f>
        <v>2.808481282831814</v>
      </c>
      <c r="K210" s="113">
        <f>K$154*(Calculations!$M60/Calculations!$M$5)</f>
        <v>2.1926583479252502</v>
      </c>
      <c r="L210" s="113">
        <f>L$154*(Calculations!$M60/Calculations!$M$5)</f>
        <v>1.5768354130186875</v>
      </c>
      <c r="M210" s="113">
        <f>M$154*(Calculations!$M60/Calculations!$M$5)</f>
        <v>1.3305062390560625</v>
      </c>
      <c r="N210" s="113">
        <f>N$154*(Calculations!$M60/Calculations!$M$5)</f>
        <v>1.7</v>
      </c>
      <c r="O210" s="113">
        <f>O$154*(Calculations!$M60/Calculations!$M$5)</f>
        <v>2.438987521887876</v>
      </c>
      <c r="P210" s="113">
        <f>P$154*(Calculations!$M60/Calculations!$M$5)</f>
        <v>2.438987521887876</v>
      </c>
      <c r="Q210" s="113">
        <f>Q$154*(Calculations!$M60/Calculations!$M$5)</f>
        <v>1.9463291739626258</v>
      </c>
      <c r="T210" s="13"/>
      <c r="U210" s="14" t="s">
        <v>104</v>
      </c>
      <c r="V210" s="16">
        <f>IF(T$202="Grand Total",AC210,O376)</f>
        <v>3.4863174577573766</v>
      </c>
      <c r="W210" s="2"/>
      <c r="X210" s="15"/>
      <c r="Y210" s="6"/>
      <c r="AA210" s="1" t="s">
        <v>425</v>
      </c>
      <c r="AB210" s="270">
        <v>3.4863174577573766</v>
      </c>
      <c r="AC210" s="270">
        <v>3.4863174577573766</v>
      </c>
      <c r="DX210" s="251"/>
      <c r="DY210" s="210"/>
      <c r="DZ210" s="210"/>
    </row>
    <row r="211" spans="3:130" x14ac:dyDescent="0.35">
      <c r="C211" s="98">
        <v>56</v>
      </c>
      <c r="E211" s="115" t="str">
        <f>IF(Calculations!C61=0, "Z_empty_row_"&amp;C211,Calculations!C61)</f>
        <v>DS Thiou</v>
      </c>
      <c r="F211" s="114">
        <f>F$154*(Calculations!$M61/Calculations!$M$5)</f>
        <v>1.8231645869813129</v>
      </c>
      <c r="G211" s="114">
        <f>G$154*(Calculations!$M61/Calculations!$M$5)</f>
        <v>2.438987521887876</v>
      </c>
      <c r="H211" s="114">
        <f>H$154*(Calculations!$M61/Calculations!$M$5)</f>
        <v>3.0548104567944403</v>
      </c>
      <c r="I211" s="114">
        <f>I$154*(Calculations!$M61/Calculations!$M$5)</f>
        <v>3.1779750437757528</v>
      </c>
      <c r="J211" s="114">
        <f>J$154*(Calculations!$M61/Calculations!$M$5)</f>
        <v>2.808481282831814</v>
      </c>
      <c r="K211" s="114">
        <f>K$154*(Calculations!$M61/Calculations!$M$5)</f>
        <v>2.1926583479252502</v>
      </c>
      <c r="L211" s="114">
        <f>L$154*(Calculations!$M61/Calculations!$M$5)</f>
        <v>1.5768354130186875</v>
      </c>
      <c r="M211" s="114">
        <f>M$154*(Calculations!$M61/Calculations!$M$5)</f>
        <v>1.3305062390560625</v>
      </c>
      <c r="N211" s="114">
        <f>N$154*(Calculations!$M61/Calculations!$M$5)</f>
        <v>1.7</v>
      </c>
      <c r="O211" s="114">
        <f>O$154*(Calculations!$M61/Calculations!$M$5)</f>
        <v>2.438987521887876</v>
      </c>
      <c r="P211" s="114">
        <f>P$154*(Calculations!$M61/Calculations!$M$5)</f>
        <v>2.438987521887876</v>
      </c>
      <c r="Q211" s="114">
        <f>Q$154*(Calculations!$M61/Calculations!$M$5)</f>
        <v>1.9463291739626258</v>
      </c>
      <c r="T211" s="13"/>
      <c r="U211" s="14" t="s">
        <v>105</v>
      </c>
      <c r="V211" s="16">
        <f>IF(T$202="Grand Total",AC211,P376)</f>
        <v>3.4863174577573766</v>
      </c>
      <c r="W211" s="2"/>
      <c r="X211" s="15"/>
      <c r="Y211" s="6"/>
      <c r="AA211" s="1" t="s">
        <v>426</v>
      </c>
      <c r="AB211" s="270">
        <v>3.4863174577573766</v>
      </c>
      <c r="AC211" s="270">
        <v>3.4863174577573766</v>
      </c>
      <c r="DX211" s="210"/>
      <c r="DY211" s="210"/>
      <c r="DZ211" s="210"/>
    </row>
    <row r="212" spans="3:130" x14ac:dyDescent="0.35">
      <c r="C212" s="98">
        <v>57</v>
      </c>
      <c r="E212" s="115" t="str">
        <f>IF(Calculations!C62=0, "Z_empty_row_"&amp;C212,Calculations!C62)</f>
        <v>DS Titao</v>
      </c>
      <c r="F212" s="113">
        <f>F$154*(Calculations!$M62/Calculations!$M$5)</f>
        <v>1.7159196112765296</v>
      </c>
      <c r="G212" s="113">
        <f>G$154*(Calculations!$M62/Calculations!$M$5)</f>
        <v>2.2955176676591775</v>
      </c>
      <c r="H212" s="113">
        <f>H$154*(Calculations!$M62/Calculations!$M$5)</f>
        <v>2.8751157240418261</v>
      </c>
      <c r="I212" s="113">
        <f>I$154*(Calculations!$M62/Calculations!$M$5)</f>
        <v>2.9910353353183554</v>
      </c>
      <c r="J212" s="113">
        <f>J$154*(Calculations!$M62/Calculations!$M$5)</f>
        <v>2.6432765014887658</v>
      </c>
      <c r="K212" s="113">
        <f>K$154*(Calculations!$M62/Calculations!$M$5)</f>
        <v>2.0636784451061176</v>
      </c>
      <c r="L212" s="113">
        <f>L$154*(Calculations!$M62/Calculations!$M$5)</f>
        <v>1.4840803887234706</v>
      </c>
      <c r="M212" s="113">
        <f>M$154*(Calculations!$M62/Calculations!$M$5)</f>
        <v>1.2522411661704116</v>
      </c>
      <c r="N212" s="113">
        <f>N$154*(Calculations!$M62/Calculations!$M$5)</f>
        <v>1.5999999999999999</v>
      </c>
      <c r="O212" s="113">
        <f>O$154*(Calculations!$M62/Calculations!$M$5)</f>
        <v>2.2955176676591775</v>
      </c>
      <c r="P212" s="113">
        <f>P$154*(Calculations!$M62/Calculations!$M$5)</f>
        <v>2.2955176676591775</v>
      </c>
      <c r="Q212" s="113">
        <f>Q$154*(Calculations!$M62/Calculations!$M$5)</f>
        <v>1.8318392225530595</v>
      </c>
      <c r="T212" s="13"/>
      <c r="U212" s="14" t="s">
        <v>106</v>
      </c>
      <c r="V212" s="16">
        <f>IF(T$202="Grand Total",AC212,Q376)</f>
        <v>2.7821058192524597</v>
      </c>
      <c r="W212" s="2"/>
      <c r="X212" s="15"/>
      <c r="Y212" s="6"/>
      <c r="AA212" s="1" t="s">
        <v>427</v>
      </c>
      <c r="AB212" s="270">
        <v>2.7821058192524597</v>
      </c>
      <c r="AC212" s="270">
        <v>2.7821058192524597</v>
      </c>
      <c r="DX212" s="251"/>
      <c r="DY212" s="210"/>
      <c r="DZ212" s="210"/>
    </row>
    <row r="213" spans="3:130" x14ac:dyDescent="0.35">
      <c r="C213" s="98">
        <v>58</v>
      </c>
      <c r="E213" s="115" t="str">
        <f>IF(Calculations!C63=0, "Z_empty_row_"&amp;C213,Calculations!C63)</f>
        <v>DS Yako</v>
      </c>
      <c r="F213" s="114">
        <f>F$154*(Calculations!$M63/Calculations!$M$5)</f>
        <v>1.3941846841621806</v>
      </c>
      <c r="G213" s="114">
        <f>G$154*(Calculations!$M63/Calculations!$M$5)</f>
        <v>1.865108104973082</v>
      </c>
      <c r="H213" s="114">
        <f>H$154*(Calculations!$M63/Calculations!$M$5)</f>
        <v>2.3360315257839841</v>
      </c>
      <c r="I213" s="114">
        <f>I$154*(Calculations!$M63/Calculations!$M$5)</f>
        <v>2.4302162099461642</v>
      </c>
      <c r="J213" s="114">
        <f>J$154*(Calculations!$M63/Calculations!$M$5)</f>
        <v>2.1476621574596226</v>
      </c>
      <c r="K213" s="114">
        <f>K$154*(Calculations!$M63/Calculations!$M$5)</f>
        <v>1.676738736648721</v>
      </c>
      <c r="L213" s="114">
        <f>L$154*(Calculations!$M63/Calculations!$M$5)</f>
        <v>1.20581531583782</v>
      </c>
      <c r="M213" s="114">
        <f>M$154*(Calculations!$M63/Calculations!$M$5)</f>
        <v>1.0174459475134596</v>
      </c>
      <c r="N213" s="114">
        <f>N$154*(Calculations!$M63/Calculations!$M$5)</f>
        <v>1.3</v>
      </c>
      <c r="O213" s="114">
        <f>O$154*(Calculations!$M63/Calculations!$M$5)</f>
        <v>1.865108104973082</v>
      </c>
      <c r="P213" s="114">
        <f>P$154*(Calculations!$M63/Calculations!$M$5)</f>
        <v>1.865108104973082</v>
      </c>
      <c r="Q213" s="114">
        <f>Q$154*(Calculations!$M63/Calculations!$M$5)</f>
        <v>1.4883693683243611</v>
      </c>
      <c r="T213" s="13"/>
      <c r="U213" s="13"/>
      <c r="V213" s="16"/>
      <c r="W213" s="13"/>
      <c r="X213" s="2"/>
      <c r="Y213" s="6"/>
      <c r="AD213" s="251"/>
      <c r="AE213" s="251"/>
      <c r="AF213" s="251"/>
      <c r="AG213" s="240"/>
      <c r="AH213" s="251"/>
      <c r="AI213" s="251"/>
      <c r="AJ213" s="251"/>
      <c r="AK213" s="251"/>
      <c r="AL213" s="251"/>
      <c r="AM213" s="240"/>
      <c r="AN213" s="251"/>
      <c r="AO213" s="251"/>
      <c r="AP213" s="251"/>
      <c r="AQ213" s="251"/>
      <c r="AR213" s="251"/>
      <c r="AS213" s="240"/>
      <c r="AT213" s="251"/>
      <c r="AU213" s="251"/>
      <c r="AV213" s="251"/>
      <c r="AW213" s="251"/>
      <c r="AX213" s="251"/>
      <c r="AY213" s="240"/>
      <c r="AZ213" s="251"/>
      <c r="BA213" s="251"/>
      <c r="BB213" s="251"/>
      <c r="BC213" s="251"/>
      <c r="BD213" s="251"/>
      <c r="BE213" s="240"/>
      <c r="BF213" s="251"/>
      <c r="BG213" s="251"/>
      <c r="BH213" s="251"/>
      <c r="BI213" s="251"/>
      <c r="BJ213" s="251"/>
      <c r="BK213" s="240"/>
      <c r="BL213" s="251"/>
      <c r="BM213" s="251"/>
      <c r="BN213" s="251"/>
      <c r="BO213" s="251"/>
      <c r="BP213" s="251"/>
      <c r="BQ213" s="240"/>
      <c r="BR213" s="251"/>
      <c r="BS213" s="251"/>
      <c r="BT213" s="251"/>
      <c r="BU213" s="251"/>
      <c r="BV213" s="251"/>
      <c r="BW213" s="240"/>
      <c r="BX213" s="251"/>
      <c r="BY213" s="251"/>
      <c r="BZ213" s="251"/>
      <c r="CA213" s="251"/>
      <c r="CB213" s="251"/>
      <c r="CC213" s="240"/>
      <c r="CD213" s="251"/>
      <c r="CE213" s="251"/>
      <c r="CF213" s="251"/>
      <c r="CG213" s="251"/>
      <c r="CH213" s="251"/>
      <c r="CI213" s="240"/>
      <c r="CJ213" s="251"/>
      <c r="CK213" s="251"/>
      <c r="CL213" s="251"/>
      <c r="CM213" s="251"/>
      <c r="CN213" s="251"/>
      <c r="CO213" s="240"/>
      <c r="CP213" s="251"/>
      <c r="CQ213" s="251"/>
      <c r="CR213" s="251"/>
      <c r="CS213" s="251"/>
      <c r="CT213" s="251"/>
      <c r="CU213" s="240"/>
      <c r="CV213" s="251"/>
      <c r="CW213" s="251"/>
      <c r="CX213" s="251"/>
      <c r="CY213" s="251"/>
      <c r="CZ213" s="251"/>
      <c r="DA213" s="240"/>
      <c r="DB213" s="251"/>
      <c r="DC213" s="251"/>
      <c r="DD213" s="251"/>
      <c r="DE213" s="251"/>
      <c r="DF213" s="251"/>
      <c r="DG213" s="240"/>
      <c r="DH213" s="251"/>
      <c r="DI213" s="251"/>
      <c r="DJ213" s="251"/>
      <c r="DK213" s="251"/>
      <c r="DL213" s="251"/>
      <c r="DM213" s="240"/>
      <c r="DN213" s="251"/>
      <c r="DO213" s="251"/>
      <c r="DP213" s="251"/>
      <c r="DQ213" s="251"/>
      <c r="DR213" s="251"/>
      <c r="DS213" s="240"/>
      <c r="DT213" s="251"/>
      <c r="DU213" s="251"/>
      <c r="DV213" s="251"/>
      <c r="DW213" s="251"/>
      <c r="DX213" s="251"/>
      <c r="DY213" s="210"/>
      <c r="DZ213" s="210"/>
    </row>
    <row r="214" spans="3:130" x14ac:dyDescent="0.35">
      <c r="C214" s="98">
        <v>59</v>
      </c>
      <c r="E214" s="115" t="str">
        <f>IF(Calculations!C64=0, "Z_empty_row_"&amp;C214,Calculations!C64)</f>
        <v>DS BoussÃ©</v>
      </c>
      <c r="F214" s="113">
        <f>F$154*(Calculations!$M64/Calculations!$M$5)</f>
        <v>0.4289799028191324</v>
      </c>
      <c r="G214" s="113">
        <f>G$154*(Calculations!$M64/Calculations!$M$5)</f>
        <v>0.57387941691479438</v>
      </c>
      <c r="H214" s="113">
        <f>H$154*(Calculations!$M64/Calculations!$M$5)</f>
        <v>0.71877893101045653</v>
      </c>
      <c r="I214" s="113">
        <f>I$154*(Calculations!$M64/Calculations!$M$5)</f>
        <v>0.74775883382958885</v>
      </c>
      <c r="J214" s="113">
        <f>J$154*(Calculations!$M64/Calculations!$M$5)</f>
        <v>0.66081912537219145</v>
      </c>
      <c r="K214" s="113">
        <f>K$154*(Calculations!$M64/Calculations!$M$5)</f>
        <v>0.51591961127652941</v>
      </c>
      <c r="L214" s="113">
        <f>L$154*(Calculations!$M64/Calculations!$M$5)</f>
        <v>0.37102009718086765</v>
      </c>
      <c r="M214" s="113">
        <f>M$154*(Calculations!$M64/Calculations!$M$5)</f>
        <v>0.3130602915426029</v>
      </c>
      <c r="N214" s="113">
        <f>N$154*(Calculations!$M64/Calculations!$M$5)</f>
        <v>0.39999999999999997</v>
      </c>
      <c r="O214" s="113">
        <f>O$154*(Calculations!$M64/Calculations!$M$5)</f>
        <v>0.57387941691479438</v>
      </c>
      <c r="P214" s="113">
        <f>P$154*(Calculations!$M64/Calculations!$M$5)</f>
        <v>0.57387941691479438</v>
      </c>
      <c r="Q214" s="113">
        <f>Q$154*(Calculations!$M64/Calculations!$M$5)</f>
        <v>0.45795980563826488</v>
      </c>
      <c r="T214" s="2"/>
      <c r="U214" s="9" t="s">
        <v>374</v>
      </c>
      <c r="V214" s="16">
        <f>IF(T$158="Grand Total",AVERAGE(V201:V212),AVERAGE(F376:Q376))</f>
        <v>3.2075670175158462</v>
      </c>
      <c r="W214" s="52"/>
      <c r="X214" s="16"/>
      <c r="AD214" s="251"/>
      <c r="AE214" s="251"/>
      <c r="AF214" s="251"/>
      <c r="AG214" s="240"/>
      <c r="AH214" s="251"/>
      <c r="AI214" s="251"/>
      <c r="AJ214" s="251"/>
      <c r="AK214" s="251"/>
      <c r="AL214" s="251"/>
      <c r="AM214" s="240"/>
      <c r="AN214" s="251"/>
      <c r="AO214" s="251"/>
      <c r="AP214" s="251"/>
      <c r="AQ214" s="251"/>
      <c r="AR214" s="251"/>
      <c r="AS214" s="240"/>
      <c r="AT214" s="251"/>
      <c r="AU214" s="251"/>
      <c r="AV214" s="251"/>
      <c r="AW214" s="251"/>
      <c r="AX214" s="251"/>
      <c r="AY214" s="240"/>
      <c r="AZ214" s="251"/>
      <c r="BA214" s="251"/>
      <c r="BB214" s="251"/>
      <c r="BC214" s="251"/>
      <c r="BD214" s="251"/>
      <c r="BE214" s="240"/>
      <c r="BF214" s="251"/>
      <c r="BG214" s="251"/>
      <c r="BH214" s="251"/>
      <c r="BI214" s="251"/>
      <c r="BJ214" s="251"/>
      <c r="BK214" s="240"/>
      <c r="BL214" s="251"/>
      <c r="BM214" s="251"/>
      <c r="BN214" s="251"/>
      <c r="BO214" s="251"/>
      <c r="BP214" s="251"/>
      <c r="BQ214" s="240"/>
      <c r="BR214" s="251"/>
      <c r="BS214" s="251"/>
      <c r="BT214" s="251"/>
      <c r="BU214" s="251"/>
      <c r="BV214" s="251"/>
      <c r="BW214" s="240"/>
      <c r="BX214" s="251"/>
      <c r="BY214" s="251"/>
      <c r="BZ214" s="251"/>
      <c r="CA214" s="251"/>
      <c r="CB214" s="251"/>
      <c r="CC214" s="240"/>
      <c r="CD214" s="251"/>
      <c r="CE214" s="251"/>
      <c r="CF214" s="251"/>
      <c r="CG214" s="251"/>
      <c r="CH214" s="251"/>
      <c r="CI214" s="240"/>
      <c r="CJ214" s="251"/>
      <c r="CK214" s="251"/>
      <c r="CL214" s="251"/>
      <c r="CM214" s="251"/>
      <c r="CN214" s="251"/>
      <c r="CO214" s="240"/>
      <c r="CP214" s="251"/>
      <c r="CQ214" s="251"/>
      <c r="CR214" s="251"/>
      <c r="CS214" s="251"/>
      <c r="CT214" s="251"/>
      <c r="CU214" s="240"/>
      <c r="CV214" s="251"/>
      <c r="CW214" s="251"/>
      <c r="CX214" s="251"/>
      <c r="CY214" s="251"/>
      <c r="CZ214" s="251"/>
      <c r="DA214" s="240"/>
      <c r="DB214" s="251"/>
      <c r="DC214" s="251"/>
      <c r="DD214" s="251"/>
      <c r="DE214" s="251"/>
      <c r="DF214" s="251"/>
      <c r="DG214" s="240"/>
      <c r="DH214" s="251"/>
      <c r="DI214" s="251"/>
      <c r="DJ214" s="251"/>
      <c r="DK214" s="251"/>
      <c r="DL214" s="251"/>
      <c r="DM214" s="240"/>
      <c r="DN214" s="251"/>
      <c r="DO214" s="251"/>
      <c r="DP214" s="251"/>
      <c r="DQ214" s="251"/>
      <c r="DR214" s="251"/>
      <c r="DS214" s="240"/>
      <c r="DT214" s="251"/>
      <c r="DU214" s="251"/>
      <c r="DV214" s="251"/>
      <c r="DW214" s="251"/>
      <c r="DX214" s="251"/>
      <c r="DY214" s="210"/>
      <c r="DZ214" s="210"/>
    </row>
    <row r="215" spans="3:130" x14ac:dyDescent="0.35">
      <c r="C215" s="98">
        <v>60</v>
      </c>
      <c r="E215" s="115" t="str">
        <f>IF(Calculations!C65=0, "Z_empty_row_"&amp;C215,Calculations!C65)</f>
        <v>DS ZiniarÃ©</v>
      </c>
      <c r="F215" s="114">
        <f>F$154*(Calculations!$M65/Calculations!$M$5)</f>
        <v>0.7507148299334816</v>
      </c>
      <c r="G215" s="114">
        <f>G$154*(Calculations!$M65/Calculations!$M$5)</f>
        <v>1.00428897960089</v>
      </c>
      <c r="H215" s="114">
        <f>H$154*(Calculations!$M65/Calculations!$M$5)</f>
        <v>1.2578631292682987</v>
      </c>
      <c r="I215" s="114">
        <f>I$154*(Calculations!$M65/Calculations!$M$5)</f>
        <v>1.3085779592017803</v>
      </c>
      <c r="J215" s="114">
        <f>J$154*(Calculations!$M65/Calculations!$M$5)</f>
        <v>1.156433469401335</v>
      </c>
      <c r="K215" s="114">
        <f>K$154*(Calculations!$M65/Calculations!$M$5)</f>
        <v>0.90285931973392641</v>
      </c>
      <c r="L215" s="114">
        <f>L$154*(Calculations!$M65/Calculations!$M$5)</f>
        <v>0.64928517006651831</v>
      </c>
      <c r="M215" s="114">
        <f>M$154*(Calculations!$M65/Calculations!$M$5)</f>
        <v>0.54785551019955503</v>
      </c>
      <c r="N215" s="114">
        <f>N$154*(Calculations!$M65/Calculations!$M$5)</f>
        <v>0.69999999999999984</v>
      </c>
      <c r="O215" s="114">
        <f>O$154*(Calculations!$M65/Calculations!$M$5)</f>
        <v>1.00428897960089</v>
      </c>
      <c r="P215" s="114">
        <f>P$154*(Calculations!$M65/Calculations!$M$5)</f>
        <v>1.00428897960089</v>
      </c>
      <c r="Q215" s="114">
        <f>Q$154*(Calculations!$M65/Calculations!$M$5)</f>
        <v>0.80142965986696346</v>
      </c>
      <c r="AD215" s="251"/>
      <c r="AE215" s="251"/>
      <c r="AF215" s="251"/>
      <c r="AG215" s="240"/>
      <c r="AH215" s="251"/>
      <c r="AI215" s="251"/>
      <c r="AJ215" s="251"/>
      <c r="AK215" s="251"/>
      <c r="AL215" s="251"/>
      <c r="AM215" s="240"/>
      <c r="AN215" s="251"/>
      <c r="AO215" s="251"/>
      <c r="AP215" s="251"/>
      <c r="AQ215" s="251"/>
      <c r="AR215" s="251"/>
      <c r="AS215" s="240"/>
      <c r="AT215" s="251"/>
      <c r="AU215" s="251"/>
      <c r="AV215" s="251"/>
      <c r="AW215" s="251"/>
      <c r="AX215" s="251"/>
      <c r="AY215" s="240"/>
      <c r="AZ215" s="251"/>
      <c r="BA215" s="251"/>
      <c r="BB215" s="251"/>
      <c r="BC215" s="251"/>
      <c r="BD215" s="251"/>
      <c r="BE215" s="240"/>
      <c r="BF215" s="251"/>
      <c r="BG215" s="251"/>
      <c r="BH215" s="251"/>
      <c r="BI215" s="251"/>
      <c r="BJ215" s="251"/>
      <c r="BK215" s="240"/>
      <c r="BL215" s="251"/>
      <c r="BM215" s="251"/>
      <c r="BN215" s="251"/>
      <c r="BO215" s="251"/>
      <c r="BP215" s="251"/>
      <c r="BQ215" s="240"/>
      <c r="BR215" s="251"/>
      <c r="BS215" s="251"/>
      <c r="BT215" s="251"/>
      <c r="BU215" s="251"/>
      <c r="BV215" s="251"/>
      <c r="BW215" s="240"/>
      <c r="BX215" s="251"/>
      <c r="BY215" s="251"/>
      <c r="BZ215" s="251"/>
      <c r="CA215" s="251"/>
      <c r="CB215" s="251"/>
      <c r="CC215" s="240"/>
      <c r="CD215" s="251"/>
      <c r="CE215" s="251"/>
      <c r="CF215" s="251"/>
      <c r="CG215" s="251"/>
      <c r="CH215" s="251"/>
      <c r="CI215" s="240"/>
      <c r="CJ215" s="251"/>
      <c r="CK215" s="251"/>
      <c r="CL215" s="251"/>
      <c r="CM215" s="251"/>
      <c r="CN215" s="251"/>
      <c r="CO215" s="240"/>
      <c r="CP215" s="251"/>
      <c r="CQ215" s="251"/>
      <c r="CR215" s="251"/>
      <c r="CS215" s="251"/>
      <c r="CT215" s="251"/>
      <c r="CU215" s="240"/>
      <c r="CV215" s="251"/>
      <c r="CW215" s="251"/>
      <c r="CX215" s="251"/>
      <c r="CY215" s="251"/>
      <c r="CZ215" s="251"/>
      <c r="DA215" s="240"/>
      <c r="DB215" s="251"/>
      <c r="DC215" s="251"/>
      <c r="DD215" s="251"/>
      <c r="DE215" s="251"/>
      <c r="DF215" s="251"/>
      <c r="DG215" s="240"/>
      <c r="DH215" s="251"/>
      <c r="DI215" s="251"/>
      <c r="DJ215" s="251"/>
      <c r="DK215" s="251"/>
      <c r="DL215" s="251"/>
      <c r="DM215" s="240"/>
      <c r="DN215" s="251"/>
      <c r="DO215" s="251"/>
      <c r="DP215" s="251"/>
      <c r="DQ215" s="251"/>
      <c r="DR215" s="251"/>
      <c r="DS215" s="240"/>
      <c r="DT215" s="251"/>
      <c r="DU215" s="251"/>
      <c r="DV215" s="251"/>
      <c r="DW215" s="251"/>
      <c r="DX215" s="251"/>
      <c r="DY215" s="210"/>
      <c r="DZ215" s="210"/>
    </row>
    <row r="216" spans="3:130" x14ac:dyDescent="0.35">
      <c r="C216" s="98">
        <v>61</v>
      </c>
      <c r="E216" s="115" t="str">
        <f>IF(Calculations!C66=0, "Z_empty_row_"&amp;C216,Calculations!C66)</f>
        <v>DS Zorgho</v>
      </c>
      <c r="F216" s="113">
        <f>F$154*(Calculations!$M66/Calculations!$M$5)</f>
        <v>0.32173492711434931</v>
      </c>
      <c r="G216" s="113">
        <f>G$154*(Calculations!$M66/Calculations!$M$5)</f>
        <v>0.43040956268609581</v>
      </c>
      <c r="H216" s="113">
        <f>H$154*(Calculations!$M66/Calculations!$M$5)</f>
        <v>0.53908419825784237</v>
      </c>
      <c r="I216" s="113">
        <f>I$154*(Calculations!$M66/Calculations!$M$5)</f>
        <v>0.5608191253721917</v>
      </c>
      <c r="J216" s="113">
        <f>J$154*(Calculations!$M66/Calculations!$M$5)</f>
        <v>0.49561434402914362</v>
      </c>
      <c r="K216" s="113">
        <f>K$154*(Calculations!$M66/Calculations!$M$5)</f>
        <v>0.38693970845739711</v>
      </c>
      <c r="L216" s="113">
        <f>L$154*(Calculations!$M66/Calculations!$M$5)</f>
        <v>0.27826507288565072</v>
      </c>
      <c r="M216" s="113">
        <f>M$154*(Calculations!$M66/Calculations!$M$5)</f>
        <v>0.23479521865695219</v>
      </c>
      <c r="N216" s="113">
        <f>N$154*(Calculations!$M66/Calculations!$M$5)</f>
        <v>0.3</v>
      </c>
      <c r="O216" s="113">
        <f>O$154*(Calculations!$M66/Calculations!$M$5)</f>
        <v>0.43040956268609581</v>
      </c>
      <c r="P216" s="113">
        <f>P$154*(Calculations!$M66/Calculations!$M$5)</f>
        <v>0.43040956268609581</v>
      </c>
      <c r="Q216" s="113">
        <f>Q$154*(Calculations!$M66/Calculations!$M$5)</f>
        <v>0.34346985422869869</v>
      </c>
      <c r="AD216" s="251"/>
      <c r="AE216" s="251"/>
      <c r="AF216" s="251"/>
      <c r="AG216" s="240"/>
      <c r="AH216" s="251"/>
      <c r="AI216" s="251"/>
      <c r="AJ216" s="251"/>
      <c r="AK216" s="251"/>
      <c r="AL216" s="251"/>
      <c r="AM216" s="240"/>
      <c r="AN216" s="251"/>
      <c r="AO216" s="251"/>
      <c r="AP216" s="251"/>
      <c r="AQ216" s="251"/>
      <c r="AR216" s="251"/>
      <c r="AS216" s="240"/>
      <c r="AT216" s="251"/>
      <c r="AU216" s="251"/>
      <c r="AV216" s="251"/>
      <c r="AW216" s="251"/>
      <c r="AX216" s="251"/>
      <c r="AY216" s="240"/>
      <c r="AZ216" s="251"/>
      <c r="BA216" s="251"/>
      <c r="BB216" s="251"/>
      <c r="BC216" s="251"/>
      <c r="BD216" s="251"/>
      <c r="BE216" s="240"/>
      <c r="BF216" s="251"/>
      <c r="BG216" s="251"/>
      <c r="BH216" s="251"/>
      <c r="BI216" s="251"/>
      <c r="BJ216" s="251"/>
      <c r="BK216" s="240"/>
      <c r="BL216" s="251"/>
      <c r="BM216" s="251"/>
      <c r="BN216" s="251"/>
      <c r="BO216" s="251"/>
      <c r="BP216" s="251"/>
      <c r="BQ216" s="240"/>
      <c r="BR216" s="251"/>
      <c r="BS216" s="251"/>
      <c r="BT216" s="251"/>
      <c r="BU216" s="251"/>
      <c r="BV216" s="251"/>
      <c r="BW216" s="240"/>
      <c r="BX216" s="251"/>
      <c r="BY216" s="251"/>
      <c r="BZ216" s="251"/>
      <c r="CA216" s="251"/>
      <c r="CB216" s="251"/>
      <c r="CC216" s="240"/>
      <c r="CD216" s="251"/>
      <c r="CE216" s="251"/>
      <c r="CF216" s="251"/>
      <c r="CG216" s="251"/>
      <c r="CH216" s="251"/>
      <c r="CI216" s="240"/>
      <c r="CJ216" s="251"/>
      <c r="CK216" s="251"/>
      <c r="CL216" s="251"/>
      <c r="CM216" s="251"/>
      <c r="CN216" s="251"/>
      <c r="CO216" s="240"/>
      <c r="CP216" s="251"/>
      <c r="CQ216" s="251"/>
      <c r="CR216" s="251"/>
      <c r="CS216" s="251"/>
      <c r="CT216" s="251"/>
      <c r="CU216" s="240"/>
      <c r="CV216" s="251"/>
      <c r="CW216" s="251"/>
      <c r="CX216" s="251"/>
      <c r="CY216" s="251"/>
      <c r="CZ216" s="251"/>
      <c r="DA216" s="240"/>
      <c r="DB216" s="251"/>
      <c r="DC216" s="251"/>
      <c r="DD216" s="251"/>
      <c r="DE216" s="251"/>
      <c r="DF216" s="251"/>
      <c r="DG216" s="240"/>
      <c r="DH216" s="251"/>
      <c r="DI216" s="251"/>
      <c r="DJ216" s="251"/>
      <c r="DK216" s="251"/>
      <c r="DL216" s="251"/>
      <c r="DM216" s="240"/>
      <c r="DN216" s="251"/>
      <c r="DO216" s="251"/>
      <c r="DP216" s="251"/>
      <c r="DQ216" s="251"/>
      <c r="DR216" s="251"/>
      <c r="DS216" s="240"/>
      <c r="DT216" s="251"/>
      <c r="DU216" s="251"/>
      <c r="DV216" s="251"/>
      <c r="DW216" s="251"/>
      <c r="DX216" s="251"/>
      <c r="DY216" s="210"/>
      <c r="DZ216" s="210"/>
    </row>
    <row r="217" spans="3:130" x14ac:dyDescent="0.35">
      <c r="C217" s="98">
        <v>62</v>
      </c>
      <c r="E217" s="115" t="str">
        <f>IF(Calculations!C67=0, "Z_empty_row_"&amp;C217,Calculations!C67)</f>
        <v>DS Djibo</v>
      </c>
      <c r="F217" s="114">
        <f>F$154*(Calculations!$M67/Calculations!$M$5)</f>
        <v>4.9332688824200224</v>
      </c>
      <c r="G217" s="114">
        <f>G$154*(Calculations!$M67/Calculations!$M$5)</f>
        <v>6.5996132945201351</v>
      </c>
      <c r="H217" s="114">
        <f>H$154*(Calculations!$M67/Calculations!$M$5)</f>
        <v>8.2659577066202488</v>
      </c>
      <c r="I217" s="114">
        <f>I$154*(Calculations!$M67/Calculations!$M$5)</f>
        <v>8.5992265890402706</v>
      </c>
      <c r="J217" s="114">
        <f>J$154*(Calculations!$M67/Calculations!$M$5)</f>
        <v>7.5994199417802015</v>
      </c>
      <c r="K217" s="114">
        <f>K$154*(Calculations!$M67/Calculations!$M$5)</f>
        <v>5.9330755296800888</v>
      </c>
      <c r="L217" s="114">
        <f>L$154*(Calculations!$M67/Calculations!$M$5)</f>
        <v>4.2667311175799778</v>
      </c>
      <c r="M217" s="114">
        <f>M$154*(Calculations!$M67/Calculations!$M$5)</f>
        <v>3.6001933527399337</v>
      </c>
      <c r="N217" s="114">
        <f>N$154*(Calculations!$M67/Calculations!$M$5)</f>
        <v>4.5999999999999996</v>
      </c>
      <c r="O217" s="114">
        <f>O$154*(Calculations!$M67/Calculations!$M$5)</f>
        <v>6.5996132945201351</v>
      </c>
      <c r="P217" s="114">
        <f>P$154*(Calculations!$M67/Calculations!$M$5)</f>
        <v>6.5996132945201351</v>
      </c>
      <c r="Q217" s="114">
        <f>Q$154*(Calculations!$M67/Calculations!$M$5)</f>
        <v>5.266537764840046</v>
      </c>
      <c r="AA217" s="25"/>
      <c r="AB217" s="25"/>
      <c r="AC217" s="25"/>
      <c r="AD217" s="251"/>
      <c r="AE217" s="251"/>
      <c r="AF217" s="251"/>
      <c r="AG217" s="240"/>
      <c r="AH217" s="251"/>
      <c r="AI217" s="251"/>
      <c r="AJ217" s="251"/>
      <c r="AK217" s="251"/>
      <c r="AL217" s="251"/>
      <c r="AM217" s="240"/>
      <c r="AN217" s="251"/>
      <c r="AO217" s="251"/>
      <c r="AP217" s="251"/>
      <c r="AQ217" s="251"/>
      <c r="AR217" s="251"/>
      <c r="AS217" s="240"/>
      <c r="AT217" s="251"/>
      <c r="AU217" s="251"/>
      <c r="AV217" s="251"/>
      <c r="AW217" s="251"/>
      <c r="AX217" s="251"/>
      <c r="AY217" s="240"/>
      <c r="AZ217" s="251"/>
      <c r="BA217" s="251"/>
      <c r="BB217" s="251"/>
      <c r="BC217" s="251"/>
      <c r="BD217" s="251"/>
      <c r="BE217" s="240"/>
      <c r="BF217" s="251"/>
      <c r="BG217" s="251"/>
      <c r="BH217" s="251"/>
      <c r="BI217" s="251"/>
      <c r="BJ217" s="251"/>
      <c r="BK217" s="240"/>
      <c r="BL217" s="251"/>
      <c r="BM217" s="251"/>
      <c r="BN217" s="251"/>
      <c r="BO217" s="251"/>
      <c r="BP217" s="251"/>
      <c r="BQ217" s="240"/>
      <c r="BR217" s="251"/>
      <c r="BS217" s="251"/>
      <c r="BT217" s="251"/>
      <c r="BU217" s="251"/>
      <c r="BV217" s="251"/>
      <c r="BW217" s="240"/>
      <c r="BX217" s="251"/>
      <c r="BY217" s="251"/>
      <c r="BZ217" s="251"/>
      <c r="CA217" s="251"/>
      <c r="CB217" s="251"/>
      <c r="CC217" s="240"/>
      <c r="CD217" s="251"/>
      <c r="CE217" s="251"/>
      <c r="CF217" s="251"/>
      <c r="CG217" s="251"/>
      <c r="CH217" s="251"/>
      <c r="CI217" s="240"/>
      <c r="CJ217" s="251"/>
      <c r="CK217" s="251"/>
      <c r="CL217" s="251"/>
      <c r="CM217" s="251"/>
      <c r="CN217" s="251"/>
      <c r="CO217" s="240"/>
      <c r="CP217" s="251"/>
      <c r="CQ217" s="251"/>
      <c r="CR217" s="251"/>
      <c r="CS217" s="251"/>
      <c r="CT217" s="251"/>
      <c r="CU217" s="240"/>
      <c r="CV217" s="251"/>
      <c r="CW217" s="251"/>
      <c r="CX217" s="251"/>
      <c r="CY217" s="251"/>
      <c r="CZ217" s="251"/>
      <c r="DA217" s="240"/>
      <c r="DB217" s="251"/>
      <c r="DC217" s="251"/>
      <c r="DD217" s="251"/>
      <c r="DE217" s="251"/>
      <c r="DF217" s="251"/>
      <c r="DG217" s="240"/>
      <c r="DH217" s="251"/>
      <c r="DI217" s="251"/>
      <c r="DJ217" s="251"/>
      <c r="DK217" s="251"/>
      <c r="DL217" s="251"/>
      <c r="DM217" s="240"/>
      <c r="DN217" s="251"/>
      <c r="DO217" s="251"/>
      <c r="DP217" s="251"/>
      <c r="DQ217" s="251"/>
      <c r="DR217" s="251"/>
      <c r="DS217" s="240"/>
      <c r="DT217" s="251"/>
      <c r="DU217" s="251"/>
      <c r="DV217" s="251"/>
      <c r="DW217" s="251"/>
      <c r="DX217" s="251"/>
      <c r="DY217" s="210"/>
      <c r="DZ217" s="210"/>
    </row>
    <row r="218" spans="3:130" x14ac:dyDescent="0.35">
      <c r="C218" s="98">
        <v>63</v>
      </c>
      <c r="E218" s="115" t="str">
        <f>IF(Calculations!C68=0, "Z_empty_row_"&amp;C218,Calculations!C68)</f>
        <v>DS Dori</v>
      </c>
      <c r="F218" s="113">
        <f>F$154*(Calculations!$M68/Calculations!$M$5)</f>
        <v>5.147758833829589</v>
      </c>
      <c r="G218" s="113">
        <f>G$154*(Calculations!$M68/Calculations!$M$5)</f>
        <v>6.886553002977533</v>
      </c>
      <c r="H218" s="113">
        <f>H$154*(Calculations!$M68/Calculations!$M$5)</f>
        <v>8.625347172125478</v>
      </c>
      <c r="I218" s="113">
        <f>I$154*(Calculations!$M68/Calculations!$M$5)</f>
        <v>8.9731060059550671</v>
      </c>
      <c r="J218" s="113">
        <f>J$154*(Calculations!$M68/Calculations!$M$5)</f>
        <v>7.9298295044662979</v>
      </c>
      <c r="K218" s="113">
        <f>K$154*(Calculations!$M68/Calculations!$M$5)</f>
        <v>6.1910353353183538</v>
      </c>
      <c r="L218" s="113">
        <f>L$154*(Calculations!$M68/Calculations!$M$5)</f>
        <v>4.4522411661704115</v>
      </c>
      <c r="M218" s="113">
        <f>M$154*(Calculations!$M68/Calculations!$M$5)</f>
        <v>3.756723498511235</v>
      </c>
      <c r="N218" s="113">
        <f>N$154*(Calculations!$M68/Calculations!$M$5)</f>
        <v>4.8</v>
      </c>
      <c r="O218" s="113">
        <f>O$154*(Calculations!$M68/Calculations!$M$5)</f>
        <v>6.886553002977533</v>
      </c>
      <c r="P218" s="113">
        <f>P$154*(Calculations!$M68/Calculations!$M$5)</f>
        <v>6.886553002977533</v>
      </c>
      <c r="Q218" s="113">
        <f>Q$154*(Calculations!$M68/Calculations!$M$5)</f>
        <v>5.495517667659179</v>
      </c>
      <c r="AA218" s="25"/>
      <c r="AB218" s="25"/>
      <c r="AC218" s="25"/>
      <c r="AD218" s="251"/>
      <c r="AE218" s="251"/>
      <c r="AF218" s="251"/>
      <c r="AG218" s="240"/>
      <c r="AH218" s="251"/>
      <c r="AI218" s="251"/>
      <c r="AJ218" s="251"/>
      <c r="AK218" s="251"/>
      <c r="AL218" s="251"/>
      <c r="AM218" s="240"/>
      <c r="AN218" s="251"/>
      <c r="AO218" s="251"/>
      <c r="AP218" s="251"/>
      <c r="AQ218" s="251"/>
      <c r="AR218" s="251"/>
      <c r="AS218" s="240"/>
      <c r="AT218" s="251"/>
      <c r="AU218" s="251"/>
      <c r="AV218" s="251"/>
      <c r="AW218" s="251"/>
      <c r="AX218" s="251"/>
      <c r="AY218" s="240"/>
      <c r="AZ218" s="251"/>
      <c r="BA218" s="251"/>
      <c r="BB218" s="251"/>
      <c r="BC218" s="251"/>
      <c r="BD218" s="251"/>
      <c r="BE218" s="240"/>
      <c r="BF218" s="251"/>
      <c r="BG218" s="251"/>
      <c r="BH218" s="251"/>
      <c r="BI218" s="251"/>
      <c r="BJ218" s="251"/>
      <c r="BK218" s="240"/>
      <c r="BL218" s="251"/>
      <c r="BM218" s="251"/>
      <c r="BN218" s="251"/>
      <c r="BO218" s="251"/>
      <c r="BP218" s="251"/>
      <c r="BQ218" s="240"/>
      <c r="BR218" s="251"/>
      <c r="BS218" s="251"/>
      <c r="BT218" s="251"/>
      <c r="BU218" s="251"/>
      <c r="BV218" s="251"/>
      <c r="BW218" s="240"/>
      <c r="BX218" s="251"/>
      <c r="BY218" s="251"/>
      <c r="BZ218" s="251"/>
      <c r="CA218" s="251"/>
      <c r="CB218" s="251"/>
      <c r="CC218" s="240"/>
      <c r="CD218" s="251"/>
      <c r="CE218" s="251"/>
      <c r="CF218" s="251"/>
      <c r="CG218" s="251"/>
      <c r="CH218" s="251"/>
      <c r="CI218" s="240"/>
      <c r="CJ218" s="251"/>
      <c r="CK218" s="251"/>
      <c r="CL218" s="251"/>
      <c r="CM218" s="251"/>
      <c r="CN218" s="251"/>
      <c r="CO218" s="240"/>
      <c r="CP218" s="251"/>
      <c r="CQ218" s="251"/>
      <c r="CR218" s="251"/>
      <c r="CS218" s="251"/>
      <c r="CT218" s="251"/>
      <c r="CU218" s="240"/>
      <c r="CV218" s="251"/>
      <c r="CW218" s="251"/>
      <c r="CX218" s="251"/>
      <c r="CY218" s="251"/>
      <c r="CZ218" s="251"/>
      <c r="DA218" s="240"/>
      <c r="DB218" s="251"/>
      <c r="DC218" s="251"/>
      <c r="DD218" s="251"/>
      <c r="DE218" s="251"/>
      <c r="DF218" s="251"/>
      <c r="DG218" s="240"/>
      <c r="DH218" s="251"/>
      <c r="DI218" s="251"/>
      <c r="DJ218" s="251"/>
      <c r="DK218" s="251"/>
      <c r="DL218" s="251"/>
      <c r="DM218" s="240"/>
      <c r="DN218" s="251"/>
      <c r="DO218" s="251"/>
      <c r="DP218" s="251"/>
      <c r="DQ218" s="251"/>
      <c r="DR218" s="251"/>
      <c r="DS218" s="240"/>
      <c r="DT218" s="251"/>
      <c r="DU218" s="251"/>
      <c r="DV218" s="251"/>
      <c r="DW218" s="251"/>
      <c r="DX218" s="251"/>
      <c r="DY218" s="210"/>
      <c r="DZ218" s="210"/>
    </row>
    <row r="219" spans="3:130" x14ac:dyDescent="0.35">
      <c r="C219" s="98">
        <v>64</v>
      </c>
      <c r="E219" s="115" t="str">
        <f>IF(Calculations!C69=0, "Z_empty_row_"&amp;C219,Calculations!C69)</f>
        <v>DS Gorom-Gorom</v>
      </c>
      <c r="F219" s="114">
        <f>F$154*(Calculations!$M69/Calculations!$M$5)</f>
        <v>4.9332688824200224</v>
      </c>
      <c r="G219" s="114">
        <f>G$154*(Calculations!$M69/Calculations!$M$5)</f>
        <v>6.5996132945201351</v>
      </c>
      <c r="H219" s="114">
        <f>H$154*(Calculations!$M69/Calculations!$M$5)</f>
        <v>8.2659577066202488</v>
      </c>
      <c r="I219" s="114">
        <f>I$154*(Calculations!$M69/Calculations!$M$5)</f>
        <v>8.5992265890402706</v>
      </c>
      <c r="J219" s="114">
        <f>J$154*(Calculations!$M69/Calculations!$M$5)</f>
        <v>7.5994199417802015</v>
      </c>
      <c r="K219" s="114">
        <f>K$154*(Calculations!$M69/Calculations!$M$5)</f>
        <v>5.9330755296800888</v>
      </c>
      <c r="L219" s="114">
        <f>L$154*(Calculations!$M69/Calculations!$M$5)</f>
        <v>4.2667311175799778</v>
      </c>
      <c r="M219" s="114">
        <f>M$154*(Calculations!$M69/Calculations!$M$5)</f>
        <v>3.6001933527399337</v>
      </c>
      <c r="N219" s="114">
        <f>N$154*(Calculations!$M69/Calculations!$M$5)</f>
        <v>4.5999999999999996</v>
      </c>
      <c r="O219" s="114">
        <f>O$154*(Calculations!$M69/Calculations!$M$5)</f>
        <v>6.5996132945201351</v>
      </c>
      <c r="P219" s="114">
        <f>P$154*(Calculations!$M69/Calculations!$M$5)</f>
        <v>6.5996132945201351</v>
      </c>
      <c r="Q219" s="114">
        <f>Q$154*(Calculations!$M69/Calculations!$M$5)</f>
        <v>5.266537764840046</v>
      </c>
      <c r="Z219" s="79" t="s">
        <v>438</v>
      </c>
      <c r="AA219" s="25"/>
      <c r="AB219" s="25"/>
      <c r="AC219" s="25"/>
      <c r="AD219" s="251"/>
      <c r="AE219" s="251"/>
      <c r="AF219" s="251"/>
      <c r="AG219" s="240"/>
      <c r="AH219" s="251"/>
      <c r="AI219" s="251"/>
      <c r="AJ219" s="251"/>
      <c r="AK219" s="251"/>
      <c r="AL219" s="251"/>
      <c r="AM219" s="240"/>
      <c r="AN219" s="251"/>
      <c r="AO219" s="251"/>
      <c r="AP219" s="251"/>
      <c r="AQ219" s="251"/>
      <c r="AR219" s="251"/>
      <c r="AS219" s="240"/>
      <c r="AT219" s="251"/>
      <c r="AU219" s="251"/>
      <c r="AV219" s="251"/>
      <c r="AW219" s="251"/>
      <c r="AX219" s="251"/>
      <c r="AY219" s="240"/>
      <c r="AZ219" s="251"/>
      <c r="BA219" s="251"/>
      <c r="BB219" s="251"/>
      <c r="BC219" s="251"/>
      <c r="BD219" s="251"/>
      <c r="BE219" s="240"/>
      <c r="BF219" s="251"/>
      <c r="BG219" s="251"/>
      <c r="BH219" s="251"/>
      <c r="BI219" s="251"/>
      <c r="BJ219" s="251"/>
      <c r="BK219" s="240"/>
      <c r="BL219" s="251"/>
      <c r="BM219" s="251"/>
      <c r="BN219" s="251"/>
      <c r="BO219" s="251"/>
      <c r="BP219" s="251"/>
      <c r="BQ219" s="240"/>
      <c r="BR219" s="251"/>
      <c r="BS219" s="251"/>
      <c r="BT219" s="251"/>
      <c r="BU219" s="251"/>
      <c r="BV219" s="251"/>
      <c r="BW219" s="240"/>
      <c r="BX219" s="251"/>
      <c r="BY219" s="251"/>
      <c r="BZ219" s="251"/>
      <c r="CA219" s="251"/>
      <c r="CB219" s="251"/>
      <c r="CC219" s="240"/>
      <c r="CD219" s="251"/>
      <c r="CE219" s="251"/>
      <c r="CF219" s="251"/>
      <c r="CG219" s="251"/>
      <c r="CH219" s="251"/>
      <c r="CI219" s="240"/>
      <c r="CJ219" s="251"/>
      <c r="CK219" s="251"/>
      <c r="CL219" s="251"/>
      <c r="CM219" s="251"/>
      <c r="CN219" s="251"/>
      <c r="CO219" s="240"/>
      <c r="CP219" s="251"/>
      <c r="CQ219" s="251"/>
      <c r="CR219" s="251"/>
      <c r="CS219" s="251"/>
      <c r="CT219" s="251"/>
      <c r="CU219" s="240"/>
      <c r="CV219" s="251"/>
      <c r="CW219" s="251"/>
      <c r="CX219" s="251"/>
      <c r="CY219" s="251"/>
      <c r="CZ219" s="251"/>
      <c r="DA219" s="240"/>
      <c r="DB219" s="251"/>
      <c r="DC219" s="251"/>
      <c r="DD219" s="251"/>
      <c r="DE219" s="251"/>
      <c r="DF219" s="251"/>
      <c r="DG219" s="240"/>
      <c r="DH219" s="251"/>
      <c r="DI219" s="251"/>
      <c r="DJ219" s="251"/>
      <c r="DK219" s="251"/>
      <c r="DL219" s="251"/>
      <c r="DM219" s="240"/>
      <c r="DN219" s="251"/>
      <c r="DO219" s="251"/>
      <c r="DP219" s="251"/>
      <c r="DQ219" s="251"/>
      <c r="DR219" s="251"/>
      <c r="DS219" s="240"/>
      <c r="DT219" s="251"/>
      <c r="DU219" s="251"/>
      <c r="DV219" s="251"/>
      <c r="DW219" s="251"/>
      <c r="DX219" s="251"/>
      <c r="DY219" s="210"/>
      <c r="DZ219" s="210"/>
    </row>
    <row r="220" spans="3:130" x14ac:dyDescent="0.35">
      <c r="C220" s="98">
        <v>65</v>
      </c>
      <c r="E220" s="115" t="str">
        <f>IF(Calculations!C70=0, "Z_empty_row_"&amp;C220,Calculations!C70)</f>
        <v>DS Sebba</v>
      </c>
      <c r="F220" s="113">
        <f>F$154*(Calculations!$M70/Calculations!$M$5)</f>
        <v>4.9332688824200224</v>
      </c>
      <c r="G220" s="113">
        <f>G$154*(Calculations!$M70/Calculations!$M$5)</f>
        <v>6.5996132945201351</v>
      </c>
      <c r="H220" s="113">
        <f>H$154*(Calculations!$M70/Calculations!$M$5)</f>
        <v>8.2659577066202488</v>
      </c>
      <c r="I220" s="113">
        <f>I$154*(Calculations!$M70/Calculations!$M$5)</f>
        <v>8.5992265890402706</v>
      </c>
      <c r="J220" s="113">
        <f>J$154*(Calculations!$M70/Calculations!$M$5)</f>
        <v>7.5994199417802015</v>
      </c>
      <c r="K220" s="113">
        <f>K$154*(Calculations!$M70/Calculations!$M$5)</f>
        <v>5.9330755296800888</v>
      </c>
      <c r="L220" s="113">
        <f>L$154*(Calculations!$M70/Calculations!$M$5)</f>
        <v>4.2667311175799778</v>
      </c>
      <c r="M220" s="113">
        <f>M$154*(Calculations!$M70/Calculations!$M$5)</f>
        <v>3.6001933527399337</v>
      </c>
      <c r="N220" s="113">
        <f>N$154*(Calculations!$M70/Calculations!$M$5)</f>
        <v>4.5999999999999996</v>
      </c>
      <c r="O220" s="113">
        <f>O$154*(Calculations!$M70/Calculations!$M$5)</f>
        <v>6.5996132945201351</v>
      </c>
      <c r="P220" s="113">
        <f>P$154*(Calculations!$M70/Calculations!$M$5)</f>
        <v>6.5996132945201351</v>
      </c>
      <c r="Q220" s="113">
        <f>Q$154*(Calculations!$M70/Calculations!$M$5)</f>
        <v>5.266537764840046</v>
      </c>
      <c r="Z220" s="79" t="s">
        <v>436</v>
      </c>
      <c r="AA220" s="25"/>
      <c r="AB220" s="25"/>
      <c r="AC220" s="25"/>
      <c r="AD220" s="251"/>
      <c r="AE220" s="251"/>
      <c r="AF220" s="251"/>
      <c r="AG220" s="240"/>
      <c r="AH220" s="251"/>
      <c r="AI220" s="251"/>
      <c r="AJ220" s="251"/>
      <c r="AK220" s="251"/>
      <c r="AL220" s="251"/>
      <c r="AM220" s="240"/>
      <c r="AN220" s="251"/>
      <c r="AO220" s="251"/>
      <c r="AP220" s="251"/>
      <c r="AQ220" s="251"/>
      <c r="AR220" s="251"/>
      <c r="AS220" s="240"/>
      <c r="AT220" s="251"/>
      <c r="AU220" s="251"/>
      <c r="AV220" s="251"/>
      <c r="AW220" s="251"/>
      <c r="AX220" s="251"/>
      <c r="AY220" s="240"/>
      <c r="AZ220" s="251"/>
      <c r="BA220" s="251"/>
      <c r="BB220" s="251"/>
      <c r="BC220" s="251"/>
      <c r="BD220" s="251"/>
      <c r="BE220" s="240"/>
      <c r="BF220" s="251"/>
      <c r="BG220" s="251"/>
      <c r="BH220" s="251"/>
      <c r="BI220" s="251"/>
      <c r="BJ220" s="251"/>
      <c r="BK220" s="240"/>
      <c r="BL220" s="251"/>
      <c r="BM220" s="251"/>
      <c r="BN220" s="251"/>
      <c r="BO220" s="251"/>
      <c r="BP220" s="251"/>
      <c r="BQ220" s="240"/>
      <c r="BR220" s="251"/>
      <c r="BS220" s="251"/>
      <c r="BT220" s="251"/>
      <c r="BU220" s="251"/>
      <c r="BV220" s="251"/>
      <c r="BW220" s="240"/>
      <c r="BX220" s="251"/>
      <c r="BY220" s="251"/>
      <c r="BZ220" s="251"/>
      <c r="CA220" s="251"/>
      <c r="CB220" s="251"/>
      <c r="CC220" s="240"/>
      <c r="CD220" s="251"/>
      <c r="CE220" s="251"/>
      <c r="CF220" s="251"/>
      <c r="CG220" s="251"/>
      <c r="CH220" s="251"/>
      <c r="CI220" s="240"/>
      <c r="CJ220" s="251"/>
      <c r="CK220" s="251"/>
      <c r="CL220" s="251"/>
      <c r="CM220" s="251"/>
      <c r="CN220" s="251"/>
      <c r="CO220" s="240"/>
      <c r="CP220" s="251"/>
      <c r="CQ220" s="251"/>
      <c r="CR220" s="251"/>
      <c r="CS220" s="251"/>
      <c r="CT220" s="251"/>
      <c r="CU220" s="240"/>
      <c r="CV220" s="251"/>
      <c r="CW220" s="251"/>
      <c r="CX220" s="251"/>
      <c r="CY220" s="251"/>
      <c r="CZ220" s="251"/>
      <c r="DA220" s="240"/>
      <c r="DB220" s="251"/>
      <c r="DC220" s="251"/>
      <c r="DD220" s="251"/>
      <c r="DE220" s="251"/>
      <c r="DF220" s="251"/>
      <c r="DG220" s="240"/>
      <c r="DH220" s="251"/>
      <c r="DI220" s="251"/>
      <c r="DJ220" s="251"/>
      <c r="DK220" s="251"/>
      <c r="DL220" s="251"/>
      <c r="DM220" s="240"/>
      <c r="DN220" s="251"/>
      <c r="DO220" s="251"/>
      <c r="DP220" s="251"/>
      <c r="DQ220" s="251"/>
      <c r="DR220" s="251"/>
      <c r="DS220" s="240"/>
      <c r="DT220" s="251"/>
      <c r="DU220" s="251"/>
      <c r="DV220" s="251"/>
      <c r="DW220" s="251"/>
      <c r="DX220" s="251"/>
      <c r="DY220" s="210"/>
      <c r="DZ220" s="210"/>
    </row>
    <row r="221" spans="3:130" x14ac:dyDescent="0.35">
      <c r="C221" s="98">
        <v>66</v>
      </c>
      <c r="E221" s="115" t="str">
        <f>IF(Calculations!C71=0, "Z_empty_row_"&amp;C221,Calculations!C71)</f>
        <v>DS BatiÃ©</v>
      </c>
      <c r="F221" s="114">
        <f>F$154*(Calculations!$M71/Calculations!$M$5)</f>
        <v>0.4289799028191324</v>
      </c>
      <c r="G221" s="114">
        <f>G$154*(Calculations!$M71/Calculations!$M$5)</f>
        <v>0.57387941691479438</v>
      </c>
      <c r="H221" s="114">
        <f>H$154*(Calculations!$M71/Calculations!$M$5)</f>
        <v>0.71877893101045653</v>
      </c>
      <c r="I221" s="114">
        <f>I$154*(Calculations!$M71/Calculations!$M$5)</f>
        <v>0.74775883382958885</v>
      </c>
      <c r="J221" s="114">
        <f>J$154*(Calculations!$M71/Calculations!$M$5)</f>
        <v>0.66081912537219145</v>
      </c>
      <c r="K221" s="114">
        <f>K$154*(Calculations!$M71/Calculations!$M$5)</f>
        <v>0.51591961127652941</v>
      </c>
      <c r="L221" s="114">
        <f>L$154*(Calculations!$M71/Calculations!$M$5)</f>
        <v>0.37102009718086765</v>
      </c>
      <c r="M221" s="114">
        <f>M$154*(Calculations!$M71/Calculations!$M$5)</f>
        <v>0.3130602915426029</v>
      </c>
      <c r="N221" s="114">
        <f>N$154*(Calculations!$M71/Calculations!$M$5)</f>
        <v>0.39999999999999997</v>
      </c>
      <c r="O221" s="114">
        <f>O$154*(Calculations!$M71/Calculations!$M$5)</f>
        <v>0.57387941691479438</v>
      </c>
      <c r="P221" s="114">
        <f>P$154*(Calculations!$M71/Calculations!$M$5)</f>
        <v>0.57387941691479438</v>
      </c>
      <c r="Q221" s="114">
        <f>Q$154*(Calculations!$M71/Calculations!$M$5)</f>
        <v>0.45795980563826488</v>
      </c>
      <c r="T221" s="2" t="s">
        <v>429</v>
      </c>
      <c r="V221" s="2"/>
      <c r="W221" s="2"/>
      <c r="X221" s="2"/>
      <c r="Y221" s="2"/>
      <c r="AB221" s="211" t="s">
        <v>411</v>
      </c>
    </row>
    <row r="222" spans="3:130" x14ac:dyDescent="0.35">
      <c r="C222" s="98">
        <v>67</v>
      </c>
      <c r="E222" s="115" t="str">
        <f>IF(Calculations!C72=0, "Z_empty_row_"&amp;C222,Calculations!C72)</f>
        <v>DS Dano</v>
      </c>
      <c r="F222" s="113">
        <f>F$154*(Calculations!$M72/Calculations!$M$5)</f>
        <v>0.7507148299334816</v>
      </c>
      <c r="G222" s="113">
        <f>G$154*(Calculations!$M72/Calculations!$M$5)</f>
        <v>1.00428897960089</v>
      </c>
      <c r="H222" s="113">
        <f>H$154*(Calculations!$M72/Calculations!$M$5)</f>
        <v>1.2578631292682987</v>
      </c>
      <c r="I222" s="113">
        <f>I$154*(Calculations!$M72/Calculations!$M$5)</f>
        <v>1.3085779592017803</v>
      </c>
      <c r="J222" s="113">
        <f>J$154*(Calculations!$M72/Calculations!$M$5)</f>
        <v>1.156433469401335</v>
      </c>
      <c r="K222" s="113">
        <f>K$154*(Calculations!$M72/Calculations!$M$5)</f>
        <v>0.90285931973392641</v>
      </c>
      <c r="L222" s="113">
        <f>L$154*(Calculations!$M72/Calculations!$M$5)</f>
        <v>0.64928517006651831</v>
      </c>
      <c r="M222" s="113">
        <f>M$154*(Calculations!$M72/Calculations!$M$5)</f>
        <v>0.54785551019955503</v>
      </c>
      <c r="N222" s="113">
        <f>N$154*(Calculations!$M72/Calculations!$M$5)</f>
        <v>0.69999999999999984</v>
      </c>
      <c r="O222" s="113">
        <f>O$154*(Calculations!$M72/Calculations!$M$5)</f>
        <v>1.00428897960089</v>
      </c>
      <c r="P222" s="113">
        <f>P$154*(Calculations!$M72/Calculations!$M$5)</f>
        <v>1.00428897960089</v>
      </c>
      <c r="Q222" s="113">
        <f>Q$154*(Calculations!$M72/Calculations!$M$5)</f>
        <v>0.80142965986696346</v>
      </c>
      <c r="T222" s="2"/>
      <c r="V222" s="2" t="s">
        <v>430</v>
      </c>
      <c r="W222" s="2" t="s">
        <v>431</v>
      </c>
      <c r="X222" s="2" t="s">
        <v>432</v>
      </c>
      <c r="Y222" s="2" t="s">
        <v>433</v>
      </c>
      <c r="AA222" s="211" t="s">
        <v>414</v>
      </c>
      <c r="AB222" t="s">
        <v>119</v>
      </c>
      <c r="AC222" t="s">
        <v>415</v>
      </c>
    </row>
    <row r="223" spans="3:130" x14ac:dyDescent="0.35">
      <c r="C223" s="98">
        <v>68</v>
      </c>
      <c r="E223" s="115" t="str">
        <f>IF(Calculations!C73=0, "Z_empty_row_"&amp;C223,Calculations!C73)</f>
        <v>DS DiÃ©bougou</v>
      </c>
      <c r="F223" s="114">
        <f>F$154*(Calculations!$M73/Calculations!$M$5)</f>
        <v>0.32173492711434931</v>
      </c>
      <c r="G223" s="114">
        <f>G$154*(Calculations!$M73/Calculations!$M$5)</f>
        <v>0.43040956268609581</v>
      </c>
      <c r="H223" s="114">
        <f>H$154*(Calculations!$M73/Calculations!$M$5)</f>
        <v>0.53908419825784237</v>
      </c>
      <c r="I223" s="114">
        <f>I$154*(Calculations!$M73/Calculations!$M$5)</f>
        <v>0.5608191253721917</v>
      </c>
      <c r="J223" s="114">
        <f>J$154*(Calculations!$M73/Calculations!$M$5)</f>
        <v>0.49561434402914362</v>
      </c>
      <c r="K223" s="114">
        <f>K$154*(Calculations!$M73/Calculations!$M$5)</f>
        <v>0.38693970845739711</v>
      </c>
      <c r="L223" s="114">
        <f>L$154*(Calculations!$M73/Calculations!$M$5)</f>
        <v>0.27826507288565072</v>
      </c>
      <c r="M223" s="114">
        <f>M$154*(Calculations!$M73/Calculations!$M$5)</f>
        <v>0.23479521865695219</v>
      </c>
      <c r="N223" s="114">
        <f>N$154*(Calculations!$M73/Calculations!$M$5)</f>
        <v>0.3</v>
      </c>
      <c r="O223" s="114">
        <f>O$154*(Calculations!$M73/Calculations!$M$5)</f>
        <v>0.43040956268609581</v>
      </c>
      <c r="P223" s="114">
        <f>P$154*(Calculations!$M73/Calculations!$M$5)</f>
        <v>0.43040956268609581</v>
      </c>
      <c r="Q223" s="114">
        <f>Q$154*(Calculations!$M73/Calculations!$M$5)</f>
        <v>0.34346985422869869</v>
      </c>
      <c r="T223" s="2"/>
      <c r="U223" s="14" t="s">
        <v>95</v>
      </c>
      <c r="V223" s="25">
        <f>X223</f>
        <v>95.554344306222461</v>
      </c>
      <c r="W223" s="25">
        <f>V223*Burden!$F$11</f>
        <v>71.665758229666849</v>
      </c>
      <c r="X223" s="85">
        <f>SUM(AB223:DV223)</f>
        <v>95.554344306222461</v>
      </c>
      <c r="Y223" s="25">
        <f>X223*Burden!$F$11</f>
        <v>71.665758229666849</v>
      </c>
      <c r="AA223" s="1" t="s">
        <v>416</v>
      </c>
      <c r="AB223" s="270">
        <v>47.777172153111231</v>
      </c>
      <c r="AC223" s="270">
        <v>47.777172153111231</v>
      </c>
    </row>
    <row r="224" spans="3:130" x14ac:dyDescent="0.35">
      <c r="C224" s="98">
        <v>69</v>
      </c>
      <c r="E224" s="115" t="str">
        <f>IF(Calculations!C74=0, "Z_empty_row_"&amp;C224,Calculations!C74)</f>
        <v>DS Gaoua</v>
      </c>
      <c r="F224" s="113">
        <f>F$154*(Calculations!$M74/Calculations!$M$5)</f>
        <v>0.7507148299334816</v>
      </c>
      <c r="G224" s="113">
        <f>G$154*(Calculations!$M74/Calculations!$M$5)</f>
        <v>1.00428897960089</v>
      </c>
      <c r="H224" s="113">
        <f>H$154*(Calculations!$M74/Calculations!$M$5)</f>
        <v>1.2578631292682987</v>
      </c>
      <c r="I224" s="113">
        <f>I$154*(Calculations!$M74/Calculations!$M$5)</f>
        <v>1.3085779592017803</v>
      </c>
      <c r="J224" s="113">
        <f>J$154*(Calculations!$M74/Calculations!$M$5)</f>
        <v>1.156433469401335</v>
      </c>
      <c r="K224" s="113">
        <f>K$154*(Calculations!$M74/Calculations!$M$5)</f>
        <v>0.90285931973392641</v>
      </c>
      <c r="L224" s="113">
        <f>L$154*(Calculations!$M74/Calculations!$M$5)</f>
        <v>0.64928517006651831</v>
      </c>
      <c r="M224" s="113">
        <f>M$154*(Calculations!$M74/Calculations!$M$5)</f>
        <v>0.54785551019955503</v>
      </c>
      <c r="N224" s="113">
        <f>N$154*(Calculations!$M74/Calculations!$M$5)</f>
        <v>0.69999999999999984</v>
      </c>
      <c r="O224" s="113">
        <f>O$154*(Calculations!$M74/Calculations!$M$5)</f>
        <v>1.00428897960089</v>
      </c>
      <c r="P224" s="113">
        <f>P$154*(Calculations!$M74/Calculations!$M$5)</f>
        <v>1.00428897960089</v>
      </c>
      <c r="Q224" s="113">
        <f>Q$154*(Calculations!$M74/Calculations!$M$5)</f>
        <v>0.80142965986696346</v>
      </c>
      <c r="T224" s="2"/>
      <c r="U224" s="14" t="s">
        <v>96</v>
      </c>
      <c r="V224" s="25">
        <f t="shared" ref="V224:V234" si="24">V223+X224</f>
        <v>223.38474156669932</v>
      </c>
      <c r="W224" s="25">
        <f>V224*Burden!$F$11</f>
        <v>167.5385561750245</v>
      </c>
      <c r="X224" s="85">
        <f t="shared" ref="X224:X234" si="25">SUM(AB224:DV224)</f>
        <v>127.83039726047686</v>
      </c>
      <c r="Y224" s="25">
        <f>X224*Burden!$F$11</f>
        <v>95.872797945357647</v>
      </c>
      <c r="AA224" s="1" t="s">
        <v>417</v>
      </c>
      <c r="AB224" s="270">
        <v>63.915198630238429</v>
      </c>
      <c r="AC224" s="270">
        <v>63.915198630238429</v>
      </c>
    </row>
    <row r="225" spans="3:130" x14ac:dyDescent="0.35">
      <c r="C225" s="98">
        <v>70</v>
      </c>
      <c r="E225" s="115" t="str">
        <f>IF(Calculations!C75=0, "Z_empty_row_"&amp;C225,Calculations!C75)</f>
        <v>DS Kampti</v>
      </c>
      <c r="F225" s="114">
        <f>F$154*(Calculations!$M75/Calculations!$M$5)</f>
        <v>0.7507148299334816</v>
      </c>
      <c r="G225" s="114">
        <f>G$154*(Calculations!$M75/Calculations!$M$5)</f>
        <v>1.00428897960089</v>
      </c>
      <c r="H225" s="114">
        <f>H$154*(Calculations!$M75/Calculations!$M$5)</f>
        <v>1.2578631292682987</v>
      </c>
      <c r="I225" s="114">
        <f>I$154*(Calculations!$M75/Calculations!$M$5)</f>
        <v>1.3085779592017803</v>
      </c>
      <c r="J225" s="114">
        <f>J$154*(Calculations!$M75/Calculations!$M$5)</f>
        <v>1.156433469401335</v>
      </c>
      <c r="K225" s="114">
        <f>K$154*(Calculations!$M75/Calculations!$M$5)</f>
        <v>0.90285931973392641</v>
      </c>
      <c r="L225" s="114">
        <f>L$154*(Calculations!$M75/Calculations!$M$5)</f>
        <v>0.64928517006651831</v>
      </c>
      <c r="M225" s="114">
        <f>M$154*(Calculations!$M75/Calculations!$M$5)</f>
        <v>0.54785551019955503</v>
      </c>
      <c r="N225" s="114">
        <f>N$154*(Calculations!$M75/Calculations!$M$5)</f>
        <v>0.69999999999999984</v>
      </c>
      <c r="O225" s="114">
        <f>O$154*(Calculations!$M75/Calculations!$M$5)</f>
        <v>1.00428897960089</v>
      </c>
      <c r="P225" s="114">
        <f>P$154*(Calculations!$M75/Calculations!$M$5)</f>
        <v>1.00428897960089</v>
      </c>
      <c r="Q225" s="114">
        <f>Q$154*(Calculations!$M75/Calculations!$M$5)</f>
        <v>0.80142965986696346</v>
      </c>
      <c r="T225" s="2"/>
      <c r="U225" s="14" t="s">
        <v>97</v>
      </c>
      <c r="V225" s="25">
        <f t="shared" si="24"/>
        <v>383.49119178143059</v>
      </c>
      <c r="W225" s="25">
        <f>V225*Burden!$F$11</f>
        <v>287.61839383607293</v>
      </c>
      <c r="X225" s="85">
        <f t="shared" si="25"/>
        <v>160.10645021473127</v>
      </c>
      <c r="Y225" s="25">
        <f>X225*Burden!$F$11</f>
        <v>120.07983766104846</v>
      </c>
      <c r="AA225" s="1" t="s">
        <v>418</v>
      </c>
      <c r="AB225" s="270">
        <v>80.053225107365634</v>
      </c>
      <c r="AC225" s="270">
        <v>80.053225107365634</v>
      </c>
      <c r="DX225" s="251"/>
      <c r="DY225" s="210"/>
      <c r="DZ225" s="210"/>
    </row>
    <row r="226" spans="3:130" x14ac:dyDescent="0.35">
      <c r="C226" s="98">
        <v>71</v>
      </c>
      <c r="E226" s="115" t="str">
        <f>IF(Calculations!C76=0, "Z_empty_row_"&amp;C226,Calculations!C76)</f>
        <v>Z_empty_row_71</v>
      </c>
      <c r="F226" s="113">
        <f>F$154*(Calculations!$M76/Calculations!$M$5)</f>
        <v>0</v>
      </c>
      <c r="G226" s="113">
        <f>G$154*(Calculations!$M76/Calculations!$M$5)</f>
        <v>0</v>
      </c>
      <c r="H226" s="113">
        <f>H$154*(Calculations!$M76/Calculations!$M$5)</f>
        <v>0</v>
      </c>
      <c r="I226" s="113">
        <f>I$154*(Calculations!$M76/Calculations!$M$5)</f>
        <v>0</v>
      </c>
      <c r="J226" s="113">
        <f>J$154*(Calculations!$M76/Calculations!$M$5)</f>
        <v>0</v>
      </c>
      <c r="K226" s="113">
        <f>K$154*(Calculations!$M76/Calculations!$M$5)</f>
        <v>0</v>
      </c>
      <c r="L226" s="113">
        <f>L$154*(Calculations!$M76/Calculations!$M$5)</f>
        <v>0</v>
      </c>
      <c r="M226" s="113">
        <f>M$154*(Calculations!$M76/Calculations!$M$5)</f>
        <v>0</v>
      </c>
      <c r="N226" s="113">
        <f>N$154*(Calculations!$M76/Calculations!$M$5)</f>
        <v>0</v>
      </c>
      <c r="O226" s="113">
        <f>O$154*(Calculations!$M76/Calculations!$M$5)</f>
        <v>0</v>
      </c>
      <c r="P226" s="113">
        <f>P$154*(Calculations!$M76/Calculations!$M$5)</f>
        <v>0</v>
      </c>
      <c r="Q226" s="113">
        <f>Q$154*(Calculations!$M76/Calculations!$M$5)</f>
        <v>0</v>
      </c>
      <c r="T226" s="2"/>
      <c r="U226" s="14" t="s">
        <v>98</v>
      </c>
      <c r="V226" s="25">
        <f t="shared" si="24"/>
        <v>550.05285258701269</v>
      </c>
      <c r="W226" s="25">
        <f>V226*Burden!$F$11</f>
        <v>412.53963944025952</v>
      </c>
      <c r="X226" s="85">
        <f t="shared" si="25"/>
        <v>166.56166080558214</v>
      </c>
      <c r="Y226" s="25">
        <f>X226*Burden!$F$11</f>
        <v>124.92124560418659</v>
      </c>
      <c r="AA226" s="1" t="s">
        <v>419</v>
      </c>
      <c r="AB226" s="270">
        <v>83.280830402791068</v>
      </c>
      <c r="AC226" s="270">
        <v>83.280830402791068</v>
      </c>
      <c r="DX226" s="251"/>
      <c r="DY226" s="210"/>
      <c r="DZ226" s="210"/>
    </row>
    <row r="227" spans="3:130" x14ac:dyDescent="0.35">
      <c r="C227" s="98">
        <v>72</v>
      </c>
      <c r="E227" s="115" t="str">
        <f>IF(Calculations!C77=0, "Z_empty_row_"&amp;C227,Calculations!C77)</f>
        <v>Z_empty_row_72</v>
      </c>
      <c r="F227" s="114">
        <f>F$154*(Calculations!$M77/Calculations!$M$5)</f>
        <v>0</v>
      </c>
      <c r="G227" s="114">
        <f>G$154*(Calculations!$M77/Calculations!$M$5)</f>
        <v>0</v>
      </c>
      <c r="H227" s="114">
        <f>H$154*(Calculations!$M77/Calculations!$M$5)</f>
        <v>0</v>
      </c>
      <c r="I227" s="114">
        <f>I$154*(Calculations!$M77/Calculations!$M$5)</f>
        <v>0</v>
      </c>
      <c r="J227" s="114">
        <f>J$154*(Calculations!$M77/Calculations!$M$5)</f>
        <v>0</v>
      </c>
      <c r="K227" s="114">
        <f>K$154*(Calculations!$M77/Calculations!$M$5)</f>
        <v>0</v>
      </c>
      <c r="L227" s="114">
        <f>L$154*(Calculations!$M77/Calculations!$M$5)</f>
        <v>0</v>
      </c>
      <c r="M227" s="114">
        <f>M$154*(Calculations!$M77/Calculations!$M$5)</f>
        <v>0</v>
      </c>
      <c r="N227" s="114">
        <f>N$154*(Calculations!$M77/Calculations!$M$5)</f>
        <v>0</v>
      </c>
      <c r="O227" s="114">
        <f>O$154*(Calculations!$M77/Calculations!$M$5)</f>
        <v>0</v>
      </c>
      <c r="P227" s="114">
        <f>P$154*(Calculations!$M77/Calculations!$M$5)</f>
        <v>0</v>
      </c>
      <c r="Q227" s="114">
        <f>Q$154*(Calculations!$M77/Calculations!$M$5)</f>
        <v>0</v>
      </c>
      <c r="T227" s="2"/>
      <c r="U227" s="14" t="s">
        <v>99</v>
      </c>
      <c r="V227" s="25">
        <f t="shared" si="24"/>
        <v>697.2488816200422</v>
      </c>
      <c r="W227" s="25">
        <f>V227*Burden!$F$11</f>
        <v>522.93666121503168</v>
      </c>
      <c r="X227" s="85">
        <f t="shared" si="25"/>
        <v>147.19602903302948</v>
      </c>
      <c r="Y227" s="25">
        <f>X227*Burden!$F$11</f>
        <v>110.3970217747721</v>
      </c>
      <c r="AA227" s="1" t="s">
        <v>420</v>
      </c>
      <c r="AB227" s="270">
        <v>73.598014516514738</v>
      </c>
      <c r="AC227" s="270">
        <v>73.598014516514738</v>
      </c>
      <c r="DX227" s="251"/>
      <c r="DY227" s="210"/>
      <c r="DZ227" s="210"/>
    </row>
    <row r="228" spans="3:130" x14ac:dyDescent="0.35">
      <c r="C228" s="98">
        <v>73</v>
      </c>
      <c r="E228" s="115" t="str">
        <f>IF(Calculations!C78=0, "Z_empty_row_"&amp;C228,Calculations!C78)</f>
        <v>Z_empty_row_73</v>
      </c>
      <c r="F228" s="113">
        <f>F$154*(Calculations!$M78/Calculations!$M$5)</f>
        <v>0</v>
      </c>
      <c r="G228" s="113">
        <f>G$154*(Calculations!$M78/Calculations!$M$5)</f>
        <v>0</v>
      </c>
      <c r="H228" s="113">
        <f>H$154*(Calculations!$M78/Calculations!$M$5)</f>
        <v>0</v>
      </c>
      <c r="I228" s="113">
        <f>I$154*(Calculations!$M78/Calculations!$M$5)</f>
        <v>0</v>
      </c>
      <c r="J228" s="113">
        <f>J$154*(Calculations!$M78/Calculations!$M$5)</f>
        <v>0</v>
      </c>
      <c r="K228" s="113">
        <f>K$154*(Calculations!$M78/Calculations!$M$5)</f>
        <v>0</v>
      </c>
      <c r="L228" s="113">
        <f>L$154*(Calculations!$M78/Calculations!$M$5)</f>
        <v>0</v>
      </c>
      <c r="M228" s="113">
        <f>M$154*(Calculations!$M78/Calculations!$M$5)</f>
        <v>0</v>
      </c>
      <c r="N228" s="113">
        <f>N$154*(Calculations!$M78/Calculations!$M$5)</f>
        <v>0</v>
      </c>
      <c r="O228" s="113">
        <f>O$154*(Calculations!$M78/Calculations!$M$5)</f>
        <v>0</v>
      </c>
      <c r="P228" s="113">
        <f>P$154*(Calculations!$M78/Calculations!$M$5)</f>
        <v>0</v>
      </c>
      <c r="Q228" s="113">
        <f>Q$154*(Calculations!$M78/Calculations!$M$5)</f>
        <v>0</v>
      </c>
      <c r="T228" s="2"/>
      <c r="U228" s="14" t="s">
        <v>100</v>
      </c>
      <c r="V228" s="25">
        <f t="shared" si="24"/>
        <v>812.16885769881731</v>
      </c>
      <c r="W228" s="25">
        <f>V228*Burden!$F$11</f>
        <v>609.12664327411301</v>
      </c>
      <c r="X228" s="85">
        <f t="shared" si="25"/>
        <v>114.91997607877508</v>
      </c>
      <c r="Y228" s="25">
        <f>X228*Burden!$F$11</f>
        <v>86.189982059081302</v>
      </c>
      <c r="AA228" s="1" t="s">
        <v>421</v>
      </c>
      <c r="AB228" s="270">
        <v>57.45998803938754</v>
      </c>
      <c r="AC228" s="270">
        <v>57.45998803938754</v>
      </c>
      <c r="DX228" s="251"/>
      <c r="DY228" s="210"/>
      <c r="DZ228" s="210"/>
    </row>
    <row r="229" spans="3:130" x14ac:dyDescent="0.35">
      <c r="C229" s="98">
        <v>74</v>
      </c>
      <c r="E229" s="115" t="str">
        <f>IF(Calculations!C79=0, "Z_empty_row_"&amp;C229,Calculations!C79)</f>
        <v>Z_empty_row_74</v>
      </c>
      <c r="F229" s="114">
        <f>F$154*(Calculations!$M79/Calculations!$M$5)</f>
        <v>0</v>
      </c>
      <c r="G229" s="114">
        <f>G$154*(Calculations!$M79/Calculations!$M$5)</f>
        <v>0</v>
      </c>
      <c r="H229" s="114">
        <f>H$154*(Calculations!$M79/Calculations!$M$5)</f>
        <v>0</v>
      </c>
      <c r="I229" s="114">
        <f>I$154*(Calculations!$M79/Calculations!$M$5)</f>
        <v>0</v>
      </c>
      <c r="J229" s="114">
        <f>J$154*(Calculations!$M79/Calculations!$M$5)</f>
        <v>0</v>
      </c>
      <c r="K229" s="114">
        <f>K$154*(Calculations!$M79/Calculations!$M$5)</f>
        <v>0</v>
      </c>
      <c r="L229" s="114">
        <f>L$154*(Calculations!$M79/Calculations!$M$5)</f>
        <v>0</v>
      </c>
      <c r="M229" s="114">
        <f>M$154*(Calculations!$M79/Calculations!$M$5)</f>
        <v>0</v>
      </c>
      <c r="N229" s="114">
        <f>N$154*(Calculations!$M79/Calculations!$M$5)</f>
        <v>0</v>
      </c>
      <c r="O229" s="114">
        <f>O$154*(Calculations!$M79/Calculations!$M$5)</f>
        <v>0</v>
      </c>
      <c r="P229" s="114">
        <f>P$154*(Calculations!$M79/Calculations!$M$5)</f>
        <v>0</v>
      </c>
      <c r="Q229" s="114">
        <f>Q$154*(Calculations!$M79/Calculations!$M$5)</f>
        <v>0</v>
      </c>
      <c r="T229" s="2"/>
      <c r="U229" s="14" t="s">
        <v>101</v>
      </c>
      <c r="V229" s="25">
        <f t="shared" si="24"/>
        <v>894.81278082333802</v>
      </c>
      <c r="W229" s="25">
        <f>V229*Burden!$F$11</f>
        <v>671.10958561750351</v>
      </c>
      <c r="X229" s="85">
        <f t="shared" si="25"/>
        <v>82.643923124520725</v>
      </c>
      <c r="Y229" s="25">
        <f>X229*Burden!$F$11</f>
        <v>61.982942343390548</v>
      </c>
      <c r="AA229" s="1" t="s">
        <v>422</v>
      </c>
      <c r="AB229" s="270">
        <v>41.321961562260363</v>
      </c>
      <c r="AC229" s="270">
        <v>41.321961562260363</v>
      </c>
      <c r="DX229" s="251"/>
      <c r="DY229" s="210"/>
      <c r="DZ229" s="210"/>
    </row>
    <row r="230" spans="3:130" x14ac:dyDescent="0.35">
      <c r="C230" s="98">
        <v>75</v>
      </c>
      <c r="E230" s="115" t="str">
        <f>IF(Calculations!C80=0, "Z_empty_row_"&amp;C230,Calculations!C80)</f>
        <v>Z_empty_row_75</v>
      </c>
      <c r="F230" s="113">
        <f>F$154*(Calculations!$M80/Calculations!$M$5)</f>
        <v>0</v>
      </c>
      <c r="G230" s="113">
        <f>G$154*(Calculations!$M80/Calculations!$M$5)</f>
        <v>0</v>
      </c>
      <c r="H230" s="113">
        <f>H$154*(Calculations!$M80/Calculations!$M$5)</f>
        <v>0</v>
      </c>
      <c r="I230" s="113">
        <f>I$154*(Calculations!$M80/Calculations!$M$5)</f>
        <v>0</v>
      </c>
      <c r="J230" s="113">
        <f>J$154*(Calculations!$M80/Calculations!$M$5)</f>
        <v>0</v>
      </c>
      <c r="K230" s="113">
        <f>K$154*(Calculations!$M80/Calculations!$M$5)</f>
        <v>0</v>
      </c>
      <c r="L230" s="113">
        <f>L$154*(Calculations!$M80/Calculations!$M$5)</f>
        <v>0</v>
      </c>
      <c r="M230" s="113">
        <f>M$154*(Calculations!$M80/Calculations!$M$5)</f>
        <v>0</v>
      </c>
      <c r="N230" s="113">
        <f>N$154*(Calculations!$M80/Calculations!$M$5)</f>
        <v>0</v>
      </c>
      <c r="O230" s="113">
        <f>O$154*(Calculations!$M80/Calculations!$M$5)</f>
        <v>0</v>
      </c>
      <c r="P230" s="113">
        <f>P$154*(Calculations!$M80/Calculations!$M$5)</f>
        <v>0</v>
      </c>
      <c r="Q230" s="113">
        <f>Q$154*(Calculations!$M80/Calculations!$M$5)</f>
        <v>0</v>
      </c>
      <c r="T230" s="2"/>
      <c r="U230" s="14" t="s">
        <v>102</v>
      </c>
      <c r="V230" s="25">
        <f t="shared" si="24"/>
        <v>964.54628276615699</v>
      </c>
      <c r="W230" s="25">
        <f>V230*Burden!$F$11</f>
        <v>723.4097120746178</v>
      </c>
      <c r="X230" s="85">
        <f t="shared" si="25"/>
        <v>69.733501942818975</v>
      </c>
      <c r="Y230" s="25">
        <f>X230*Burden!$F$11</f>
        <v>52.300126457114231</v>
      </c>
      <c r="AA230" s="1" t="s">
        <v>423</v>
      </c>
      <c r="AB230" s="270">
        <v>34.866750971409488</v>
      </c>
      <c r="AC230" s="270">
        <v>34.866750971409488</v>
      </c>
      <c r="DX230" s="251"/>
      <c r="DY230" s="210"/>
      <c r="DZ230" s="210"/>
    </row>
    <row r="231" spans="3:130" x14ac:dyDescent="0.35">
      <c r="C231" s="98">
        <v>76</v>
      </c>
      <c r="E231" s="115" t="str">
        <f>IF(Calculations!C81=0, "Z_empty_row_"&amp;C231,Calculations!C81)</f>
        <v>Z_empty_row_76</v>
      </c>
      <c r="F231" s="114">
        <f>F$154*(Calculations!$M81/Calculations!$M$5)</f>
        <v>0</v>
      </c>
      <c r="G231" s="114">
        <f>G$154*(Calculations!$M81/Calculations!$M$5)</f>
        <v>0</v>
      </c>
      <c r="H231" s="114">
        <f>H$154*(Calculations!$M81/Calculations!$M$5)</f>
        <v>0</v>
      </c>
      <c r="I231" s="114">
        <f>I$154*(Calculations!$M81/Calculations!$M$5)</f>
        <v>0</v>
      </c>
      <c r="J231" s="114">
        <f>J$154*(Calculations!$M81/Calculations!$M$5)</f>
        <v>0</v>
      </c>
      <c r="K231" s="114">
        <f>K$154*(Calculations!$M81/Calculations!$M$5)</f>
        <v>0</v>
      </c>
      <c r="L231" s="114">
        <f>L$154*(Calculations!$M81/Calculations!$M$5)</f>
        <v>0</v>
      </c>
      <c r="M231" s="114">
        <f>M$154*(Calculations!$M81/Calculations!$M$5)</f>
        <v>0</v>
      </c>
      <c r="N231" s="114">
        <f>N$154*(Calculations!$M81/Calculations!$M$5)</f>
        <v>0</v>
      </c>
      <c r="O231" s="114">
        <f>O$154*(Calculations!$M81/Calculations!$M$5)</f>
        <v>0</v>
      </c>
      <c r="P231" s="114">
        <f>P$154*(Calculations!$M81/Calculations!$M$5)</f>
        <v>0</v>
      </c>
      <c r="Q231" s="114">
        <f>Q$154*(Calculations!$M81/Calculations!$M$5)</f>
        <v>0</v>
      </c>
      <c r="T231" s="2"/>
      <c r="U231" s="14" t="s">
        <v>103</v>
      </c>
      <c r="V231" s="25">
        <f t="shared" si="24"/>
        <v>1053.6454164815286</v>
      </c>
      <c r="W231" s="25">
        <f>V231*Burden!$F$11</f>
        <v>790.23406236114647</v>
      </c>
      <c r="X231" s="85">
        <f t="shared" si="25"/>
        <v>89.099133715371579</v>
      </c>
      <c r="Y231" s="25">
        <f>X231*Burden!$F$11</f>
        <v>66.824350286528684</v>
      </c>
      <c r="AA231" s="1" t="s">
        <v>424</v>
      </c>
      <c r="AB231" s="270">
        <v>44.54956685768579</v>
      </c>
      <c r="AC231" s="270">
        <v>44.54956685768579</v>
      </c>
      <c r="DX231" s="251"/>
      <c r="DY231" s="210"/>
      <c r="DZ231" s="210"/>
    </row>
    <row r="232" spans="3:130" x14ac:dyDescent="0.35">
      <c r="C232" s="98">
        <v>77</v>
      </c>
      <c r="E232" s="115" t="str">
        <f>IF(Calculations!C82=0, "Z_empty_row_"&amp;C232,Calculations!C82)</f>
        <v>Z_empty_row_77</v>
      </c>
      <c r="F232" s="113">
        <f>F$154*(Calculations!$M82/Calculations!$M$5)</f>
        <v>0</v>
      </c>
      <c r="G232" s="113">
        <f>G$154*(Calculations!$M82/Calculations!$M$5)</f>
        <v>0</v>
      </c>
      <c r="H232" s="113">
        <f>H$154*(Calculations!$M82/Calculations!$M$5)</f>
        <v>0</v>
      </c>
      <c r="I232" s="113">
        <f>I$154*(Calculations!$M82/Calculations!$M$5)</f>
        <v>0</v>
      </c>
      <c r="J232" s="113">
        <f>J$154*(Calculations!$M82/Calculations!$M$5)</f>
        <v>0</v>
      </c>
      <c r="K232" s="113">
        <f>K$154*(Calculations!$M82/Calculations!$M$5)</f>
        <v>0</v>
      </c>
      <c r="L232" s="113">
        <f>L$154*(Calculations!$M82/Calculations!$M$5)</f>
        <v>0</v>
      </c>
      <c r="M232" s="113">
        <f>M$154*(Calculations!$M82/Calculations!$M$5)</f>
        <v>0</v>
      </c>
      <c r="N232" s="113">
        <f>N$154*(Calculations!$M82/Calculations!$M$5)</f>
        <v>0</v>
      </c>
      <c r="O232" s="113">
        <f>O$154*(Calculations!$M82/Calculations!$M$5)</f>
        <v>0</v>
      </c>
      <c r="P232" s="113">
        <f>P$154*(Calculations!$M82/Calculations!$M$5)</f>
        <v>0</v>
      </c>
      <c r="Q232" s="113">
        <f>Q$154*(Calculations!$M82/Calculations!$M$5)</f>
        <v>0</v>
      </c>
      <c r="T232" s="2"/>
      <c r="U232" s="14" t="s">
        <v>104</v>
      </c>
      <c r="V232" s="25">
        <f t="shared" si="24"/>
        <v>1181.4758137420056</v>
      </c>
      <c r="W232" s="25">
        <f>V232*Burden!$F$11</f>
        <v>886.10686030650413</v>
      </c>
      <c r="X232" s="85">
        <f t="shared" si="25"/>
        <v>127.83039726047686</v>
      </c>
      <c r="Y232" s="25">
        <f>X232*Burden!$F$11</f>
        <v>95.872797945357647</v>
      </c>
      <c r="AA232" s="1" t="s">
        <v>425</v>
      </c>
      <c r="AB232" s="270">
        <v>63.915198630238429</v>
      </c>
      <c r="AC232" s="270">
        <v>63.915198630238429</v>
      </c>
      <c r="DX232" s="251"/>
      <c r="DY232" s="210"/>
      <c r="DZ232" s="210"/>
    </row>
    <row r="233" spans="3:130" x14ac:dyDescent="0.35">
      <c r="C233" s="98">
        <v>78</v>
      </c>
      <c r="E233" s="115" t="str">
        <f>IF(Calculations!C83=0, "Z_empty_row_"&amp;C233,Calculations!C83)</f>
        <v>Z_empty_row_78</v>
      </c>
      <c r="F233" s="114">
        <f>F$154*(Calculations!$M83/Calculations!$M$5)</f>
        <v>0</v>
      </c>
      <c r="G233" s="114">
        <f>G$154*(Calculations!$M83/Calculations!$M$5)</f>
        <v>0</v>
      </c>
      <c r="H233" s="114">
        <f>H$154*(Calculations!$M83/Calculations!$M$5)</f>
        <v>0</v>
      </c>
      <c r="I233" s="114">
        <f>I$154*(Calculations!$M83/Calculations!$M$5)</f>
        <v>0</v>
      </c>
      <c r="J233" s="114">
        <f>J$154*(Calculations!$M83/Calculations!$M$5)</f>
        <v>0</v>
      </c>
      <c r="K233" s="114">
        <f>K$154*(Calculations!$M83/Calculations!$M$5)</f>
        <v>0</v>
      </c>
      <c r="L233" s="114">
        <f>L$154*(Calculations!$M83/Calculations!$M$5)</f>
        <v>0</v>
      </c>
      <c r="M233" s="114">
        <f>M$154*(Calculations!$M83/Calculations!$M$5)</f>
        <v>0</v>
      </c>
      <c r="N233" s="114">
        <f>N$154*(Calculations!$M83/Calculations!$M$5)</f>
        <v>0</v>
      </c>
      <c r="O233" s="114">
        <f>O$154*(Calculations!$M83/Calculations!$M$5)</f>
        <v>0</v>
      </c>
      <c r="P233" s="114">
        <f>P$154*(Calculations!$M83/Calculations!$M$5)</f>
        <v>0</v>
      </c>
      <c r="Q233" s="114">
        <f>Q$154*(Calculations!$M83/Calculations!$M$5)</f>
        <v>0</v>
      </c>
      <c r="T233" s="2"/>
      <c r="U233" s="14" t="s">
        <v>105</v>
      </c>
      <c r="V233" s="25">
        <f t="shared" si="24"/>
        <v>1309.3062110024825</v>
      </c>
      <c r="W233" s="25">
        <f>V233*Burden!$F$11</f>
        <v>981.97965825186191</v>
      </c>
      <c r="X233" s="85">
        <f t="shared" si="25"/>
        <v>127.83039726047686</v>
      </c>
      <c r="Y233" s="25">
        <f>X233*Burden!$F$11</f>
        <v>95.872797945357647</v>
      </c>
      <c r="AA233" s="1" t="s">
        <v>426</v>
      </c>
      <c r="AB233" s="270">
        <v>63.915198630238429</v>
      </c>
      <c r="AC233" s="270">
        <v>63.915198630238429</v>
      </c>
      <c r="DX233" s="251"/>
      <c r="DY233" s="210"/>
      <c r="DZ233" s="210"/>
    </row>
    <row r="234" spans="3:130" x14ac:dyDescent="0.35">
      <c r="C234" s="98">
        <v>79</v>
      </c>
      <c r="E234" s="115" t="str">
        <f>IF(Calculations!C84=0, "Z_empty_row_"&amp;C234,Calculations!C84)</f>
        <v>Z_empty_row_79</v>
      </c>
      <c r="F234" s="113">
        <f>F$154*(Calculations!$M84/Calculations!$M$5)</f>
        <v>0</v>
      </c>
      <c r="G234" s="113">
        <f>G$154*(Calculations!$M84/Calculations!$M$5)</f>
        <v>0</v>
      </c>
      <c r="H234" s="113">
        <f>H$154*(Calculations!$M84/Calculations!$M$5)</f>
        <v>0</v>
      </c>
      <c r="I234" s="113">
        <f>I$154*(Calculations!$M84/Calculations!$M$5)</f>
        <v>0</v>
      </c>
      <c r="J234" s="113">
        <f>J$154*(Calculations!$M84/Calculations!$M$5)</f>
        <v>0</v>
      </c>
      <c r="K234" s="113">
        <f>K$154*(Calculations!$M84/Calculations!$M$5)</f>
        <v>0</v>
      </c>
      <c r="L234" s="113">
        <f>L$154*(Calculations!$M84/Calculations!$M$5)</f>
        <v>0</v>
      </c>
      <c r="M234" s="113">
        <f>M$154*(Calculations!$M84/Calculations!$M$5)</f>
        <v>0</v>
      </c>
      <c r="N234" s="113">
        <f>N$154*(Calculations!$M84/Calculations!$M$5)</f>
        <v>0</v>
      </c>
      <c r="O234" s="113">
        <f>O$154*(Calculations!$M84/Calculations!$M$5)</f>
        <v>0</v>
      </c>
      <c r="P234" s="113">
        <f>P$154*(Calculations!$M84/Calculations!$M$5)</f>
        <v>0</v>
      </c>
      <c r="Q234" s="113">
        <f>Q$154*(Calculations!$M84/Calculations!$M$5)</f>
        <v>0</v>
      </c>
      <c r="T234" s="2"/>
      <c r="U234" s="14" t="s">
        <v>106</v>
      </c>
      <c r="V234" s="25">
        <f t="shared" si="24"/>
        <v>1411.3157658995558</v>
      </c>
      <c r="W234" s="25">
        <f>V234*Burden!$F$11</f>
        <v>1058.4868244246668</v>
      </c>
      <c r="X234" s="85">
        <f t="shared" si="25"/>
        <v>102.00955489707334</v>
      </c>
      <c r="Y234" s="25">
        <f>X234*Burden!$F$11</f>
        <v>76.507166172805</v>
      </c>
      <c r="AA234" s="1" t="s">
        <v>427</v>
      </c>
      <c r="AB234" s="270">
        <v>51.004777448536672</v>
      </c>
      <c r="AC234" s="270">
        <v>51.004777448536672</v>
      </c>
      <c r="DX234" s="251"/>
      <c r="DY234" s="210"/>
      <c r="DZ234" s="210"/>
    </row>
    <row r="235" spans="3:130" x14ac:dyDescent="0.35">
      <c r="C235" s="98">
        <v>80</v>
      </c>
      <c r="E235" s="115" t="str">
        <f>IF(Calculations!C85=0, "Z_empty_row_"&amp;C235,Calculations!C85)</f>
        <v>Z_empty_row_80</v>
      </c>
      <c r="F235" s="114">
        <f>F$154*(Calculations!$M85/Calculations!$M$5)</f>
        <v>0</v>
      </c>
      <c r="G235" s="114">
        <f>G$154*(Calculations!$M85/Calculations!$M$5)</f>
        <v>0</v>
      </c>
      <c r="H235" s="114">
        <f>H$154*(Calculations!$M85/Calculations!$M$5)</f>
        <v>0</v>
      </c>
      <c r="I235" s="114">
        <f>I$154*(Calculations!$M85/Calculations!$M$5)</f>
        <v>0</v>
      </c>
      <c r="J235" s="114">
        <f>J$154*(Calculations!$M85/Calculations!$M$5)</f>
        <v>0</v>
      </c>
      <c r="K235" s="114">
        <f>K$154*(Calculations!$M85/Calculations!$M$5)</f>
        <v>0</v>
      </c>
      <c r="L235" s="114">
        <f>L$154*(Calculations!$M85/Calculations!$M$5)</f>
        <v>0</v>
      </c>
      <c r="M235" s="114">
        <f>M$154*(Calculations!$M85/Calculations!$M$5)</f>
        <v>0</v>
      </c>
      <c r="N235" s="114">
        <f>N$154*(Calculations!$M85/Calculations!$M$5)</f>
        <v>0</v>
      </c>
      <c r="O235" s="114">
        <f>O$154*(Calculations!$M85/Calculations!$M$5)</f>
        <v>0</v>
      </c>
      <c r="P235" s="114">
        <f>P$154*(Calculations!$M85/Calculations!$M$5)</f>
        <v>0</v>
      </c>
      <c r="Q235" s="114">
        <f>Q$154*(Calculations!$M85/Calculations!$M$5)</f>
        <v>0</v>
      </c>
      <c r="T235" s="2"/>
      <c r="U235" s="14"/>
      <c r="V235" s="25"/>
      <c r="W235" s="25"/>
      <c r="X235" s="27"/>
      <c r="DX235" s="251"/>
      <c r="DY235" s="210"/>
      <c r="DZ235" s="210"/>
    </row>
    <row r="236" spans="3:130" x14ac:dyDescent="0.35">
      <c r="C236" s="98">
        <v>81</v>
      </c>
      <c r="E236" s="115" t="str">
        <f>IF(Calculations!C86=0, "Z_empty_row_"&amp;C236,Calculations!C86)</f>
        <v>Z_empty_row_81</v>
      </c>
      <c r="F236" s="113">
        <f>F$154*(Calculations!$M86/Calculations!$M$5)</f>
        <v>0</v>
      </c>
      <c r="G236" s="113">
        <f>G$154*(Calculations!$M86/Calculations!$M$5)</f>
        <v>0</v>
      </c>
      <c r="H236" s="113">
        <f>H$154*(Calculations!$M86/Calculations!$M$5)</f>
        <v>0</v>
      </c>
      <c r="I236" s="113">
        <f>I$154*(Calculations!$M86/Calculations!$M$5)</f>
        <v>0</v>
      </c>
      <c r="J236" s="113">
        <f>J$154*(Calculations!$M86/Calculations!$M$5)</f>
        <v>0</v>
      </c>
      <c r="K236" s="113">
        <f>K$154*(Calculations!$M86/Calculations!$M$5)</f>
        <v>0</v>
      </c>
      <c r="L236" s="113">
        <f>L$154*(Calculations!$M86/Calculations!$M$5)</f>
        <v>0</v>
      </c>
      <c r="M236" s="113">
        <f>M$154*(Calculations!$M86/Calculations!$M$5)</f>
        <v>0</v>
      </c>
      <c r="N236" s="113">
        <f>N$154*(Calculations!$M86/Calculations!$M$5)</f>
        <v>0</v>
      </c>
      <c r="O236" s="113">
        <f>O$154*(Calculations!$M86/Calculations!$M$5)</f>
        <v>0</v>
      </c>
      <c r="P236" s="113">
        <f>P$154*(Calculations!$M86/Calculations!$M$5)</f>
        <v>0</v>
      </c>
      <c r="Q236" s="113">
        <f>Q$154*(Calculations!$M86/Calculations!$M$5)</f>
        <v>0</v>
      </c>
      <c r="T236" s="2"/>
      <c r="U236" s="27" t="s">
        <v>434</v>
      </c>
      <c r="V236" s="25">
        <f>SUM(X223:X234)</f>
        <v>1411.3157658995558</v>
      </c>
      <c r="W236" s="6"/>
      <c r="X236" s="24">
        <f>SUM(X223:X234)</f>
        <v>1411.3157658995558</v>
      </c>
      <c r="AD236" s="251"/>
      <c r="AE236" s="251"/>
      <c r="AF236" s="251"/>
      <c r="AG236" s="251"/>
      <c r="AH236" s="251"/>
      <c r="AI236" s="251"/>
      <c r="AJ236" s="251"/>
      <c r="AK236" s="251"/>
      <c r="AL236" s="251"/>
      <c r="AM236" s="251"/>
      <c r="AN236" s="251"/>
      <c r="AO236" s="251"/>
      <c r="AP236" s="251"/>
      <c r="AQ236" s="251"/>
      <c r="AR236" s="251"/>
      <c r="AS236" s="251"/>
      <c r="AT236" s="251"/>
      <c r="AU236" s="251"/>
      <c r="AV236" s="251"/>
      <c r="AW236" s="251"/>
      <c r="AX236" s="251"/>
      <c r="AY236" s="240"/>
      <c r="AZ236" s="251"/>
      <c r="BA236" s="251"/>
      <c r="BB236" s="251"/>
      <c r="BC236" s="251"/>
      <c r="BD236" s="251"/>
      <c r="BE236" s="251"/>
      <c r="BF236" s="251"/>
      <c r="BG236" s="251"/>
      <c r="BH236" s="251"/>
      <c r="BI236" s="251"/>
      <c r="BJ236" s="251"/>
      <c r="BK236" s="251"/>
      <c r="BL236" s="251"/>
      <c r="BM236" s="251"/>
      <c r="BN236" s="251"/>
      <c r="BO236" s="251"/>
      <c r="BP236" s="251"/>
      <c r="BQ236" s="251"/>
      <c r="BR236" s="251"/>
      <c r="BS236" s="251"/>
      <c r="BT236" s="251"/>
      <c r="BU236" s="251"/>
      <c r="BV236" s="251"/>
      <c r="BW236" s="240"/>
      <c r="BX236" s="251"/>
      <c r="BY236" s="251"/>
      <c r="BZ236" s="251"/>
      <c r="CA236" s="251"/>
      <c r="CB236" s="251"/>
      <c r="CC236" s="251"/>
      <c r="CD236" s="251"/>
      <c r="CE236" s="251"/>
      <c r="CF236" s="251"/>
      <c r="CG236" s="251"/>
      <c r="CH236" s="251"/>
      <c r="CI236" s="251"/>
      <c r="CJ236" s="251"/>
      <c r="CK236" s="251"/>
      <c r="CL236" s="251"/>
      <c r="CM236" s="251"/>
      <c r="CN236" s="251"/>
      <c r="CO236" s="251"/>
      <c r="CP236" s="251"/>
      <c r="CQ236" s="251"/>
      <c r="CR236" s="251"/>
      <c r="CS236" s="251"/>
      <c r="CT236" s="251"/>
      <c r="CU236" s="240"/>
      <c r="CV236" s="251"/>
      <c r="CW236" s="251"/>
      <c r="CX236" s="251"/>
      <c r="CY236" s="251"/>
      <c r="CZ236" s="251"/>
      <c r="DA236" s="251"/>
      <c r="DB236" s="251"/>
      <c r="DC236" s="251"/>
      <c r="DD236" s="251"/>
      <c r="DE236" s="251"/>
      <c r="DF236" s="251"/>
      <c r="DG236" s="251"/>
      <c r="DH236" s="251"/>
      <c r="DI236" s="251"/>
      <c r="DJ236" s="251"/>
      <c r="DK236" s="251"/>
      <c r="DL236" s="251"/>
      <c r="DM236" s="251"/>
      <c r="DN236" s="251"/>
      <c r="DO236" s="251"/>
      <c r="DP236" s="251"/>
      <c r="DQ236" s="251"/>
      <c r="DR236" s="251"/>
      <c r="DS236" s="240"/>
      <c r="DT236" s="251"/>
      <c r="DU236" s="251"/>
      <c r="DV236" s="251"/>
      <c r="DW236" s="251"/>
      <c r="DX236" s="210"/>
      <c r="DY236" s="210"/>
      <c r="DZ236" s="210"/>
    </row>
    <row r="237" spans="3:130" x14ac:dyDescent="0.35">
      <c r="C237" s="98">
        <v>82</v>
      </c>
      <c r="E237" s="115" t="str">
        <f>IF(Calculations!C87=0, "Z_empty_row_"&amp;C237,Calculations!C87)</f>
        <v>Z_empty_row_82</v>
      </c>
      <c r="F237" s="114">
        <f>F$154*(Calculations!$M87/Calculations!$M$5)</f>
        <v>0</v>
      </c>
      <c r="G237" s="114">
        <f>G$154*(Calculations!$M87/Calculations!$M$5)</f>
        <v>0</v>
      </c>
      <c r="H237" s="114">
        <f>H$154*(Calculations!$M87/Calculations!$M$5)</f>
        <v>0</v>
      </c>
      <c r="I237" s="114">
        <f>I$154*(Calculations!$M87/Calculations!$M$5)</f>
        <v>0</v>
      </c>
      <c r="J237" s="114">
        <f>J$154*(Calculations!$M87/Calculations!$M$5)</f>
        <v>0</v>
      </c>
      <c r="K237" s="114">
        <f>K$154*(Calculations!$M87/Calculations!$M$5)</f>
        <v>0</v>
      </c>
      <c r="L237" s="114">
        <f>L$154*(Calculations!$M87/Calculations!$M$5)</f>
        <v>0</v>
      </c>
      <c r="M237" s="114">
        <f>M$154*(Calculations!$M87/Calculations!$M$5)</f>
        <v>0</v>
      </c>
      <c r="N237" s="114">
        <f>N$154*(Calculations!$M87/Calculations!$M$5)</f>
        <v>0</v>
      </c>
      <c r="O237" s="114">
        <f>O$154*(Calculations!$M87/Calculations!$M$5)</f>
        <v>0</v>
      </c>
      <c r="P237" s="114">
        <f>P$154*(Calculations!$M87/Calculations!$M$5)</f>
        <v>0</v>
      </c>
      <c r="Q237" s="114">
        <f>Q$154*(Calculations!$M87/Calculations!$M$5)</f>
        <v>0</v>
      </c>
      <c r="T237" s="2"/>
      <c r="U237" s="14"/>
      <c r="V237" s="25"/>
      <c r="W237" s="25"/>
      <c r="X237" s="6"/>
      <c r="AD237" s="210"/>
      <c r="AE237" s="210"/>
      <c r="AF237" s="210"/>
      <c r="AG237" s="210"/>
      <c r="AH237" s="210"/>
      <c r="AI237" s="210"/>
      <c r="AJ237" s="210"/>
      <c r="AK237" s="210"/>
      <c r="AL237" s="210"/>
      <c r="AM237" s="210"/>
      <c r="AN237" s="210"/>
      <c r="AO237" s="210"/>
      <c r="AP237" s="210"/>
      <c r="AQ237" s="210"/>
      <c r="AR237" s="210"/>
      <c r="AS237" s="210"/>
      <c r="AT237" s="210"/>
      <c r="AU237" s="210"/>
      <c r="AV237" s="210"/>
      <c r="AW237" s="210"/>
      <c r="AX237" s="210"/>
      <c r="AY237" s="210"/>
      <c r="AZ237" s="210"/>
      <c r="BA237" s="210"/>
      <c r="BB237" s="210"/>
      <c r="BC237" s="210"/>
      <c r="BD237" s="210"/>
      <c r="BE237" s="210"/>
      <c r="BF237" s="210"/>
      <c r="BG237" s="210"/>
      <c r="BH237" s="210"/>
      <c r="BI237" s="210"/>
      <c r="BJ237" s="210"/>
      <c r="BK237" s="210"/>
      <c r="BL237" s="252"/>
      <c r="BM237" s="239"/>
      <c r="BN237" s="239"/>
      <c r="BO237" s="210"/>
      <c r="BP237" s="253"/>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210"/>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row>
    <row r="238" spans="3:130" x14ac:dyDescent="0.35">
      <c r="C238" s="98">
        <v>83</v>
      </c>
      <c r="E238" s="115" t="str">
        <f>IF(Calculations!C88=0, "Z_empty_row_"&amp;C238,Calculations!C88)</f>
        <v>Z_empty_row_83</v>
      </c>
      <c r="F238" s="113">
        <f>F$154*(Calculations!$M88/Calculations!$M$5)</f>
        <v>0</v>
      </c>
      <c r="G238" s="113">
        <f>G$154*(Calculations!$M88/Calculations!$M$5)</f>
        <v>0</v>
      </c>
      <c r="H238" s="113">
        <f>H$154*(Calculations!$M88/Calculations!$M$5)</f>
        <v>0</v>
      </c>
      <c r="I238" s="113">
        <f>I$154*(Calculations!$M88/Calculations!$M$5)</f>
        <v>0</v>
      </c>
      <c r="J238" s="113">
        <f>J$154*(Calculations!$M88/Calculations!$M$5)</f>
        <v>0</v>
      </c>
      <c r="K238" s="113">
        <f>K$154*(Calculations!$M88/Calculations!$M$5)</f>
        <v>0</v>
      </c>
      <c r="L238" s="113">
        <f>L$154*(Calculations!$M88/Calculations!$M$5)</f>
        <v>0</v>
      </c>
      <c r="M238" s="113">
        <f>M$154*(Calculations!$M88/Calculations!$M$5)</f>
        <v>0</v>
      </c>
      <c r="N238" s="113">
        <f>N$154*(Calculations!$M88/Calculations!$M$5)</f>
        <v>0</v>
      </c>
      <c r="O238" s="113">
        <f>O$154*(Calculations!$M88/Calculations!$M$5)</f>
        <v>0</v>
      </c>
      <c r="P238" s="113">
        <f>P$154*(Calculations!$M88/Calculations!$M$5)</f>
        <v>0</v>
      </c>
      <c r="Q238" s="113">
        <f>Q$154*(Calculations!$M88/Calculations!$M$5)</f>
        <v>0</v>
      </c>
      <c r="T238" s="2"/>
      <c r="U238" s="14"/>
      <c r="V238" s="25"/>
      <c r="W238" s="25"/>
      <c r="X238" s="27"/>
      <c r="AD238" s="6"/>
      <c r="AE238" s="239"/>
      <c r="AF238" s="239"/>
      <c r="AG238" s="239"/>
      <c r="AH238" s="239"/>
      <c r="AI238" s="239"/>
      <c r="AJ238" s="239"/>
      <c r="AK238" s="239"/>
      <c r="AL238" s="239"/>
      <c r="AM238" s="239"/>
      <c r="AN238" s="239"/>
      <c r="AO238" s="239"/>
      <c r="AP238" s="239"/>
      <c r="AQ238" s="239"/>
      <c r="AR238" s="239"/>
      <c r="AS238" s="239"/>
      <c r="AT238" s="239"/>
      <c r="AU238" s="239"/>
      <c r="AV238" s="239"/>
      <c r="AW238" s="239"/>
      <c r="AX238" s="239"/>
      <c r="AY238" s="239"/>
      <c r="AZ238" s="239"/>
      <c r="BA238" s="239"/>
      <c r="BB238" s="239"/>
      <c r="BC238" s="239"/>
      <c r="BD238" s="239"/>
      <c r="BE238" s="23"/>
      <c r="BF238" s="23"/>
      <c r="BG238" s="23"/>
      <c r="BH238" s="23"/>
      <c r="BI238" s="23"/>
      <c r="BJ238" s="2"/>
      <c r="BK238" s="2"/>
      <c r="BL238" s="14"/>
      <c r="BM238" s="25"/>
      <c r="BN238" s="25"/>
      <c r="BO238" s="2"/>
      <c r="BP238" s="27"/>
    </row>
    <row r="239" spans="3:130" x14ac:dyDescent="0.35">
      <c r="C239" s="98">
        <v>84</v>
      </c>
      <c r="E239" s="115" t="str">
        <f>IF(Calculations!C89=0, "Z_empty_row_"&amp;C239,Calculations!C89)</f>
        <v>Z_empty_row_84</v>
      </c>
      <c r="F239" s="114">
        <f>F$154*(Calculations!$M89/Calculations!$M$5)</f>
        <v>0</v>
      </c>
      <c r="G239" s="114">
        <f>G$154*(Calculations!$M89/Calculations!$M$5)</f>
        <v>0</v>
      </c>
      <c r="H239" s="114">
        <f>H$154*(Calculations!$M89/Calculations!$M$5)</f>
        <v>0</v>
      </c>
      <c r="I239" s="114">
        <f>I$154*(Calculations!$M89/Calculations!$M$5)</f>
        <v>0</v>
      </c>
      <c r="J239" s="114">
        <f>J$154*(Calculations!$M89/Calculations!$M$5)</f>
        <v>0</v>
      </c>
      <c r="K239" s="114">
        <f>K$154*(Calculations!$M89/Calculations!$M$5)</f>
        <v>0</v>
      </c>
      <c r="L239" s="114">
        <f>L$154*(Calculations!$M89/Calculations!$M$5)</f>
        <v>0</v>
      </c>
      <c r="M239" s="114">
        <f>M$154*(Calculations!$M89/Calculations!$M$5)</f>
        <v>0</v>
      </c>
      <c r="N239" s="114">
        <f>N$154*(Calculations!$M89/Calculations!$M$5)</f>
        <v>0</v>
      </c>
      <c r="O239" s="114">
        <f>O$154*(Calculations!$M89/Calculations!$M$5)</f>
        <v>0</v>
      </c>
      <c r="P239" s="114">
        <f>P$154*(Calculations!$M89/Calculations!$M$5)</f>
        <v>0</v>
      </c>
      <c r="Q239" s="114">
        <f>Q$154*(Calculations!$M89/Calculations!$M$5)</f>
        <v>0</v>
      </c>
      <c r="T239" s="2"/>
      <c r="U239" s="14"/>
      <c r="V239" s="25"/>
      <c r="W239" s="25"/>
      <c r="X239" s="27"/>
      <c r="Z239" s="240"/>
      <c r="AC239" s="6"/>
      <c r="AD239" s="6"/>
      <c r="AE239" s="239"/>
      <c r="AF239" s="239"/>
      <c r="AG239" s="239"/>
      <c r="AH239" s="239"/>
      <c r="AI239" s="239"/>
      <c r="AJ239" s="239"/>
      <c r="AK239" s="239"/>
      <c r="AL239" s="239"/>
      <c r="AM239" s="239"/>
      <c r="AN239" s="239"/>
      <c r="AO239" s="239"/>
      <c r="AP239" s="239"/>
      <c r="AQ239" s="239"/>
      <c r="AR239" s="239"/>
      <c r="AS239" s="239"/>
      <c r="AT239" s="239"/>
      <c r="AU239" s="239"/>
      <c r="AV239" s="239"/>
      <c r="AW239" s="239"/>
      <c r="AX239" s="239"/>
      <c r="AY239" s="239"/>
      <c r="AZ239" s="239"/>
      <c r="BA239" s="239"/>
      <c r="BB239" s="239"/>
      <c r="BC239" s="239"/>
      <c r="BD239" s="239"/>
      <c r="BE239" s="23"/>
      <c r="BF239" s="23"/>
      <c r="BG239" s="23"/>
      <c r="BH239" s="23"/>
      <c r="BI239" s="23"/>
      <c r="BJ239" s="2"/>
      <c r="BK239" s="2"/>
      <c r="BL239" s="14"/>
      <c r="BM239" s="25"/>
      <c r="BN239" s="25"/>
      <c r="BO239" s="2"/>
      <c r="BP239" s="27"/>
    </row>
    <row r="240" spans="3:130" x14ac:dyDescent="0.35">
      <c r="C240" s="98">
        <v>85</v>
      </c>
      <c r="E240" s="115" t="str">
        <f>IF(Calculations!C90=0, "Z_empty_row_"&amp;C240,Calculations!C90)</f>
        <v>Z_empty_row_85</v>
      </c>
      <c r="F240" s="113">
        <f>F$154*(Calculations!$M90/Calculations!$M$5)</f>
        <v>0</v>
      </c>
      <c r="G240" s="113">
        <f>G$154*(Calculations!$M90/Calculations!$M$5)</f>
        <v>0</v>
      </c>
      <c r="H240" s="113">
        <f>H$154*(Calculations!$M90/Calculations!$M$5)</f>
        <v>0</v>
      </c>
      <c r="I240" s="113">
        <f>I$154*(Calculations!$M90/Calculations!$M$5)</f>
        <v>0</v>
      </c>
      <c r="J240" s="113">
        <f>J$154*(Calculations!$M90/Calculations!$M$5)</f>
        <v>0</v>
      </c>
      <c r="K240" s="113">
        <f>K$154*(Calculations!$M90/Calculations!$M$5)</f>
        <v>0</v>
      </c>
      <c r="L240" s="113">
        <f>L$154*(Calculations!$M90/Calculations!$M$5)</f>
        <v>0</v>
      </c>
      <c r="M240" s="113">
        <f>M$154*(Calculations!$M90/Calculations!$M$5)</f>
        <v>0</v>
      </c>
      <c r="N240" s="113">
        <f>N$154*(Calculations!$M90/Calculations!$M$5)</f>
        <v>0</v>
      </c>
      <c r="O240" s="113">
        <f>O$154*(Calculations!$M90/Calculations!$M$5)</f>
        <v>0</v>
      </c>
      <c r="P240" s="113">
        <f>P$154*(Calculations!$M90/Calculations!$M$5)</f>
        <v>0</v>
      </c>
      <c r="Q240" s="113">
        <f>Q$154*(Calculations!$M90/Calculations!$M$5)</f>
        <v>0</v>
      </c>
      <c r="T240" s="2"/>
      <c r="U240" s="14"/>
      <c r="V240" s="25"/>
      <c r="W240" s="25"/>
      <c r="X240" s="27"/>
      <c r="Z240" s="240"/>
      <c r="AC240" s="6"/>
      <c r="AD240" s="6"/>
      <c r="AE240" s="239"/>
      <c r="AF240" s="239"/>
      <c r="AG240" s="239"/>
      <c r="AH240" s="239"/>
      <c r="AI240" s="239"/>
      <c r="AJ240" s="239"/>
      <c r="AK240" s="239"/>
      <c r="AL240" s="239"/>
      <c r="AM240" s="239"/>
      <c r="AN240" s="239"/>
      <c r="AO240" s="239"/>
      <c r="AP240" s="239"/>
      <c r="AQ240" s="239"/>
      <c r="AR240" s="239"/>
      <c r="AS240" s="239"/>
      <c r="AT240" s="239"/>
      <c r="AU240" s="239"/>
      <c r="AV240" s="239"/>
      <c r="AW240" s="239"/>
      <c r="AX240" s="239"/>
      <c r="AY240" s="239"/>
      <c r="AZ240" s="239"/>
      <c r="BA240" s="239"/>
      <c r="BB240" s="239"/>
      <c r="BC240" s="239"/>
      <c r="BD240" s="239"/>
      <c r="BE240" s="23"/>
      <c r="BF240" s="23"/>
      <c r="BG240" s="23"/>
      <c r="BH240" s="23"/>
      <c r="BI240" s="23"/>
      <c r="BJ240" s="2"/>
      <c r="BK240" s="2"/>
      <c r="BL240" s="14"/>
      <c r="BM240" s="25"/>
      <c r="BN240" s="25"/>
      <c r="BO240" s="2"/>
      <c r="BP240" s="27"/>
    </row>
    <row r="241" spans="3:68" x14ac:dyDescent="0.35">
      <c r="C241" s="98">
        <v>86</v>
      </c>
      <c r="E241" s="115" t="str">
        <f>IF(Calculations!C91=0, "Z_empty_row_"&amp;C241,Calculations!C91)</f>
        <v>Z_empty_row_86</v>
      </c>
      <c r="F241" s="114">
        <f>F$154*(Calculations!$M91/Calculations!$M$5)</f>
        <v>0</v>
      </c>
      <c r="G241" s="114">
        <f>G$154*(Calculations!$M91/Calculations!$M$5)</f>
        <v>0</v>
      </c>
      <c r="H241" s="114">
        <f>H$154*(Calculations!$M91/Calculations!$M$5)</f>
        <v>0</v>
      </c>
      <c r="I241" s="114">
        <f>I$154*(Calculations!$M91/Calculations!$M$5)</f>
        <v>0</v>
      </c>
      <c r="J241" s="114">
        <f>J$154*(Calculations!$M91/Calculations!$M$5)</f>
        <v>0</v>
      </c>
      <c r="K241" s="114">
        <f>K$154*(Calculations!$M91/Calculations!$M$5)</f>
        <v>0</v>
      </c>
      <c r="L241" s="114">
        <f>L$154*(Calculations!$M91/Calculations!$M$5)</f>
        <v>0</v>
      </c>
      <c r="M241" s="114">
        <f>M$154*(Calculations!$M91/Calculations!$M$5)</f>
        <v>0</v>
      </c>
      <c r="N241" s="114">
        <f>N$154*(Calculations!$M91/Calculations!$M$5)</f>
        <v>0</v>
      </c>
      <c r="O241" s="114">
        <f>O$154*(Calculations!$M91/Calculations!$M$5)</f>
        <v>0</v>
      </c>
      <c r="P241" s="114">
        <f>P$154*(Calculations!$M91/Calculations!$M$5)</f>
        <v>0</v>
      </c>
      <c r="Q241" s="114">
        <f>Q$154*(Calculations!$M91/Calculations!$M$5)</f>
        <v>0</v>
      </c>
      <c r="T241" s="2"/>
      <c r="U241" s="14"/>
      <c r="V241" s="25"/>
      <c r="W241" s="25"/>
      <c r="X241" s="27"/>
      <c r="Z241" s="6"/>
      <c r="BJ241" s="2"/>
      <c r="BK241" s="2"/>
      <c r="BL241" s="14"/>
      <c r="BM241" s="25"/>
      <c r="BN241" s="25"/>
      <c r="BO241" s="2"/>
      <c r="BP241" s="27"/>
    </row>
    <row r="242" spans="3:68" x14ac:dyDescent="0.35">
      <c r="C242" s="98">
        <v>87</v>
      </c>
      <c r="E242" s="115" t="str">
        <f>IF(Calculations!C92=0, "Z_empty_row_"&amp;C242,Calculations!C92)</f>
        <v>Z_empty_row_87</v>
      </c>
      <c r="F242" s="113">
        <f>F$154*(Calculations!$M92/Calculations!$M$5)</f>
        <v>0</v>
      </c>
      <c r="G242" s="113">
        <f>G$154*(Calculations!$M92/Calculations!$M$5)</f>
        <v>0</v>
      </c>
      <c r="H242" s="113">
        <f>H$154*(Calculations!$M92/Calculations!$M$5)</f>
        <v>0</v>
      </c>
      <c r="I242" s="113">
        <f>I$154*(Calculations!$M92/Calculations!$M$5)</f>
        <v>0</v>
      </c>
      <c r="J242" s="113">
        <f>J$154*(Calculations!$M92/Calculations!$M$5)</f>
        <v>0</v>
      </c>
      <c r="K242" s="113">
        <f>K$154*(Calculations!$M92/Calculations!$M$5)</f>
        <v>0</v>
      </c>
      <c r="L242" s="113">
        <f>L$154*(Calculations!$M92/Calculations!$M$5)</f>
        <v>0</v>
      </c>
      <c r="M242" s="113">
        <f>M$154*(Calculations!$M92/Calculations!$M$5)</f>
        <v>0</v>
      </c>
      <c r="N242" s="113">
        <f>N$154*(Calculations!$M92/Calculations!$M$5)</f>
        <v>0</v>
      </c>
      <c r="O242" s="113">
        <f>O$154*(Calculations!$M92/Calculations!$M$5)</f>
        <v>0</v>
      </c>
      <c r="P242" s="113">
        <f>P$154*(Calculations!$M92/Calculations!$M$5)</f>
        <v>0</v>
      </c>
      <c r="Q242" s="113">
        <f>Q$154*(Calculations!$M92/Calculations!$M$5)</f>
        <v>0</v>
      </c>
      <c r="Y242" s="6"/>
      <c r="BJ242" s="2"/>
      <c r="BK242" s="2"/>
      <c r="BL242" s="14"/>
      <c r="BM242" s="25"/>
      <c r="BN242" s="25"/>
      <c r="BO242" s="2"/>
      <c r="BP242" s="27"/>
    </row>
    <row r="243" spans="3:68" x14ac:dyDescent="0.35">
      <c r="C243" s="98">
        <v>88</v>
      </c>
      <c r="E243" s="115" t="str">
        <f>IF(Calculations!C93=0, "Z_empty_row_"&amp;C243,Calculations!C93)</f>
        <v>Z_empty_row_88</v>
      </c>
      <c r="F243" s="114">
        <f>F$154*(Calculations!$M93/Calculations!$M$5)</f>
        <v>0</v>
      </c>
      <c r="G243" s="114">
        <f>G$154*(Calculations!$M93/Calculations!$M$5)</f>
        <v>0</v>
      </c>
      <c r="H243" s="114">
        <f>H$154*(Calculations!$M93/Calculations!$M$5)</f>
        <v>0</v>
      </c>
      <c r="I243" s="114">
        <f>I$154*(Calculations!$M93/Calculations!$M$5)</f>
        <v>0</v>
      </c>
      <c r="J243" s="114">
        <f>J$154*(Calculations!$M93/Calculations!$M$5)</f>
        <v>0</v>
      </c>
      <c r="K243" s="114">
        <f>K$154*(Calculations!$M93/Calculations!$M$5)</f>
        <v>0</v>
      </c>
      <c r="L243" s="114">
        <f>L$154*(Calculations!$M93/Calculations!$M$5)</f>
        <v>0</v>
      </c>
      <c r="M243" s="114">
        <f>M$154*(Calculations!$M93/Calculations!$M$5)</f>
        <v>0</v>
      </c>
      <c r="N243" s="114">
        <f>N$154*(Calculations!$M93/Calculations!$M$5)</f>
        <v>0</v>
      </c>
      <c r="O243" s="114">
        <f>O$154*(Calculations!$M93/Calculations!$M$5)</f>
        <v>0</v>
      </c>
      <c r="P243" s="114">
        <f>P$154*(Calculations!$M93/Calculations!$M$5)</f>
        <v>0</v>
      </c>
      <c r="Q243" s="114">
        <f>Q$154*(Calculations!$M93/Calculations!$M$5)</f>
        <v>0</v>
      </c>
      <c r="Y243" s="6"/>
      <c r="BJ243" s="2"/>
      <c r="BK243" s="2"/>
      <c r="BL243" s="14"/>
      <c r="BM243" s="25"/>
      <c r="BN243" s="25"/>
      <c r="BO243" s="2"/>
      <c r="BP243" s="27"/>
    </row>
    <row r="244" spans="3:68" x14ac:dyDescent="0.35">
      <c r="C244" s="98">
        <v>89</v>
      </c>
      <c r="E244" s="115" t="str">
        <f>IF(Calculations!C94=0, "Z_empty_row_"&amp;C244,Calculations!C94)</f>
        <v>Z_empty_row_89</v>
      </c>
      <c r="F244" s="113">
        <f>F$154*(Calculations!$M94/Calculations!$M$5)</f>
        <v>0</v>
      </c>
      <c r="G244" s="113">
        <f>G$154*(Calculations!$M94/Calculations!$M$5)</f>
        <v>0</v>
      </c>
      <c r="H244" s="113">
        <f>H$154*(Calculations!$M94/Calculations!$M$5)</f>
        <v>0</v>
      </c>
      <c r="I244" s="113">
        <f>I$154*(Calculations!$M94/Calculations!$M$5)</f>
        <v>0</v>
      </c>
      <c r="J244" s="113">
        <f>J$154*(Calculations!$M94/Calculations!$M$5)</f>
        <v>0</v>
      </c>
      <c r="K244" s="113">
        <f>K$154*(Calculations!$M94/Calculations!$M$5)</f>
        <v>0</v>
      </c>
      <c r="L244" s="113">
        <f>L$154*(Calculations!$M94/Calculations!$M$5)</f>
        <v>0</v>
      </c>
      <c r="M244" s="113">
        <f>M$154*(Calculations!$M94/Calculations!$M$5)</f>
        <v>0</v>
      </c>
      <c r="N244" s="113">
        <f>N$154*(Calculations!$M94/Calculations!$M$5)</f>
        <v>0</v>
      </c>
      <c r="O244" s="113">
        <f>O$154*(Calculations!$M94/Calculations!$M$5)</f>
        <v>0</v>
      </c>
      <c r="P244" s="113">
        <f>P$154*(Calculations!$M94/Calculations!$M$5)</f>
        <v>0</v>
      </c>
      <c r="Q244" s="113">
        <f>Q$154*(Calculations!$M94/Calculations!$M$5)</f>
        <v>0</v>
      </c>
      <c r="Y244" s="6"/>
      <c r="BJ244" s="2"/>
      <c r="BK244" s="2"/>
      <c r="BL244" s="14"/>
      <c r="BM244" s="25"/>
      <c r="BN244" s="25"/>
      <c r="BO244" s="2"/>
      <c r="BP244" s="27"/>
    </row>
    <row r="245" spans="3:68" x14ac:dyDescent="0.35">
      <c r="C245" s="98">
        <v>90</v>
      </c>
      <c r="E245" s="115" t="str">
        <f>IF(Calculations!C95=0, "Z_empty_row_"&amp;C245,Calculations!C95)</f>
        <v>Z_empty_row_90</v>
      </c>
      <c r="F245" s="114">
        <f>F$154*(Calculations!$M95/Calculations!$M$5)</f>
        <v>0</v>
      </c>
      <c r="G245" s="114">
        <f>G$154*(Calculations!$M95/Calculations!$M$5)</f>
        <v>0</v>
      </c>
      <c r="H245" s="114">
        <f>H$154*(Calculations!$M95/Calculations!$M$5)</f>
        <v>0</v>
      </c>
      <c r="I245" s="114">
        <f>I$154*(Calculations!$M95/Calculations!$M$5)</f>
        <v>0</v>
      </c>
      <c r="J245" s="114">
        <f>J$154*(Calculations!$M95/Calculations!$M$5)</f>
        <v>0</v>
      </c>
      <c r="K245" s="114">
        <f>K$154*(Calculations!$M95/Calculations!$M$5)</f>
        <v>0</v>
      </c>
      <c r="L245" s="114">
        <f>L$154*(Calculations!$M95/Calculations!$M$5)</f>
        <v>0</v>
      </c>
      <c r="M245" s="114">
        <f>M$154*(Calculations!$M95/Calculations!$M$5)</f>
        <v>0</v>
      </c>
      <c r="N245" s="114">
        <f>N$154*(Calculations!$M95/Calculations!$M$5)</f>
        <v>0</v>
      </c>
      <c r="O245" s="114">
        <f>O$154*(Calculations!$M95/Calculations!$M$5)</f>
        <v>0</v>
      </c>
      <c r="P245" s="114">
        <f>P$154*(Calculations!$M95/Calculations!$M$5)</f>
        <v>0</v>
      </c>
      <c r="Q245" s="114">
        <f>Q$154*(Calculations!$M95/Calculations!$M$5)</f>
        <v>0</v>
      </c>
      <c r="BJ245" s="2"/>
      <c r="BK245" s="2"/>
      <c r="BL245" s="14"/>
      <c r="BM245" s="25"/>
      <c r="BN245" s="25"/>
      <c r="BO245" s="2"/>
      <c r="BP245" s="27"/>
    </row>
    <row r="246" spans="3:68" x14ac:dyDescent="0.35">
      <c r="C246" s="98">
        <v>91</v>
      </c>
      <c r="E246" s="115" t="str">
        <f>IF(Calculations!C96=0, "Z_empty_row_"&amp;C246,Calculations!C96)</f>
        <v>Z_empty_row_91</v>
      </c>
      <c r="F246" s="113">
        <f>F$154*(Calculations!$M96/Calculations!$M$5)</f>
        <v>0</v>
      </c>
      <c r="G246" s="113">
        <f>G$154*(Calculations!$M96/Calculations!$M$5)</f>
        <v>0</v>
      </c>
      <c r="H246" s="113">
        <f>H$154*(Calculations!$M96/Calculations!$M$5)</f>
        <v>0</v>
      </c>
      <c r="I246" s="113">
        <f>I$154*(Calculations!$M96/Calculations!$M$5)</f>
        <v>0</v>
      </c>
      <c r="J246" s="113">
        <f>J$154*(Calculations!$M96/Calculations!$M$5)</f>
        <v>0</v>
      </c>
      <c r="K246" s="113">
        <f>K$154*(Calculations!$M96/Calculations!$M$5)</f>
        <v>0</v>
      </c>
      <c r="L246" s="113">
        <f>L$154*(Calculations!$M96/Calculations!$M$5)</f>
        <v>0</v>
      </c>
      <c r="M246" s="113">
        <f>M$154*(Calculations!$M96/Calculations!$M$5)</f>
        <v>0</v>
      </c>
      <c r="N246" s="113">
        <f>N$154*(Calculations!$M96/Calculations!$M$5)</f>
        <v>0</v>
      </c>
      <c r="O246" s="113">
        <f>O$154*(Calculations!$M96/Calculations!$M$5)</f>
        <v>0</v>
      </c>
      <c r="P246" s="113">
        <f>P$154*(Calculations!$M96/Calculations!$M$5)</f>
        <v>0</v>
      </c>
      <c r="Q246" s="113">
        <f>Q$154*(Calculations!$M96/Calculations!$M$5)</f>
        <v>0</v>
      </c>
      <c r="BJ246" s="2"/>
      <c r="BK246" s="2"/>
      <c r="BL246" s="14"/>
      <c r="BM246" s="25"/>
      <c r="BN246" s="25"/>
      <c r="BO246" s="2"/>
      <c r="BP246" s="27"/>
    </row>
    <row r="247" spans="3:68" x14ac:dyDescent="0.35">
      <c r="C247" s="98">
        <v>92</v>
      </c>
      <c r="E247" s="115" t="str">
        <f>IF(Calculations!C97=0, "Z_empty_row_"&amp;C247,Calculations!C97)</f>
        <v>Z_empty_row_92</v>
      </c>
      <c r="F247" s="114">
        <f>F$154*(Calculations!$M97/Calculations!$M$5)</f>
        <v>0</v>
      </c>
      <c r="G247" s="114">
        <f>G$154*(Calculations!$M97/Calculations!$M$5)</f>
        <v>0</v>
      </c>
      <c r="H247" s="114">
        <f>H$154*(Calculations!$M97/Calculations!$M$5)</f>
        <v>0</v>
      </c>
      <c r="I247" s="114">
        <f>I$154*(Calculations!$M97/Calculations!$M$5)</f>
        <v>0</v>
      </c>
      <c r="J247" s="114">
        <f>J$154*(Calculations!$M97/Calculations!$M$5)</f>
        <v>0</v>
      </c>
      <c r="K247" s="114">
        <f>K$154*(Calculations!$M97/Calculations!$M$5)</f>
        <v>0</v>
      </c>
      <c r="L247" s="114">
        <f>L$154*(Calculations!$M97/Calculations!$M$5)</f>
        <v>0</v>
      </c>
      <c r="M247" s="114">
        <f>M$154*(Calculations!$M97/Calculations!$M$5)</f>
        <v>0</v>
      </c>
      <c r="N247" s="114">
        <f>N$154*(Calculations!$M97/Calculations!$M$5)</f>
        <v>0</v>
      </c>
      <c r="O247" s="114">
        <f>O$154*(Calculations!$M97/Calculations!$M$5)</f>
        <v>0</v>
      </c>
      <c r="P247" s="114">
        <f>P$154*(Calculations!$M97/Calculations!$M$5)</f>
        <v>0</v>
      </c>
      <c r="Q247" s="114">
        <f>Q$154*(Calculations!$M97/Calculations!$M$5)</f>
        <v>0</v>
      </c>
      <c r="BJ247" s="2"/>
      <c r="BK247" s="2"/>
      <c r="BL247" s="14"/>
      <c r="BM247" s="25"/>
      <c r="BN247" s="25"/>
      <c r="BO247" s="2"/>
      <c r="BP247" s="27"/>
    </row>
    <row r="248" spans="3:68" x14ac:dyDescent="0.35">
      <c r="C248" s="98">
        <v>93</v>
      </c>
      <c r="E248" s="115" t="str">
        <f>IF(Calculations!C98=0, "Z_empty_row_"&amp;C248,Calculations!C98)</f>
        <v>Z_empty_row_93</v>
      </c>
      <c r="F248" s="113">
        <f>F$154*(Calculations!$M98/Calculations!$M$5)</f>
        <v>0</v>
      </c>
      <c r="G248" s="113">
        <f>G$154*(Calculations!$M98/Calculations!$M$5)</f>
        <v>0</v>
      </c>
      <c r="H248" s="113">
        <f>H$154*(Calculations!$M98/Calculations!$M$5)</f>
        <v>0</v>
      </c>
      <c r="I248" s="113">
        <f>I$154*(Calculations!$M98/Calculations!$M$5)</f>
        <v>0</v>
      </c>
      <c r="J248" s="113">
        <f>J$154*(Calculations!$M98/Calculations!$M$5)</f>
        <v>0</v>
      </c>
      <c r="K248" s="113">
        <f>K$154*(Calculations!$M98/Calculations!$M$5)</f>
        <v>0</v>
      </c>
      <c r="L248" s="113">
        <f>L$154*(Calculations!$M98/Calculations!$M$5)</f>
        <v>0</v>
      </c>
      <c r="M248" s="113">
        <f>M$154*(Calculations!$M98/Calculations!$M$5)</f>
        <v>0</v>
      </c>
      <c r="N248" s="113">
        <f>N$154*(Calculations!$M98/Calculations!$M$5)</f>
        <v>0</v>
      </c>
      <c r="O248" s="113">
        <f>O$154*(Calculations!$M98/Calculations!$M$5)</f>
        <v>0</v>
      </c>
      <c r="P248" s="113">
        <f>P$154*(Calculations!$M98/Calculations!$M$5)</f>
        <v>0</v>
      </c>
      <c r="Q248" s="113">
        <f>Q$154*(Calculations!$M98/Calculations!$M$5)</f>
        <v>0</v>
      </c>
      <c r="BJ248" s="2"/>
      <c r="BK248" s="2"/>
      <c r="BL248" s="14"/>
      <c r="BM248" s="25"/>
      <c r="BN248" s="25"/>
      <c r="BO248" s="2"/>
      <c r="BP248" s="27"/>
    </row>
    <row r="249" spans="3:68" x14ac:dyDescent="0.35">
      <c r="C249" s="98">
        <v>94</v>
      </c>
      <c r="E249" s="115" t="str">
        <f>IF(Calculations!C99=0, "Z_empty_row_"&amp;C249,Calculations!C99)</f>
        <v>Z_empty_row_94</v>
      </c>
      <c r="F249" s="114">
        <f>F$154*(Calculations!$M99/Calculations!$M$5)</f>
        <v>0</v>
      </c>
      <c r="G249" s="114">
        <f>G$154*(Calculations!$M99/Calculations!$M$5)</f>
        <v>0</v>
      </c>
      <c r="H249" s="114">
        <f>H$154*(Calculations!$M99/Calculations!$M$5)</f>
        <v>0</v>
      </c>
      <c r="I249" s="114">
        <f>I$154*(Calculations!$M99/Calculations!$M$5)</f>
        <v>0</v>
      </c>
      <c r="J249" s="114">
        <f>J$154*(Calculations!$M99/Calculations!$M$5)</f>
        <v>0</v>
      </c>
      <c r="K249" s="114">
        <f>K$154*(Calculations!$M99/Calculations!$M$5)</f>
        <v>0</v>
      </c>
      <c r="L249" s="114">
        <f>L$154*(Calculations!$M99/Calculations!$M$5)</f>
        <v>0</v>
      </c>
      <c r="M249" s="114">
        <f>M$154*(Calculations!$M99/Calculations!$M$5)</f>
        <v>0</v>
      </c>
      <c r="N249" s="114">
        <f>N$154*(Calculations!$M99/Calculations!$M$5)</f>
        <v>0</v>
      </c>
      <c r="O249" s="114">
        <f>O$154*(Calculations!$M99/Calculations!$M$5)</f>
        <v>0</v>
      </c>
      <c r="P249" s="114">
        <f>P$154*(Calculations!$M99/Calculations!$M$5)</f>
        <v>0</v>
      </c>
      <c r="Q249" s="114">
        <f>Q$154*(Calculations!$M99/Calculations!$M$5)</f>
        <v>0</v>
      </c>
      <c r="BJ249" s="2"/>
      <c r="BK249" s="2"/>
      <c r="BL249" s="14"/>
      <c r="BM249" s="25"/>
      <c r="BN249" s="25"/>
      <c r="BO249" s="2"/>
      <c r="BP249" s="27"/>
    </row>
    <row r="250" spans="3:68" x14ac:dyDescent="0.35">
      <c r="C250" s="98">
        <v>95</v>
      </c>
      <c r="E250" s="115" t="str">
        <f>IF(Calculations!C100=0, "Z_empty_row_"&amp;C250,Calculations!C100)</f>
        <v>Z_empty_row_95</v>
      </c>
      <c r="F250" s="113">
        <f>F$154*(Calculations!$M100/Calculations!$M$5)</f>
        <v>0</v>
      </c>
      <c r="G250" s="113">
        <f>G$154*(Calculations!$M100/Calculations!$M$5)</f>
        <v>0</v>
      </c>
      <c r="H250" s="113">
        <f>H$154*(Calculations!$M100/Calculations!$M$5)</f>
        <v>0</v>
      </c>
      <c r="I250" s="113">
        <f>I$154*(Calculations!$M100/Calculations!$M$5)</f>
        <v>0</v>
      </c>
      <c r="J250" s="113">
        <f>J$154*(Calculations!$M100/Calculations!$M$5)</f>
        <v>0</v>
      </c>
      <c r="K250" s="113">
        <f>K$154*(Calculations!$M100/Calculations!$M$5)</f>
        <v>0</v>
      </c>
      <c r="L250" s="113">
        <f>L$154*(Calculations!$M100/Calculations!$M$5)</f>
        <v>0</v>
      </c>
      <c r="M250" s="113">
        <f>M$154*(Calculations!$M100/Calculations!$M$5)</f>
        <v>0</v>
      </c>
      <c r="N250" s="113">
        <f>N$154*(Calculations!$M100/Calculations!$M$5)</f>
        <v>0</v>
      </c>
      <c r="O250" s="113">
        <f>O$154*(Calculations!$M100/Calculations!$M$5)</f>
        <v>0</v>
      </c>
      <c r="P250" s="113">
        <f>P$154*(Calculations!$M100/Calculations!$M$5)</f>
        <v>0</v>
      </c>
      <c r="Q250" s="113">
        <f>Q$154*(Calculations!$M100/Calculations!$M$5)</f>
        <v>0</v>
      </c>
      <c r="BJ250" s="2"/>
      <c r="BK250" s="2"/>
      <c r="BL250" s="14"/>
      <c r="BM250" s="25"/>
      <c r="BN250" s="25"/>
      <c r="BO250" s="2"/>
      <c r="BP250" s="27"/>
    </row>
    <row r="251" spans="3:68" x14ac:dyDescent="0.35">
      <c r="C251" s="98">
        <v>96</v>
      </c>
      <c r="E251" s="115" t="str">
        <f>IF(Calculations!C101=0, "Z_empty_row_"&amp;C251,Calculations!C101)</f>
        <v>Z_empty_row_96</v>
      </c>
      <c r="F251" s="114">
        <f>F$154*(Calculations!$M101/Calculations!$M$5)</f>
        <v>0</v>
      </c>
      <c r="G251" s="114">
        <f>G$154*(Calculations!$M101/Calculations!$M$5)</f>
        <v>0</v>
      </c>
      <c r="H251" s="114">
        <f>H$154*(Calculations!$M101/Calculations!$M$5)</f>
        <v>0</v>
      </c>
      <c r="I251" s="114">
        <f>I$154*(Calculations!$M101/Calculations!$M$5)</f>
        <v>0</v>
      </c>
      <c r="J251" s="114">
        <f>J$154*(Calculations!$M101/Calculations!$M$5)</f>
        <v>0</v>
      </c>
      <c r="K251" s="114">
        <f>K$154*(Calculations!$M101/Calculations!$M$5)</f>
        <v>0</v>
      </c>
      <c r="L251" s="114">
        <f>L$154*(Calculations!$M101/Calculations!$M$5)</f>
        <v>0</v>
      </c>
      <c r="M251" s="114">
        <f>M$154*(Calculations!$M101/Calculations!$M$5)</f>
        <v>0</v>
      </c>
      <c r="N251" s="114">
        <f>N$154*(Calculations!$M101/Calculations!$M$5)</f>
        <v>0</v>
      </c>
      <c r="O251" s="114">
        <f>O$154*(Calculations!$M101/Calculations!$M$5)</f>
        <v>0</v>
      </c>
      <c r="P251" s="114">
        <f>P$154*(Calculations!$M101/Calculations!$M$5)</f>
        <v>0</v>
      </c>
      <c r="Q251" s="114">
        <f>Q$154*(Calculations!$M101/Calculations!$M$5)</f>
        <v>0</v>
      </c>
      <c r="BJ251" s="2"/>
      <c r="BK251" s="2"/>
      <c r="BL251" s="14"/>
      <c r="BM251" s="25"/>
      <c r="BN251" s="25"/>
      <c r="BO251" s="2"/>
      <c r="BP251" s="27"/>
    </row>
    <row r="252" spans="3:68" x14ac:dyDescent="0.35">
      <c r="C252" s="98">
        <v>97</v>
      </c>
      <c r="E252" s="115" t="str">
        <f>IF(Calculations!C102=0, "Z_empty_row_"&amp;C252,Calculations!C102)</f>
        <v>Z_empty_row_97</v>
      </c>
      <c r="F252" s="113">
        <f>F$154*(Calculations!$M102/Calculations!$M$5)</f>
        <v>0</v>
      </c>
      <c r="G252" s="113">
        <f>G$154*(Calculations!$M102/Calculations!$M$5)</f>
        <v>0</v>
      </c>
      <c r="H252" s="113">
        <f>H$154*(Calculations!$M102/Calculations!$M$5)</f>
        <v>0</v>
      </c>
      <c r="I252" s="113">
        <f>I$154*(Calculations!$M102/Calculations!$M$5)</f>
        <v>0</v>
      </c>
      <c r="J252" s="113">
        <f>J$154*(Calculations!$M102/Calculations!$M$5)</f>
        <v>0</v>
      </c>
      <c r="K252" s="113">
        <f>K$154*(Calculations!$M102/Calculations!$M$5)</f>
        <v>0</v>
      </c>
      <c r="L252" s="113">
        <f>L$154*(Calculations!$M102/Calculations!$M$5)</f>
        <v>0</v>
      </c>
      <c r="M252" s="113">
        <f>M$154*(Calculations!$M102/Calculations!$M$5)</f>
        <v>0</v>
      </c>
      <c r="N252" s="113">
        <f>N$154*(Calculations!$M102/Calculations!$M$5)</f>
        <v>0</v>
      </c>
      <c r="O252" s="113">
        <f>O$154*(Calculations!$M102/Calculations!$M$5)</f>
        <v>0</v>
      </c>
      <c r="P252" s="113">
        <f>P$154*(Calculations!$M102/Calculations!$M$5)</f>
        <v>0</v>
      </c>
      <c r="Q252" s="113">
        <f>Q$154*(Calculations!$M102/Calculations!$M$5)</f>
        <v>0</v>
      </c>
      <c r="BJ252" s="2"/>
      <c r="BK252" s="2"/>
      <c r="BL252" s="14"/>
      <c r="BM252" s="25"/>
      <c r="BN252" s="25"/>
      <c r="BO252" s="2"/>
      <c r="BP252" s="27"/>
    </row>
    <row r="253" spans="3:68" x14ac:dyDescent="0.35">
      <c r="C253" s="98">
        <v>98</v>
      </c>
      <c r="E253" s="115" t="str">
        <f>IF(Calculations!C103=0, "Z_empty_row_"&amp;C253,Calculations!C103)</f>
        <v>Z_empty_row_98</v>
      </c>
      <c r="F253" s="114">
        <f>F$154*(Calculations!$M103/Calculations!$M$5)</f>
        <v>0</v>
      </c>
      <c r="G253" s="114">
        <f>G$154*(Calculations!$M103/Calculations!$M$5)</f>
        <v>0</v>
      </c>
      <c r="H253" s="114">
        <f>H$154*(Calculations!$M103/Calculations!$M$5)</f>
        <v>0</v>
      </c>
      <c r="I253" s="114">
        <f>I$154*(Calculations!$M103/Calculations!$M$5)</f>
        <v>0</v>
      </c>
      <c r="J253" s="114">
        <f>J$154*(Calculations!$M103/Calculations!$M$5)</f>
        <v>0</v>
      </c>
      <c r="K253" s="114">
        <f>K$154*(Calculations!$M103/Calculations!$M$5)</f>
        <v>0</v>
      </c>
      <c r="L253" s="114">
        <f>L$154*(Calculations!$M103/Calculations!$M$5)</f>
        <v>0</v>
      </c>
      <c r="M253" s="114">
        <f>M$154*(Calculations!$M103/Calculations!$M$5)</f>
        <v>0</v>
      </c>
      <c r="N253" s="114">
        <f>N$154*(Calculations!$M103/Calculations!$M$5)</f>
        <v>0</v>
      </c>
      <c r="O253" s="114">
        <f>O$154*(Calculations!$M103/Calculations!$M$5)</f>
        <v>0</v>
      </c>
      <c r="P253" s="114">
        <f>P$154*(Calculations!$M103/Calculations!$M$5)</f>
        <v>0</v>
      </c>
      <c r="Q253" s="114">
        <f>Q$154*(Calculations!$M103/Calculations!$M$5)</f>
        <v>0</v>
      </c>
    </row>
    <row r="254" spans="3:68" x14ac:dyDescent="0.35">
      <c r="C254" s="98">
        <v>99</v>
      </c>
      <c r="E254" s="115" t="str">
        <f>IF(Calculations!C104=0, "Z_empty_row_"&amp;C254,Calculations!C104)</f>
        <v>Z_empty_row_99</v>
      </c>
      <c r="F254" s="113">
        <f>F$154*(Calculations!$M104/Calculations!$M$5)</f>
        <v>0</v>
      </c>
      <c r="G254" s="113">
        <f>G$154*(Calculations!$M104/Calculations!$M$5)</f>
        <v>0</v>
      </c>
      <c r="H254" s="113">
        <f>H$154*(Calculations!$M104/Calculations!$M$5)</f>
        <v>0</v>
      </c>
      <c r="I254" s="113">
        <f>I$154*(Calculations!$M104/Calculations!$M$5)</f>
        <v>0</v>
      </c>
      <c r="J254" s="113">
        <f>J$154*(Calculations!$M104/Calculations!$M$5)</f>
        <v>0</v>
      </c>
      <c r="K254" s="113">
        <f>K$154*(Calculations!$M104/Calculations!$M$5)</f>
        <v>0</v>
      </c>
      <c r="L254" s="113">
        <f>L$154*(Calculations!$M104/Calculations!$M$5)</f>
        <v>0</v>
      </c>
      <c r="M254" s="113">
        <f>M$154*(Calculations!$M104/Calculations!$M$5)</f>
        <v>0</v>
      </c>
      <c r="N254" s="113">
        <f>N$154*(Calculations!$M104/Calculations!$M$5)</f>
        <v>0</v>
      </c>
      <c r="O254" s="113">
        <f>O$154*(Calculations!$M104/Calculations!$M$5)</f>
        <v>0</v>
      </c>
      <c r="P254" s="113">
        <f>P$154*(Calculations!$M104/Calculations!$M$5)</f>
        <v>0</v>
      </c>
      <c r="Q254" s="113">
        <f>Q$154*(Calculations!$M104/Calculations!$M$5)</f>
        <v>0</v>
      </c>
    </row>
    <row r="256" spans="3:68" x14ac:dyDescent="0.35">
      <c r="E256" s="6"/>
      <c r="F256" s="16"/>
      <c r="G256" s="16"/>
      <c r="H256" s="16"/>
      <c r="I256" s="16"/>
      <c r="J256" s="16"/>
      <c r="K256" s="16"/>
      <c r="L256" s="16"/>
      <c r="M256" s="16"/>
      <c r="N256" s="16"/>
      <c r="O256" s="16"/>
      <c r="P256" s="16"/>
      <c r="Q256" s="16"/>
    </row>
    <row r="257" spans="2:76" ht="18.5" x14ac:dyDescent="0.45">
      <c r="C257" s="110">
        <v>2</v>
      </c>
      <c r="D257" s="6" t="s">
        <v>439</v>
      </c>
      <c r="F257" s="6"/>
      <c r="G257" s="6"/>
      <c r="H257" s="6"/>
      <c r="I257" s="6"/>
      <c r="J257" s="6"/>
      <c r="K257" s="6"/>
      <c r="L257" s="6"/>
      <c r="M257" s="6"/>
      <c r="N257" s="6"/>
      <c r="O257" s="6"/>
      <c r="P257" s="6"/>
      <c r="Q257" s="6"/>
      <c r="R257" s="2"/>
      <c r="S257" s="2"/>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row>
    <row r="258" spans="2:76" x14ac:dyDescent="0.35">
      <c r="D258" s="20" t="s">
        <v>440</v>
      </c>
      <c r="F258" s="2"/>
      <c r="G258" s="2"/>
      <c r="H258" s="2"/>
      <c r="I258" s="2"/>
      <c r="J258" s="2"/>
      <c r="K258" s="2"/>
      <c r="L258" s="2"/>
      <c r="M258" s="2"/>
      <c r="N258" s="2"/>
      <c r="O258" s="2"/>
      <c r="P258" s="2"/>
      <c r="Q258" s="2"/>
      <c r="R258" s="6"/>
      <c r="S258" s="6"/>
    </row>
    <row r="259" spans="2:76" x14ac:dyDescent="0.35">
      <c r="D259" s="6" t="s">
        <v>441</v>
      </c>
      <c r="E259" s="4"/>
      <c r="F259" s="29">
        <f>Calculations!F133/Calculations!$T131</f>
        <v>1.0724497570478311</v>
      </c>
      <c r="G259" s="29">
        <f>Calculations!G133/Calculations!$T131</f>
        <v>1.434698542286986</v>
      </c>
      <c r="H259" s="29">
        <f>Calculations!H133/Calculations!$T131</f>
        <v>1.7969473275261414</v>
      </c>
      <c r="I259" s="29">
        <f>Calculations!I133/Calculations!$T131</f>
        <v>1.8693970845739722</v>
      </c>
      <c r="J259" s="29">
        <f>Calculations!J133/Calculations!$T131</f>
        <v>1.6520478134304788</v>
      </c>
      <c r="K259" s="29">
        <f>Calculations!K133/Calculations!$T131</f>
        <v>1.2897990281913239</v>
      </c>
      <c r="L259" s="29">
        <f>Calculations!L133/Calculations!$T131</f>
        <v>0.92755024295216915</v>
      </c>
      <c r="M259" s="29">
        <f>Calculations!M133/Calculations!$T131</f>
        <v>0.78265072885650733</v>
      </c>
      <c r="N259" s="29">
        <f>Calculations!N133/Calculations!$T131</f>
        <v>1</v>
      </c>
      <c r="O259" s="29">
        <f>Calculations!O133/Calculations!$T131</f>
        <v>1.434698542286986</v>
      </c>
      <c r="P259" s="29">
        <f>Calculations!P133/Calculations!$T131</f>
        <v>1.434698542286986</v>
      </c>
      <c r="Q259" s="29">
        <f>Calculations!Q133/Calculations!$T131</f>
        <v>1.1448995140956624</v>
      </c>
      <c r="R259" s="2"/>
      <c r="S259" s="2"/>
    </row>
    <row r="260" spans="2:76" x14ac:dyDescent="0.35">
      <c r="D260" s="6"/>
      <c r="E260" s="6"/>
      <c r="F260" s="6"/>
      <c r="G260" s="24"/>
      <c r="H260" s="24"/>
      <c r="I260" s="24"/>
      <c r="J260" s="24"/>
      <c r="K260" s="24"/>
      <c r="L260" s="24"/>
      <c r="M260" s="24"/>
      <c r="N260" s="24"/>
      <c r="O260" s="24"/>
      <c r="P260" s="24"/>
      <c r="Q260" s="24"/>
      <c r="R260" s="4"/>
      <c r="S260" s="61"/>
    </row>
    <row r="261" spans="2:76" x14ac:dyDescent="0.35">
      <c r="D261" s="6"/>
      <c r="E261" s="6"/>
      <c r="F261" s="6"/>
      <c r="G261" s="60"/>
      <c r="H261" s="60"/>
      <c r="I261" s="60"/>
      <c r="J261" s="60"/>
      <c r="K261" s="60"/>
      <c r="L261" s="60"/>
      <c r="M261" s="60"/>
      <c r="N261" s="60"/>
      <c r="O261" s="60"/>
      <c r="P261" s="60"/>
      <c r="Q261" s="60"/>
      <c r="R261" s="6"/>
      <c r="S261" s="6"/>
    </row>
    <row r="262" spans="2:76" x14ac:dyDescent="0.35">
      <c r="D262" s="14" t="s">
        <v>442</v>
      </c>
      <c r="E262" s="5"/>
      <c r="F262" s="5"/>
      <c r="G262" s="5"/>
      <c r="H262" s="5"/>
      <c r="I262" s="5"/>
      <c r="J262" s="5"/>
      <c r="K262" s="5"/>
      <c r="L262" s="5"/>
      <c r="M262" s="5"/>
      <c r="N262" s="5"/>
      <c r="O262" s="5"/>
      <c r="P262" s="5"/>
      <c r="Q262" s="5"/>
      <c r="R262" s="59"/>
      <c r="S262" s="5"/>
      <c r="T262" t="s">
        <v>443</v>
      </c>
      <c r="U262" t="s">
        <v>444</v>
      </c>
      <c r="V262" t="s">
        <v>445</v>
      </c>
    </row>
    <row r="263" spans="2:76" x14ac:dyDescent="0.35">
      <c r="D263" s="21">
        <f>Calculations!D5*(Instructions!I63)</f>
        <v>4246710.4799999995</v>
      </c>
      <c r="E263" s="6" t="str">
        <f>Calculations!E154</f>
        <v>National</v>
      </c>
      <c r="F263" s="21">
        <f t="shared" ref="F263:Q263" si="26">$R$263/12*F259</f>
        <v>18966.364111790648</v>
      </c>
      <c r="G263" s="21">
        <f t="shared" si="26"/>
        <v>25372.764332172479</v>
      </c>
      <c r="H263" s="21">
        <f t="shared" si="26"/>
        <v>31779.164552554317</v>
      </c>
      <c r="I263" s="21">
        <f t="shared" si="26"/>
        <v>33060.444596630681</v>
      </c>
      <c r="J263" s="21">
        <f t="shared" si="26"/>
        <v>29216.604464401575</v>
      </c>
      <c r="K263" s="21">
        <f t="shared" si="26"/>
        <v>22810.204244019744</v>
      </c>
      <c r="L263" s="21">
        <f t="shared" si="26"/>
        <v>16403.804023637917</v>
      </c>
      <c r="M263" s="21">
        <f t="shared" si="26"/>
        <v>13841.243935485187</v>
      </c>
      <c r="N263" s="21">
        <f t="shared" si="26"/>
        <v>17685.084067714281</v>
      </c>
      <c r="O263" s="21">
        <f t="shared" si="26"/>
        <v>25372.764332172479</v>
      </c>
      <c r="P263" s="21">
        <f t="shared" si="26"/>
        <v>25372.764332172479</v>
      </c>
      <c r="Q263" s="21">
        <f t="shared" si="26"/>
        <v>20247.644155867019</v>
      </c>
      <c r="R263" s="21">
        <f>D263*AVERAGE(Calculations!F154:Q154)/100*(Instructions!I$67+1)</f>
        <v>212221.00881257138</v>
      </c>
      <c r="S263" s="24"/>
      <c r="T263" s="21">
        <f>D263*T131/100</f>
        <v>61836.594119999994</v>
      </c>
      <c r="U263" s="21">
        <f>T263*Instructions!I67</f>
        <v>98938.550592</v>
      </c>
      <c r="V263" s="21">
        <f>T263+U263</f>
        <v>160775.14471199998</v>
      </c>
    </row>
    <row r="264" spans="2:76" x14ac:dyDescent="0.35">
      <c r="C264" s="3" t="s">
        <v>403</v>
      </c>
      <c r="D264" s="21"/>
      <c r="E264" s="101" t="s">
        <v>446</v>
      </c>
      <c r="F264" s="129" t="s">
        <v>95</v>
      </c>
      <c r="G264" s="129" t="s">
        <v>96</v>
      </c>
      <c r="H264" s="129" t="s">
        <v>97</v>
      </c>
      <c r="I264" s="129" t="s">
        <v>98</v>
      </c>
      <c r="J264" s="129" t="s">
        <v>99</v>
      </c>
      <c r="K264" s="129" t="s">
        <v>100</v>
      </c>
      <c r="L264" s="129" t="s">
        <v>101</v>
      </c>
      <c r="M264" s="129" t="s">
        <v>102</v>
      </c>
      <c r="N264" s="129" t="s">
        <v>103</v>
      </c>
      <c r="O264" s="129" t="s">
        <v>104</v>
      </c>
      <c r="P264" s="129" t="s">
        <v>105</v>
      </c>
      <c r="Q264" s="129" t="s">
        <v>106</v>
      </c>
      <c r="R264" s="6" t="s">
        <v>447</v>
      </c>
      <c r="S264" s="6"/>
    </row>
    <row r="265" spans="2:76" x14ac:dyDescent="0.35">
      <c r="B265" s="98">
        <v>1</v>
      </c>
      <c r="C265" s="6"/>
      <c r="D265" s="21">
        <f>Calculations!D6*(Burden!F$9)</f>
        <v>61010.1</v>
      </c>
      <c r="E265" s="100" t="str">
        <f>E156</f>
        <v>DS Boromo</v>
      </c>
      <c r="F265" s="21">
        <f t="shared" ref="F265:Q265" si="27">$R265/12*F259</f>
        <v>561.38591762567728</v>
      </c>
      <c r="G265" s="21">
        <f t="shared" si="27"/>
        <v>751.00912875872802</v>
      </c>
      <c r="H265" s="21">
        <f t="shared" si="27"/>
        <v>940.63233989177911</v>
      </c>
      <c r="I265" s="21">
        <f t="shared" si="27"/>
        <v>978.5569821183891</v>
      </c>
      <c r="J265" s="21">
        <f t="shared" si="27"/>
        <v>864.78305543855845</v>
      </c>
      <c r="K265" s="21">
        <f t="shared" si="27"/>
        <v>675.15984430550759</v>
      </c>
      <c r="L265" s="21">
        <f t="shared" si="27"/>
        <v>485.53663317245696</v>
      </c>
      <c r="M265" s="21">
        <f t="shared" si="27"/>
        <v>409.68734871923675</v>
      </c>
      <c r="N265" s="21">
        <f t="shared" si="27"/>
        <v>523.46127539906706</v>
      </c>
      <c r="O265" s="21">
        <f t="shared" si="27"/>
        <v>751.00912875872802</v>
      </c>
      <c r="P265" s="21">
        <f t="shared" si="27"/>
        <v>751.00912875872802</v>
      </c>
      <c r="Q265" s="21">
        <f t="shared" si="27"/>
        <v>599.31055985228761</v>
      </c>
      <c r="R265" s="21">
        <f>D265*AVERAGE(Calculations!F156:Q156)/100*(Instructions!I$67+1)</f>
        <v>6281.5353047888048</v>
      </c>
      <c r="S265" s="24"/>
    </row>
    <row r="266" spans="2:76" x14ac:dyDescent="0.35">
      <c r="B266" s="98">
        <v>2</v>
      </c>
      <c r="D266" s="21">
        <f>Calculations!D7*(Burden!F$9)</f>
        <v>79523.64</v>
      </c>
      <c r="E266" s="100" t="str">
        <f t="shared" ref="E266:E329" si="28">E157</f>
        <v>DS Dedougou</v>
      </c>
      <c r="F266" s="21">
        <f t="shared" ref="F266:Q284" si="29">$R266/12*F$259</f>
        <v>634.17354502106184</v>
      </c>
      <c r="G266" s="21">
        <f t="shared" si="29"/>
        <v>848.38273739112674</v>
      </c>
      <c r="H266" s="21">
        <f t="shared" si="29"/>
        <v>1062.591929761192</v>
      </c>
      <c r="I266" s="21">
        <f t="shared" si="29"/>
        <v>1105.4337682352048</v>
      </c>
      <c r="J266" s="21">
        <f t="shared" si="29"/>
        <v>976.90825281316563</v>
      </c>
      <c r="K266" s="21">
        <f t="shared" si="29"/>
        <v>762.69906044310073</v>
      </c>
      <c r="L266" s="21">
        <f t="shared" si="29"/>
        <v>548.48986807303595</v>
      </c>
      <c r="M266" s="21">
        <f t="shared" si="29"/>
        <v>462.80619112501006</v>
      </c>
      <c r="N266" s="21">
        <f t="shared" si="29"/>
        <v>591.33170654704884</v>
      </c>
      <c r="O266" s="21">
        <f t="shared" si="29"/>
        <v>848.38273739112674</v>
      </c>
      <c r="P266" s="21">
        <f t="shared" si="29"/>
        <v>848.38273739112674</v>
      </c>
      <c r="Q266" s="21">
        <f t="shared" si="29"/>
        <v>677.01538349507507</v>
      </c>
      <c r="R266" s="21">
        <f>D266*AVERAGE(Calculations!F157:Q157)/100*(Instructions!I$67+1)</f>
        <v>7095.9804785645856</v>
      </c>
      <c r="S266" s="24"/>
      <c r="T266" s="6"/>
      <c r="W266" s="6"/>
    </row>
    <row r="267" spans="2:76" x14ac:dyDescent="0.35">
      <c r="B267" s="98">
        <v>3</v>
      </c>
      <c r="D267" s="21">
        <f>Calculations!D8*(Burden!F$9)</f>
        <v>72186.48</v>
      </c>
      <c r="E267" s="100" t="str">
        <f t="shared" si="28"/>
        <v>DS Nouna</v>
      </c>
      <c r="F267" s="21">
        <f t="shared" si="29"/>
        <v>597.80308479204007</v>
      </c>
      <c r="G267" s="21">
        <f t="shared" si="29"/>
        <v>799.7271748065225</v>
      </c>
      <c r="H267" s="21">
        <f t="shared" si="29"/>
        <v>1001.6512648210052</v>
      </c>
      <c r="I267" s="21">
        <f t="shared" si="29"/>
        <v>1042.0360828239016</v>
      </c>
      <c r="J267" s="21">
        <f t="shared" si="29"/>
        <v>920.88162881521191</v>
      </c>
      <c r="K267" s="21">
        <f t="shared" si="29"/>
        <v>718.95753880072948</v>
      </c>
      <c r="L267" s="21">
        <f t="shared" si="29"/>
        <v>517.03344878624716</v>
      </c>
      <c r="M267" s="21">
        <f t="shared" si="29"/>
        <v>436.26381278045426</v>
      </c>
      <c r="N267" s="21">
        <f t="shared" si="29"/>
        <v>557.41826678914356</v>
      </c>
      <c r="O267" s="21">
        <f t="shared" si="29"/>
        <v>799.7271748065225</v>
      </c>
      <c r="P267" s="21">
        <f t="shared" si="29"/>
        <v>799.7271748065225</v>
      </c>
      <c r="Q267" s="21">
        <f t="shared" si="29"/>
        <v>638.1879027949368</v>
      </c>
      <c r="R267" s="21">
        <f>D267*AVERAGE(Calculations!F158:Q158)/100*(Instructions!I$67+1)</f>
        <v>6689.0192014697222</v>
      </c>
      <c r="S267" s="24"/>
      <c r="T267" s="6"/>
      <c r="W267" s="6"/>
    </row>
    <row r="268" spans="2:76" x14ac:dyDescent="0.35">
      <c r="B268" s="98">
        <v>4</v>
      </c>
      <c r="D268" s="21">
        <f>Calculations!D9*(Burden!F$9)</f>
        <v>70202.880000000005</v>
      </c>
      <c r="E268" s="100" t="str">
        <f t="shared" si="28"/>
        <v>DS Solenzo</v>
      </c>
      <c r="F268" s="21">
        <f t="shared" si="29"/>
        <v>495.24635473011955</v>
      </c>
      <c r="G268" s="21">
        <f t="shared" si="29"/>
        <v>662.5291474354417</v>
      </c>
      <c r="H268" s="21">
        <f t="shared" si="29"/>
        <v>829.81194014076402</v>
      </c>
      <c r="I268" s="21">
        <f t="shared" si="29"/>
        <v>863.26849868182842</v>
      </c>
      <c r="J268" s="21">
        <f t="shared" si="29"/>
        <v>762.89882305863489</v>
      </c>
      <c r="K268" s="21">
        <f t="shared" si="29"/>
        <v>595.61603035331279</v>
      </c>
      <c r="L268" s="21">
        <f t="shared" si="29"/>
        <v>428.3332376479907</v>
      </c>
      <c r="M268" s="21">
        <f t="shared" si="29"/>
        <v>361.42012056586196</v>
      </c>
      <c r="N268" s="21">
        <f t="shared" si="29"/>
        <v>461.7897961890551</v>
      </c>
      <c r="O268" s="21">
        <f t="shared" si="29"/>
        <v>662.5291474354417</v>
      </c>
      <c r="P268" s="21">
        <f t="shared" si="29"/>
        <v>662.5291474354417</v>
      </c>
      <c r="Q268" s="21">
        <f t="shared" si="29"/>
        <v>528.70291327118412</v>
      </c>
      <c r="R268" s="21">
        <f>D268*AVERAGE(Calculations!F159:Q159)/100*(Instructions!I$67+1)</f>
        <v>5541.4775542686612</v>
      </c>
      <c r="S268" s="24"/>
      <c r="T268" s="6"/>
      <c r="W268" s="6"/>
    </row>
    <row r="269" spans="2:76" x14ac:dyDescent="0.35">
      <c r="B269" s="98">
        <v>5</v>
      </c>
      <c r="D269" s="21">
        <f>Calculations!D10*(Burden!F$9)</f>
        <v>45605.34</v>
      </c>
      <c r="E269" s="100" t="str">
        <f t="shared" si="28"/>
        <v>DS Toma</v>
      </c>
      <c r="F269" s="21">
        <f t="shared" si="29"/>
        <v>349.69887013968452</v>
      </c>
      <c r="G269" s="21">
        <f t="shared" si="29"/>
        <v>467.81908050395975</v>
      </c>
      <c r="H269" s="21">
        <f t="shared" si="29"/>
        <v>585.93929086823516</v>
      </c>
      <c r="I269" s="21">
        <f t="shared" si="29"/>
        <v>609.56333294109015</v>
      </c>
      <c r="J269" s="21">
        <f t="shared" si="29"/>
        <v>538.69120672252484</v>
      </c>
      <c r="K269" s="21">
        <f t="shared" si="29"/>
        <v>420.5709963582496</v>
      </c>
      <c r="L269" s="21">
        <f t="shared" si="29"/>
        <v>302.45078599397442</v>
      </c>
      <c r="M269" s="21">
        <f t="shared" si="29"/>
        <v>255.20270184826435</v>
      </c>
      <c r="N269" s="21">
        <f t="shared" si="29"/>
        <v>326.07482806682941</v>
      </c>
      <c r="O269" s="21">
        <f t="shared" si="29"/>
        <v>467.81908050395975</v>
      </c>
      <c r="P269" s="21">
        <f t="shared" si="29"/>
        <v>467.81908050395975</v>
      </c>
      <c r="Q269" s="21">
        <f t="shared" si="29"/>
        <v>373.32291221253962</v>
      </c>
      <c r="R269" s="21">
        <f>D269*AVERAGE(Calculations!F160:Q160)/100*(Instructions!I$67+1)</f>
        <v>3912.8979368019532</v>
      </c>
      <c r="S269" s="24"/>
      <c r="T269" s="6"/>
      <c r="W269" s="6"/>
    </row>
    <row r="270" spans="2:76" x14ac:dyDescent="0.35">
      <c r="B270" s="98">
        <v>6</v>
      </c>
      <c r="D270" s="21">
        <f>Calculations!D11*(Burden!F$9)</f>
        <v>57692.34</v>
      </c>
      <c r="E270" s="100" t="str">
        <f t="shared" si="28"/>
        <v>DS Tougan</v>
      </c>
      <c r="F270" s="21">
        <f t="shared" si="29"/>
        <v>477.77172153111235</v>
      </c>
      <c r="G270" s="21">
        <f t="shared" si="29"/>
        <v>639.15198630238422</v>
      </c>
      <c r="H270" s="21">
        <f t="shared" si="29"/>
        <v>800.53225107365643</v>
      </c>
      <c r="I270" s="21">
        <f t="shared" si="29"/>
        <v>832.80830402791071</v>
      </c>
      <c r="J270" s="21">
        <f t="shared" si="29"/>
        <v>735.98014516514729</v>
      </c>
      <c r="K270" s="21">
        <f t="shared" si="29"/>
        <v>574.59988039387542</v>
      </c>
      <c r="L270" s="21">
        <f t="shared" si="29"/>
        <v>413.21961562260356</v>
      </c>
      <c r="M270" s="21">
        <f t="shared" si="29"/>
        <v>348.66750971409488</v>
      </c>
      <c r="N270" s="21">
        <f t="shared" si="29"/>
        <v>445.4956685768579</v>
      </c>
      <c r="O270" s="21">
        <f t="shared" si="29"/>
        <v>639.15198630238422</v>
      </c>
      <c r="P270" s="21">
        <f t="shared" si="29"/>
        <v>639.15198630238422</v>
      </c>
      <c r="Q270" s="21">
        <f t="shared" si="29"/>
        <v>510.04777448536686</v>
      </c>
      <c r="R270" s="21">
        <f>D270*AVERAGE(Calculations!F161:Q161)/100*(Instructions!I$67+1)</f>
        <v>5345.9480229222945</v>
      </c>
      <c r="S270" s="24"/>
      <c r="T270" s="6"/>
      <c r="W270" s="6"/>
    </row>
    <row r="271" spans="2:76" x14ac:dyDescent="0.35">
      <c r="B271" s="98">
        <v>7</v>
      </c>
      <c r="D271" s="21">
        <f>Calculations!D12*(Burden!F$9)</f>
        <v>79343.28</v>
      </c>
      <c r="E271" s="100" t="str">
        <f t="shared" si="28"/>
        <v>DS Banfora</v>
      </c>
      <c r="F271" s="21">
        <f t="shared" si="29"/>
        <v>24.335970629033032</v>
      </c>
      <c r="G271" s="21">
        <f t="shared" si="29"/>
        <v>32.5561000477297</v>
      </c>
      <c r="H271" s="21">
        <f t="shared" si="29"/>
        <v>40.776229466426372</v>
      </c>
      <c r="I271" s="21">
        <f t="shared" si="29"/>
        <v>42.420255350165704</v>
      </c>
      <c r="J271" s="21">
        <f t="shared" si="29"/>
        <v>37.488177698947695</v>
      </c>
      <c r="K271" s="21">
        <f t="shared" si="29"/>
        <v>29.268048280251026</v>
      </c>
      <c r="L271" s="21">
        <f t="shared" si="29"/>
        <v>21.047918861554365</v>
      </c>
      <c r="M271" s="21">
        <f t="shared" si="29"/>
        <v>17.759867094075702</v>
      </c>
      <c r="N271" s="21">
        <f t="shared" si="29"/>
        <v>22.691944745293696</v>
      </c>
      <c r="O271" s="21">
        <f t="shared" si="29"/>
        <v>32.5561000477297</v>
      </c>
      <c r="P271" s="21">
        <f t="shared" si="29"/>
        <v>32.5561000477297</v>
      </c>
      <c r="Q271" s="21">
        <f t="shared" si="29"/>
        <v>25.979996512772374</v>
      </c>
      <c r="R271" s="21">
        <f>D271*AVERAGE(Calculations!F162:Q162)/100*(Instructions!I$67+1)</f>
        <v>272.30333694352436</v>
      </c>
      <c r="S271" s="24"/>
      <c r="T271" s="6"/>
      <c r="W271" s="6"/>
    </row>
    <row r="272" spans="2:76" x14ac:dyDescent="0.35">
      <c r="B272" s="98">
        <v>8</v>
      </c>
      <c r="D272" s="21">
        <f>Calculations!D13*(Burden!F$9)</f>
        <v>52956.18</v>
      </c>
      <c r="E272" s="100" t="str">
        <f t="shared" si="28"/>
        <v>DS Mangodara</v>
      </c>
      <c r="F272" s="21">
        <f t="shared" si="29"/>
        <v>16.242585901487644</v>
      </c>
      <c r="G272" s="21">
        <f t="shared" si="29"/>
        <v>21.72895668323244</v>
      </c>
      <c r="H272" s="21">
        <f t="shared" si="29"/>
        <v>27.215327464977239</v>
      </c>
      <c r="I272" s="21">
        <f t="shared" si="29"/>
        <v>28.312601621326195</v>
      </c>
      <c r="J272" s="21">
        <f t="shared" si="29"/>
        <v>25.020779152279314</v>
      </c>
      <c r="K272" s="21">
        <f t="shared" si="29"/>
        <v>19.534408370534518</v>
      </c>
      <c r="L272" s="21">
        <f t="shared" si="29"/>
        <v>14.048037588789727</v>
      </c>
      <c r="M272" s="21">
        <f t="shared" si="29"/>
        <v>11.853489276091812</v>
      </c>
      <c r="N272" s="21">
        <f t="shared" si="29"/>
        <v>15.145311745138685</v>
      </c>
      <c r="O272" s="21">
        <f t="shared" si="29"/>
        <v>21.72895668323244</v>
      </c>
      <c r="P272" s="21">
        <f t="shared" si="29"/>
        <v>21.72895668323244</v>
      </c>
      <c r="Q272" s="21">
        <f t="shared" si="29"/>
        <v>17.33986005783661</v>
      </c>
      <c r="R272" s="21">
        <f>D272*AVERAGE(Calculations!F163:Q163)/100*(Instructions!I$67+1)</f>
        <v>181.74374094166421</v>
      </c>
      <c r="S272" s="24"/>
      <c r="T272" s="6"/>
      <c r="W272" s="6"/>
    </row>
    <row r="273" spans="2:72" x14ac:dyDescent="0.35">
      <c r="B273" s="98">
        <v>9</v>
      </c>
      <c r="D273" s="21">
        <f>Calculations!D14*(Burden!F$9)</f>
        <v>37025.1</v>
      </c>
      <c r="E273" s="100" t="str">
        <f t="shared" si="28"/>
        <v>DS Sindou</v>
      </c>
      <c r="F273" s="21">
        <f t="shared" si="29"/>
        <v>45.424980975679894</v>
      </c>
      <c r="G273" s="21">
        <f t="shared" si="29"/>
        <v>60.768491540919243</v>
      </c>
      <c r="H273" s="21">
        <f t="shared" si="29"/>
        <v>76.112002106158613</v>
      </c>
      <c r="I273" s="21">
        <f t="shared" si="29"/>
        <v>79.180704219206476</v>
      </c>
      <c r="J273" s="21">
        <f t="shared" si="29"/>
        <v>69.974597880062845</v>
      </c>
      <c r="K273" s="21">
        <f t="shared" si="29"/>
        <v>54.631087314823496</v>
      </c>
      <c r="L273" s="21">
        <f t="shared" si="29"/>
        <v>39.287576749584161</v>
      </c>
      <c r="M273" s="21">
        <f t="shared" si="29"/>
        <v>33.150172523488429</v>
      </c>
      <c r="N273" s="21">
        <f t="shared" si="29"/>
        <v>42.356278862632024</v>
      </c>
      <c r="O273" s="21">
        <f t="shared" si="29"/>
        <v>60.768491540919243</v>
      </c>
      <c r="P273" s="21">
        <f t="shared" si="29"/>
        <v>60.768491540919243</v>
      </c>
      <c r="Q273" s="21">
        <f t="shared" si="29"/>
        <v>48.493683088727778</v>
      </c>
      <c r="R273" s="21">
        <f>D273*AVERAGE(Calculations!F164:Q164)/100*(Instructions!I$67+1)</f>
        <v>508.27534635158429</v>
      </c>
      <c r="S273" s="24"/>
      <c r="T273" s="6"/>
      <c r="W273" s="6"/>
    </row>
    <row r="274" spans="2:72" x14ac:dyDescent="0.35">
      <c r="B274" s="98">
        <v>10</v>
      </c>
      <c r="D274" s="21">
        <f>Calculations!D15*(Burden!F$9)</f>
        <v>33126.479999999996</v>
      </c>
      <c r="E274" s="100" t="str">
        <f t="shared" si="28"/>
        <v>DS Baskuy</v>
      </c>
      <c r="F274" s="21">
        <f t="shared" si="29"/>
        <v>91.44423319667716</v>
      </c>
      <c r="G274" s="21">
        <f t="shared" si="29"/>
        <v>122.33198544327954</v>
      </c>
      <c r="H274" s="21">
        <f t="shared" si="29"/>
        <v>153.21973768988192</v>
      </c>
      <c r="I274" s="21">
        <f t="shared" si="29"/>
        <v>159.3972881392024</v>
      </c>
      <c r="J274" s="21">
        <f t="shared" si="29"/>
        <v>140.86463679124094</v>
      </c>
      <c r="K274" s="21">
        <f t="shared" si="29"/>
        <v>109.97688454463857</v>
      </c>
      <c r="L274" s="21">
        <f t="shared" si="29"/>
        <v>79.089132298036219</v>
      </c>
      <c r="M274" s="21">
        <f t="shared" si="29"/>
        <v>66.734031399395292</v>
      </c>
      <c r="N274" s="21">
        <f t="shared" si="29"/>
        <v>85.266682747356683</v>
      </c>
      <c r="O274" s="21">
        <f t="shared" si="29"/>
        <v>122.33198544327954</v>
      </c>
      <c r="P274" s="21">
        <f t="shared" si="29"/>
        <v>122.33198544327954</v>
      </c>
      <c r="Q274" s="21">
        <f t="shared" si="29"/>
        <v>97.621783645997667</v>
      </c>
      <c r="R274" s="21">
        <f>D274*AVERAGE(Calculations!F165:Q165)/100*(Instructions!I$67+1)</f>
        <v>1023.2001929682802</v>
      </c>
      <c r="S274" s="24"/>
      <c r="T274" s="6"/>
      <c r="W274" s="6"/>
    </row>
    <row r="275" spans="2:72" x14ac:dyDescent="0.35">
      <c r="B275" s="98">
        <v>11</v>
      </c>
      <c r="D275" s="21">
        <f>Calculations!D16*(Burden!F$9)</f>
        <v>202193.63999999998</v>
      </c>
      <c r="E275" s="100" t="str">
        <f t="shared" si="28"/>
        <v>DS Bogodogo</v>
      </c>
      <c r="F275" s="21">
        <f t="shared" si="29"/>
        <v>558.14690746028532</v>
      </c>
      <c r="G275" s="21">
        <f t="shared" si="29"/>
        <v>746.67605568728402</v>
      </c>
      <c r="H275" s="21">
        <f t="shared" si="29"/>
        <v>935.20520391428306</v>
      </c>
      <c r="I275" s="21">
        <f t="shared" si="29"/>
        <v>972.91103355968278</v>
      </c>
      <c r="J275" s="21">
        <f t="shared" si="29"/>
        <v>859.79354462348329</v>
      </c>
      <c r="K275" s="21">
        <f t="shared" si="29"/>
        <v>671.26439639648447</v>
      </c>
      <c r="L275" s="21">
        <f t="shared" si="29"/>
        <v>482.73524816948583</v>
      </c>
      <c r="M275" s="21">
        <f t="shared" si="29"/>
        <v>407.32358887868639</v>
      </c>
      <c r="N275" s="21">
        <f t="shared" si="29"/>
        <v>520.44107781488549</v>
      </c>
      <c r="O275" s="21">
        <f t="shared" si="29"/>
        <v>746.67605568728402</v>
      </c>
      <c r="P275" s="21">
        <f t="shared" si="29"/>
        <v>746.67605568728402</v>
      </c>
      <c r="Q275" s="21">
        <f t="shared" si="29"/>
        <v>595.85273710568515</v>
      </c>
      <c r="R275" s="21">
        <f>D275*AVERAGE(Calculations!F166:Q166)/100*(Instructions!I$67+1)</f>
        <v>6245.2929337786263</v>
      </c>
      <c r="S275" s="24"/>
      <c r="T275" s="6"/>
      <c r="W275" s="6"/>
    </row>
    <row r="276" spans="2:72" x14ac:dyDescent="0.35">
      <c r="B276" s="98">
        <v>12</v>
      </c>
      <c r="D276" s="21">
        <f>Calculations!D17*(Burden!F$9)</f>
        <v>221445.18</v>
      </c>
      <c r="E276" s="100" t="str">
        <f t="shared" si="28"/>
        <v>DS Boulmiougou</v>
      </c>
      <c r="F276" s="21">
        <f t="shared" si="29"/>
        <v>611.28996139040873</v>
      </c>
      <c r="G276" s="21">
        <f t="shared" si="29"/>
        <v>817.76960716153405</v>
      </c>
      <c r="H276" s="21">
        <f t="shared" si="29"/>
        <v>1024.2492529326596</v>
      </c>
      <c r="I276" s="21">
        <f t="shared" si="29"/>
        <v>1065.5451820868846</v>
      </c>
      <c r="J276" s="21">
        <f t="shared" si="29"/>
        <v>941.65739462420913</v>
      </c>
      <c r="K276" s="21">
        <f t="shared" si="29"/>
        <v>735.17774885308381</v>
      </c>
      <c r="L276" s="21">
        <f t="shared" si="29"/>
        <v>528.69810308195872</v>
      </c>
      <c r="M276" s="21">
        <f t="shared" si="29"/>
        <v>446.10624477350871</v>
      </c>
      <c r="N276" s="21">
        <f t="shared" si="29"/>
        <v>569.99403223618367</v>
      </c>
      <c r="O276" s="21">
        <f t="shared" si="29"/>
        <v>817.76960716153405</v>
      </c>
      <c r="P276" s="21">
        <f t="shared" si="29"/>
        <v>817.76960716153405</v>
      </c>
      <c r="Q276" s="21">
        <f t="shared" si="29"/>
        <v>652.58589054463403</v>
      </c>
      <c r="R276" s="21">
        <f>D276*AVERAGE(Calculations!F167:Q167)/100*(Instructions!I$67+1)</f>
        <v>6839.9283868342045</v>
      </c>
      <c r="S276" s="24"/>
      <c r="T276" s="6"/>
      <c r="W276" s="6"/>
      <c r="Z276" s="6"/>
    </row>
    <row r="277" spans="2:72" x14ac:dyDescent="0.35">
      <c r="B277" s="98">
        <v>13</v>
      </c>
      <c r="D277" s="21">
        <f>Calculations!D18*(Burden!F$9)</f>
        <v>67252.14</v>
      </c>
      <c r="E277" s="100" t="str">
        <f t="shared" si="28"/>
        <v>DS Nongr-Massom</v>
      </c>
      <c r="F277" s="21">
        <f t="shared" si="29"/>
        <v>185.64666010803381</v>
      </c>
      <c r="G277" s="21">
        <f t="shared" si="29"/>
        <v>248.35381880324735</v>
      </c>
      <c r="H277" s="21">
        <f t="shared" si="29"/>
        <v>311.06097749846094</v>
      </c>
      <c r="I277" s="21">
        <f t="shared" si="29"/>
        <v>323.60240923750365</v>
      </c>
      <c r="J277" s="21">
        <f t="shared" si="29"/>
        <v>285.97811402037547</v>
      </c>
      <c r="K277" s="21">
        <f t="shared" si="29"/>
        <v>223.27095532516191</v>
      </c>
      <c r="L277" s="21">
        <f t="shared" si="29"/>
        <v>160.56379662994843</v>
      </c>
      <c r="M277" s="21">
        <f t="shared" si="29"/>
        <v>135.48093315186304</v>
      </c>
      <c r="N277" s="21">
        <f t="shared" si="29"/>
        <v>173.10522836899111</v>
      </c>
      <c r="O277" s="21">
        <f t="shared" si="29"/>
        <v>248.35381880324735</v>
      </c>
      <c r="P277" s="21">
        <f t="shared" si="29"/>
        <v>248.35381880324735</v>
      </c>
      <c r="Q277" s="21">
        <f t="shared" si="29"/>
        <v>198.18809184707658</v>
      </c>
      <c r="R277" s="21">
        <f>D277*AVERAGE(Calculations!F168:Q168)/100*(Instructions!I$67+1)</f>
        <v>2077.2627404278933</v>
      </c>
      <c r="S277" s="24"/>
      <c r="T277" s="6"/>
      <c r="W277" s="6"/>
      <c r="Z277" s="6"/>
    </row>
    <row r="278" spans="2:72" x14ac:dyDescent="0.35">
      <c r="B278" s="98">
        <v>14</v>
      </c>
      <c r="D278" s="21">
        <f>Calculations!D19*(Burden!F$9)</f>
        <v>122777.45999999999</v>
      </c>
      <c r="E278" s="100" t="str">
        <f t="shared" si="28"/>
        <v>DS Sig-Noghin</v>
      </c>
      <c r="F278" s="21">
        <f t="shared" si="29"/>
        <v>338.92193446257198</v>
      </c>
      <c r="G278" s="21">
        <f t="shared" si="29"/>
        <v>453.4019445918442</v>
      </c>
      <c r="H278" s="21">
        <f t="shared" si="29"/>
        <v>567.88195472111647</v>
      </c>
      <c r="I278" s="21">
        <f t="shared" si="29"/>
        <v>590.77795674697086</v>
      </c>
      <c r="J278" s="21">
        <f t="shared" si="29"/>
        <v>522.08995066940747</v>
      </c>
      <c r="K278" s="21">
        <f t="shared" si="29"/>
        <v>407.60994054013526</v>
      </c>
      <c r="L278" s="21">
        <f t="shared" si="29"/>
        <v>293.12993041086315</v>
      </c>
      <c r="M278" s="21">
        <f t="shared" si="29"/>
        <v>247.33792635915432</v>
      </c>
      <c r="N278" s="21">
        <f t="shared" si="29"/>
        <v>316.02593243671754</v>
      </c>
      <c r="O278" s="21">
        <f t="shared" si="29"/>
        <v>453.4019445918442</v>
      </c>
      <c r="P278" s="21">
        <f t="shared" si="29"/>
        <v>453.4019445918442</v>
      </c>
      <c r="Q278" s="21">
        <f t="shared" si="29"/>
        <v>361.81793648842654</v>
      </c>
      <c r="R278" s="21">
        <f>D278*AVERAGE(Calculations!F169:Q169)/100*(Instructions!I$67+1)</f>
        <v>3792.3111892406105</v>
      </c>
      <c r="S278" s="24"/>
      <c r="T278" s="6"/>
      <c r="W278" s="6"/>
      <c r="Z278" s="6"/>
    </row>
    <row r="279" spans="2:72" x14ac:dyDescent="0.35">
      <c r="B279" s="98">
        <v>15</v>
      </c>
      <c r="D279" s="21">
        <f>Calculations!D20*(Burden!F$9)</f>
        <v>28190.52</v>
      </c>
      <c r="E279" s="100" t="str">
        <f t="shared" si="28"/>
        <v>DS Bittou</v>
      </c>
      <c r="F279" s="21">
        <f t="shared" si="29"/>
        <v>43.232625796234316</v>
      </c>
      <c r="G279" s="21">
        <f t="shared" si="29"/>
        <v>57.835609362098801</v>
      </c>
      <c r="H279" s="21">
        <f t="shared" si="29"/>
        <v>72.438592927963299</v>
      </c>
      <c r="I279" s="21">
        <f t="shared" si="29"/>
        <v>75.359189641136197</v>
      </c>
      <c r="J279" s="21">
        <f t="shared" si="29"/>
        <v>66.597399501617488</v>
      </c>
      <c r="K279" s="21">
        <f t="shared" si="29"/>
        <v>51.994415935753004</v>
      </c>
      <c r="L279" s="21">
        <f t="shared" si="29"/>
        <v>37.391432369888527</v>
      </c>
      <c r="M279" s="21">
        <f t="shared" si="29"/>
        <v>31.550238943542741</v>
      </c>
      <c r="N279" s="21">
        <f t="shared" si="29"/>
        <v>40.312029083061418</v>
      </c>
      <c r="O279" s="21">
        <f t="shared" si="29"/>
        <v>57.835609362098801</v>
      </c>
      <c r="P279" s="21">
        <f t="shared" si="29"/>
        <v>57.835609362098801</v>
      </c>
      <c r="Q279" s="21">
        <f t="shared" si="29"/>
        <v>46.153222509407229</v>
      </c>
      <c r="R279" s="21">
        <f>D279*AVERAGE(Calculations!F170:Q170)/100*(Instructions!I$67+1)</f>
        <v>483.74434899673702</v>
      </c>
      <c r="S279" s="24"/>
      <c r="T279" s="6"/>
      <c r="W279" s="6"/>
      <c r="Z279" s="6"/>
    </row>
    <row r="280" spans="2:72" x14ac:dyDescent="0.35">
      <c r="B280" s="98">
        <v>16</v>
      </c>
      <c r="D280" s="21">
        <f>Calculations!D21*(Burden!F$9)</f>
        <v>42135.299999999996</v>
      </c>
      <c r="E280" s="100" t="str">
        <f t="shared" si="28"/>
        <v>DS Garango</v>
      </c>
      <c r="F280" s="21">
        <f t="shared" si="29"/>
        <v>64.618164464936157</v>
      </c>
      <c r="G280" s="21">
        <f t="shared" si="29"/>
        <v>86.444689603272366</v>
      </c>
      <c r="H280" s="21">
        <f t="shared" si="29"/>
        <v>108.2712147416086</v>
      </c>
      <c r="I280" s="21">
        <f t="shared" si="29"/>
        <v>112.63651976927584</v>
      </c>
      <c r="J280" s="21">
        <f t="shared" si="29"/>
        <v>99.540604686274079</v>
      </c>
      <c r="K280" s="21">
        <f t="shared" si="29"/>
        <v>77.714079547937871</v>
      </c>
      <c r="L280" s="21">
        <f t="shared" si="29"/>
        <v>55.88755440960167</v>
      </c>
      <c r="M280" s="21">
        <f t="shared" si="29"/>
        <v>47.156944354267196</v>
      </c>
      <c r="N280" s="21">
        <f t="shared" si="29"/>
        <v>60.252859437268903</v>
      </c>
      <c r="O280" s="21">
        <f t="shared" si="29"/>
        <v>86.444689603272366</v>
      </c>
      <c r="P280" s="21">
        <f t="shared" si="29"/>
        <v>86.444689603272366</v>
      </c>
      <c r="Q280" s="21">
        <f t="shared" si="29"/>
        <v>68.983469492603419</v>
      </c>
      <c r="R280" s="21">
        <f>D280*AVERAGE(Calculations!F171:Q171)/100*(Instructions!I$67+1)</f>
        <v>723.03431324722681</v>
      </c>
      <c r="S280" s="24"/>
      <c r="W280" s="6"/>
      <c r="Z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2"/>
      <c r="BJ280" s="2"/>
      <c r="BK280" s="2"/>
      <c r="BL280" s="2"/>
      <c r="BM280" s="2"/>
      <c r="BN280" s="6"/>
      <c r="BO280" s="6"/>
      <c r="BP280" s="6"/>
      <c r="BQ280" s="6"/>
      <c r="BR280" s="6"/>
      <c r="BS280" s="6"/>
      <c r="BT280" s="6"/>
    </row>
    <row r="281" spans="2:72" x14ac:dyDescent="0.35">
      <c r="B281" s="98">
        <v>17</v>
      </c>
      <c r="D281" s="21">
        <f>Calculations!D22*(Burden!F$9)</f>
        <v>52166.879999999997</v>
      </c>
      <c r="E281" s="100" t="str">
        <f t="shared" si="28"/>
        <v>DS KoupÃ©la</v>
      </c>
      <c r="F281" s="21">
        <f t="shared" si="29"/>
        <v>128.00395037747776</v>
      </c>
      <c r="G281" s="21">
        <f t="shared" si="29"/>
        <v>171.24073161159046</v>
      </c>
      <c r="H281" s="21">
        <f t="shared" si="29"/>
        <v>214.47751284570322</v>
      </c>
      <c r="I281" s="21">
        <f t="shared" si="29"/>
        <v>223.12486909252573</v>
      </c>
      <c r="J281" s="21">
        <f t="shared" si="29"/>
        <v>197.18280035205805</v>
      </c>
      <c r="K281" s="21">
        <f t="shared" si="29"/>
        <v>153.94601911794535</v>
      </c>
      <c r="L281" s="21">
        <f t="shared" si="29"/>
        <v>110.70923788383269</v>
      </c>
      <c r="M281" s="21">
        <f t="shared" si="29"/>
        <v>93.41452539018762</v>
      </c>
      <c r="N281" s="21">
        <f t="shared" si="29"/>
        <v>119.35659413065521</v>
      </c>
      <c r="O281" s="21">
        <f t="shared" si="29"/>
        <v>171.24073161159046</v>
      </c>
      <c r="P281" s="21">
        <f t="shared" si="29"/>
        <v>171.24073161159046</v>
      </c>
      <c r="Q281" s="21">
        <f t="shared" si="29"/>
        <v>136.65130662430033</v>
      </c>
      <c r="R281" s="21">
        <f>D281*AVERAGE(Calculations!F172:Q172)/100*(Instructions!I$67+1)</f>
        <v>1432.2791295678626</v>
      </c>
      <c r="S281" s="24"/>
      <c r="W281" s="2"/>
      <c r="Z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6"/>
      <c r="BO281" s="6"/>
      <c r="BP281" s="6"/>
      <c r="BQ281" s="6"/>
      <c r="BR281" s="6"/>
      <c r="BS281" s="6"/>
      <c r="BT281" s="6"/>
    </row>
    <row r="282" spans="2:72" x14ac:dyDescent="0.35">
      <c r="B282" s="98">
        <v>18</v>
      </c>
      <c r="C282" s="19"/>
      <c r="D282" s="21">
        <f>Calculations!D23*(Burden!F$9)</f>
        <v>74455.92</v>
      </c>
      <c r="E282" s="100" t="str">
        <f t="shared" si="28"/>
        <v>DS Ouargaye</v>
      </c>
      <c r="F282" s="21">
        <f t="shared" si="29"/>
        <v>593.76022946389992</v>
      </c>
      <c r="G282" s="21">
        <f t="shared" si="29"/>
        <v>794.31873622201817</v>
      </c>
      <c r="H282" s="21">
        <f t="shared" si="29"/>
        <v>994.87724298013666</v>
      </c>
      <c r="I282" s="21">
        <f t="shared" si="29"/>
        <v>1034.9889443317602</v>
      </c>
      <c r="J282" s="21">
        <f t="shared" si="29"/>
        <v>914.65384027688901</v>
      </c>
      <c r="K282" s="21">
        <f t="shared" si="29"/>
        <v>714.09533351877076</v>
      </c>
      <c r="L282" s="21">
        <f t="shared" si="29"/>
        <v>513.53682676065273</v>
      </c>
      <c r="M282" s="21">
        <f t="shared" si="29"/>
        <v>433.31342405740548</v>
      </c>
      <c r="N282" s="21">
        <f t="shared" si="29"/>
        <v>553.64852811227627</v>
      </c>
      <c r="O282" s="21">
        <f t="shared" si="29"/>
        <v>794.31873622201817</v>
      </c>
      <c r="P282" s="21">
        <f t="shared" si="29"/>
        <v>794.31873622201817</v>
      </c>
      <c r="Q282" s="21">
        <f t="shared" si="29"/>
        <v>633.8719308155238</v>
      </c>
      <c r="R282" s="21">
        <f>D282*AVERAGE(Calculations!F173:Q173)/100*(Instructions!I$67+1)</f>
        <v>6643.7823373473157</v>
      </c>
      <c r="S282" s="24"/>
      <c r="W282" s="2"/>
      <c r="Z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6"/>
      <c r="BS282" s="6"/>
      <c r="BT282" s="6"/>
    </row>
    <row r="283" spans="2:72" x14ac:dyDescent="0.35">
      <c r="B283" s="98">
        <v>19</v>
      </c>
      <c r="C283" s="19"/>
      <c r="D283" s="21">
        <f>Calculations!D24*(Burden!F$9)</f>
        <v>47029.86</v>
      </c>
      <c r="E283" s="100" t="str">
        <f t="shared" si="28"/>
        <v>DS Pouytenga</v>
      </c>
      <c r="F283" s="21">
        <f t="shared" si="29"/>
        <v>115.39903988315434</v>
      </c>
      <c r="G283" s="21">
        <f t="shared" si="29"/>
        <v>154.37817316256357</v>
      </c>
      <c r="H283" s="21">
        <f t="shared" si="29"/>
        <v>193.35730644197284</v>
      </c>
      <c r="I283" s="21">
        <f t="shared" si="29"/>
        <v>201.15313309785469</v>
      </c>
      <c r="J283" s="21">
        <f t="shared" si="29"/>
        <v>177.7656531302091</v>
      </c>
      <c r="K283" s="21">
        <f t="shared" si="29"/>
        <v>138.78651985079986</v>
      </c>
      <c r="L283" s="21">
        <f t="shared" si="29"/>
        <v>99.807386571390666</v>
      </c>
      <c r="M283" s="21">
        <f t="shared" si="29"/>
        <v>84.215733259626987</v>
      </c>
      <c r="N283" s="21">
        <f t="shared" si="29"/>
        <v>107.60321322727249</v>
      </c>
      <c r="O283" s="21">
        <f t="shared" si="29"/>
        <v>154.37817316256357</v>
      </c>
      <c r="P283" s="21">
        <f t="shared" si="29"/>
        <v>154.37817316256357</v>
      </c>
      <c r="Q283" s="21">
        <f t="shared" si="29"/>
        <v>123.19486653903623</v>
      </c>
      <c r="R283" s="21">
        <f>D283*AVERAGE(Calculations!F174:Q174)/100*(Instructions!I$67+1)</f>
        <v>1291.2385587272699</v>
      </c>
      <c r="S283" s="24"/>
      <c r="T283" s="2"/>
      <c r="W283" s="2"/>
      <c r="Z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6"/>
      <c r="BM283" s="6"/>
      <c r="BN283" s="6"/>
      <c r="BO283" s="6"/>
      <c r="BP283" s="6"/>
      <c r="BQ283" s="6"/>
      <c r="BR283" s="6"/>
      <c r="BS283" s="6"/>
      <c r="BT283" s="6"/>
    </row>
    <row r="284" spans="2:72" x14ac:dyDescent="0.35">
      <c r="B284" s="98">
        <v>20</v>
      </c>
      <c r="C284" s="6"/>
      <c r="D284" s="21">
        <f>Calculations!D25*(Burden!F$9)</f>
        <v>45041.939999999995</v>
      </c>
      <c r="E284" s="100" t="str">
        <f t="shared" si="28"/>
        <v>DS Tenkodogo</v>
      </c>
      <c r="F284" s="21">
        <f t="shared" si="29"/>
        <v>69.075750896274272</v>
      </c>
      <c r="G284" s="21">
        <f t="shared" si="29"/>
        <v>92.407945889295107</v>
      </c>
      <c r="H284" s="21">
        <f t="shared" si="29"/>
        <v>115.74014088231598</v>
      </c>
      <c r="I284" s="21">
        <f t="shared" si="29"/>
        <v>120.40657988092013</v>
      </c>
      <c r="J284" s="21">
        <f t="shared" si="29"/>
        <v>106.4072628851076</v>
      </c>
      <c r="K284" s="21">
        <f t="shared" si="29"/>
        <v>83.075067892086764</v>
      </c>
      <c r="L284" s="21">
        <f t="shared" si="29"/>
        <v>59.742872899065937</v>
      </c>
      <c r="M284" s="21">
        <f t="shared" si="29"/>
        <v>50.409994901857608</v>
      </c>
      <c r="N284" s="21">
        <f t="shared" ref="H284:Q305" si="30">$R284/12*N$259</f>
        <v>64.409311897670094</v>
      </c>
      <c r="O284" s="21">
        <f t="shared" si="30"/>
        <v>92.407945889295107</v>
      </c>
      <c r="P284" s="21">
        <f t="shared" si="30"/>
        <v>92.407945889295107</v>
      </c>
      <c r="Q284" s="21">
        <f t="shared" si="30"/>
        <v>73.74218989487845</v>
      </c>
      <c r="R284" s="21">
        <f>D284*AVERAGE(Calculations!F175:Q175)/100*(Instructions!I$67+1)</f>
        <v>772.91174277204118</v>
      </c>
      <c r="S284" s="24"/>
      <c r="T284" s="2"/>
      <c r="W284" s="2"/>
      <c r="Z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6"/>
      <c r="BO284" s="6"/>
      <c r="BP284" s="6"/>
      <c r="BQ284" s="6"/>
      <c r="BR284" s="6"/>
      <c r="BS284" s="6"/>
      <c r="BT284" s="6"/>
    </row>
    <row r="285" spans="2:72" x14ac:dyDescent="0.35">
      <c r="B285" s="98">
        <v>21</v>
      </c>
      <c r="C285" s="2"/>
      <c r="D285" s="21">
        <f>Calculations!D26*(Burden!F$9)</f>
        <v>35276.58</v>
      </c>
      <c r="E285" s="100" t="str">
        <f t="shared" si="28"/>
        <v>DS ZabrÃ©</v>
      </c>
      <c r="F285" s="21">
        <f t="shared" ref="F285:G348" si="31">$R285/12*F$259</f>
        <v>54.099718008427068</v>
      </c>
      <c r="G285" s="21">
        <f t="shared" si="31"/>
        <v>72.37335460682624</v>
      </c>
      <c r="H285" s="21">
        <f t="shared" si="30"/>
        <v>90.646991205225419</v>
      </c>
      <c r="I285" s="21">
        <f t="shared" si="30"/>
        <v>94.301718524905255</v>
      </c>
      <c r="J285" s="21">
        <f t="shared" si="30"/>
        <v>83.337536565865733</v>
      </c>
      <c r="K285" s="21">
        <f t="shared" si="30"/>
        <v>65.063899967466554</v>
      </c>
      <c r="L285" s="21">
        <f t="shared" si="30"/>
        <v>46.790263369067404</v>
      </c>
      <c r="M285" s="21">
        <f t="shared" si="30"/>
        <v>39.480808729707746</v>
      </c>
      <c r="N285" s="21">
        <f t="shared" si="30"/>
        <v>50.444990688747232</v>
      </c>
      <c r="O285" s="21">
        <f t="shared" si="30"/>
        <v>72.37335460682624</v>
      </c>
      <c r="P285" s="21">
        <f t="shared" si="30"/>
        <v>72.37335460682624</v>
      </c>
      <c r="Q285" s="21">
        <f t="shared" si="30"/>
        <v>57.754445328106918</v>
      </c>
      <c r="R285" s="21">
        <f>D285*AVERAGE(Calculations!F176:Q176)/100*(Instructions!I$67+1)</f>
        <v>605.33988826496682</v>
      </c>
      <c r="S285" s="24"/>
      <c r="T285" s="6"/>
      <c r="W285" s="2"/>
      <c r="Z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6"/>
      <c r="BO285" s="6"/>
      <c r="BP285" s="6"/>
      <c r="BQ285" s="6"/>
      <c r="BR285" s="6"/>
      <c r="BS285" s="6"/>
      <c r="BT285" s="6"/>
    </row>
    <row r="286" spans="2:72" x14ac:dyDescent="0.35">
      <c r="B286" s="98">
        <v>22</v>
      </c>
      <c r="C286" s="4"/>
      <c r="D286" s="21">
        <f>Calculations!D27*(Burden!F$9)</f>
        <v>39918.959999999999</v>
      </c>
      <c r="E286" s="100" t="str">
        <f t="shared" si="28"/>
        <v>DS Barsalogho</v>
      </c>
      <c r="F286" s="21">
        <f t="shared" si="31"/>
        <v>318.33990970174358</v>
      </c>
      <c r="G286" s="21">
        <f t="shared" si="31"/>
        <v>425.86778671860202</v>
      </c>
      <c r="H286" s="21">
        <f t="shared" si="30"/>
        <v>533.39566373546052</v>
      </c>
      <c r="I286" s="21">
        <f t="shared" si="30"/>
        <v>554.90123913883224</v>
      </c>
      <c r="J286" s="21">
        <f t="shared" si="30"/>
        <v>490.38451292871702</v>
      </c>
      <c r="K286" s="21">
        <f t="shared" si="30"/>
        <v>382.85663591185858</v>
      </c>
      <c r="L286" s="21">
        <f t="shared" si="30"/>
        <v>275.32875889500019</v>
      </c>
      <c r="M286" s="21">
        <f t="shared" si="30"/>
        <v>232.31760808825689</v>
      </c>
      <c r="N286" s="21">
        <f t="shared" si="30"/>
        <v>296.83433429837186</v>
      </c>
      <c r="O286" s="21">
        <f t="shared" si="30"/>
        <v>425.86778671860202</v>
      </c>
      <c r="P286" s="21">
        <f t="shared" si="30"/>
        <v>425.86778671860202</v>
      </c>
      <c r="Q286" s="21">
        <f t="shared" si="30"/>
        <v>339.84548510511536</v>
      </c>
      <c r="R286" s="21">
        <f>D286*AVERAGE(Calculations!F177:Q177)/100*(Instructions!I$67+1)</f>
        <v>3562.0120115804625</v>
      </c>
      <c r="S286" s="24"/>
      <c r="T286" s="2"/>
      <c r="W286" s="2"/>
      <c r="Z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6"/>
      <c r="BM286" s="6"/>
      <c r="BN286" s="6"/>
      <c r="BO286" s="6"/>
      <c r="BP286" s="6"/>
      <c r="BQ286" s="6"/>
      <c r="BR286" s="6"/>
      <c r="BS286" s="6"/>
      <c r="BT286" s="6"/>
    </row>
    <row r="287" spans="2:72" x14ac:dyDescent="0.35">
      <c r="B287" s="98">
        <v>23</v>
      </c>
      <c r="D287" s="21">
        <f>Calculations!D28*(Burden!F$9)</f>
        <v>47958.659999999996</v>
      </c>
      <c r="E287" s="100" t="str">
        <f t="shared" si="28"/>
        <v>DS Boulsa</v>
      </c>
      <c r="F287" s="21">
        <f t="shared" si="31"/>
        <v>426.58301615292004</v>
      </c>
      <c r="G287" s="21">
        <f t="shared" si="31"/>
        <v>570.67291723176197</v>
      </c>
      <c r="H287" s="21">
        <f t="shared" si="30"/>
        <v>714.76281831060419</v>
      </c>
      <c r="I287" s="21">
        <f t="shared" si="30"/>
        <v>743.58079852637252</v>
      </c>
      <c r="J287" s="21">
        <f t="shared" si="30"/>
        <v>657.12685787906707</v>
      </c>
      <c r="K287" s="21">
        <f t="shared" si="30"/>
        <v>513.03695680022508</v>
      </c>
      <c r="L287" s="21">
        <f t="shared" si="30"/>
        <v>368.94705572138326</v>
      </c>
      <c r="M287" s="21">
        <f t="shared" si="30"/>
        <v>311.31109528984655</v>
      </c>
      <c r="N287" s="21">
        <f t="shared" si="30"/>
        <v>397.76503593715159</v>
      </c>
      <c r="O287" s="21">
        <f t="shared" si="30"/>
        <v>570.67291723176197</v>
      </c>
      <c r="P287" s="21">
        <f t="shared" si="30"/>
        <v>570.67291723176197</v>
      </c>
      <c r="Q287" s="21">
        <f t="shared" si="30"/>
        <v>455.40099636868854</v>
      </c>
      <c r="R287" s="21">
        <f>D287*AVERAGE(Calculations!F178:Q178)/100*(Instructions!I$67+1)</f>
        <v>4773.1804312458189</v>
      </c>
      <c r="S287" s="24"/>
      <c r="T287" s="2"/>
      <c r="W287" s="2"/>
      <c r="Z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6"/>
      <c r="BM287" s="6"/>
      <c r="BN287" s="6"/>
      <c r="BO287" s="6"/>
      <c r="BP287" s="6"/>
      <c r="BQ287" s="6"/>
      <c r="BR287" s="6"/>
      <c r="BS287" s="6"/>
      <c r="BT287" s="6"/>
    </row>
    <row r="288" spans="2:72" x14ac:dyDescent="0.35">
      <c r="B288" s="98">
        <v>24</v>
      </c>
      <c r="D288" s="21">
        <f>Calculations!D29*(Burden!F$9)</f>
        <v>44634.6</v>
      </c>
      <c r="E288" s="100" t="str">
        <f t="shared" si="28"/>
        <v>DS Boussouma</v>
      </c>
      <c r="F288" s="21">
        <f t="shared" si="31"/>
        <v>355.94550894044949</v>
      </c>
      <c r="G288" s="21">
        <f t="shared" si="31"/>
        <v>476.17568977423548</v>
      </c>
      <c r="H288" s="21">
        <f t="shared" si="30"/>
        <v>596.40587060802159</v>
      </c>
      <c r="I288" s="21">
        <f t="shared" si="30"/>
        <v>620.45190677477876</v>
      </c>
      <c r="J288" s="21">
        <f t="shared" si="30"/>
        <v>548.31379827450701</v>
      </c>
      <c r="K288" s="21">
        <f t="shared" si="30"/>
        <v>428.08361744072101</v>
      </c>
      <c r="L288" s="21">
        <f t="shared" si="30"/>
        <v>307.85343660693508</v>
      </c>
      <c r="M288" s="21">
        <f t="shared" si="30"/>
        <v>259.76136427342072</v>
      </c>
      <c r="N288" s="21">
        <f t="shared" si="30"/>
        <v>331.89947277369225</v>
      </c>
      <c r="O288" s="21">
        <f t="shared" si="30"/>
        <v>476.17568977423548</v>
      </c>
      <c r="P288" s="21">
        <f t="shared" si="30"/>
        <v>476.17568977423548</v>
      </c>
      <c r="Q288" s="21">
        <f t="shared" si="30"/>
        <v>379.99154510720678</v>
      </c>
      <c r="R288" s="21">
        <f>D288*AVERAGE(Calculations!F179:Q179)/100*(Instructions!I$67+1)</f>
        <v>3982.7936732843068</v>
      </c>
      <c r="S288" s="24"/>
      <c r="W288" s="2"/>
      <c r="Z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6"/>
      <c r="BM288" s="6"/>
      <c r="BN288" s="6"/>
      <c r="BO288" s="6"/>
      <c r="BP288" s="6"/>
      <c r="BQ288" s="6"/>
      <c r="BR288" s="6"/>
      <c r="BS288" s="6"/>
      <c r="BT288" s="6"/>
    </row>
    <row r="289" spans="2:75" x14ac:dyDescent="0.35">
      <c r="B289" s="98">
        <v>25</v>
      </c>
      <c r="C289" s="6"/>
      <c r="D289" s="21">
        <f>Calculations!D30*(Burden!F$9)</f>
        <v>98756.28</v>
      </c>
      <c r="E289" s="100" t="str">
        <f t="shared" si="28"/>
        <v>DS Kaya</v>
      </c>
      <c r="F289" s="21">
        <f t="shared" si="31"/>
        <v>787.54720207340335</v>
      </c>
      <c r="G289" s="21">
        <f t="shared" si="31"/>
        <v>1053.562477283039</v>
      </c>
      <c r="H289" s="21">
        <f t="shared" si="30"/>
        <v>1319.577752492675</v>
      </c>
      <c r="I289" s="21">
        <f t="shared" si="30"/>
        <v>1372.780807534602</v>
      </c>
      <c r="J289" s="21">
        <f t="shared" si="30"/>
        <v>1213.1716424088202</v>
      </c>
      <c r="K289" s="21">
        <f t="shared" si="30"/>
        <v>947.15636719918461</v>
      </c>
      <c r="L289" s="21">
        <f t="shared" si="30"/>
        <v>681.14109198954918</v>
      </c>
      <c r="M289" s="21">
        <f t="shared" si="30"/>
        <v>574.73498190569501</v>
      </c>
      <c r="N289" s="21">
        <f t="shared" si="30"/>
        <v>734.34414703147615</v>
      </c>
      <c r="O289" s="21">
        <f t="shared" si="30"/>
        <v>1053.562477283039</v>
      </c>
      <c r="P289" s="21">
        <f t="shared" si="30"/>
        <v>1053.562477283039</v>
      </c>
      <c r="Q289" s="21">
        <f t="shared" si="30"/>
        <v>840.75025711533067</v>
      </c>
      <c r="R289" s="21">
        <f>D289*AVERAGE(Calculations!F180:Q180)/100*(Instructions!I$67+1)</f>
        <v>8812.1297643777143</v>
      </c>
      <c r="S289" s="24"/>
      <c r="W289" s="2"/>
      <c r="Z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6"/>
      <c r="BM289" s="6"/>
      <c r="BN289" s="6"/>
      <c r="BO289" s="6"/>
      <c r="BP289" s="6"/>
      <c r="BQ289" s="6"/>
      <c r="BR289" s="6"/>
      <c r="BS289" s="6"/>
      <c r="BT289" s="6"/>
    </row>
    <row r="290" spans="2:75" x14ac:dyDescent="0.35">
      <c r="B290" s="98">
        <v>26</v>
      </c>
      <c r="C290" s="6"/>
      <c r="D290" s="21">
        <f>Calculations!D31*(Burden!F$9)</f>
        <v>101327.03999999999</v>
      </c>
      <c r="E290" s="100" t="str">
        <f t="shared" si="28"/>
        <v>DS Kongoussi</v>
      </c>
      <c r="F290" s="21">
        <f t="shared" si="31"/>
        <v>808.04812459906168</v>
      </c>
      <c r="G290" s="21">
        <f t="shared" si="31"/>
        <v>1080.9881384571956</v>
      </c>
      <c r="H290" s="21">
        <f t="shared" si="30"/>
        <v>1353.92815231533</v>
      </c>
      <c r="I290" s="21">
        <f t="shared" si="30"/>
        <v>1408.5161550869566</v>
      </c>
      <c r="J290" s="21">
        <f t="shared" si="30"/>
        <v>1244.7521467720758</v>
      </c>
      <c r="K290" s="21">
        <f t="shared" si="30"/>
        <v>971.81213291394192</v>
      </c>
      <c r="L290" s="21">
        <f t="shared" si="30"/>
        <v>698.87211905580818</v>
      </c>
      <c r="M290" s="21">
        <f t="shared" si="30"/>
        <v>589.69611351255469</v>
      </c>
      <c r="N290" s="21">
        <f t="shared" si="30"/>
        <v>753.46012182743482</v>
      </c>
      <c r="O290" s="21">
        <f t="shared" si="30"/>
        <v>1080.9881384571956</v>
      </c>
      <c r="P290" s="21">
        <f t="shared" si="30"/>
        <v>1080.9881384571956</v>
      </c>
      <c r="Q290" s="21">
        <f t="shared" si="30"/>
        <v>862.63612737068865</v>
      </c>
      <c r="R290" s="21">
        <f>D290*AVERAGE(Calculations!F181:Q181)/100*(Instructions!I$67+1)</f>
        <v>9041.5214619292183</v>
      </c>
      <c r="S290" s="24"/>
      <c r="W290" s="2"/>
      <c r="Z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6"/>
      <c r="BM290" s="6"/>
      <c r="BN290" s="6"/>
      <c r="BO290" s="6"/>
      <c r="BP290" s="6"/>
      <c r="BQ290" s="6"/>
      <c r="BR290" s="6"/>
      <c r="BS290" s="6"/>
      <c r="BT290" s="6"/>
    </row>
    <row r="291" spans="2:75" x14ac:dyDescent="0.35">
      <c r="B291" s="98">
        <v>27</v>
      </c>
      <c r="C291" s="6"/>
      <c r="D291" s="21">
        <f>Calculations!D32*(Burden!F$9)</f>
        <v>59496.119999999995</v>
      </c>
      <c r="E291" s="100" t="str">
        <f t="shared" si="28"/>
        <v>DS Tougouri</v>
      </c>
      <c r="F291" s="21">
        <f t="shared" si="31"/>
        <v>529.20649407210442</v>
      </c>
      <c r="G291" s="21">
        <f t="shared" si="31"/>
        <v>707.96023834633786</v>
      </c>
      <c r="H291" s="21">
        <f t="shared" si="30"/>
        <v>886.71398262057164</v>
      </c>
      <c r="I291" s="21">
        <f t="shared" si="30"/>
        <v>922.46473147541826</v>
      </c>
      <c r="J291" s="21">
        <f t="shared" si="30"/>
        <v>815.21248491087795</v>
      </c>
      <c r="K291" s="21">
        <f t="shared" si="30"/>
        <v>636.45874063664439</v>
      </c>
      <c r="L291" s="21">
        <f t="shared" si="30"/>
        <v>457.70499636241101</v>
      </c>
      <c r="M291" s="21">
        <f t="shared" si="30"/>
        <v>386.20349865271766</v>
      </c>
      <c r="N291" s="21">
        <f t="shared" si="30"/>
        <v>493.45574521725763</v>
      </c>
      <c r="O291" s="21">
        <f t="shared" si="30"/>
        <v>707.96023834633786</v>
      </c>
      <c r="P291" s="21">
        <f t="shared" si="30"/>
        <v>707.96023834633786</v>
      </c>
      <c r="Q291" s="21">
        <f t="shared" si="30"/>
        <v>564.95724292695127</v>
      </c>
      <c r="R291" s="21">
        <f>D291*AVERAGE(Calculations!F182:Q182)/100*(Instructions!I$67+1)</f>
        <v>5921.4689426070918</v>
      </c>
      <c r="S291" s="24"/>
      <c r="W291" s="2"/>
      <c r="Z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6"/>
      <c r="BM291" s="6"/>
      <c r="BN291" s="6"/>
      <c r="BO291" s="6"/>
      <c r="BP291" s="6"/>
      <c r="BQ291" s="6"/>
      <c r="BR291" s="6"/>
      <c r="BS291" s="6"/>
      <c r="BT291" s="6"/>
    </row>
    <row r="292" spans="2:75" x14ac:dyDescent="0.35">
      <c r="B292" s="98">
        <v>28</v>
      </c>
      <c r="C292" s="6"/>
      <c r="D292" s="21">
        <f>Calculations!D33*(Burden!F$9)</f>
        <v>83283.66</v>
      </c>
      <c r="E292" s="100" t="str">
        <f t="shared" si="28"/>
        <v>DS Koudougou</v>
      </c>
      <c r="F292" s="21">
        <f t="shared" si="31"/>
        <v>51.089108079181322</v>
      </c>
      <c r="G292" s="21">
        <f t="shared" si="31"/>
        <v>68.345830101833542</v>
      </c>
      <c r="H292" s="21">
        <f t="shared" si="30"/>
        <v>85.602552124485797</v>
      </c>
      <c r="I292" s="21">
        <f t="shared" si="30"/>
        <v>89.053896529016228</v>
      </c>
      <c r="J292" s="21">
        <f t="shared" si="30"/>
        <v>78.699863315424878</v>
      </c>
      <c r="K292" s="21">
        <f t="shared" si="30"/>
        <v>61.443141292772651</v>
      </c>
      <c r="L292" s="21">
        <f t="shared" si="30"/>
        <v>44.186419270120439</v>
      </c>
      <c r="M292" s="21">
        <f t="shared" si="30"/>
        <v>37.283730461059555</v>
      </c>
      <c r="N292" s="21">
        <f t="shared" si="30"/>
        <v>47.637763674650877</v>
      </c>
      <c r="O292" s="21">
        <f t="shared" si="30"/>
        <v>68.345830101833542</v>
      </c>
      <c r="P292" s="21">
        <f t="shared" si="30"/>
        <v>68.345830101833542</v>
      </c>
      <c r="Q292" s="21">
        <f t="shared" si="30"/>
        <v>54.540452483711782</v>
      </c>
      <c r="R292" s="21">
        <f>D292*AVERAGE(Calculations!F183:Q183)/100*(Instructions!I$67+1)</f>
        <v>571.65316409581055</v>
      </c>
      <c r="S292" s="24"/>
      <c r="W292" s="2"/>
      <c r="Z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6"/>
      <c r="BM292" s="6"/>
      <c r="BN292" s="6"/>
      <c r="BO292" s="6"/>
      <c r="BP292" s="6"/>
      <c r="BQ292" s="6"/>
      <c r="BR292" s="6"/>
      <c r="BS292" s="6"/>
      <c r="BT292" s="6"/>
    </row>
    <row r="293" spans="2:75" x14ac:dyDescent="0.35">
      <c r="B293" s="98">
        <v>29</v>
      </c>
      <c r="C293" s="6"/>
      <c r="D293" s="21">
        <f>Calculations!D34*(Burden!F$9)</f>
        <v>70905.42</v>
      </c>
      <c r="E293" s="100" t="str">
        <f t="shared" si="28"/>
        <v>DS LÃ©o</v>
      </c>
      <c r="F293" s="21">
        <f t="shared" si="31"/>
        <v>152.23552051181596</v>
      </c>
      <c r="G293" s="21">
        <f t="shared" si="31"/>
        <v>203.65716708616102</v>
      </c>
      <c r="H293" s="21">
        <f t="shared" si="30"/>
        <v>255.07881366050614</v>
      </c>
      <c r="I293" s="21">
        <f t="shared" si="30"/>
        <v>265.36314297537513</v>
      </c>
      <c r="J293" s="21">
        <f t="shared" si="30"/>
        <v>234.51015503076803</v>
      </c>
      <c r="K293" s="21">
        <f t="shared" si="30"/>
        <v>183.08850845642297</v>
      </c>
      <c r="L293" s="21">
        <f t="shared" si="30"/>
        <v>131.66686188207797</v>
      </c>
      <c r="M293" s="21">
        <f t="shared" si="30"/>
        <v>111.09820325233996</v>
      </c>
      <c r="N293" s="21">
        <f t="shared" si="30"/>
        <v>141.95119119694695</v>
      </c>
      <c r="O293" s="21">
        <f t="shared" si="30"/>
        <v>203.65716708616102</v>
      </c>
      <c r="P293" s="21">
        <f t="shared" si="30"/>
        <v>203.65716708616102</v>
      </c>
      <c r="Q293" s="21">
        <f t="shared" si="30"/>
        <v>162.51984982668503</v>
      </c>
      <c r="R293" s="21">
        <f>D293*AVERAGE(Calculations!F184:Q184)/100*(Instructions!I$67+1)</f>
        <v>1703.4142943633635</v>
      </c>
      <c r="S293" s="24"/>
      <c r="W293" s="2"/>
      <c r="Z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6"/>
      <c r="BM293" s="6"/>
      <c r="BN293" s="6"/>
      <c r="BO293" s="6"/>
      <c r="BP293" s="6"/>
      <c r="BQ293" s="6"/>
      <c r="BR293" s="6"/>
      <c r="BS293" s="6"/>
      <c r="BT293" s="6"/>
      <c r="BW293" s="6"/>
    </row>
    <row r="294" spans="2:75" x14ac:dyDescent="0.35">
      <c r="B294" s="98">
        <v>30</v>
      </c>
      <c r="C294" s="6"/>
      <c r="D294" s="21">
        <f>Calculations!D35*(Burden!F$9)</f>
        <v>34879.86</v>
      </c>
      <c r="E294" s="100" t="str">
        <f t="shared" si="28"/>
        <v>DS Nanoro</v>
      </c>
      <c r="F294" s="21">
        <f t="shared" si="31"/>
        <v>21.396525288714663</v>
      </c>
      <c r="G294" s="21">
        <f t="shared" si="31"/>
        <v>28.623777887952333</v>
      </c>
      <c r="H294" s="21">
        <f t="shared" si="30"/>
        <v>35.851030487190009</v>
      </c>
      <c r="I294" s="21">
        <f t="shared" si="30"/>
        <v>37.296481007037542</v>
      </c>
      <c r="J294" s="21">
        <f t="shared" si="30"/>
        <v>32.960129447494928</v>
      </c>
      <c r="K294" s="21">
        <f t="shared" si="30"/>
        <v>25.732876848257263</v>
      </c>
      <c r="L294" s="21">
        <f t="shared" si="30"/>
        <v>18.505624249019593</v>
      </c>
      <c r="M294" s="21">
        <f t="shared" si="30"/>
        <v>15.614723209324531</v>
      </c>
      <c r="N294" s="21">
        <f t="shared" si="30"/>
        <v>19.951074768867127</v>
      </c>
      <c r="O294" s="21">
        <f t="shared" si="30"/>
        <v>28.623777887952333</v>
      </c>
      <c r="P294" s="21">
        <f t="shared" si="30"/>
        <v>28.623777887952333</v>
      </c>
      <c r="Q294" s="21">
        <f t="shared" si="30"/>
        <v>22.841975808562204</v>
      </c>
      <c r="R294" s="21">
        <f>D294*AVERAGE(Calculations!F185:Q185)/100*(Instructions!I$67+1)</f>
        <v>239.41289722640551</v>
      </c>
      <c r="S294" s="24"/>
      <c r="W294" s="2"/>
      <c r="X294" s="2"/>
      <c r="Z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6"/>
      <c r="BM294" s="6"/>
      <c r="BN294" s="6"/>
      <c r="BO294" s="6"/>
      <c r="BP294" s="6"/>
      <c r="BQ294" s="6"/>
      <c r="BR294" s="6"/>
      <c r="BS294" s="6"/>
      <c r="BT294" s="6"/>
      <c r="BW294" s="6"/>
    </row>
    <row r="295" spans="2:75" x14ac:dyDescent="0.35">
      <c r="B295" s="98">
        <v>31</v>
      </c>
      <c r="C295" s="6"/>
      <c r="D295" s="21">
        <f>Calculations!D36*(Burden!F$9)</f>
        <v>40371.299999999996</v>
      </c>
      <c r="E295" s="100" t="str">
        <f t="shared" si="28"/>
        <v>DS RÃ©o</v>
      </c>
      <c r="F295" s="21">
        <f t="shared" si="31"/>
        <v>74.295499585286692</v>
      </c>
      <c r="G295" s="21">
        <f t="shared" si="31"/>
        <v>99.390805259644651</v>
      </c>
      <c r="H295" s="21">
        <f t="shared" si="30"/>
        <v>124.48611093400264</v>
      </c>
      <c r="I295" s="21">
        <f t="shared" si="30"/>
        <v>129.50517206887423</v>
      </c>
      <c r="J295" s="21">
        <f t="shared" si="30"/>
        <v>114.44798866425941</v>
      </c>
      <c r="K295" s="21">
        <f t="shared" si="30"/>
        <v>89.352682989901453</v>
      </c>
      <c r="L295" s="21">
        <f t="shared" si="30"/>
        <v>64.257377315543522</v>
      </c>
      <c r="M295" s="21">
        <f t="shared" si="30"/>
        <v>54.219255045800345</v>
      </c>
      <c r="N295" s="21">
        <f t="shared" si="30"/>
        <v>69.2764384504151</v>
      </c>
      <c r="O295" s="21">
        <f t="shared" si="30"/>
        <v>99.390805259644651</v>
      </c>
      <c r="P295" s="21">
        <f t="shared" si="30"/>
        <v>99.390805259644651</v>
      </c>
      <c r="Q295" s="21">
        <f t="shared" si="30"/>
        <v>79.314560720158312</v>
      </c>
      <c r="R295" s="21">
        <f>D295*AVERAGE(Calculations!F186:Q186)/100*(Instructions!I$67+1)</f>
        <v>831.3172614049812</v>
      </c>
      <c r="S295" s="24"/>
      <c r="W295" s="2"/>
    </row>
    <row r="296" spans="2:75" x14ac:dyDescent="0.35">
      <c r="B296" s="98">
        <v>32</v>
      </c>
      <c r="C296" s="6"/>
      <c r="D296" s="21">
        <f>Calculations!D37*(Burden!F$9)</f>
        <v>22733.1</v>
      </c>
      <c r="E296" s="100" t="str">
        <f t="shared" si="28"/>
        <v>DS Sabou</v>
      </c>
      <c r="F296" s="21">
        <f t="shared" si="31"/>
        <v>13.945278135889284</v>
      </c>
      <c r="G296" s="21">
        <f t="shared" si="31"/>
        <v>18.655671356037814</v>
      </c>
      <c r="H296" s="21">
        <f t="shared" si="30"/>
        <v>23.366064576186346</v>
      </c>
      <c r="I296" s="21">
        <f t="shared" si="30"/>
        <v>24.308143220216053</v>
      </c>
      <c r="J296" s="21">
        <f t="shared" si="30"/>
        <v>21.481907288126926</v>
      </c>
      <c r="K296" s="21">
        <f t="shared" si="30"/>
        <v>16.771514067978398</v>
      </c>
      <c r="L296" s="21">
        <f t="shared" si="30"/>
        <v>12.061120847829873</v>
      </c>
      <c r="M296" s="21">
        <f t="shared" si="30"/>
        <v>10.176963559770464</v>
      </c>
      <c r="N296" s="21">
        <f t="shared" si="30"/>
        <v>13.003199491859577</v>
      </c>
      <c r="O296" s="21">
        <f t="shared" si="30"/>
        <v>18.655671356037814</v>
      </c>
      <c r="P296" s="21">
        <f t="shared" si="30"/>
        <v>18.655671356037814</v>
      </c>
      <c r="Q296" s="21">
        <f t="shared" si="30"/>
        <v>14.887356779918994</v>
      </c>
      <c r="R296" s="21">
        <f>D296*AVERAGE(Calculations!F187:Q187)/100*(Instructions!I$67+1)</f>
        <v>156.03839390231494</v>
      </c>
      <c r="S296" s="24"/>
      <c r="W296" s="2"/>
    </row>
    <row r="297" spans="2:75" x14ac:dyDescent="0.35">
      <c r="B297" s="98">
        <v>33</v>
      </c>
      <c r="C297" s="6"/>
      <c r="D297" s="21">
        <f>Calculations!D38*(Burden!F$9)</f>
        <v>49437.54</v>
      </c>
      <c r="E297" s="100" t="str">
        <f t="shared" si="28"/>
        <v>DS Sapouy</v>
      </c>
      <c r="F297" s="21">
        <f t="shared" si="31"/>
        <v>75.816787597616724</v>
      </c>
      <c r="G297" s="21">
        <f t="shared" si="31"/>
        <v>101.4259492646157</v>
      </c>
      <c r="H297" s="21">
        <f t="shared" si="30"/>
        <v>127.03511093161471</v>
      </c>
      <c r="I297" s="21">
        <f t="shared" si="30"/>
        <v>132.15694326501449</v>
      </c>
      <c r="J297" s="21">
        <f t="shared" si="30"/>
        <v>116.79144626481506</v>
      </c>
      <c r="K297" s="21">
        <f t="shared" si="30"/>
        <v>91.182284597816093</v>
      </c>
      <c r="L297" s="21">
        <f t="shared" si="30"/>
        <v>65.573122930817135</v>
      </c>
      <c r="M297" s="21">
        <f t="shared" si="30"/>
        <v>55.329458264017546</v>
      </c>
      <c r="N297" s="21">
        <f t="shared" si="30"/>
        <v>70.694955264216915</v>
      </c>
      <c r="O297" s="21">
        <f t="shared" si="30"/>
        <v>101.4259492646157</v>
      </c>
      <c r="P297" s="21">
        <f t="shared" si="30"/>
        <v>101.4259492646157</v>
      </c>
      <c r="Q297" s="21">
        <f t="shared" si="30"/>
        <v>80.938619931016532</v>
      </c>
      <c r="R297" s="21">
        <f>D297*AVERAGE(Calculations!F188:Q188)/100*(Instructions!I$67+1)</f>
        <v>848.33946317060293</v>
      </c>
      <c r="S297" s="24"/>
      <c r="W297" s="6"/>
    </row>
    <row r="298" spans="2:75" x14ac:dyDescent="0.35">
      <c r="B298" s="98">
        <v>34</v>
      </c>
      <c r="C298" s="6"/>
      <c r="D298" s="21">
        <f>Calculations!D39*(Burden!F$9)</f>
        <v>39147.659999999996</v>
      </c>
      <c r="E298" s="100" t="str">
        <f t="shared" si="28"/>
        <v>DS Tenado</v>
      </c>
      <c r="F298" s="21">
        <f t="shared" si="31"/>
        <v>72.043628946676094</v>
      </c>
      <c r="G298" s="21">
        <f t="shared" si="31"/>
        <v>96.378304672645683</v>
      </c>
      <c r="H298" s="21">
        <f t="shared" si="30"/>
        <v>120.7129803986153</v>
      </c>
      <c r="I298" s="21">
        <f t="shared" si="30"/>
        <v>125.57991554380921</v>
      </c>
      <c r="J298" s="21">
        <f t="shared" si="30"/>
        <v>110.97911010822742</v>
      </c>
      <c r="K298" s="21">
        <f t="shared" si="30"/>
        <v>86.644434382257842</v>
      </c>
      <c r="L298" s="21">
        <f t="shared" si="30"/>
        <v>62.309758656288267</v>
      </c>
      <c r="M298" s="21">
        <f t="shared" si="30"/>
        <v>52.57588836590044</v>
      </c>
      <c r="N298" s="21">
        <f t="shared" si="30"/>
        <v>67.176693801482173</v>
      </c>
      <c r="O298" s="21">
        <f t="shared" si="30"/>
        <v>96.378304672645683</v>
      </c>
      <c r="P298" s="21">
        <f t="shared" si="30"/>
        <v>96.378304672645683</v>
      </c>
      <c r="Q298" s="21">
        <f t="shared" si="30"/>
        <v>76.910564091870029</v>
      </c>
      <c r="R298" s="21">
        <f>D298*AVERAGE(Calculations!F189:Q189)/100*(Instructions!I$67+1)</f>
        <v>806.12032561778608</v>
      </c>
      <c r="S298" s="24"/>
      <c r="W298" s="19"/>
    </row>
    <row r="299" spans="2:75" x14ac:dyDescent="0.35">
      <c r="B299" s="98">
        <v>35</v>
      </c>
      <c r="C299" s="6"/>
      <c r="D299" s="21">
        <f>Calculations!D40*(Burden!F$9)</f>
        <v>36361.439999999995</v>
      </c>
      <c r="E299" s="100" t="str">
        <f t="shared" si="28"/>
        <v>DS Kombissiri</v>
      </c>
      <c r="F299" s="21">
        <f t="shared" si="31"/>
        <v>22.305378246761332</v>
      </c>
      <c r="G299" s="21">
        <f t="shared" si="31"/>
        <v>29.83962040690832</v>
      </c>
      <c r="H299" s="21">
        <f t="shared" si="30"/>
        <v>37.373862567055319</v>
      </c>
      <c r="I299" s="21">
        <f t="shared" si="30"/>
        <v>38.880710999084712</v>
      </c>
      <c r="J299" s="21">
        <f t="shared" si="30"/>
        <v>34.360165702996511</v>
      </c>
      <c r="K299" s="21">
        <f t="shared" si="30"/>
        <v>26.82592354284952</v>
      </c>
      <c r="L299" s="21">
        <f t="shared" si="30"/>
        <v>19.291681382702539</v>
      </c>
      <c r="M299" s="21">
        <f t="shared" si="30"/>
        <v>16.277984518643745</v>
      </c>
      <c r="N299" s="21">
        <f t="shared" si="30"/>
        <v>20.798529814731932</v>
      </c>
      <c r="O299" s="21">
        <f t="shared" si="30"/>
        <v>29.83962040690832</v>
      </c>
      <c r="P299" s="21">
        <f t="shared" si="30"/>
        <v>29.83962040690832</v>
      </c>
      <c r="Q299" s="21">
        <f t="shared" si="30"/>
        <v>23.812226678790736</v>
      </c>
      <c r="R299" s="21">
        <f>D299*AVERAGE(Calculations!F190:Q190)/100*(Instructions!I$67+1)</f>
        <v>249.5823577767832</v>
      </c>
      <c r="S299" s="24"/>
      <c r="W299" s="19"/>
      <c r="BB299" s="2"/>
      <c r="BC299" s="2"/>
      <c r="BD299" s="2"/>
      <c r="BE299" s="2"/>
      <c r="BF299" s="2"/>
      <c r="BG299" s="23"/>
      <c r="BH299" s="2"/>
      <c r="BI299" s="2"/>
      <c r="BJ299" s="14"/>
      <c r="BK299" s="25"/>
      <c r="BL299" s="6"/>
      <c r="BM299" s="6"/>
      <c r="BN299" s="6"/>
      <c r="BO299" s="6"/>
      <c r="BP299" s="6"/>
      <c r="BQ299" s="6"/>
      <c r="BR299" s="6"/>
      <c r="BS299" s="6"/>
      <c r="BT299" s="6"/>
      <c r="BW299" s="6"/>
    </row>
    <row r="300" spans="2:75" x14ac:dyDescent="0.35">
      <c r="B300" s="98">
        <v>36</v>
      </c>
      <c r="C300" s="6"/>
      <c r="D300" s="21">
        <f>Calculations!D41*(Burden!F$9)</f>
        <v>62962.74</v>
      </c>
      <c r="E300" s="100" t="str">
        <f t="shared" si="28"/>
        <v>DS Manga</v>
      </c>
      <c r="F300" s="21">
        <f t="shared" si="31"/>
        <v>135.18240914093923</v>
      </c>
      <c r="G300" s="21">
        <f t="shared" si="31"/>
        <v>180.84390812976659</v>
      </c>
      <c r="H300" s="21">
        <f t="shared" si="30"/>
        <v>226.50540711859398</v>
      </c>
      <c r="I300" s="21">
        <f t="shared" si="30"/>
        <v>235.63770691635943</v>
      </c>
      <c r="J300" s="21">
        <f t="shared" si="30"/>
        <v>208.24080752306298</v>
      </c>
      <c r="K300" s="21">
        <f t="shared" si="30"/>
        <v>162.57930853423562</v>
      </c>
      <c r="L300" s="21">
        <f t="shared" si="30"/>
        <v>116.9178095454083</v>
      </c>
      <c r="M300" s="21">
        <f t="shared" si="30"/>
        <v>98.653209949877393</v>
      </c>
      <c r="N300" s="21">
        <f t="shared" si="30"/>
        <v>126.05010934317376</v>
      </c>
      <c r="O300" s="21">
        <f t="shared" si="30"/>
        <v>180.84390812976659</v>
      </c>
      <c r="P300" s="21">
        <f t="shared" si="30"/>
        <v>180.84390812976659</v>
      </c>
      <c r="Q300" s="21">
        <f t="shared" si="30"/>
        <v>144.31470893870474</v>
      </c>
      <c r="R300" s="21">
        <f>D300*AVERAGE(Calculations!F191:Q191)/100*(Instructions!I$67+1)</f>
        <v>1512.6013121180852</v>
      </c>
      <c r="S300" s="24"/>
      <c r="W300" s="19"/>
      <c r="BB300" s="2"/>
      <c r="BC300" s="2"/>
      <c r="BD300" s="2"/>
      <c r="BE300" s="2"/>
      <c r="BF300" s="2"/>
      <c r="BG300" s="23"/>
      <c r="BH300" s="2"/>
      <c r="BI300" s="2"/>
      <c r="BJ300" s="14"/>
      <c r="BK300" s="25"/>
      <c r="BL300" s="6"/>
      <c r="BM300" s="6"/>
      <c r="BN300" s="6"/>
      <c r="BO300" s="6"/>
      <c r="BP300" s="6"/>
      <c r="BQ300" s="6"/>
      <c r="BR300" s="6"/>
      <c r="BS300" s="6"/>
      <c r="BT300" s="6"/>
      <c r="BW300" s="6"/>
    </row>
    <row r="301" spans="2:75" x14ac:dyDescent="0.35">
      <c r="B301" s="98">
        <v>37</v>
      </c>
      <c r="C301" s="6"/>
      <c r="D301" s="21">
        <f>Calculations!D42*(Burden!F$9)</f>
        <v>39391.019999999997</v>
      </c>
      <c r="E301" s="100" t="str">
        <f t="shared" si="28"/>
        <v>DS Po</v>
      </c>
      <c r="F301" s="21">
        <f t="shared" si="31"/>
        <v>48.327657024900027</v>
      </c>
      <c r="G301" s="21">
        <f t="shared" si="31"/>
        <v>64.651624591376674</v>
      </c>
      <c r="H301" s="21">
        <f t="shared" si="30"/>
        <v>80.975592157853328</v>
      </c>
      <c r="I301" s="21">
        <f t="shared" si="30"/>
        <v>84.240385671148658</v>
      </c>
      <c r="J301" s="21">
        <f t="shared" si="30"/>
        <v>74.446005131262652</v>
      </c>
      <c r="K301" s="21">
        <f t="shared" si="30"/>
        <v>58.122037564786005</v>
      </c>
      <c r="L301" s="21">
        <f t="shared" si="30"/>
        <v>41.798069998309373</v>
      </c>
      <c r="M301" s="21">
        <f t="shared" si="30"/>
        <v>35.268482971718726</v>
      </c>
      <c r="N301" s="21">
        <f t="shared" si="30"/>
        <v>45.062863511604696</v>
      </c>
      <c r="O301" s="21">
        <f t="shared" si="30"/>
        <v>64.651624591376674</v>
      </c>
      <c r="P301" s="21">
        <f t="shared" si="30"/>
        <v>64.651624591376674</v>
      </c>
      <c r="Q301" s="21">
        <f t="shared" si="30"/>
        <v>51.592450538195372</v>
      </c>
      <c r="R301" s="21">
        <f>D301*AVERAGE(Calculations!F192:Q192)/100*(Instructions!I$67+1)</f>
        <v>540.75436213925639</v>
      </c>
      <c r="S301" s="24"/>
      <c r="W301" s="19"/>
      <c r="BB301" s="2"/>
      <c r="BC301" s="2"/>
      <c r="BD301" s="2"/>
      <c r="BE301" s="2"/>
      <c r="BF301" s="2"/>
      <c r="BG301" s="23"/>
      <c r="BH301" s="2"/>
      <c r="BI301" s="2"/>
      <c r="BJ301" s="14"/>
      <c r="BK301" s="25"/>
      <c r="BL301" s="6"/>
      <c r="BM301" s="6"/>
      <c r="BN301" s="6"/>
      <c r="BO301" s="6"/>
      <c r="BP301" s="6"/>
      <c r="BQ301" s="6"/>
      <c r="BR301" s="6"/>
      <c r="BS301" s="6"/>
      <c r="BT301" s="6"/>
      <c r="BW301" s="6"/>
    </row>
    <row r="302" spans="2:75" x14ac:dyDescent="0.35">
      <c r="B302" s="98">
        <v>38</v>
      </c>
      <c r="C302" s="6"/>
      <c r="D302" s="21">
        <f>Calculations!D43*(Burden!F$9)</f>
        <v>19587.78</v>
      </c>
      <c r="E302" s="100" t="str">
        <f t="shared" si="28"/>
        <v>DS Sapone</v>
      </c>
      <c r="F302" s="21">
        <f t="shared" si="31"/>
        <v>12.01582890871062</v>
      </c>
      <c r="G302" s="21">
        <f t="shared" si="31"/>
        <v>16.074498694606998</v>
      </c>
      <c r="H302" s="21">
        <f t="shared" si="30"/>
        <v>20.133168480503382</v>
      </c>
      <c r="I302" s="21">
        <f t="shared" si="30"/>
        <v>20.944902437682654</v>
      </c>
      <c r="J302" s="21">
        <f t="shared" si="30"/>
        <v>18.509700566144822</v>
      </c>
      <c r="K302" s="21">
        <f t="shared" si="30"/>
        <v>14.451030780248445</v>
      </c>
      <c r="L302" s="21">
        <f t="shared" si="30"/>
        <v>10.392360994352069</v>
      </c>
      <c r="M302" s="21">
        <f t="shared" si="30"/>
        <v>8.7688930799935196</v>
      </c>
      <c r="N302" s="21">
        <f t="shared" si="30"/>
        <v>11.204094951531344</v>
      </c>
      <c r="O302" s="21">
        <f t="shared" si="30"/>
        <v>16.074498694606998</v>
      </c>
      <c r="P302" s="21">
        <f t="shared" si="30"/>
        <v>16.074498694606998</v>
      </c>
      <c r="Q302" s="21">
        <f t="shared" si="30"/>
        <v>12.827562865889899</v>
      </c>
      <c r="R302" s="21">
        <f>D302*AVERAGE(Calculations!F193:Q193)/100*(Instructions!I$67+1)</f>
        <v>134.44913941837612</v>
      </c>
      <c r="S302" s="24"/>
      <c r="T302" s="2"/>
    </row>
    <row r="303" spans="2:75" x14ac:dyDescent="0.35">
      <c r="B303" s="98">
        <v>39</v>
      </c>
      <c r="C303" s="6"/>
      <c r="D303" s="21">
        <f>Calculations!D44*(Burden!F$9)</f>
        <v>88351.739999999991</v>
      </c>
      <c r="E303" s="100" t="str">
        <f t="shared" si="28"/>
        <v>DS Bogande</v>
      </c>
      <c r="F303" s="21">
        <f t="shared" si="31"/>
        <v>623.27752321647324</v>
      </c>
      <c r="G303" s="21">
        <f t="shared" si="31"/>
        <v>833.80629080513222</v>
      </c>
      <c r="H303" s="21">
        <f t="shared" si="30"/>
        <v>1044.3350583937915</v>
      </c>
      <c r="I303" s="21">
        <f t="shared" si="30"/>
        <v>1086.4408119115233</v>
      </c>
      <c r="J303" s="21">
        <f t="shared" si="30"/>
        <v>960.12355135832752</v>
      </c>
      <c r="K303" s="21">
        <f t="shared" si="30"/>
        <v>749.59478376966854</v>
      </c>
      <c r="L303" s="21">
        <f t="shared" si="30"/>
        <v>539.06601618100967</v>
      </c>
      <c r="M303" s="21">
        <f t="shared" si="30"/>
        <v>454.85450914554616</v>
      </c>
      <c r="N303" s="21">
        <f t="shared" si="30"/>
        <v>581.1717696987414</v>
      </c>
      <c r="O303" s="21">
        <f t="shared" si="30"/>
        <v>833.80629080513222</v>
      </c>
      <c r="P303" s="21">
        <f t="shared" si="30"/>
        <v>833.80629080513222</v>
      </c>
      <c r="Q303" s="21">
        <f t="shared" si="30"/>
        <v>665.3832767342052</v>
      </c>
      <c r="R303" s="21">
        <f>D303*AVERAGE(Calculations!F194:Q194)/100*(Instructions!I$67+1)</f>
        <v>6974.0612363848968</v>
      </c>
      <c r="S303" s="24"/>
      <c r="T303" s="2"/>
    </row>
    <row r="304" spans="2:75" x14ac:dyDescent="0.35">
      <c r="B304" s="98">
        <v>40</v>
      </c>
      <c r="C304" s="6"/>
      <c r="D304" s="21">
        <f>Calculations!D45*(Burden!F$9)</f>
        <v>129377.15999999999</v>
      </c>
      <c r="E304" s="100" t="str">
        <f t="shared" si="28"/>
        <v>DS Diapaga</v>
      </c>
      <c r="F304" s="21">
        <f t="shared" si="31"/>
        <v>912.69142911708798</v>
      </c>
      <c r="G304" s="21">
        <f t="shared" si="31"/>
        <v>1220.9775369959</v>
      </c>
      <c r="H304" s="21">
        <f t="shared" si="30"/>
        <v>1529.2636448747123</v>
      </c>
      <c r="I304" s="21">
        <f t="shared" si="30"/>
        <v>1590.9208664504747</v>
      </c>
      <c r="J304" s="21">
        <f t="shared" si="30"/>
        <v>1405.9492017231871</v>
      </c>
      <c r="K304" s="21">
        <f t="shared" si="30"/>
        <v>1097.663093844375</v>
      </c>
      <c r="L304" s="21">
        <f t="shared" si="30"/>
        <v>789.37698596556322</v>
      </c>
      <c r="M304" s="21">
        <f t="shared" si="30"/>
        <v>666.06254281403847</v>
      </c>
      <c r="N304" s="21">
        <f t="shared" si="30"/>
        <v>851.03420754132549</v>
      </c>
      <c r="O304" s="21">
        <f t="shared" si="30"/>
        <v>1220.9775369959</v>
      </c>
      <c r="P304" s="21">
        <f t="shared" si="30"/>
        <v>1220.9775369959</v>
      </c>
      <c r="Q304" s="21">
        <f t="shared" si="30"/>
        <v>974.34865069285058</v>
      </c>
      <c r="R304" s="21">
        <f>D304*AVERAGE(Calculations!F195:Q195)/100*(Instructions!I$67+1)</f>
        <v>10212.410490495906</v>
      </c>
      <c r="S304" s="24"/>
      <c r="T304" s="2"/>
    </row>
    <row r="305" spans="2:20" x14ac:dyDescent="0.35">
      <c r="B305" s="98">
        <v>41</v>
      </c>
      <c r="C305" s="6"/>
      <c r="D305" s="21">
        <f>Calculations!D46*(Burden!F$9)</f>
        <v>90015.3</v>
      </c>
      <c r="E305" s="100" t="str">
        <f t="shared" si="28"/>
        <v>DS Fada</v>
      </c>
      <c r="F305" s="21">
        <f t="shared" si="31"/>
        <v>607.4038448271757</v>
      </c>
      <c r="G305" s="21">
        <f t="shared" si="31"/>
        <v>812.57085008057254</v>
      </c>
      <c r="H305" s="21">
        <f t="shared" si="30"/>
        <v>1017.7378553339696</v>
      </c>
      <c r="I305" s="21">
        <f t="shared" si="30"/>
        <v>1058.771256384649</v>
      </c>
      <c r="J305" s="21">
        <f t="shared" si="30"/>
        <v>935.67105323261057</v>
      </c>
      <c r="K305" s="21">
        <f t="shared" si="30"/>
        <v>730.50404797921374</v>
      </c>
      <c r="L305" s="21">
        <f t="shared" si="30"/>
        <v>525.3370427258169</v>
      </c>
      <c r="M305" s="21">
        <f t="shared" si="30"/>
        <v>443.27024062445827</v>
      </c>
      <c r="N305" s="21">
        <f t="shared" si="30"/>
        <v>566.37044377649624</v>
      </c>
      <c r="O305" s="21">
        <f t="shared" si="30"/>
        <v>812.57085008057254</v>
      </c>
      <c r="P305" s="21">
        <f t="shared" si="30"/>
        <v>812.57085008057254</v>
      </c>
      <c r="Q305" s="21">
        <f t="shared" ref="H305:Q326" si="32">$R305/12*Q$259</f>
        <v>648.43724587785516</v>
      </c>
      <c r="R305" s="21">
        <f>D305*AVERAGE(Calculations!F196:Q196)/100*(Instructions!I$67+1)</f>
        <v>6796.4453253179545</v>
      </c>
      <c r="S305" s="24"/>
      <c r="T305" s="2"/>
    </row>
    <row r="306" spans="2:20" x14ac:dyDescent="0.35">
      <c r="B306" s="98">
        <v>42</v>
      </c>
      <c r="C306" s="6"/>
      <c r="D306" s="21">
        <f>Calculations!D47*(Burden!F$9)</f>
        <v>21461.399999999998</v>
      </c>
      <c r="E306" s="100" t="str">
        <f t="shared" si="28"/>
        <v>DS Gayeri</v>
      </c>
      <c r="F306" s="21">
        <f t="shared" si="31"/>
        <v>151.39948841707044</v>
      </c>
      <c r="G306" s="21">
        <f t="shared" si="31"/>
        <v>202.53874263806537</v>
      </c>
      <c r="H306" s="21">
        <f t="shared" si="32"/>
        <v>253.67799685906036</v>
      </c>
      <c r="I306" s="21">
        <f t="shared" si="32"/>
        <v>263.90584770325933</v>
      </c>
      <c r="J306" s="21">
        <f t="shared" si="32"/>
        <v>233.22229517066231</v>
      </c>
      <c r="K306" s="21">
        <f t="shared" si="32"/>
        <v>182.08304094966738</v>
      </c>
      <c r="L306" s="21">
        <f t="shared" si="32"/>
        <v>130.94378672867248</v>
      </c>
      <c r="M306" s="21">
        <f t="shared" si="32"/>
        <v>110.48808504027453</v>
      </c>
      <c r="N306" s="21">
        <f t="shared" si="32"/>
        <v>141.17163757287145</v>
      </c>
      <c r="O306" s="21">
        <f t="shared" si="32"/>
        <v>202.53874263806537</v>
      </c>
      <c r="P306" s="21">
        <f t="shared" si="32"/>
        <v>202.53874263806537</v>
      </c>
      <c r="Q306" s="21">
        <f t="shared" si="32"/>
        <v>161.62733926126947</v>
      </c>
      <c r="R306" s="21">
        <f>D306*AVERAGE(Calculations!F197:Q197)/100*(Instructions!I$67+1)</f>
        <v>1694.0596508744572</v>
      </c>
      <c r="S306" s="24"/>
      <c r="T306" s="2"/>
    </row>
    <row r="307" spans="2:20" x14ac:dyDescent="0.35">
      <c r="B307" s="98">
        <v>43</v>
      </c>
      <c r="C307" s="6"/>
      <c r="D307" s="21">
        <f>Calculations!D48*(Burden!F$9)</f>
        <v>54479.7</v>
      </c>
      <c r="E307" s="100" t="str">
        <f t="shared" si="28"/>
        <v>DS Manni</v>
      </c>
      <c r="F307" s="21">
        <f t="shared" si="31"/>
        <v>384.32715056405794</v>
      </c>
      <c r="G307" s="21">
        <f t="shared" si="31"/>
        <v>514.14399514006595</v>
      </c>
      <c r="H307" s="21">
        <f t="shared" si="32"/>
        <v>643.96083971607402</v>
      </c>
      <c r="I307" s="21">
        <f t="shared" si="32"/>
        <v>669.92420863127563</v>
      </c>
      <c r="J307" s="21">
        <f t="shared" si="32"/>
        <v>592.03410188567068</v>
      </c>
      <c r="K307" s="21">
        <f t="shared" si="32"/>
        <v>462.21725730966267</v>
      </c>
      <c r="L307" s="21">
        <f t="shared" si="32"/>
        <v>332.40041273365478</v>
      </c>
      <c r="M307" s="21">
        <f t="shared" si="32"/>
        <v>280.47367490325166</v>
      </c>
      <c r="N307" s="21">
        <f t="shared" si="32"/>
        <v>358.36378164885633</v>
      </c>
      <c r="O307" s="21">
        <f t="shared" si="32"/>
        <v>514.14399514006595</v>
      </c>
      <c r="P307" s="21">
        <f t="shared" si="32"/>
        <v>514.14399514006595</v>
      </c>
      <c r="Q307" s="21">
        <f t="shared" si="32"/>
        <v>410.29051947925967</v>
      </c>
      <c r="R307" s="21">
        <f>D307*AVERAGE(Calculations!F198:Q198)/100*(Instructions!I$67+1)</f>
        <v>4300.3653797862762</v>
      </c>
      <c r="S307" s="24"/>
      <c r="T307" s="2"/>
    </row>
    <row r="308" spans="2:20" x14ac:dyDescent="0.35">
      <c r="B308" s="98">
        <v>44</v>
      </c>
      <c r="C308" s="6"/>
      <c r="D308" s="21">
        <f>Calculations!D49*(Burden!F$9)</f>
        <v>24569.46</v>
      </c>
      <c r="E308" s="100" t="str">
        <f t="shared" si="28"/>
        <v>DS Pama</v>
      </c>
      <c r="F308" s="21">
        <f t="shared" si="31"/>
        <v>173.32530378650392</v>
      </c>
      <c r="G308" s="21">
        <f t="shared" si="31"/>
        <v>231.87059258465158</v>
      </c>
      <c r="H308" s="21">
        <f t="shared" si="32"/>
        <v>290.41588138279928</v>
      </c>
      <c r="I308" s="21">
        <f t="shared" si="32"/>
        <v>302.12493914242884</v>
      </c>
      <c r="J308" s="21">
        <f t="shared" si="32"/>
        <v>266.99776586354017</v>
      </c>
      <c r="K308" s="21">
        <f t="shared" si="32"/>
        <v>208.45247706539249</v>
      </c>
      <c r="L308" s="21">
        <f t="shared" si="32"/>
        <v>149.90718826724489</v>
      </c>
      <c r="M308" s="21">
        <f t="shared" si="32"/>
        <v>126.48907274798584</v>
      </c>
      <c r="N308" s="21">
        <f t="shared" si="32"/>
        <v>161.61624602687439</v>
      </c>
      <c r="O308" s="21">
        <f t="shared" si="32"/>
        <v>231.87059258465158</v>
      </c>
      <c r="P308" s="21">
        <f t="shared" si="32"/>
        <v>231.87059258465158</v>
      </c>
      <c r="Q308" s="21">
        <f t="shared" si="32"/>
        <v>185.03436154613351</v>
      </c>
      <c r="R308" s="21">
        <f>D308*AVERAGE(Calculations!F199:Q199)/100*(Instructions!I$67+1)</f>
        <v>1939.3949523224928</v>
      </c>
      <c r="S308" s="24"/>
      <c r="T308" s="2"/>
    </row>
    <row r="309" spans="2:20" x14ac:dyDescent="0.35">
      <c r="B309" s="98">
        <v>45</v>
      </c>
      <c r="C309" s="6"/>
      <c r="D309" s="21">
        <f>Calculations!D50*(Burden!F$9)</f>
        <v>90682.92</v>
      </c>
      <c r="E309" s="100" t="str">
        <f t="shared" si="28"/>
        <v>DS Dafra</v>
      </c>
      <c r="F309" s="21">
        <f t="shared" si="31"/>
        <v>83.442109187127826</v>
      </c>
      <c r="G309" s="21">
        <f t="shared" si="31"/>
        <v>111.62692856182407</v>
      </c>
      <c r="H309" s="21">
        <f t="shared" si="32"/>
        <v>139.81174793652033</v>
      </c>
      <c r="I309" s="21">
        <f t="shared" si="32"/>
        <v>145.44871181145959</v>
      </c>
      <c r="J309" s="21">
        <f t="shared" si="32"/>
        <v>128.5378201866418</v>
      </c>
      <c r="K309" s="21">
        <f t="shared" si="32"/>
        <v>100.35300081194556</v>
      </c>
      <c r="L309" s="21">
        <f t="shared" si="32"/>
        <v>72.168181437249331</v>
      </c>
      <c r="M309" s="21">
        <f t="shared" si="32"/>
        <v>60.894253687370849</v>
      </c>
      <c r="N309" s="21">
        <f t="shared" si="32"/>
        <v>77.805145312188571</v>
      </c>
      <c r="O309" s="21">
        <f t="shared" si="32"/>
        <v>111.62692856182407</v>
      </c>
      <c r="P309" s="21">
        <f t="shared" si="32"/>
        <v>111.62692856182407</v>
      </c>
      <c r="Q309" s="21">
        <f t="shared" si="32"/>
        <v>89.079073062067096</v>
      </c>
      <c r="R309" s="21">
        <f>D309*AVERAGE(Calculations!F200:Q200)/100*(Instructions!I$67+1)</f>
        <v>933.6617437462628</v>
      </c>
      <c r="S309" s="24"/>
    </row>
    <row r="310" spans="2:20" x14ac:dyDescent="0.35">
      <c r="B310" s="98">
        <v>46</v>
      </c>
      <c r="C310" s="6"/>
      <c r="D310" s="21">
        <f>Calculations!D51*(Burden!F$9)</f>
        <v>46401.299999999996</v>
      </c>
      <c r="E310" s="100" t="str">
        <f t="shared" si="28"/>
        <v>DS Dande</v>
      </c>
      <c r="F310" s="21">
        <f t="shared" si="31"/>
        <v>42.696268944853941</v>
      </c>
      <c r="G310" s="21">
        <f t="shared" si="31"/>
        <v>57.118083540712703</v>
      </c>
      <c r="H310" s="21">
        <f t="shared" si="32"/>
        <v>71.53989813657148</v>
      </c>
      <c r="I310" s="21">
        <f t="shared" si="32"/>
        <v>74.42426105574323</v>
      </c>
      <c r="J310" s="21">
        <f t="shared" si="32"/>
        <v>65.771172298227953</v>
      </c>
      <c r="K310" s="21">
        <f t="shared" si="32"/>
        <v>51.34935770236919</v>
      </c>
      <c r="L310" s="21">
        <f t="shared" si="32"/>
        <v>36.927543106510434</v>
      </c>
      <c r="M310" s="21">
        <f t="shared" si="32"/>
        <v>31.158817268166938</v>
      </c>
      <c r="N310" s="21">
        <f t="shared" si="32"/>
        <v>39.811906025682184</v>
      </c>
      <c r="O310" s="21">
        <f t="shared" si="32"/>
        <v>57.118083540712703</v>
      </c>
      <c r="P310" s="21">
        <f t="shared" si="32"/>
        <v>57.118083540712703</v>
      </c>
      <c r="Q310" s="21">
        <f t="shared" si="32"/>
        <v>45.580631864025705</v>
      </c>
      <c r="R310" s="21">
        <f>D310*AVERAGE(Calculations!F201:Q201)/100*(Instructions!I$67+1)</f>
        <v>477.74287230818624</v>
      </c>
      <c r="S310" s="24"/>
    </row>
    <row r="311" spans="2:20" x14ac:dyDescent="0.35">
      <c r="B311" s="98">
        <v>47</v>
      </c>
      <c r="C311" s="6"/>
      <c r="D311" s="21">
        <f>Calculations!D52*(Burden!F$9)</f>
        <v>138618.54</v>
      </c>
      <c r="E311" s="100" t="str">
        <f t="shared" si="28"/>
        <v>DS Do</v>
      </c>
      <c r="F311" s="21">
        <f t="shared" si="31"/>
        <v>127.55018640820396</v>
      </c>
      <c r="G311" s="21">
        <f t="shared" si="31"/>
        <v>170.6336966423705</v>
      </c>
      <c r="H311" s="21">
        <f t="shared" si="32"/>
        <v>213.71720687653709</v>
      </c>
      <c r="I311" s="21">
        <f t="shared" si="32"/>
        <v>222.33390892337039</v>
      </c>
      <c r="J311" s="21">
        <f t="shared" si="32"/>
        <v>196.48380278287038</v>
      </c>
      <c r="K311" s="21">
        <f t="shared" si="32"/>
        <v>153.40029254870385</v>
      </c>
      <c r="L311" s="21">
        <f t="shared" si="32"/>
        <v>110.31678231453733</v>
      </c>
      <c r="M311" s="21">
        <f t="shared" si="32"/>
        <v>93.083378220870742</v>
      </c>
      <c r="N311" s="21">
        <f t="shared" si="32"/>
        <v>118.93348436137063</v>
      </c>
      <c r="O311" s="21">
        <f t="shared" si="32"/>
        <v>170.6336966423705</v>
      </c>
      <c r="P311" s="21">
        <f t="shared" si="32"/>
        <v>170.6336966423705</v>
      </c>
      <c r="Q311" s="21">
        <f t="shared" si="32"/>
        <v>136.16688845503731</v>
      </c>
      <c r="R311" s="21">
        <f>D311*AVERAGE(Calculations!F202:Q202)/100*(Instructions!I$67+1)</f>
        <v>1427.2018123364476</v>
      </c>
      <c r="S311" s="24"/>
    </row>
    <row r="312" spans="2:20" x14ac:dyDescent="0.35">
      <c r="B312" s="98">
        <v>48</v>
      </c>
      <c r="C312" s="6"/>
      <c r="D312" s="21">
        <f>Calculations!D53*(Burden!F$9)</f>
        <v>67911.3</v>
      </c>
      <c r="E312" s="100" t="str">
        <f t="shared" si="28"/>
        <v>DS Hounde</v>
      </c>
      <c r="F312" s="21">
        <f t="shared" si="31"/>
        <v>187.46624313508417</v>
      </c>
      <c r="G312" s="21">
        <f t="shared" si="31"/>
        <v>250.78801499689044</v>
      </c>
      <c r="H312" s="21">
        <f t="shared" si="32"/>
        <v>314.10978685869679</v>
      </c>
      <c r="I312" s="21">
        <f t="shared" si="32"/>
        <v>326.77414123105802</v>
      </c>
      <c r="J312" s="21">
        <f t="shared" si="32"/>
        <v>288.78107811397416</v>
      </c>
      <c r="K312" s="21">
        <f t="shared" si="32"/>
        <v>225.45930625216789</v>
      </c>
      <c r="L312" s="21">
        <f t="shared" si="32"/>
        <v>162.13753439036168</v>
      </c>
      <c r="M312" s="21">
        <f t="shared" si="32"/>
        <v>136.80882564563922</v>
      </c>
      <c r="N312" s="21">
        <f t="shared" si="32"/>
        <v>174.80188876272291</v>
      </c>
      <c r="O312" s="21">
        <f t="shared" si="32"/>
        <v>250.78801499689044</v>
      </c>
      <c r="P312" s="21">
        <f t="shared" si="32"/>
        <v>250.78801499689044</v>
      </c>
      <c r="Q312" s="21">
        <f t="shared" si="32"/>
        <v>200.13059750744549</v>
      </c>
      <c r="R312" s="21">
        <f>D312*AVERAGE(Calculations!F203:Q203)/100*(Instructions!I$67+1)</f>
        <v>2097.6226651526749</v>
      </c>
      <c r="S312" s="24"/>
    </row>
    <row r="313" spans="2:20" x14ac:dyDescent="0.35">
      <c r="B313" s="98">
        <v>49</v>
      </c>
      <c r="C313" s="6"/>
      <c r="D313" s="21">
        <f>Calculations!D54*(Burden!F$9)</f>
        <v>25415.82</v>
      </c>
      <c r="E313" s="100" t="str">
        <f t="shared" si="28"/>
        <v>DS Karangasso Vigue</v>
      </c>
      <c r="F313" s="21">
        <f t="shared" si="31"/>
        <v>23.386428530536808</v>
      </c>
      <c r="G313" s="21">
        <f t="shared" si="31"/>
        <v>31.285824535427167</v>
      </c>
      <c r="H313" s="21">
        <f t="shared" si="32"/>
        <v>39.185220540317538</v>
      </c>
      <c r="I313" s="21">
        <f t="shared" si="32"/>
        <v>40.765099741295607</v>
      </c>
      <c r="J313" s="21">
        <f t="shared" si="32"/>
        <v>36.025462138361384</v>
      </c>
      <c r="K313" s="21">
        <f t="shared" si="32"/>
        <v>28.126066133471021</v>
      </c>
      <c r="L313" s="21">
        <f t="shared" si="32"/>
        <v>20.226670128580665</v>
      </c>
      <c r="M313" s="21">
        <f t="shared" si="32"/>
        <v>17.066911726624525</v>
      </c>
      <c r="N313" s="21">
        <f t="shared" si="32"/>
        <v>21.806549329558734</v>
      </c>
      <c r="O313" s="21">
        <f t="shared" si="32"/>
        <v>31.285824535427167</v>
      </c>
      <c r="P313" s="21">
        <f t="shared" si="32"/>
        <v>31.285824535427167</v>
      </c>
      <c r="Q313" s="21">
        <f t="shared" si="32"/>
        <v>24.966307731514888</v>
      </c>
      <c r="R313" s="21">
        <f>D313*AVERAGE(Calculations!F204:Q204)/100*(Instructions!I$67+1)</f>
        <v>261.67859195470481</v>
      </c>
      <c r="S313" s="24"/>
    </row>
    <row r="314" spans="2:20" x14ac:dyDescent="0.35">
      <c r="B314" s="98">
        <v>50</v>
      </c>
      <c r="C314" s="6"/>
      <c r="D314" s="21">
        <f>Calculations!D55*(Burden!F$9)</f>
        <v>15501.24</v>
      </c>
      <c r="E314" s="100" t="str">
        <f t="shared" si="28"/>
        <v>DS LÃ©na</v>
      </c>
      <c r="F314" s="21">
        <f t="shared" si="31"/>
        <v>14.263503652240944</v>
      </c>
      <c r="G314" s="21">
        <f t="shared" si="31"/>
        <v>19.081386109971863</v>
      </c>
      <c r="H314" s="21">
        <f t="shared" si="32"/>
        <v>23.899268567702791</v>
      </c>
      <c r="I314" s="21">
        <f t="shared" si="32"/>
        <v>24.862845059248972</v>
      </c>
      <c r="J314" s="21">
        <f t="shared" si="32"/>
        <v>21.972115584610414</v>
      </c>
      <c r="K314" s="21">
        <f t="shared" si="32"/>
        <v>17.154233126879493</v>
      </c>
      <c r="L314" s="21">
        <f t="shared" si="32"/>
        <v>12.336350669148578</v>
      </c>
      <c r="M314" s="21">
        <f t="shared" si="32"/>
        <v>10.409197686056212</v>
      </c>
      <c r="N314" s="21">
        <f t="shared" si="32"/>
        <v>13.299927160694759</v>
      </c>
      <c r="O314" s="21">
        <f t="shared" si="32"/>
        <v>19.081386109971863</v>
      </c>
      <c r="P314" s="21">
        <f t="shared" si="32"/>
        <v>19.081386109971863</v>
      </c>
      <c r="Q314" s="21">
        <f t="shared" si="32"/>
        <v>15.227080143787132</v>
      </c>
      <c r="R314" s="21">
        <f>D314*AVERAGE(Calculations!F205:Q205)/100*(Instructions!I$67+1)</f>
        <v>159.59912592833712</v>
      </c>
      <c r="S314" s="24"/>
    </row>
    <row r="315" spans="2:20" x14ac:dyDescent="0.35">
      <c r="B315" s="98">
        <v>51</v>
      </c>
      <c r="C315" s="6"/>
      <c r="D315" s="21">
        <f>Calculations!D56*(Burden!F$9)</f>
        <v>31061.699999999997</v>
      </c>
      <c r="E315" s="100" t="str">
        <f t="shared" si="28"/>
        <v>DS N'Dorola</v>
      </c>
      <c r="F315" s="21">
        <f t="shared" si="31"/>
        <v>28.581498731379721</v>
      </c>
      <c r="G315" s="21">
        <f t="shared" si="31"/>
        <v>38.235669593665605</v>
      </c>
      <c r="H315" s="21">
        <f t="shared" si="32"/>
        <v>47.889840455951507</v>
      </c>
      <c r="I315" s="21">
        <f t="shared" si="32"/>
        <v>49.820674628408682</v>
      </c>
      <c r="J315" s="21">
        <f t="shared" si="32"/>
        <v>44.028172111037136</v>
      </c>
      <c r="K315" s="21">
        <f t="shared" si="32"/>
        <v>34.374001248751249</v>
      </c>
      <c r="L315" s="21">
        <f t="shared" si="32"/>
        <v>24.719830386465365</v>
      </c>
      <c r="M315" s="21">
        <f t="shared" si="32"/>
        <v>20.858162041551015</v>
      </c>
      <c r="N315" s="21">
        <f t="shared" si="32"/>
        <v>26.650664558922539</v>
      </c>
      <c r="O315" s="21">
        <f t="shared" si="32"/>
        <v>38.235669593665605</v>
      </c>
      <c r="P315" s="21">
        <f t="shared" si="32"/>
        <v>38.235669593665605</v>
      </c>
      <c r="Q315" s="21">
        <f t="shared" si="32"/>
        <v>30.512332903836906</v>
      </c>
      <c r="R315" s="21">
        <f>D315*AVERAGE(Calculations!F206:Q206)/100*(Instructions!I$67+1)</f>
        <v>319.80797470707046</v>
      </c>
      <c r="S315" s="24"/>
      <c r="T315" s="2"/>
    </row>
    <row r="316" spans="2:20" x14ac:dyDescent="0.35">
      <c r="B316" s="98">
        <v>52</v>
      </c>
      <c r="C316" s="6"/>
      <c r="D316" s="21">
        <f>Calculations!D57*(Burden!F$9)</f>
        <v>51016.32</v>
      </c>
      <c r="E316" s="100" t="str">
        <f t="shared" si="28"/>
        <v>DS Orodara</v>
      </c>
      <c r="F316" s="21">
        <f t="shared" si="31"/>
        <v>46.942790811824914</v>
      </c>
      <c r="G316" s="21">
        <f t="shared" si="31"/>
        <v>62.798982522035651</v>
      </c>
      <c r="H316" s="21">
        <f t="shared" si="32"/>
        <v>78.655174232246409</v>
      </c>
      <c r="I316" s="21">
        <f t="shared" si="32"/>
        <v>81.826412574288554</v>
      </c>
      <c r="J316" s="21">
        <f t="shared" si="32"/>
        <v>72.312697548162092</v>
      </c>
      <c r="K316" s="21">
        <f t="shared" si="32"/>
        <v>56.456505837951347</v>
      </c>
      <c r="L316" s="21">
        <f t="shared" si="32"/>
        <v>40.600314127740617</v>
      </c>
      <c r="M316" s="21">
        <f t="shared" si="32"/>
        <v>34.257837443656335</v>
      </c>
      <c r="N316" s="21">
        <f t="shared" si="32"/>
        <v>43.771552469782762</v>
      </c>
      <c r="O316" s="21">
        <f t="shared" si="32"/>
        <v>62.798982522035651</v>
      </c>
      <c r="P316" s="21">
        <f t="shared" si="32"/>
        <v>62.798982522035651</v>
      </c>
      <c r="Q316" s="21">
        <f t="shared" si="32"/>
        <v>50.114029153867072</v>
      </c>
      <c r="R316" s="21">
        <f>D316*AVERAGE(Calculations!F207:Q207)/100*(Instructions!I$67+1)</f>
        <v>525.25862963739314</v>
      </c>
      <c r="S316" s="24"/>
    </row>
    <row r="317" spans="2:20" x14ac:dyDescent="0.35">
      <c r="B317" s="98">
        <v>53</v>
      </c>
      <c r="C317" s="6"/>
      <c r="D317" s="21">
        <f>Calculations!D58*(Burden!F$9)</f>
        <v>49514.939999999995</v>
      </c>
      <c r="E317" s="100" t="str">
        <f t="shared" si="28"/>
        <v>DS Gourcy</v>
      </c>
      <c r="F317" s="21">
        <f t="shared" si="31"/>
        <v>410.05163120978858</v>
      </c>
      <c r="G317" s="21">
        <f t="shared" si="31"/>
        <v>548.55761185355584</v>
      </c>
      <c r="H317" s="21">
        <f t="shared" si="32"/>
        <v>687.06359249732338</v>
      </c>
      <c r="I317" s="21">
        <f t="shared" si="32"/>
        <v>714.76478862607678</v>
      </c>
      <c r="J317" s="21">
        <f t="shared" si="32"/>
        <v>631.66120023981625</v>
      </c>
      <c r="K317" s="21">
        <f t="shared" si="32"/>
        <v>493.15521959604888</v>
      </c>
      <c r="L317" s="21">
        <f t="shared" si="32"/>
        <v>354.64923895228168</v>
      </c>
      <c r="M317" s="21">
        <f t="shared" si="32"/>
        <v>299.24684669477477</v>
      </c>
      <c r="N317" s="21">
        <f t="shared" si="32"/>
        <v>382.35043508103507</v>
      </c>
      <c r="O317" s="21">
        <f t="shared" si="32"/>
        <v>548.55761185355584</v>
      </c>
      <c r="P317" s="21">
        <f t="shared" si="32"/>
        <v>548.55761185355584</v>
      </c>
      <c r="Q317" s="21">
        <f t="shared" si="32"/>
        <v>437.75282733854215</v>
      </c>
      <c r="R317" s="21">
        <f>D317*AVERAGE(Calculations!F208:Q208)/100*(Instructions!I$67+1)</f>
        <v>4588.2052209724206</v>
      </c>
      <c r="S317" s="24"/>
    </row>
    <row r="318" spans="2:20" x14ac:dyDescent="0.35">
      <c r="B318" s="98">
        <v>54</v>
      </c>
      <c r="C318" s="6"/>
      <c r="D318" s="21">
        <f>Calculations!D59*(Burden!F$9)</f>
        <v>79743.959999999992</v>
      </c>
      <c r="E318" s="100" t="str">
        <f t="shared" si="28"/>
        <v>DS Ouahigouya</v>
      </c>
      <c r="F318" s="21">
        <f t="shared" si="31"/>
        <v>415.80072518866552</v>
      </c>
      <c r="G318" s="21">
        <f t="shared" si="31"/>
        <v>556.24861714006067</v>
      </c>
      <c r="H318" s="21">
        <f t="shared" si="32"/>
        <v>696.69650909145605</v>
      </c>
      <c r="I318" s="21">
        <f t="shared" si="32"/>
        <v>724.78608748173497</v>
      </c>
      <c r="J318" s="21">
        <f t="shared" si="32"/>
        <v>640.51735231089765</v>
      </c>
      <c r="K318" s="21">
        <f t="shared" si="32"/>
        <v>500.06946035950256</v>
      </c>
      <c r="L318" s="21">
        <f t="shared" si="32"/>
        <v>359.62156840810746</v>
      </c>
      <c r="M318" s="21">
        <f t="shared" si="32"/>
        <v>303.44241162754946</v>
      </c>
      <c r="N318" s="21">
        <f t="shared" si="32"/>
        <v>387.71114679838644</v>
      </c>
      <c r="O318" s="21">
        <f t="shared" si="32"/>
        <v>556.24861714006067</v>
      </c>
      <c r="P318" s="21">
        <f t="shared" si="32"/>
        <v>556.24861714006067</v>
      </c>
      <c r="Q318" s="21">
        <f t="shared" si="32"/>
        <v>443.89030357894467</v>
      </c>
      <c r="R318" s="21">
        <f>D318*AVERAGE(Calculations!F209:Q209)/100*(Instructions!I$67+1)</f>
        <v>4652.5337615806375</v>
      </c>
      <c r="S318" s="24"/>
    </row>
    <row r="319" spans="2:20" x14ac:dyDescent="0.35">
      <c r="B319" s="98">
        <v>55</v>
      </c>
      <c r="C319" s="6"/>
      <c r="D319" s="21">
        <f>Calculations!D60*(Burden!F$9)</f>
        <v>52295.939999999995</v>
      </c>
      <c r="E319" s="100" t="str">
        <f t="shared" si="28"/>
        <v>DS SÃ©guÃ©nÃ©ga</v>
      </c>
      <c r="F319" s="21">
        <f t="shared" si="31"/>
        <v>272.68133883021284</v>
      </c>
      <c r="G319" s="21">
        <f t="shared" si="31"/>
        <v>364.78680400421024</v>
      </c>
      <c r="H319" s="21">
        <f t="shared" si="32"/>
        <v>456.89226917820775</v>
      </c>
      <c r="I319" s="21">
        <f t="shared" si="32"/>
        <v>475.31336221300722</v>
      </c>
      <c r="J319" s="21">
        <f t="shared" si="32"/>
        <v>420.05008310860865</v>
      </c>
      <c r="K319" s="21">
        <f t="shared" si="32"/>
        <v>327.94461793461124</v>
      </c>
      <c r="L319" s="21">
        <f t="shared" si="32"/>
        <v>235.83915276061387</v>
      </c>
      <c r="M319" s="21">
        <f t="shared" si="32"/>
        <v>198.99696669101493</v>
      </c>
      <c r="N319" s="21">
        <f t="shared" si="32"/>
        <v>254.26024579541331</v>
      </c>
      <c r="O319" s="21">
        <f t="shared" si="32"/>
        <v>364.78680400421024</v>
      </c>
      <c r="P319" s="21">
        <f t="shared" si="32"/>
        <v>364.78680400421024</v>
      </c>
      <c r="Q319" s="21">
        <f t="shared" si="32"/>
        <v>291.10243186501236</v>
      </c>
      <c r="R319" s="21">
        <f>D319*AVERAGE(Calculations!F210:Q210)/100*(Instructions!I$67+1)</f>
        <v>3051.1229495449597</v>
      </c>
      <c r="S319" s="24"/>
    </row>
    <row r="320" spans="2:20" x14ac:dyDescent="0.35">
      <c r="B320" s="98">
        <v>56</v>
      </c>
      <c r="C320" s="6"/>
      <c r="D320" s="21">
        <f>Calculations!D61*(Burden!F$9)</f>
        <v>39407.040000000001</v>
      </c>
      <c r="E320" s="100" t="str">
        <f t="shared" si="28"/>
        <v>DS Thiou</v>
      </c>
      <c r="F320" s="21">
        <f t="shared" si="31"/>
        <v>205.47607379341022</v>
      </c>
      <c r="G320" s="21">
        <f t="shared" si="31"/>
        <v>274.88115094338258</v>
      </c>
      <c r="H320" s="21">
        <f t="shared" si="32"/>
        <v>344.28622809335502</v>
      </c>
      <c r="I320" s="21">
        <f t="shared" si="32"/>
        <v>358.16724352334944</v>
      </c>
      <c r="J320" s="21">
        <f t="shared" si="32"/>
        <v>316.52419723336595</v>
      </c>
      <c r="K320" s="21">
        <f t="shared" si="32"/>
        <v>247.1191200833936</v>
      </c>
      <c r="L320" s="21">
        <f t="shared" si="32"/>
        <v>177.7140429334213</v>
      </c>
      <c r="M320" s="21">
        <f t="shared" si="32"/>
        <v>149.9520120734324</v>
      </c>
      <c r="N320" s="21">
        <f t="shared" si="32"/>
        <v>191.59505836341575</v>
      </c>
      <c r="O320" s="21">
        <f t="shared" si="32"/>
        <v>274.88115094338258</v>
      </c>
      <c r="P320" s="21">
        <f t="shared" si="32"/>
        <v>274.88115094338258</v>
      </c>
      <c r="Q320" s="21">
        <f t="shared" si="32"/>
        <v>219.35708922340476</v>
      </c>
      <c r="R320" s="21">
        <f>D320*AVERAGE(Calculations!F211:Q211)/100*(Instructions!I$67+1)</f>
        <v>2299.1407003609888</v>
      </c>
      <c r="S320" s="24"/>
    </row>
    <row r="321" spans="2:19" x14ac:dyDescent="0.35">
      <c r="B321" s="98">
        <v>57</v>
      </c>
      <c r="C321" s="6"/>
      <c r="D321" s="21">
        <f>Calculations!D62*(Burden!F$9)</f>
        <v>40618.439999999995</v>
      </c>
      <c r="E321" s="100" t="str">
        <f t="shared" si="28"/>
        <v>DS Titao</v>
      </c>
      <c r="F321" s="21">
        <f t="shared" si="31"/>
        <v>199.33416674221488</v>
      </c>
      <c r="G321" s="21">
        <f t="shared" si="31"/>
        <v>266.66464939139507</v>
      </c>
      <c r="H321" s="21">
        <f t="shared" si="32"/>
        <v>333.99513204057536</v>
      </c>
      <c r="I321" s="21">
        <f t="shared" si="32"/>
        <v>347.46122857041132</v>
      </c>
      <c r="J321" s="21">
        <f t="shared" si="32"/>
        <v>307.06293898090314</v>
      </c>
      <c r="K321" s="21">
        <f t="shared" si="32"/>
        <v>239.73245633172297</v>
      </c>
      <c r="L321" s="21">
        <f t="shared" si="32"/>
        <v>172.4019736825428</v>
      </c>
      <c r="M321" s="21">
        <f t="shared" si="32"/>
        <v>145.46978062287076</v>
      </c>
      <c r="N321" s="21">
        <f t="shared" si="32"/>
        <v>185.86807021237883</v>
      </c>
      <c r="O321" s="21">
        <f t="shared" si="32"/>
        <v>266.66464939139507</v>
      </c>
      <c r="P321" s="21">
        <f t="shared" si="32"/>
        <v>266.66464939139507</v>
      </c>
      <c r="Q321" s="21">
        <f t="shared" si="32"/>
        <v>212.80026327205098</v>
      </c>
      <c r="R321" s="21">
        <f>D321*AVERAGE(Calculations!F212:Q212)/100*(Instructions!I$67+1)</f>
        <v>2230.4168425485459</v>
      </c>
      <c r="S321" s="24"/>
    </row>
    <row r="322" spans="2:19" x14ac:dyDescent="0.35">
      <c r="B322" s="98">
        <v>58</v>
      </c>
      <c r="C322" s="6"/>
      <c r="D322" s="21">
        <f>Calculations!D63*(Burden!F$9)</f>
        <v>94191.84</v>
      </c>
      <c r="E322" s="100" t="str">
        <f t="shared" si="28"/>
        <v>DS Yako</v>
      </c>
      <c r="F322" s="21">
        <f t="shared" si="31"/>
        <v>375.57368528940987</v>
      </c>
      <c r="G322" s="21">
        <f t="shared" si="31"/>
        <v>502.4338112484981</v>
      </c>
      <c r="H322" s="21">
        <f t="shared" si="32"/>
        <v>629.2939372075864</v>
      </c>
      <c r="I322" s="21">
        <f t="shared" si="32"/>
        <v>654.66596239940407</v>
      </c>
      <c r="J322" s="21">
        <f t="shared" si="32"/>
        <v>578.54988682395094</v>
      </c>
      <c r="K322" s="21">
        <f t="shared" si="32"/>
        <v>451.68976086486271</v>
      </c>
      <c r="L322" s="21">
        <f t="shared" si="32"/>
        <v>324.82963490577458</v>
      </c>
      <c r="M322" s="21">
        <f t="shared" si="32"/>
        <v>274.08558452213936</v>
      </c>
      <c r="N322" s="21">
        <f t="shared" si="32"/>
        <v>350.2016600975922</v>
      </c>
      <c r="O322" s="21">
        <f t="shared" si="32"/>
        <v>502.4338112484981</v>
      </c>
      <c r="P322" s="21">
        <f t="shared" si="32"/>
        <v>502.4338112484981</v>
      </c>
      <c r="Q322" s="21">
        <f t="shared" si="32"/>
        <v>400.94571048122759</v>
      </c>
      <c r="R322" s="21">
        <f>D322*AVERAGE(Calculations!F213:Q213)/100*(Instructions!I$67+1)</f>
        <v>4202.4199211711066</v>
      </c>
      <c r="S322" s="24"/>
    </row>
    <row r="323" spans="2:19" x14ac:dyDescent="0.35">
      <c r="B323" s="98">
        <v>59</v>
      </c>
      <c r="C323" s="6"/>
      <c r="D323" s="21">
        <f>Calculations!D64*(Burden!F$9)</f>
        <v>36768.6</v>
      </c>
      <c r="E323" s="100" t="str">
        <f t="shared" si="28"/>
        <v>DS BoussÃ©</v>
      </c>
      <c r="F323" s="21">
        <f t="shared" si="31"/>
        <v>45.110288844658996</v>
      </c>
      <c r="G323" s="21">
        <f t="shared" si="31"/>
        <v>60.347503668361277</v>
      </c>
      <c r="H323" s="21">
        <f t="shared" si="32"/>
        <v>75.584718492063573</v>
      </c>
      <c r="I323" s="21">
        <f t="shared" si="32"/>
        <v>78.632161456804027</v>
      </c>
      <c r="J323" s="21">
        <f t="shared" si="32"/>
        <v>69.489832562582635</v>
      </c>
      <c r="K323" s="21">
        <f t="shared" si="32"/>
        <v>54.252617738880353</v>
      </c>
      <c r="L323" s="21">
        <f t="shared" si="32"/>
        <v>39.015402915178086</v>
      </c>
      <c r="M323" s="21">
        <f t="shared" si="32"/>
        <v>32.920516985697176</v>
      </c>
      <c r="N323" s="21">
        <f t="shared" si="32"/>
        <v>42.062845879918534</v>
      </c>
      <c r="O323" s="21">
        <f t="shared" si="32"/>
        <v>60.347503668361277</v>
      </c>
      <c r="P323" s="21">
        <f t="shared" si="32"/>
        <v>60.347503668361277</v>
      </c>
      <c r="Q323" s="21">
        <f t="shared" si="32"/>
        <v>48.157731809399465</v>
      </c>
      <c r="R323" s="21">
        <f>D323*AVERAGE(Calculations!F214:Q214)/100*(Instructions!I$67+1)</f>
        <v>504.75415055902243</v>
      </c>
      <c r="S323" s="24"/>
    </row>
    <row r="324" spans="2:19" x14ac:dyDescent="0.35">
      <c r="B324" s="98">
        <v>60</v>
      </c>
      <c r="C324" s="6"/>
      <c r="D324" s="21">
        <f>Calculations!D65*(Burden!F$9)</f>
        <v>63878.04</v>
      </c>
      <c r="E324" s="100" t="str">
        <f t="shared" si="28"/>
        <v>DS ZiniarÃ©</v>
      </c>
      <c r="F324" s="21">
        <f t="shared" si="31"/>
        <v>137.14757868544609</v>
      </c>
      <c r="G324" s="21">
        <f t="shared" si="31"/>
        <v>183.47286660760884</v>
      </c>
      <c r="H324" s="21">
        <f t="shared" si="32"/>
        <v>229.79815452977164</v>
      </c>
      <c r="I324" s="21">
        <f t="shared" si="32"/>
        <v>239.06321211420416</v>
      </c>
      <c r="J324" s="21">
        <f t="shared" si="32"/>
        <v>211.26803936090647</v>
      </c>
      <c r="K324" s="21">
        <f t="shared" si="32"/>
        <v>164.9427514387437</v>
      </c>
      <c r="L324" s="21">
        <f t="shared" si="32"/>
        <v>118.617463516581</v>
      </c>
      <c r="M324" s="21">
        <f t="shared" si="32"/>
        <v>100.08734834771592</v>
      </c>
      <c r="N324" s="21">
        <f t="shared" si="32"/>
        <v>127.88252110101352</v>
      </c>
      <c r="O324" s="21">
        <f t="shared" si="32"/>
        <v>183.47286660760884</v>
      </c>
      <c r="P324" s="21">
        <f t="shared" si="32"/>
        <v>183.47286660760884</v>
      </c>
      <c r="Q324" s="21">
        <f t="shared" si="32"/>
        <v>146.41263626987867</v>
      </c>
      <c r="R324" s="21">
        <f>D324*AVERAGE(Calculations!F215:Q215)/100*(Instructions!I$67+1)</f>
        <v>1534.5902532121622</v>
      </c>
      <c r="S324" s="24"/>
    </row>
    <row r="325" spans="2:19" x14ac:dyDescent="0.35">
      <c r="B325" s="98">
        <v>61</v>
      </c>
      <c r="D325" s="21">
        <f>Calculations!D66*(Burden!F$9)</f>
        <v>100377.18</v>
      </c>
      <c r="E325" s="100" t="str">
        <f t="shared" si="28"/>
        <v>DS Zorgho</v>
      </c>
      <c r="F325" s="21">
        <f t="shared" si="31"/>
        <v>92.362306082071285</v>
      </c>
      <c r="G325" s="21">
        <f t="shared" si="31"/>
        <v>123.56016216832626</v>
      </c>
      <c r="H325" s="21">
        <f t="shared" si="32"/>
        <v>154.75801825458126</v>
      </c>
      <c r="I325" s="21">
        <f t="shared" si="32"/>
        <v>160.99758947183224</v>
      </c>
      <c r="J325" s="21">
        <f t="shared" si="32"/>
        <v>142.27887582007921</v>
      </c>
      <c r="K325" s="21">
        <f t="shared" si="32"/>
        <v>111.08101973382425</v>
      </c>
      <c r="L325" s="21">
        <f t="shared" si="32"/>
        <v>79.883163647569305</v>
      </c>
      <c r="M325" s="21">
        <f t="shared" si="32"/>
        <v>67.404021213067338</v>
      </c>
      <c r="N325" s="21">
        <f t="shared" si="32"/>
        <v>86.122734864820288</v>
      </c>
      <c r="O325" s="21">
        <f t="shared" si="32"/>
        <v>123.56016216832626</v>
      </c>
      <c r="P325" s="21">
        <f t="shared" si="32"/>
        <v>123.56016216832626</v>
      </c>
      <c r="Q325" s="21">
        <f t="shared" si="32"/>
        <v>98.601877299322311</v>
      </c>
      <c r="R325" s="21">
        <f>D325*AVERAGE(Calculations!F216:Q216)/100*(Instructions!I$67+1)</f>
        <v>1033.4728183778434</v>
      </c>
      <c r="S325" s="24"/>
    </row>
    <row r="326" spans="2:19" x14ac:dyDescent="0.35">
      <c r="B326" s="98">
        <v>62</v>
      </c>
      <c r="D326" s="21">
        <f>Calculations!D67*(Burden!F$9)</f>
        <v>70621.2</v>
      </c>
      <c r="E326" s="100" t="str">
        <f t="shared" si="28"/>
        <v>DS Djibo</v>
      </c>
      <c r="F326" s="21">
        <f t="shared" si="31"/>
        <v>996.39478798210905</v>
      </c>
      <c r="G326" s="21">
        <f t="shared" si="31"/>
        <v>1332.9539593494687</v>
      </c>
      <c r="H326" s="21">
        <f t="shared" si="32"/>
        <v>1669.513130716829</v>
      </c>
      <c r="I326" s="21">
        <f t="shared" si="32"/>
        <v>1736.8249649903007</v>
      </c>
      <c r="J326" s="21">
        <f t="shared" si="32"/>
        <v>1534.8894621698844</v>
      </c>
      <c r="K326" s="21">
        <f t="shared" si="32"/>
        <v>1198.3302908025248</v>
      </c>
      <c r="L326" s="21">
        <f t="shared" si="32"/>
        <v>861.77111943516513</v>
      </c>
      <c r="M326" s="21">
        <f t="shared" si="32"/>
        <v>727.14745088822144</v>
      </c>
      <c r="N326" s="21">
        <f t="shared" si="32"/>
        <v>929.08295370863698</v>
      </c>
      <c r="O326" s="21">
        <f t="shared" si="32"/>
        <v>1332.9539593494687</v>
      </c>
      <c r="P326" s="21">
        <f t="shared" si="32"/>
        <v>1332.9539593494687</v>
      </c>
      <c r="Q326" s="21">
        <f t="shared" si="32"/>
        <v>1063.7066222555814</v>
      </c>
      <c r="R326" s="21">
        <f>D326*AVERAGE(Calculations!F217:Q217)/100*(Instructions!I$67+1)</f>
        <v>11148.995444503644</v>
      </c>
      <c r="S326" s="24"/>
    </row>
    <row r="327" spans="2:19" x14ac:dyDescent="0.35">
      <c r="B327" s="98">
        <v>63</v>
      </c>
      <c r="D327" s="21">
        <f>Calculations!D68*(Burden!F$9)</f>
        <v>83880.72</v>
      </c>
      <c r="E327" s="100" t="str">
        <f t="shared" si="28"/>
        <v>DS Dori</v>
      </c>
      <c r="F327" s="21">
        <f t="shared" si="31"/>
        <v>1234.9287732569526</v>
      </c>
      <c r="G327" s="21">
        <f t="shared" si="31"/>
        <v>1652.0592215873717</v>
      </c>
      <c r="H327" s="21">
        <f t="shared" ref="H327:Q348" si="33">$R327/12*H$259</f>
        <v>2069.1896699177914</v>
      </c>
      <c r="I327" s="21">
        <f t="shared" si="33"/>
        <v>2152.6157595838749</v>
      </c>
      <c r="J327" s="21">
        <f t="shared" si="33"/>
        <v>1902.3374905856231</v>
      </c>
      <c r="K327" s="21">
        <f t="shared" si="33"/>
        <v>1485.2070422552038</v>
      </c>
      <c r="L327" s="21">
        <f t="shared" si="33"/>
        <v>1068.0765939247849</v>
      </c>
      <c r="M327" s="21">
        <f t="shared" si="33"/>
        <v>901.22441459261745</v>
      </c>
      <c r="N327" s="21">
        <f t="shared" si="33"/>
        <v>1151.5026835908686</v>
      </c>
      <c r="O327" s="21">
        <f t="shared" si="33"/>
        <v>1652.0592215873717</v>
      </c>
      <c r="P327" s="21">
        <f t="shared" si="33"/>
        <v>1652.0592215873717</v>
      </c>
      <c r="Q327" s="21">
        <f t="shared" si="33"/>
        <v>1318.3548629230368</v>
      </c>
      <c r="R327" s="21">
        <f>D327*AVERAGE(Calculations!F218:Q218)/100*(Instructions!I$67+1)</f>
        <v>13818.032203090424</v>
      </c>
      <c r="S327" s="24"/>
    </row>
    <row r="328" spans="2:19" x14ac:dyDescent="0.35">
      <c r="B328" s="98">
        <v>64</v>
      </c>
      <c r="D328" s="21">
        <f>Calculations!D69*(Burden!F$9)</f>
        <v>29361.599999999999</v>
      </c>
      <c r="E328" s="100" t="str">
        <f t="shared" si="28"/>
        <v>DS Gorom-Gorom</v>
      </c>
      <c r="F328" s="21">
        <f t="shared" si="31"/>
        <v>414.26292964174343</v>
      </c>
      <c r="G328" s="21">
        <f t="shared" si="31"/>
        <v>554.19138973616077</v>
      </c>
      <c r="H328" s="21">
        <f t="shared" si="33"/>
        <v>694.11984983057835</v>
      </c>
      <c r="I328" s="21">
        <f t="shared" si="33"/>
        <v>722.10554184946182</v>
      </c>
      <c r="J328" s="21">
        <f t="shared" si="33"/>
        <v>638.14846579281118</v>
      </c>
      <c r="K328" s="21">
        <f t="shared" si="33"/>
        <v>498.22000569839378</v>
      </c>
      <c r="L328" s="21">
        <f t="shared" si="33"/>
        <v>358.29154560397649</v>
      </c>
      <c r="M328" s="21">
        <f t="shared" si="33"/>
        <v>302.32016156620955</v>
      </c>
      <c r="N328" s="21">
        <f t="shared" si="33"/>
        <v>386.2772376228599</v>
      </c>
      <c r="O328" s="21">
        <f t="shared" si="33"/>
        <v>554.19138973616077</v>
      </c>
      <c r="P328" s="21">
        <f t="shared" si="33"/>
        <v>554.19138973616077</v>
      </c>
      <c r="Q328" s="21">
        <f t="shared" si="33"/>
        <v>442.24862166062701</v>
      </c>
      <c r="R328" s="21">
        <f>D328*AVERAGE(Calculations!F219:Q219)/100*(Instructions!I$67+1)</f>
        <v>4635.3268514743186</v>
      </c>
      <c r="S328" s="24"/>
    </row>
    <row r="329" spans="2:19" x14ac:dyDescent="0.35">
      <c r="B329" s="98">
        <v>65</v>
      </c>
      <c r="D329" s="21">
        <f>Calculations!D70*(Burden!F$9)</f>
        <v>33456.42</v>
      </c>
      <c r="E329" s="100" t="str">
        <f t="shared" si="28"/>
        <v>DS Sebba</v>
      </c>
      <c r="F329" s="21">
        <f t="shared" si="31"/>
        <v>472.0367610935582</v>
      </c>
      <c r="G329" s="21">
        <f t="shared" si="31"/>
        <v>631.4798885413835</v>
      </c>
      <c r="H329" s="21">
        <f t="shared" si="33"/>
        <v>790.92301598920903</v>
      </c>
      <c r="I329" s="21">
        <f t="shared" si="33"/>
        <v>822.81164147877405</v>
      </c>
      <c r="J329" s="21">
        <f t="shared" si="33"/>
        <v>727.14576501007866</v>
      </c>
      <c r="K329" s="21">
        <f t="shared" si="33"/>
        <v>567.70263756225324</v>
      </c>
      <c r="L329" s="21">
        <f t="shared" si="33"/>
        <v>408.25951011442805</v>
      </c>
      <c r="M329" s="21">
        <f t="shared" si="33"/>
        <v>344.48225913529802</v>
      </c>
      <c r="N329" s="21">
        <f t="shared" si="33"/>
        <v>440.14813560399307</v>
      </c>
      <c r="O329" s="21">
        <f t="shared" si="33"/>
        <v>631.4798885413835</v>
      </c>
      <c r="P329" s="21">
        <f t="shared" si="33"/>
        <v>631.4798885413835</v>
      </c>
      <c r="Q329" s="21">
        <f t="shared" si="33"/>
        <v>503.92538658312338</v>
      </c>
      <c r="R329" s="21">
        <f>D329*AVERAGE(Calculations!F220:Q220)/100*(Instructions!I$67+1)</f>
        <v>5281.7776272479168</v>
      </c>
      <c r="S329" s="24"/>
    </row>
    <row r="330" spans="2:19" x14ac:dyDescent="0.35">
      <c r="B330" s="98">
        <v>66</v>
      </c>
      <c r="D330" s="21">
        <f>Calculations!D71*(Burden!F$9)</f>
        <v>20334.239999999998</v>
      </c>
      <c r="E330" s="100" t="str">
        <f t="shared" ref="E330:E363" si="34">E221</f>
        <v>DS BatiÃ©</v>
      </c>
      <c r="F330" s="21">
        <f t="shared" si="31"/>
        <v>24.94746712783785</v>
      </c>
      <c r="G330" s="21">
        <f t="shared" si="31"/>
        <v>33.374145955879165</v>
      </c>
      <c r="H330" s="21">
        <f t="shared" si="33"/>
        <v>41.80082478392049</v>
      </c>
      <c r="I330" s="21">
        <f t="shared" si="33"/>
        <v>43.486160549528755</v>
      </c>
      <c r="J330" s="21">
        <f t="shared" si="33"/>
        <v>38.430153252703953</v>
      </c>
      <c r="K330" s="21">
        <f t="shared" si="33"/>
        <v>30.003474424662635</v>
      </c>
      <c r="L330" s="21">
        <f t="shared" si="33"/>
        <v>21.576795596621324</v>
      </c>
      <c r="M330" s="21">
        <f t="shared" si="33"/>
        <v>18.206124065404804</v>
      </c>
      <c r="N330" s="21">
        <f t="shared" si="33"/>
        <v>23.262131362229585</v>
      </c>
      <c r="O330" s="21">
        <f t="shared" si="33"/>
        <v>33.374145955879165</v>
      </c>
      <c r="P330" s="21">
        <f t="shared" si="33"/>
        <v>33.374145955879165</v>
      </c>
      <c r="Q330" s="21">
        <f t="shared" si="33"/>
        <v>26.632802893446122</v>
      </c>
      <c r="R330" s="21">
        <f>D330*AVERAGE(Calculations!F221:Q221)/100*(Instructions!I$67+1)</f>
        <v>279.14557634675504</v>
      </c>
      <c r="S330" s="24"/>
    </row>
    <row r="331" spans="2:19" x14ac:dyDescent="0.35">
      <c r="B331" s="98">
        <v>67</v>
      </c>
      <c r="D331" s="21">
        <f>Calculations!D72*(Burden!F$9)</f>
        <v>54474.119999999995</v>
      </c>
      <c r="E331" s="100" t="str">
        <f t="shared" si="34"/>
        <v>DS Dano</v>
      </c>
      <c r="F331" s="21">
        <f t="shared" si="31"/>
        <v>116.95715239572834</v>
      </c>
      <c r="G331" s="21">
        <f t="shared" si="31"/>
        <v>156.462580134376</v>
      </c>
      <c r="H331" s="21">
        <f t="shared" si="33"/>
        <v>195.96800787302368</v>
      </c>
      <c r="I331" s="21">
        <f t="shared" si="33"/>
        <v>203.86909342075319</v>
      </c>
      <c r="J331" s="21">
        <f t="shared" si="33"/>
        <v>180.16583677756455</v>
      </c>
      <c r="K331" s="21">
        <f t="shared" si="33"/>
        <v>140.66040903891692</v>
      </c>
      <c r="L331" s="21">
        <f t="shared" si="33"/>
        <v>101.1549813002693</v>
      </c>
      <c r="M331" s="21">
        <f t="shared" si="33"/>
        <v>85.352810204810254</v>
      </c>
      <c r="N331" s="21">
        <f t="shared" si="33"/>
        <v>109.05606684799881</v>
      </c>
      <c r="O331" s="21">
        <f t="shared" si="33"/>
        <v>156.462580134376</v>
      </c>
      <c r="P331" s="21">
        <f t="shared" si="33"/>
        <v>156.462580134376</v>
      </c>
      <c r="Q331" s="21">
        <f t="shared" si="33"/>
        <v>124.85823794345791</v>
      </c>
      <c r="R331" s="21">
        <f>D331*AVERAGE(Calculations!F222:Q222)/100*(Instructions!I$67+1)</f>
        <v>1308.6728021759857</v>
      </c>
      <c r="S331" s="24"/>
    </row>
    <row r="332" spans="2:19" x14ac:dyDescent="0.35">
      <c r="B332" s="98">
        <v>68</v>
      </c>
      <c r="D332" s="21">
        <f>Calculations!D73*(Burden!F$9)</f>
        <v>31969.079999999998</v>
      </c>
      <c r="E332" s="100" t="str">
        <f t="shared" si="34"/>
        <v>DS DiÃ©bougou</v>
      </c>
      <c r="F332" s="21">
        <f t="shared" si="31"/>
        <v>29.416426643209373</v>
      </c>
      <c r="G332" s="21">
        <f t="shared" si="31"/>
        <v>39.352616891331223</v>
      </c>
      <c r="H332" s="21">
        <f t="shared" si="33"/>
        <v>49.288807139453084</v>
      </c>
      <c r="I332" s="21">
        <f t="shared" si="33"/>
        <v>51.27604518907745</v>
      </c>
      <c r="J332" s="21">
        <f t="shared" si="33"/>
        <v>45.31433104020433</v>
      </c>
      <c r="K332" s="21">
        <f t="shared" si="33"/>
        <v>35.378140792082476</v>
      </c>
      <c r="L332" s="21">
        <f t="shared" si="33"/>
        <v>25.441950543960633</v>
      </c>
      <c r="M332" s="21">
        <f t="shared" si="33"/>
        <v>21.467474444711897</v>
      </c>
      <c r="N332" s="21">
        <f t="shared" si="33"/>
        <v>27.429188593585</v>
      </c>
      <c r="O332" s="21">
        <f t="shared" si="33"/>
        <v>39.352616891331223</v>
      </c>
      <c r="P332" s="21">
        <f t="shared" si="33"/>
        <v>39.352616891331223</v>
      </c>
      <c r="Q332" s="21">
        <f t="shared" si="33"/>
        <v>31.40366469283375</v>
      </c>
      <c r="R332" s="21">
        <f>D332*AVERAGE(Calculations!F223:Q223)/100*(Instructions!I$67+1)</f>
        <v>329.15026312302001</v>
      </c>
      <c r="S332" s="24"/>
    </row>
    <row r="333" spans="2:19" x14ac:dyDescent="0.35">
      <c r="B333" s="98">
        <v>69</v>
      </c>
      <c r="D333" s="21">
        <f>Calculations!D74*(Burden!F$9)</f>
        <v>49107.6</v>
      </c>
      <c r="E333" s="100" t="str">
        <f t="shared" si="34"/>
        <v>DS Gaoua</v>
      </c>
      <c r="F333" s="21">
        <f t="shared" si="31"/>
        <v>105.43511408699159</v>
      </c>
      <c r="G333" s="21">
        <f t="shared" si="31"/>
        <v>141.04866311207752</v>
      </c>
      <c r="H333" s="21">
        <f t="shared" si="33"/>
        <v>176.66221213716346</v>
      </c>
      <c r="I333" s="21">
        <f t="shared" si="33"/>
        <v>183.78492194218063</v>
      </c>
      <c r="J333" s="21">
        <f t="shared" si="33"/>
        <v>162.41679252712905</v>
      </c>
      <c r="K333" s="21">
        <f t="shared" si="33"/>
        <v>126.80324350204312</v>
      </c>
      <c r="L333" s="21">
        <f t="shared" si="33"/>
        <v>91.189694476957229</v>
      </c>
      <c r="M333" s="21">
        <f t="shared" si="33"/>
        <v>76.944274866922868</v>
      </c>
      <c r="N333" s="21">
        <f t="shared" si="33"/>
        <v>98.312404281974395</v>
      </c>
      <c r="O333" s="21">
        <f t="shared" si="33"/>
        <v>141.04866311207752</v>
      </c>
      <c r="P333" s="21">
        <f t="shared" si="33"/>
        <v>141.04866311207752</v>
      </c>
      <c r="Q333" s="21">
        <f t="shared" si="33"/>
        <v>112.5578238920088</v>
      </c>
      <c r="R333" s="21">
        <f>D333*AVERAGE(Calculations!F224:Q224)/100*(Instructions!I$67+1)</f>
        <v>1179.7488513836927</v>
      </c>
      <c r="S333" s="24"/>
    </row>
    <row r="334" spans="2:19" x14ac:dyDescent="0.35">
      <c r="B334" s="98">
        <v>70</v>
      </c>
      <c r="D334" s="21">
        <f>Calculations!D75*(Burden!F$9)</f>
        <v>24055.200000000001</v>
      </c>
      <c r="E334" s="100" t="str">
        <f t="shared" si="34"/>
        <v>DS Kampti</v>
      </c>
      <c r="F334" s="21">
        <f t="shared" si="31"/>
        <v>51.647051706566799</v>
      </c>
      <c r="G334" s="21">
        <f t="shared" si="31"/>
        <v>69.092234214126663</v>
      </c>
      <c r="H334" s="21">
        <f t="shared" si="33"/>
        <v>86.53741672168654</v>
      </c>
      <c r="I334" s="21">
        <f t="shared" si="33"/>
        <v>90.026453223198516</v>
      </c>
      <c r="J334" s="21">
        <f t="shared" si="33"/>
        <v>79.559343718662575</v>
      </c>
      <c r="K334" s="21">
        <f t="shared" si="33"/>
        <v>62.114161211102711</v>
      </c>
      <c r="L334" s="21">
        <f t="shared" si="33"/>
        <v>44.668978703542855</v>
      </c>
      <c r="M334" s="21">
        <f t="shared" si="33"/>
        <v>37.690905700518918</v>
      </c>
      <c r="N334" s="21">
        <f t="shared" si="33"/>
        <v>48.158015205054824</v>
      </c>
      <c r="O334" s="21">
        <f t="shared" si="33"/>
        <v>69.092234214126663</v>
      </c>
      <c r="P334" s="21">
        <f t="shared" si="33"/>
        <v>69.092234214126663</v>
      </c>
      <c r="Q334" s="21">
        <f t="shared" si="33"/>
        <v>55.136088208078789</v>
      </c>
      <c r="R334" s="21">
        <f>D334*AVERAGE(Calculations!F225:Q225)/100*(Instructions!I$67+1)</f>
        <v>577.89618246065788</v>
      </c>
      <c r="S334" s="24"/>
    </row>
    <row r="335" spans="2:19" x14ac:dyDescent="0.35">
      <c r="B335" s="98">
        <v>71</v>
      </c>
      <c r="D335" s="21">
        <f>Calculations!D76*(Burden!F$9)</f>
        <v>0</v>
      </c>
      <c r="E335" s="100" t="str">
        <f t="shared" si="34"/>
        <v>Z_empty_row_71</v>
      </c>
      <c r="F335" s="21">
        <f t="shared" si="31"/>
        <v>0</v>
      </c>
      <c r="G335" s="21">
        <f t="shared" si="31"/>
        <v>0</v>
      </c>
      <c r="H335" s="21">
        <f t="shared" si="33"/>
        <v>0</v>
      </c>
      <c r="I335" s="21">
        <f t="shared" si="33"/>
        <v>0</v>
      </c>
      <c r="J335" s="21">
        <f t="shared" si="33"/>
        <v>0</v>
      </c>
      <c r="K335" s="21">
        <f t="shared" si="33"/>
        <v>0</v>
      </c>
      <c r="L335" s="21">
        <f t="shared" si="33"/>
        <v>0</v>
      </c>
      <c r="M335" s="21">
        <f t="shared" si="33"/>
        <v>0</v>
      </c>
      <c r="N335" s="21">
        <f t="shared" si="33"/>
        <v>0</v>
      </c>
      <c r="O335" s="21">
        <f t="shared" si="33"/>
        <v>0</v>
      </c>
      <c r="P335" s="21">
        <f t="shared" si="33"/>
        <v>0</v>
      </c>
      <c r="Q335" s="21">
        <f t="shared" si="33"/>
        <v>0</v>
      </c>
      <c r="R335" s="21">
        <f>D335*AVERAGE(Calculations!F226:Q226)/100*(Instructions!I$67+1)</f>
        <v>0</v>
      </c>
      <c r="S335" s="24"/>
    </row>
    <row r="336" spans="2:19" x14ac:dyDescent="0.35">
      <c r="B336" s="98">
        <v>72</v>
      </c>
      <c r="D336" s="21">
        <f>Calculations!D77*(Burden!F$9)</f>
        <v>0</v>
      </c>
      <c r="E336" s="100" t="str">
        <f t="shared" si="34"/>
        <v>Z_empty_row_72</v>
      </c>
      <c r="F336" s="21">
        <f t="shared" si="31"/>
        <v>0</v>
      </c>
      <c r="G336" s="21">
        <f t="shared" si="31"/>
        <v>0</v>
      </c>
      <c r="H336" s="21">
        <f t="shared" si="33"/>
        <v>0</v>
      </c>
      <c r="I336" s="21">
        <f t="shared" si="33"/>
        <v>0</v>
      </c>
      <c r="J336" s="21">
        <f t="shared" si="33"/>
        <v>0</v>
      </c>
      <c r="K336" s="21">
        <f t="shared" si="33"/>
        <v>0</v>
      </c>
      <c r="L336" s="21">
        <f t="shared" si="33"/>
        <v>0</v>
      </c>
      <c r="M336" s="21">
        <f t="shared" si="33"/>
        <v>0</v>
      </c>
      <c r="N336" s="21">
        <f t="shared" si="33"/>
        <v>0</v>
      </c>
      <c r="O336" s="21">
        <f t="shared" si="33"/>
        <v>0</v>
      </c>
      <c r="P336" s="21">
        <f t="shared" si="33"/>
        <v>0</v>
      </c>
      <c r="Q336" s="21">
        <f t="shared" si="33"/>
        <v>0</v>
      </c>
      <c r="R336" s="21">
        <f>D336*AVERAGE(Calculations!F227:Q227)/100*(Instructions!I$67+1)</f>
        <v>0</v>
      </c>
      <c r="S336" s="24"/>
    </row>
    <row r="337" spans="2:19" x14ac:dyDescent="0.35">
      <c r="B337" s="98">
        <v>73</v>
      </c>
      <c r="D337" s="21">
        <f>Calculations!D78*(Burden!F$9)</f>
        <v>0</v>
      </c>
      <c r="E337" s="100" t="str">
        <f t="shared" si="34"/>
        <v>Z_empty_row_73</v>
      </c>
      <c r="F337" s="21">
        <f t="shared" si="31"/>
        <v>0</v>
      </c>
      <c r="G337" s="21">
        <f t="shared" si="31"/>
        <v>0</v>
      </c>
      <c r="H337" s="21">
        <f t="shared" si="33"/>
        <v>0</v>
      </c>
      <c r="I337" s="21">
        <f t="shared" si="33"/>
        <v>0</v>
      </c>
      <c r="J337" s="21">
        <f t="shared" si="33"/>
        <v>0</v>
      </c>
      <c r="K337" s="21">
        <f t="shared" si="33"/>
        <v>0</v>
      </c>
      <c r="L337" s="21">
        <f t="shared" si="33"/>
        <v>0</v>
      </c>
      <c r="M337" s="21">
        <f t="shared" si="33"/>
        <v>0</v>
      </c>
      <c r="N337" s="21">
        <f t="shared" si="33"/>
        <v>0</v>
      </c>
      <c r="O337" s="21">
        <f t="shared" si="33"/>
        <v>0</v>
      </c>
      <c r="P337" s="21">
        <f t="shared" si="33"/>
        <v>0</v>
      </c>
      <c r="Q337" s="21">
        <f t="shared" si="33"/>
        <v>0</v>
      </c>
      <c r="R337" s="21">
        <f>D337*AVERAGE(Calculations!F228:Q228)/100*(Instructions!I$67+1)</f>
        <v>0</v>
      </c>
      <c r="S337" s="24"/>
    </row>
    <row r="338" spans="2:19" x14ac:dyDescent="0.35">
      <c r="B338" s="98">
        <v>74</v>
      </c>
      <c r="D338" s="21">
        <f>Calculations!D79*(Burden!F$9)</f>
        <v>0</v>
      </c>
      <c r="E338" s="100" t="str">
        <f t="shared" si="34"/>
        <v>Z_empty_row_74</v>
      </c>
      <c r="F338" s="21">
        <f t="shared" si="31"/>
        <v>0</v>
      </c>
      <c r="G338" s="21">
        <f t="shared" si="31"/>
        <v>0</v>
      </c>
      <c r="H338" s="21">
        <f t="shared" si="33"/>
        <v>0</v>
      </c>
      <c r="I338" s="21">
        <f t="shared" si="33"/>
        <v>0</v>
      </c>
      <c r="J338" s="21">
        <f t="shared" si="33"/>
        <v>0</v>
      </c>
      <c r="K338" s="21">
        <f t="shared" si="33"/>
        <v>0</v>
      </c>
      <c r="L338" s="21">
        <f t="shared" si="33"/>
        <v>0</v>
      </c>
      <c r="M338" s="21">
        <f t="shared" si="33"/>
        <v>0</v>
      </c>
      <c r="N338" s="21">
        <f t="shared" si="33"/>
        <v>0</v>
      </c>
      <c r="O338" s="21">
        <f t="shared" si="33"/>
        <v>0</v>
      </c>
      <c r="P338" s="21">
        <f t="shared" si="33"/>
        <v>0</v>
      </c>
      <c r="Q338" s="21">
        <f t="shared" si="33"/>
        <v>0</v>
      </c>
      <c r="R338" s="21">
        <f>D338*AVERAGE(Calculations!F229:Q229)/100*(Instructions!I$67+1)</f>
        <v>0</v>
      </c>
      <c r="S338" s="24"/>
    </row>
    <row r="339" spans="2:19" x14ac:dyDescent="0.35">
      <c r="B339" s="98">
        <v>75</v>
      </c>
      <c r="D339" s="21">
        <f>Calculations!D80*(Burden!F$9)</f>
        <v>0</v>
      </c>
      <c r="E339" s="100" t="str">
        <f t="shared" si="34"/>
        <v>Z_empty_row_75</v>
      </c>
      <c r="F339" s="21">
        <f t="shared" si="31"/>
        <v>0</v>
      </c>
      <c r="G339" s="21">
        <f t="shared" si="31"/>
        <v>0</v>
      </c>
      <c r="H339" s="21">
        <f t="shared" si="33"/>
        <v>0</v>
      </c>
      <c r="I339" s="21">
        <f t="shared" si="33"/>
        <v>0</v>
      </c>
      <c r="J339" s="21">
        <f t="shared" si="33"/>
        <v>0</v>
      </c>
      <c r="K339" s="21">
        <f t="shared" si="33"/>
        <v>0</v>
      </c>
      <c r="L339" s="21">
        <f t="shared" si="33"/>
        <v>0</v>
      </c>
      <c r="M339" s="21">
        <f t="shared" si="33"/>
        <v>0</v>
      </c>
      <c r="N339" s="21">
        <f t="shared" si="33"/>
        <v>0</v>
      </c>
      <c r="O339" s="21">
        <f t="shared" si="33"/>
        <v>0</v>
      </c>
      <c r="P339" s="21">
        <f t="shared" si="33"/>
        <v>0</v>
      </c>
      <c r="Q339" s="21">
        <f t="shared" si="33"/>
        <v>0</v>
      </c>
      <c r="R339" s="21">
        <f>D339*AVERAGE(Calculations!F230:Q230)/100*(Instructions!I$67+1)</f>
        <v>0</v>
      </c>
      <c r="S339" s="24"/>
    </row>
    <row r="340" spans="2:19" x14ac:dyDescent="0.35">
      <c r="B340" s="98">
        <v>76</v>
      </c>
      <c r="D340" s="21">
        <f>Calculations!D81*(Burden!F$9)</f>
        <v>0</v>
      </c>
      <c r="E340" s="100" t="str">
        <f t="shared" si="34"/>
        <v>Z_empty_row_76</v>
      </c>
      <c r="F340" s="21">
        <f t="shared" si="31"/>
        <v>0</v>
      </c>
      <c r="G340" s="21">
        <f t="shared" si="31"/>
        <v>0</v>
      </c>
      <c r="H340" s="21">
        <f t="shared" si="33"/>
        <v>0</v>
      </c>
      <c r="I340" s="21">
        <f t="shared" si="33"/>
        <v>0</v>
      </c>
      <c r="J340" s="21">
        <f t="shared" si="33"/>
        <v>0</v>
      </c>
      <c r="K340" s="21">
        <f t="shared" si="33"/>
        <v>0</v>
      </c>
      <c r="L340" s="21">
        <f t="shared" si="33"/>
        <v>0</v>
      </c>
      <c r="M340" s="21">
        <f t="shared" si="33"/>
        <v>0</v>
      </c>
      <c r="N340" s="21">
        <f t="shared" si="33"/>
        <v>0</v>
      </c>
      <c r="O340" s="21">
        <f t="shared" si="33"/>
        <v>0</v>
      </c>
      <c r="P340" s="21">
        <f t="shared" si="33"/>
        <v>0</v>
      </c>
      <c r="Q340" s="21">
        <f t="shared" si="33"/>
        <v>0</v>
      </c>
      <c r="R340" s="21">
        <f>D340*AVERAGE(Calculations!F231:Q231)/100*(Instructions!I$67+1)</f>
        <v>0</v>
      </c>
      <c r="S340" s="24"/>
    </row>
    <row r="341" spans="2:19" x14ac:dyDescent="0.35">
      <c r="B341" s="98">
        <v>77</v>
      </c>
      <c r="D341" s="21">
        <f>Calculations!D82*(Burden!F$9)</f>
        <v>0</v>
      </c>
      <c r="E341" s="100" t="str">
        <f t="shared" si="34"/>
        <v>Z_empty_row_77</v>
      </c>
      <c r="F341" s="21">
        <f t="shared" si="31"/>
        <v>0</v>
      </c>
      <c r="G341" s="21">
        <f t="shared" si="31"/>
        <v>0</v>
      </c>
      <c r="H341" s="21">
        <f t="shared" si="33"/>
        <v>0</v>
      </c>
      <c r="I341" s="21">
        <f t="shared" si="33"/>
        <v>0</v>
      </c>
      <c r="J341" s="21">
        <f t="shared" si="33"/>
        <v>0</v>
      </c>
      <c r="K341" s="21">
        <f t="shared" si="33"/>
        <v>0</v>
      </c>
      <c r="L341" s="21">
        <f t="shared" si="33"/>
        <v>0</v>
      </c>
      <c r="M341" s="21">
        <f t="shared" si="33"/>
        <v>0</v>
      </c>
      <c r="N341" s="21">
        <f t="shared" si="33"/>
        <v>0</v>
      </c>
      <c r="O341" s="21">
        <f t="shared" si="33"/>
        <v>0</v>
      </c>
      <c r="P341" s="21">
        <f t="shared" si="33"/>
        <v>0</v>
      </c>
      <c r="Q341" s="21">
        <f t="shared" si="33"/>
        <v>0</v>
      </c>
      <c r="R341" s="21">
        <f>D341*AVERAGE(Calculations!F232:Q232)/100*(Instructions!I$67+1)</f>
        <v>0</v>
      </c>
      <c r="S341" s="24"/>
    </row>
    <row r="342" spans="2:19" x14ac:dyDescent="0.35">
      <c r="B342" s="98">
        <v>78</v>
      </c>
      <c r="D342" s="21">
        <f>Calculations!D83*(Burden!F$9)</f>
        <v>0</v>
      </c>
      <c r="E342" s="100" t="str">
        <f t="shared" si="34"/>
        <v>Z_empty_row_78</v>
      </c>
      <c r="F342" s="21">
        <f t="shared" si="31"/>
        <v>0</v>
      </c>
      <c r="G342" s="21">
        <f t="shared" si="31"/>
        <v>0</v>
      </c>
      <c r="H342" s="21">
        <f t="shared" si="33"/>
        <v>0</v>
      </c>
      <c r="I342" s="21">
        <f t="shared" si="33"/>
        <v>0</v>
      </c>
      <c r="J342" s="21">
        <f t="shared" si="33"/>
        <v>0</v>
      </c>
      <c r="K342" s="21">
        <f t="shared" si="33"/>
        <v>0</v>
      </c>
      <c r="L342" s="21">
        <f t="shared" si="33"/>
        <v>0</v>
      </c>
      <c r="M342" s="21">
        <f t="shared" si="33"/>
        <v>0</v>
      </c>
      <c r="N342" s="21">
        <f t="shared" si="33"/>
        <v>0</v>
      </c>
      <c r="O342" s="21">
        <f t="shared" si="33"/>
        <v>0</v>
      </c>
      <c r="P342" s="21">
        <f t="shared" si="33"/>
        <v>0</v>
      </c>
      <c r="Q342" s="21">
        <f t="shared" si="33"/>
        <v>0</v>
      </c>
      <c r="R342" s="21">
        <f>D342*AVERAGE(Calculations!F233:Q233)/100*(Instructions!I$67+1)</f>
        <v>0</v>
      </c>
      <c r="S342" s="24"/>
    </row>
    <row r="343" spans="2:19" x14ac:dyDescent="0.35">
      <c r="B343" s="98">
        <v>79</v>
      </c>
      <c r="D343" s="21">
        <f>Calculations!D84*(Burden!F$9)</f>
        <v>0</v>
      </c>
      <c r="E343" s="100" t="str">
        <f t="shared" si="34"/>
        <v>Z_empty_row_79</v>
      </c>
      <c r="F343" s="21">
        <f t="shared" si="31"/>
        <v>0</v>
      </c>
      <c r="G343" s="21">
        <f t="shared" si="31"/>
        <v>0</v>
      </c>
      <c r="H343" s="21">
        <f t="shared" si="33"/>
        <v>0</v>
      </c>
      <c r="I343" s="21">
        <f t="shared" si="33"/>
        <v>0</v>
      </c>
      <c r="J343" s="21">
        <f t="shared" si="33"/>
        <v>0</v>
      </c>
      <c r="K343" s="21">
        <f t="shared" si="33"/>
        <v>0</v>
      </c>
      <c r="L343" s="21">
        <f t="shared" si="33"/>
        <v>0</v>
      </c>
      <c r="M343" s="21">
        <f t="shared" si="33"/>
        <v>0</v>
      </c>
      <c r="N343" s="21">
        <f t="shared" si="33"/>
        <v>0</v>
      </c>
      <c r="O343" s="21">
        <f t="shared" si="33"/>
        <v>0</v>
      </c>
      <c r="P343" s="21">
        <f t="shared" si="33"/>
        <v>0</v>
      </c>
      <c r="Q343" s="21">
        <f t="shared" si="33"/>
        <v>0</v>
      </c>
      <c r="R343" s="21">
        <f>D343*AVERAGE(Calculations!F234:Q234)/100*(Instructions!I$67+1)</f>
        <v>0</v>
      </c>
      <c r="S343" s="24"/>
    </row>
    <row r="344" spans="2:19" x14ac:dyDescent="0.35">
      <c r="B344" s="98">
        <v>80</v>
      </c>
      <c r="D344" s="21">
        <f>Calculations!D85*(Burden!F$9)</f>
        <v>0</v>
      </c>
      <c r="E344" s="100" t="str">
        <f t="shared" si="34"/>
        <v>Z_empty_row_80</v>
      </c>
      <c r="F344" s="21">
        <f t="shared" si="31"/>
        <v>0</v>
      </c>
      <c r="G344" s="21">
        <f t="shared" si="31"/>
        <v>0</v>
      </c>
      <c r="H344" s="21">
        <f t="shared" si="33"/>
        <v>0</v>
      </c>
      <c r="I344" s="21">
        <f t="shared" si="33"/>
        <v>0</v>
      </c>
      <c r="J344" s="21">
        <f t="shared" si="33"/>
        <v>0</v>
      </c>
      <c r="K344" s="21">
        <f t="shared" si="33"/>
        <v>0</v>
      </c>
      <c r="L344" s="21">
        <f t="shared" si="33"/>
        <v>0</v>
      </c>
      <c r="M344" s="21">
        <f t="shared" si="33"/>
        <v>0</v>
      </c>
      <c r="N344" s="21">
        <f t="shared" si="33"/>
        <v>0</v>
      </c>
      <c r="O344" s="21">
        <f t="shared" si="33"/>
        <v>0</v>
      </c>
      <c r="P344" s="21">
        <f t="shared" si="33"/>
        <v>0</v>
      </c>
      <c r="Q344" s="21">
        <f t="shared" si="33"/>
        <v>0</v>
      </c>
      <c r="R344" s="21">
        <f>D344*AVERAGE(Calculations!F235:Q235)/100*(Instructions!I$67+1)</f>
        <v>0</v>
      </c>
      <c r="S344" s="24"/>
    </row>
    <row r="345" spans="2:19" x14ac:dyDescent="0.35">
      <c r="B345" s="98">
        <v>81</v>
      </c>
      <c r="D345" s="21">
        <f>Calculations!D86*(Burden!F$9)</f>
        <v>0</v>
      </c>
      <c r="E345" s="100" t="str">
        <f t="shared" si="34"/>
        <v>Z_empty_row_81</v>
      </c>
      <c r="F345" s="21">
        <f t="shared" si="31"/>
        <v>0</v>
      </c>
      <c r="G345" s="21">
        <f t="shared" si="31"/>
        <v>0</v>
      </c>
      <c r="H345" s="21">
        <f t="shared" si="33"/>
        <v>0</v>
      </c>
      <c r="I345" s="21">
        <f t="shared" si="33"/>
        <v>0</v>
      </c>
      <c r="J345" s="21">
        <f t="shared" si="33"/>
        <v>0</v>
      </c>
      <c r="K345" s="21">
        <f t="shared" si="33"/>
        <v>0</v>
      </c>
      <c r="L345" s="21">
        <f t="shared" si="33"/>
        <v>0</v>
      </c>
      <c r="M345" s="21">
        <f t="shared" si="33"/>
        <v>0</v>
      </c>
      <c r="N345" s="21">
        <f t="shared" si="33"/>
        <v>0</v>
      </c>
      <c r="O345" s="21">
        <f t="shared" si="33"/>
        <v>0</v>
      </c>
      <c r="P345" s="21">
        <f t="shared" si="33"/>
        <v>0</v>
      </c>
      <c r="Q345" s="21">
        <f t="shared" si="33"/>
        <v>0</v>
      </c>
      <c r="R345" s="21">
        <f>D345*AVERAGE(Calculations!F236:Q236)/100*(Instructions!I$67+1)</f>
        <v>0</v>
      </c>
      <c r="S345" s="24"/>
    </row>
    <row r="346" spans="2:19" x14ac:dyDescent="0.35">
      <c r="B346" s="98">
        <v>82</v>
      </c>
      <c r="D346" s="21">
        <f>Calculations!D87*(Burden!F$9)</f>
        <v>0</v>
      </c>
      <c r="E346" s="100" t="str">
        <f t="shared" si="34"/>
        <v>Z_empty_row_82</v>
      </c>
      <c r="F346" s="21">
        <f t="shared" si="31"/>
        <v>0</v>
      </c>
      <c r="G346" s="21">
        <f t="shared" si="31"/>
        <v>0</v>
      </c>
      <c r="H346" s="21">
        <f t="shared" si="33"/>
        <v>0</v>
      </c>
      <c r="I346" s="21">
        <f t="shared" si="33"/>
        <v>0</v>
      </c>
      <c r="J346" s="21">
        <f t="shared" si="33"/>
        <v>0</v>
      </c>
      <c r="K346" s="21">
        <f t="shared" si="33"/>
        <v>0</v>
      </c>
      <c r="L346" s="21">
        <f t="shared" si="33"/>
        <v>0</v>
      </c>
      <c r="M346" s="21">
        <f t="shared" si="33"/>
        <v>0</v>
      </c>
      <c r="N346" s="21">
        <f t="shared" si="33"/>
        <v>0</v>
      </c>
      <c r="O346" s="21">
        <f t="shared" si="33"/>
        <v>0</v>
      </c>
      <c r="P346" s="21">
        <f t="shared" si="33"/>
        <v>0</v>
      </c>
      <c r="Q346" s="21">
        <f t="shared" si="33"/>
        <v>0</v>
      </c>
      <c r="R346" s="21">
        <f>D346*AVERAGE(Calculations!F237:Q237)/100*(Instructions!I$67+1)</f>
        <v>0</v>
      </c>
      <c r="S346" s="24"/>
    </row>
    <row r="347" spans="2:19" x14ac:dyDescent="0.35">
      <c r="B347" s="98">
        <v>83</v>
      </c>
      <c r="D347" s="21">
        <f>Calculations!D88*(Burden!F$9)</f>
        <v>0</v>
      </c>
      <c r="E347" s="100" t="str">
        <f t="shared" si="34"/>
        <v>Z_empty_row_83</v>
      </c>
      <c r="F347" s="21">
        <f t="shared" si="31"/>
        <v>0</v>
      </c>
      <c r="G347" s="21">
        <f t="shared" si="31"/>
        <v>0</v>
      </c>
      <c r="H347" s="21">
        <f t="shared" si="33"/>
        <v>0</v>
      </c>
      <c r="I347" s="21">
        <f t="shared" si="33"/>
        <v>0</v>
      </c>
      <c r="J347" s="21">
        <f t="shared" si="33"/>
        <v>0</v>
      </c>
      <c r="K347" s="21">
        <f t="shared" si="33"/>
        <v>0</v>
      </c>
      <c r="L347" s="21">
        <f t="shared" si="33"/>
        <v>0</v>
      </c>
      <c r="M347" s="21">
        <f t="shared" si="33"/>
        <v>0</v>
      </c>
      <c r="N347" s="21">
        <f t="shared" si="33"/>
        <v>0</v>
      </c>
      <c r="O347" s="21">
        <f t="shared" si="33"/>
        <v>0</v>
      </c>
      <c r="P347" s="21">
        <f t="shared" si="33"/>
        <v>0</v>
      </c>
      <c r="Q347" s="21">
        <f t="shared" si="33"/>
        <v>0</v>
      </c>
      <c r="R347" s="21">
        <f>D347*AVERAGE(Calculations!F238:Q238)/100*(Instructions!I$67+1)</f>
        <v>0</v>
      </c>
      <c r="S347" s="24"/>
    </row>
    <row r="348" spans="2:19" x14ac:dyDescent="0.35">
      <c r="B348" s="98">
        <v>84</v>
      </c>
      <c r="D348" s="21">
        <f>Calculations!D89*(Burden!F$9)</f>
        <v>0</v>
      </c>
      <c r="E348" s="100" t="str">
        <f t="shared" si="34"/>
        <v>Z_empty_row_84</v>
      </c>
      <c r="F348" s="21">
        <f t="shared" si="31"/>
        <v>0</v>
      </c>
      <c r="G348" s="21">
        <f t="shared" si="31"/>
        <v>0</v>
      </c>
      <c r="H348" s="21">
        <f t="shared" si="33"/>
        <v>0</v>
      </c>
      <c r="I348" s="21">
        <f t="shared" si="33"/>
        <v>0</v>
      </c>
      <c r="J348" s="21">
        <f t="shared" si="33"/>
        <v>0</v>
      </c>
      <c r="K348" s="21">
        <f t="shared" ref="H348:Q363" si="35">$R348/12*K$259</f>
        <v>0</v>
      </c>
      <c r="L348" s="21">
        <f t="shared" si="35"/>
        <v>0</v>
      </c>
      <c r="M348" s="21">
        <f t="shared" si="35"/>
        <v>0</v>
      </c>
      <c r="N348" s="21">
        <f t="shared" si="35"/>
        <v>0</v>
      </c>
      <c r="O348" s="21">
        <f t="shared" si="35"/>
        <v>0</v>
      </c>
      <c r="P348" s="21">
        <f t="shared" si="35"/>
        <v>0</v>
      </c>
      <c r="Q348" s="21">
        <f t="shared" si="35"/>
        <v>0</v>
      </c>
      <c r="R348" s="21">
        <f>D348*AVERAGE(Calculations!F239:Q239)/100*(Instructions!I$67+1)</f>
        <v>0</v>
      </c>
      <c r="S348" s="24"/>
    </row>
    <row r="349" spans="2:19" x14ac:dyDescent="0.35">
      <c r="B349" s="98">
        <v>85</v>
      </c>
      <c r="D349" s="21">
        <f>Calculations!D90*(Burden!F$9)</f>
        <v>0</v>
      </c>
      <c r="E349" s="100" t="str">
        <f t="shared" si="34"/>
        <v>Z_empty_row_85</v>
      </c>
      <c r="F349" s="21">
        <f t="shared" ref="F349:G363" si="36">$R349/12*F$259</f>
        <v>0</v>
      </c>
      <c r="G349" s="21">
        <f t="shared" si="36"/>
        <v>0</v>
      </c>
      <c r="H349" s="21">
        <f t="shared" si="35"/>
        <v>0</v>
      </c>
      <c r="I349" s="21">
        <f t="shared" si="35"/>
        <v>0</v>
      </c>
      <c r="J349" s="21">
        <f t="shared" si="35"/>
        <v>0</v>
      </c>
      <c r="K349" s="21">
        <f t="shared" si="35"/>
        <v>0</v>
      </c>
      <c r="L349" s="21">
        <f t="shared" si="35"/>
        <v>0</v>
      </c>
      <c r="M349" s="21">
        <f t="shared" si="35"/>
        <v>0</v>
      </c>
      <c r="N349" s="21">
        <f t="shared" si="35"/>
        <v>0</v>
      </c>
      <c r="O349" s="21">
        <f t="shared" si="35"/>
        <v>0</v>
      </c>
      <c r="P349" s="21">
        <f t="shared" si="35"/>
        <v>0</v>
      </c>
      <c r="Q349" s="21">
        <f t="shared" si="35"/>
        <v>0</v>
      </c>
      <c r="R349" s="21">
        <f>D349*AVERAGE(Calculations!F240:Q240)/100*(Instructions!I$67+1)</f>
        <v>0</v>
      </c>
      <c r="S349" s="24"/>
    </row>
    <row r="350" spans="2:19" x14ac:dyDescent="0.35">
      <c r="B350" s="98">
        <v>86</v>
      </c>
      <c r="D350" s="21">
        <f>Calculations!D91*(Burden!F$9)</f>
        <v>0</v>
      </c>
      <c r="E350" s="100" t="str">
        <f t="shared" si="34"/>
        <v>Z_empty_row_86</v>
      </c>
      <c r="F350" s="21">
        <f t="shared" si="36"/>
        <v>0</v>
      </c>
      <c r="G350" s="21">
        <f t="shared" si="36"/>
        <v>0</v>
      </c>
      <c r="H350" s="21">
        <f t="shared" si="35"/>
        <v>0</v>
      </c>
      <c r="I350" s="21">
        <f t="shared" si="35"/>
        <v>0</v>
      </c>
      <c r="J350" s="21">
        <f t="shared" si="35"/>
        <v>0</v>
      </c>
      <c r="K350" s="21">
        <f t="shared" si="35"/>
        <v>0</v>
      </c>
      <c r="L350" s="21">
        <f t="shared" si="35"/>
        <v>0</v>
      </c>
      <c r="M350" s="21">
        <f t="shared" si="35"/>
        <v>0</v>
      </c>
      <c r="N350" s="21">
        <f t="shared" si="35"/>
        <v>0</v>
      </c>
      <c r="O350" s="21">
        <f t="shared" si="35"/>
        <v>0</v>
      </c>
      <c r="P350" s="21">
        <f t="shared" si="35"/>
        <v>0</v>
      </c>
      <c r="Q350" s="21">
        <f t="shared" si="35"/>
        <v>0</v>
      </c>
      <c r="R350" s="21">
        <f>D350*AVERAGE(Calculations!F241:Q241)/100*(Instructions!I$67+1)</f>
        <v>0</v>
      </c>
      <c r="S350" s="24"/>
    </row>
    <row r="351" spans="2:19" x14ac:dyDescent="0.35">
      <c r="B351" s="98">
        <v>87</v>
      </c>
      <c r="D351" s="21">
        <f>Calculations!D92*(Burden!F$9)</f>
        <v>0</v>
      </c>
      <c r="E351" s="100" t="str">
        <f t="shared" si="34"/>
        <v>Z_empty_row_87</v>
      </c>
      <c r="F351" s="21">
        <f t="shared" si="36"/>
        <v>0</v>
      </c>
      <c r="G351" s="21">
        <f t="shared" si="36"/>
        <v>0</v>
      </c>
      <c r="H351" s="21">
        <f t="shared" si="35"/>
        <v>0</v>
      </c>
      <c r="I351" s="21">
        <f t="shared" si="35"/>
        <v>0</v>
      </c>
      <c r="J351" s="21">
        <f t="shared" si="35"/>
        <v>0</v>
      </c>
      <c r="K351" s="21">
        <f t="shared" si="35"/>
        <v>0</v>
      </c>
      <c r="L351" s="21">
        <f t="shared" si="35"/>
        <v>0</v>
      </c>
      <c r="M351" s="21">
        <f t="shared" si="35"/>
        <v>0</v>
      </c>
      <c r="N351" s="21">
        <f t="shared" si="35"/>
        <v>0</v>
      </c>
      <c r="O351" s="21">
        <f t="shared" si="35"/>
        <v>0</v>
      </c>
      <c r="P351" s="21">
        <f t="shared" si="35"/>
        <v>0</v>
      </c>
      <c r="Q351" s="21">
        <f t="shared" si="35"/>
        <v>0</v>
      </c>
      <c r="R351" s="21">
        <f>D351*AVERAGE(Calculations!F242:Q242)/100*(Instructions!I$67+1)</f>
        <v>0</v>
      </c>
      <c r="S351" s="24"/>
    </row>
    <row r="352" spans="2:19" x14ac:dyDescent="0.35">
      <c r="B352" s="98">
        <v>88</v>
      </c>
      <c r="D352" s="21">
        <f>Calculations!D93*(Burden!F$9)</f>
        <v>0</v>
      </c>
      <c r="E352" s="100" t="str">
        <f t="shared" si="34"/>
        <v>Z_empty_row_88</v>
      </c>
      <c r="F352" s="21">
        <f t="shared" si="36"/>
        <v>0</v>
      </c>
      <c r="G352" s="21">
        <f t="shared" si="36"/>
        <v>0</v>
      </c>
      <c r="H352" s="21">
        <f t="shared" si="35"/>
        <v>0</v>
      </c>
      <c r="I352" s="21">
        <f t="shared" si="35"/>
        <v>0</v>
      </c>
      <c r="J352" s="21">
        <f t="shared" si="35"/>
        <v>0</v>
      </c>
      <c r="K352" s="21">
        <f t="shared" si="35"/>
        <v>0</v>
      </c>
      <c r="L352" s="21">
        <f t="shared" si="35"/>
        <v>0</v>
      </c>
      <c r="M352" s="21">
        <f t="shared" si="35"/>
        <v>0</v>
      </c>
      <c r="N352" s="21">
        <f t="shared" si="35"/>
        <v>0</v>
      </c>
      <c r="O352" s="21">
        <f t="shared" si="35"/>
        <v>0</v>
      </c>
      <c r="P352" s="21">
        <f t="shared" si="35"/>
        <v>0</v>
      </c>
      <c r="Q352" s="21">
        <f t="shared" si="35"/>
        <v>0</v>
      </c>
      <c r="R352" s="21">
        <f>D352*AVERAGE(Calculations!F243:Q243)/100*(Instructions!I$67+1)</f>
        <v>0</v>
      </c>
      <c r="S352" s="24"/>
    </row>
    <row r="353" spans="2:24" x14ac:dyDescent="0.35">
      <c r="B353" s="98">
        <v>89</v>
      </c>
      <c r="D353" s="21">
        <f>Calculations!D94*(Burden!F$9)</f>
        <v>0</v>
      </c>
      <c r="E353" s="100" t="str">
        <f t="shared" si="34"/>
        <v>Z_empty_row_89</v>
      </c>
      <c r="F353" s="21">
        <f t="shared" si="36"/>
        <v>0</v>
      </c>
      <c r="G353" s="21">
        <f t="shared" si="36"/>
        <v>0</v>
      </c>
      <c r="H353" s="21">
        <f t="shared" si="35"/>
        <v>0</v>
      </c>
      <c r="I353" s="21">
        <f t="shared" si="35"/>
        <v>0</v>
      </c>
      <c r="J353" s="21">
        <f t="shared" si="35"/>
        <v>0</v>
      </c>
      <c r="K353" s="21">
        <f t="shared" si="35"/>
        <v>0</v>
      </c>
      <c r="L353" s="21">
        <f t="shared" si="35"/>
        <v>0</v>
      </c>
      <c r="M353" s="21">
        <f t="shared" si="35"/>
        <v>0</v>
      </c>
      <c r="N353" s="21">
        <f t="shared" si="35"/>
        <v>0</v>
      </c>
      <c r="O353" s="21">
        <f t="shared" si="35"/>
        <v>0</v>
      </c>
      <c r="P353" s="21">
        <f t="shared" si="35"/>
        <v>0</v>
      </c>
      <c r="Q353" s="21">
        <f t="shared" si="35"/>
        <v>0</v>
      </c>
      <c r="R353" s="21">
        <f>D353*AVERAGE(Calculations!F244:Q244)/100*(Instructions!I$67+1)</f>
        <v>0</v>
      </c>
      <c r="S353" s="24"/>
    </row>
    <row r="354" spans="2:24" x14ac:dyDescent="0.35">
      <c r="B354" s="98">
        <v>90</v>
      </c>
      <c r="D354" s="21">
        <f>Calculations!D95*(Burden!F$9)</f>
        <v>0</v>
      </c>
      <c r="E354" s="100" t="str">
        <f t="shared" si="34"/>
        <v>Z_empty_row_90</v>
      </c>
      <c r="F354" s="21">
        <f t="shared" si="36"/>
        <v>0</v>
      </c>
      <c r="G354" s="21">
        <f t="shared" si="36"/>
        <v>0</v>
      </c>
      <c r="H354" s="21">
        <f t="shared" si="35"/>
        <v>0</v>
      </c>
      <c r="I354" s="21">
        <f t="shared" si="35"/>
        <v>0</v>
      </c>
      <c r="J354" s="21">
        <f t="shared" si="35"/>
        <v>0</v>
      </c>
      <c r="K354" s="21">
        <f t="shared" si="35"/>
        <v>0</v>
      </c>
      <c r="L354" s="21">
        <f t="shared" si="35"/>
        <v>0</v>
      </c>
      <c r="M354" s="21">
        <f t="shared" si="35"/>
        <v>0</v>
      </c>
      <c r="N354" s="21">
        <f t="shared" si="35"/>
        <v>0</v>
      </c>
      <c r="O354" s="21">
        <f t="shared" si="35"/>
        <v>0</v>
      </c>
      <c r="P354" s="21">
        <f t="shared" si="35"/>
        <v>0</v>
      </c>
      <c r="Q354" s="21">
        <f t="shared" si="35"/>
        <v>0</v>
      </c>
      <c r="R354" s="21">
        <f>D354*AVERAGE(Calculations!F245:Q245)/100*(Instructions!I$67+1)</f>
        <v>0</v>
      </c>
      <c r="S354" s="24"/>
    </row>
    <row r="355" spans="2:24" x14ac:dyDescent="0.35">
      <c r="B355" s="98">
        <v>91</v>
      </c>
      <c r="D355" s="21">
        <f>Calculations!D96*(Burden!F$9)</f>
        <v>0</v>
      </c>
      <c r="E355" s="100" t="str">
        <f t="shared" si="34"/>
        <v>Z_empty_row_91</v>
      </c>
      <c r="F355" s="21">
        <f t="shared" si="36"/>
        <v>0</v>
      </c>
      <c r="G355" s="21">
        <f t="shared" si="36"/>
        <v>0</v>
      </c>
      <c r="H355" s="21">
        <f t="shared" si="35"/>
        <v>0</v>
      </c>
      <c r="I355" s="21">
        <f t="shared" si="35"/>
        <v>0</v>
      </c>
      <c r="J355" s="21">
        <f t="shared" si="35"/>
        <v>0</v>
      </c>
      <c r="K355" s="21">
        <f t="shared" si="35"/>
        <v>0</v>
      </c>
      <c r="L355" s="21">
        <f t="shared" si="35"/>
        <v>0</v>
      </c>
      <c r="M355" s="21">
        <f t="shared" si="35"/>
        <v>0</v>
      </c>
      <c r="N355" s="21">
        <f t="shared" si="35"/>
        <v>0</v>
      </c>
      <c r="O355" s="21">
        <f t="shared" si="35"/>
        <v>0</v>
      </c>
      <c r="P355" s="21">
        <f t="shared" si="35"/>
        <v>0</v>
      </c>
      <c r="Q355" s="21">
        <f t="shared" si="35"/>
        <v>0</v>
      </c>
      <c r="R355" s="21">
        <f>D355*AVERAGE(Calculations!F246:Q246)/100*(Instructions!I$67+1)</f>
        <v>0</v>
      </c>
      <c r="S355" s="24"/>
    </row>
    <row r="356" spans="2:24" x14ac:dyDescent="0.35">
      <c r="B356" s="98">
        <v>92</v>
      </c>
      <c r="D356" s="21">
        <f>Calculations!D97*(Burden!F$9)</f>
        <v>0</v>
      </c>
      <c r="E356" s="100" t="str">
        <f t="shared" si="34"/>
        <v>Z_empty_row_92</v>
      </c>
      <c r="F356" s="21">
        <f t="shared" si="36"/>
        <v>0</v>
      </c>
      <c r="G356" s="21">
        <f t="shared" si="36"/>
        <v>0</v>
      </c>
      <c r="H356" s="21">
        <f t="shared" si="35"/>
        <v>0</v>
      </c>
      <c r="I356" s="21">
        <f t="shared" si="35"/>
        <v>0</v>
      </c>
      <c r="J356" s="21">
        <f t="shared" si="35"/>
        <v>0</v>
      </c>
      <c r="K356" s="21">
        <f t="shared" si="35"/>
        <v>0</v>
      </c>
      <c r="L356" s="21">
        <f t="shared" si="35"/>
        <v>0</v>
      </c>
      <c r="M356" s="21">
        <f t="shared" si="35"/>
        <v>0</v>
      </c>
      <c r="N356" s="21">
        <f t="shared" si="35"/>
        <v>0</v>
      </c>
      <c r="O356" s="21">
        <f t="shared" si="35"/>
        <v>0</v>
      </c>
      <c r="P356" s="21">
        <f t="shared" si="35"/>
        <v>0</v>
      </c>
      <c r="Q356" s="21">
        <f t="shared" si="35"/>
        <v>0</v>
      </c>
      <c r="R356" s="21">
        <f>D356*AVERAGE(Calculations!F247:Q247)/100*(Instructions!I$67+1)</f>
        <v>0</v>
      </c>
      <c r="S356" s="24"/>
    </row>
    <row r="357" spans="2:24" x14ac:dyDescent="0.35">
      <c r="B357" s="98">
        <v>93</v>
      </c>
      <c r="D357" s="21">
        <f>Calculations!D98*(Burden!F$9)</f>
        <v>0</v>
      </c>
      <c r="E357" s="100" t="str">
        <f t="shared" si="34"/>
        <v>Z_empty_row_93</v>
      </c>
      <c r="F357" s="21">
        <f t="shared" si="36"/>
        <v>0</v>
      </c>
      <c r="G357" s="21">
        <f t="shared" si="36"/>
        <v>0</v>
      </c>
      <c r="H357" s="21">
        <f t="shared" si="35"/>
        <v>0</v>
      </c>
      <c r="I357" s="21">
        <f t="shared" si="35"/>
        <v>0</v>
      </c>
      <c r="J357" s="21">
        <f t="shared" si="35"/>
        <v>0</v>
      </c>
      <c r="K357" s="21">
        <f t="shared" si="35"/>
        <v>0</v>
      </c>
      <c r="L357" s="21">
        <f t="shared" si="35"/>
        <v>0</v>
      </c>
      <c r="M357" s="21">
        <f t="shared" si="35"/>
        <v>0</v>
      </c>
      <c r="N357" s="21">
        <f t="shared" si="35"/>
        <v>0</v>
      </c>
      <c r="O357" s="21">
        <f t="shared" si="35"/>
        <v>0</v>
      </c>
      <c r="P357" s="21">
        <f t="shared" si="35"/>
        <v>0</v>
      </c>
      <c r="Q357" s="21">
        <f t="shared" si="35"/>
        <v>0</v>
      </c>
      <c r="R357" s="21">
        <f>D357*AVERAGE(Calculations!F248:Q248)/100*(Instructions!I$67+1)</f>
        <v>0</v>
      </c>
      <c r="S357" s="24"/>
    </row>
    <row r="358" spans="2:24" x14ac:dyDescent="0.35">
      <c r="B358" s="98">
        <v>94</v>
      </c>
      <c r="D358" s="21">
        <f>Calculations!D99*(Burden!F$9)</f>
        <v>0</v>
      </c>
      <c r="E358" s="100" t="str">
        <f t="shared" si="34"/>
        <v>Z_empty_row_94</v>
      </c>
      <c r="F358" s="21">
        <f t="shared" si="36"/>
        <v>0</v>
      </c>
      <c r="G358" s="21">
        <f t="shared" si="36"/>
        <v>0</v>
      </c>
      <c r="H358" s="21">
        <f t="shared" si="35"/>
        <v>0</v>
      </c>
      <c r="I358" s="21">
        <f t="shared" si="35"/>
        <v>0</v>
      </c>
      <c r="J358" s="21">
        <f t="shared" si="35"/>
        <v>0</v>
      </c>
      <c r="K358" s="21">
        <f t="shared" si="35"/>
        <v>0</v>
      </c>
      <c r="L358" s="21">
        <f t="shared" si="35"/>
        <v>0</v>
      </c>
      <c r="M358" s="21">
        <f t="shared" si="35"/>
        <v>0</v>
      </c>
      <c r="N358" s="21">
        <f t="shared" si="35"/>
        <v>0</v>
      </c>
      <c r="O358" s="21">
        <f t="shared" si="35"/>
        <v>0</v>
      </c>
      <c r="P358" s="21">
        <f t="shared" si="35"/>
        <v>0</v>
      </c>
      <c r="Q358" s="21">
        <f t="shared" si="35"/>
        <v>0</v>
      </c>
      <c r="R358" s="21">
        <f>D358*AVERAGE(Calculations!F249:Q249)/100*(Instructions!I$67+1)</f>
        <v>0</v>
      </c>
      <c r="S358" s="24"/>
    </row>
    <row r="359" spans="2:24" x14ac:dyDescent="0.35">
      <c r="B359" s="98">
        <v>95</v>
      </c>
      <c r="D359" s="21">
        <f>Calculations!D100*(Burden!F$9)</f>
        <v>0</v>
      </c>
      <c r="E359" s="100" t="str">
        <f t="shared" si="34"/>
        <v>Z_empty_row_95</v>
      </c>
      <c r="F359" s="21">
        <f t="shared" si="36"/>
        <v>0</v>
      </c>
      <c r="G359" s="21">
        <f t="shared" si="36"/>
        <v>0</v>
      </c>
      <c r="H359" s="21">
        <f t="shared" si="35"/>
        <v>0</v>
      </c>
      <c r="I359" s="21">
        <f t="shared" si="35"/>
        <v>0</v>
      </c>
      <c r="J359" s="21">
        <f t="shared" si="35"/>
        <v>0</v>
      </c>
      <c r="K359" s="21">
        <f t="shared" si="35"/>
        <v>0</v>
      </c>
      <c r="L359" s="21">
        <f t="shared" si="35"/>
        <v>0</v>
      </c>
      <c r="M359" s="21">
        <f t="shared" si="35"/>
        <v>0</v>
      </c>
      <c r="N359" s="21">
        <f t="shared" si="35"/>
        <v>0</v>
      </c>
      <c r="O359" s="21">
        <f t="shared" si="35"/>
        <v>0</v>
      </c>
      <c r="P359" s="21">
        <f t="shared" si="35"/>
        <v>0</v>
      </c>
      <c r="Q359" s="21">
        <f t="shared" si="35"/>
        <v>0</v>
      </c>
      <c r="R359" s="21">
        <f>D359*AVERAGE(Calculations!F250:Q250)/100*(Instructions!I$67+1)</f>
        <v>0</v>
      </c>
      <c r="S359" s="24"/>
    </row>
    <row r="360" spans="2:24" x14ac:dyDescent="0.35">
      <c r="B360" s="98">
        <v>96</v>
      </c>
      <c r="D360" s="21">
        <f>Calculations!D101*(Burden!F$9)</f>
        <v>0</v>
      </c>
      <c r="E360" s="100" t="str">
        <f t="shared" si="34"/>
        <v>Z_empty_row_96</v>
      </c>
      <c r="F360" s="21">
        <f t="shared" si="36"/>
        <v>0</v>
      </c>
      <c r="G360" s="21">
        <f t="shared" si="36"/>
        <v>0</v>
      </c>
      <c r="H360" s="21">
        <f t="shared" si="35"/>
        <v>0</v>
      </c>
      <c r="I360" s="21">
        <f t="shared" si="35"/>
        <v>0</v>
      </c>
      <c r="J360" s="21">
        <f t="shared" si="35"/>
        <v>0</v>
      </c>
      <c r="K360" s="21">
        <f t="shared" si="35"/>
        <v>0</v>
      </c>
      <c r="L360" s="21">
        <f t="shared" si="35"/>
        <v>0</v>
      </c>
      <c r="M360" s="21">
        <f t="shared" si="35"/>
        <v>0</v>
      </c>
      <c r="N360" s="21">
        <f t="shared" si="35"/>
        <v>0</v>
      </c>
      <c r="O360" s="21">
        <f t="shared" si="35"/>
        <v>0</v>
      </c>
      <c r="P360" s="21">
        <f t="shared" si="35"/>
        <v>0</v>
      </c>
      <c r="Q360" s="21">
        <f t="shared" si="35"/>
        <v>0</v>
      </c>
      <c r="R360" s="21">
        <f>D360*AVERAGE(Calculations!F251:Q251)/100*(Instructions!I$67+1)</f>
        <v>0</v>
      </c>
      <c r="S360" s="24"/>
    </row>
    <row r="361" spans="2:24" x14ac:dyDescent="0.35">
      <c r="B361" s="98">
        <v>97</v>
      </c>
      <c r="C361" s="6"/>
      <c r="D361" s="21">
        <f>Calculations!D102*(Burden!F$9)</f>
        <v>0</v>
      </c>
      <c r="E361" s="100" t="str">
        <f t="shared" si="34"/>
        <v>Z_empty_row_97</v>
      </c>
      <c r="F361" s="21">
        <f t="shared" si="36"/>
        <v>0</v>
      </c>
      <c r="G361" s="21">
        <f t="shared" si="36"/>
        <v>0</v>
      </c>
      <c r="H361" s="21">
        <f t="shared" si="35"/>
        <v>0</v>
      </c>
      <c r="I361" s="21">
        <f t="shared" si="35"/>
        <v>0</v>
      </c>
      <c r="J361" s="21">
        <f t="shared" si="35"/>
        <v>0</v>
      </c>
      <c r="K361" s="21">
        <f t="shared" si="35"/>
        <v>0</v>
      </c>
      <c r="L361" s="21">
        <f t="shared" si="35"/>
        <v>0</v>
      </c>
      <c r="M361" s="21">
        <f t="shared" si="35"/>
        <v>0</v>
      </c>
      <c r="N361" s="21">
        <f t="shared" si="35"/>
        <v>0</v>
      </c>
      <c r="O361" s="21">
        <f t="shared" si="35"/>
        <v>0</v>
      </c>
      <c r="P361" s="21">
        <f t="shared" si="35"/>
        <v>0</v>
      </c>
      <c r="Q361" s="21">
        <f t="shared" si="35"/>
        <v>0</v>
      </c>
      <c r="R361" s="21">
        <f>D361*AVERAGE(Calculations!F252:Q252)/100*(Instructions!I$67+1)</f>
        <v>0</v>
      </c>
      <c r="S361" s="24"/>
    </row>
    <row r="362" spans="2:24" x14ac:dyDescent="0.35">
      <c r="B362" s="98">
        <v>98</v>
      </c>
      <c r="C362" s="20"/>
      <c r="D362" s="21">
        <f>Calculations!D104*(Burden!F$9)</f>
        <v>0</v>
      </c>
      <c r="E362" s="100" t="str">
        <f t="shared" si="34"/>
        <v>Z_empty_row_98</v>
      </c>
      <c r="F362" s="21">
        <f t="shared" si="36"/>
        <v>0</v>
      </c>
      <c r="G362" s="21">
        <f t="shared" si="36"/>
        <v>0</v>
      </c>
      <c r="H362" s="21">
        <f t="shared" si="35"/>
        <v>0</v>
      </c>
      <c r="I362" s="21">
        <f t="shared" si="35"/>
        <v>0</v>
      </c>
      <c r="J362" s="21">
        <f t="shared" si="35"/>
        <v>0</v>
      </c>
      <c r="K362" s="21">
        <f t="shared" si="35"/>
        <v>0</v>
      </c>
      <c r="L362" s="21">
        <f t="shared" si="35"/>
        <v>0</v>
      </c>
      <c r="M362" s="21">
        <f t="shared" si="35"/>
        <v>0</v>
      </c>
      <c r="N362" s="21">
        <f t="shared" si="35"/>
        <v>0</v>
      </c>
      <c r="O362" s="21">
        <f t="shared" si="35"/>
        <v>0</v>
      </c>
      <c r="P362" s="21">
        <f t="shared" si="35"/>
        <v>0</v>
      </c>
      <c r="Q362" s="21">
        <f t="shared" si="35"/>
        <v>0</v>
      </c>
      <c r="R362" s="21">
        <f>D362*AVERAGE(Calculations!F253:Q253)/100*(Instructions!I$67+1)</f>
        <v>0</v>
      </c>
      <c r="S362" s="24"/>
    </row>
    <row r="363" spans="2:24" x14ac:dyDescent="0.35">
      <c r="B363" s="98">
        <v>99</v>
      </c>
      <c r="C363" s="6"/>
      <c r="D363" s="21">
        <f>Calculations!D105*(Burden!F$9)</f>
        <v>0</v>
      </c>
      <c r="E363" s="100" t="str">
        <f t="shared" si="34"/>
        <v>Z_empty_row_99</v>
      </c>
      <c r="F363" s="21">
        <f t="shared" si="36"/>
        <v>0</v>
      </c>
      <c r="G363" s="21">
        <f t="shared" si="36"/>
        <v>0</v>
      </c>
      <c r="H363" s="21">
        <f t="shared" si="35"/>
        <v>0</v>
      </c>
      <c r="I363" s="21">
        <f t="shared" si="35"/>
        <v>0</v>
      </c>
      <c r="J363" s="21">
        <f t="shared" si="35"/>
        <v>0</v>
      </c>
      <c r="K363" s="21">
        <f t="shared" si="35"/>
        <v>0</v>
      </c>
      <c r="L363" s="21">
        <f t="shared" si="35"/>
        <v>0</v>
      </c>
      <c r="M363" s="21">
        <f t="shared" si="35"/>
        <v>0</v>
      </c>
      <c r="N363" s="21">
        <f t="shared" si="35"/>
        <v>0</v>
      </c>
      <c r="O363" s="21">
        <f t="shared" si="35"/>
        <v>0</v>
      </c>
      <c r="P363" s="21">
        <f t="shared" si="35"/>
        <v>0</v>
      </c>
      <c r="Q363" s="21">
        <f t="shared" si="35"/>
        <v>0</v>
      </c>
      <c r="R363" s="21">
        <f>D363*AVERAGE(Calculations!F254:Q254)/100*(Instructions!I$67+1)</f>
        <v>0</v>
      </c>
      <c r="S363" s="24"/>
    </row>
    <row r="364" spans="2:24" x14ac:dyDescent="0.35">
      <c r="C364" s="6"/>
      <c r="D364" s="6"/>
      <c r="E364" s="16"/>
      <c r="F364" s="16"/>
      <c r="G364" s="16"/>
      <c r="H364" s="16"/>
      <c r="I364" s="16"/>
      <c r="J364" s="16"/>
      <c r="K364" s="16"/>
      <c r="L364" s="16"/>
      <c r="M364" s="16"/>
      <c r="N364" s="16"/>
      <c r="O364" s="16"/>
      <c r="P364" s="16"/>
      <c r="Q364" s="17"/>
    </row>
    <row r="365" spans="2:24" x14ac:dyDescent="0.35">
      <c r="C365" s="14"/>
      <c r="D365" s="6"/>
      <c r="E365" s="16"/>
      <c r="F365" s="26">
        <f t="shared" ref="F365:Q365" si="37">F263</f>
        <v>18966.364111790648</v>
      </c>
      <c r="G365" s="26">
        <f t="shared" si="37"/>
        <v>25372.764332172479</v>
      </c>
      <c r="H365" s="26">
        <f t="shared" si="37"/>
        <v>31779.164552554317</v>
      </c>
      <c r="I365" s="26">
        <f t="shared" si="37"/>
        <v>33060.444596630681</v>
      </c>
      <c r="J365" s="26">
        <f t="shared" si="37"/>
        <v>29216.604464401575</v>
      </c>
      <c r="K365" s="26">
        <f t="shared" si="37"/>
        <v>22810.204244019744</v>
      </c>
      <c r="L365" s="26">
        <f t="shared" si="37"/>
        <v>16403.804023637917</v>
      </c>
      <c r="M365" s="26">
        <f t="shared" si="37"/>
        <v>13841.243935485187</v>
      </c>
      <c r="N365" s="26">
        <f t="shared" si="37"/>
        <v>17685.084067714281</v>
      </c>
      <c r="O365" s="26">
        <f t="shared" si="37"/>
        <v>25372.764332172479</v>
      </c>
      <c r="P365" s="26">
        <f t="shared" si="37"/>
        <v>25372.764332172479</v>
      </c>
      <c r="Q365" s="26">
        <f t="shared" si="37"/>
        <v>20247.644155867019</v>
      </c>
      <c r="R365" s="21">
        <f>SUM(F365:Q365)</f>
        <v>280128.85114861885</v>
      </c>
      <c r="S365" s="6" t="s">
        <v>448</v>
      </c>
      <c r="T365" s="6"/>
      <c r="U365" s="6"/>
      <c r="W365" s="2"/>
    </row>
    <row r="366" spans="2:24" x14ac:dyDescent="0.35">
      <c r="C366" s="21"/>
      <c r="D366" s="6"/>
      <c r="E366" s="16"/>
      <c r="F366" s="21" cm="1">
        <f t="array" ref="F366">SUM(IFERROR(F265:F363,0))</f>
        <v>18966.364111790645</v>
      </c>
      <c r="G366" s="21" cm="1">
        <f t="array" ref="G366">SUM(IFERROR(G265:G363,0))</f>
        <v>25372.764332172483</v>
      </c>
      <c r="H366" s="21" cm="1">
        <f t="array" ref="H366">SUM(IFERROR(H265:H363,0))</f>
        <v>31779.164552554321</v>
      </c>
      <c r="I366" s="21" cm="1">
        <f t="array" ref="I366">SUM(IFERROR(I265:I363,0))</f>
        <v>33060.444596630681</v>
      </c>
      <c r="J366" s="21" cm="1">
        <f t="array" ref="J366">SUM(IFERROR(J265:J363,0))</f>
        <v>29216.604464401575</v>
      </c>
      <c r="K366" s="21" cm="1">
        <f t="array" ref="K366">SUM(IFERROR(K265:K363,0))</f>
        <v>22810.20424401974</v>
      </c>
      <c r="L366" s="21" cm="1">
        <f t="array" ref="L366">SUM(IFERROR(L265:L363,0))</f>
        <v>16403.804023637924</v>
      </c>
      <c r="M366" s="21" cm="1">
        <f t="array" ref="M366">SUM(IFERROR(M265:M363,0))</f>
        <v>13841.243935485187</v>
      </c>
      <c r="N366" s="21" cm="1">
        <f t="array" ref="N366">SUM(IFERROR(N265:N363,0))</f>
        <v>17685.084067714284</v>
      </c>
      <c r="O366" s="21" cm="1">
        <f t="array" ref="O366">SUM(IFERROR(O265:O363,0))</f>
        <v>25372.764332172483</v>
      </c>
      <c r="P366" s="21" cm="1">
        <f t="array" ref="P366">SUM(IFERROR(P265:P363,0))</f>
        <v>25372.764332172483</v>
      </c>
      <c r="Q366" s="21" cm="1">
        <f t="array" ref="Q366">SUM(IFERROR(Q265:Q363,0))</f>
        <v>20247.644155867012</v>
      </c>
      <c r="R366" s="21">
        <f>SUM(F366:Q366)</f>
        <v>280128.85114861885</v>
      </c>
      <c r="S366" s="6" t="s">
        <v>449</v>
      </c>
      <c r="T366" s="6"/>
      <c r="U366" s="6"/>
      <c r="W366" s="2"/>
      <c r="X366" s="138"/>
    </row>
    <row r="367" spans="2:24" x14ac:dyDescent="0.35">
      <c r="C367" s="21"/>
      <c r="D367" s="6"/>
      <c r="E367" s="16"/>
      <c r="F367" s="21"/>
      <c r="G367" s="21"/>
      <c r="H367" s="21"/>
      <c r="I367" s="21"/>
      <c r="J367" s="21"/>
      <c r="K367" s="21"/>
      <c r="L367" s="21"/>
      <c r="M367" s="21"/>
      <c r="N367" s="21"/>
      <c r="O367" s="21"/>
      <c r="P367" s="21"/>
      <c r="Q367" s="21"/>
      <c r="R367" s="24">
        <f>R366-R365</f>
        <v>0</v>
      </c>
      <c r="S367" s="6" t="s">
        <v>450</v>
      </c>
      <c r="T367" s="6"/>
      <c r="U367" s="6"/>
      <c r="W367" s="2"/>
    </row>
    <row r="368" spans="2:24" x14ac:dyDescent="0.35">
      <c r="C368" s="21"/>
      <c r="D368" s="6"/>
      <c r="E368" s="16"/>
      <c r="F368" s="21"/>
      <c r="G368" s="21"/>
      <c r="H368" s="21"/>
      <c r="I368" s="21"/>
      <c r="J368" s="21"/>
      <c r="K368" s="21"/>
      <c r="L368" s="21"/>
      <c r="M368" s="21"/>
      <c r="N368" s="21"/>
      <c r="O368" s="21"/>
      <c r="P368" s="21"/>
      <c r="Q368" s="21"/>
      <c r="R368" s="53">
        <f>R367/R365*100</f>
        <v>0</v>
      </c>
      <c r="S368" s="6" t="s">
        <v>451</v>
      </c>
      <c r="T368" s="6"/>
      <c r="U368" s="6"/>
      <c r="W368" s="2"/>
    </row>
    <row r="369" spans="3:23" x14ac:dyDescent="0.35">
      <c r="C369" s="21"/>
      <c r="D369" s="6"/>
      <c r="E369" s="16"/>
      <c r="F369" s="27"/>
      <c r="G369" s="27"/>
      <c r="H369" s="27"/>
      <c r="I369" s="27"/>
      <c r="J369" s="27"/>
      <c r="K369" s="27"/>
      <c r="L369" s="27"/>
      <c r="M369" s="27"/>
      <c r="N369" s="27"/>
      <c r="O369" s="27"/>
      <c r="P369" s="27"/>
      <c r="Q369" s="27"/>
      <c r="R369" s="2"/>
      <c r="S369" s="6"/>
      <c r="T369" s="6"/>
      <c r="U369" s="6"/>
      <c r="W369" s="2"/>
    </row>
    <row r="370" spans="3:23" x14ac:dyDescent="0.35">
      <c r="C370" s="21"/>
      <c r="D370" s="6"/>
      <c r="E370" s="16"/>
      <c r="F370" s="2"/>
      <c r="G370" s="2"/>
      <c r="H370" s="2"/>
      <c r="I370" s="2"/>
      <c r="J370" s="2"/>
      <c r="K370" s="2"/>
      <c r="L370" s="2"/>
      <c r="M370" s="2"/>
      <c r="N370" s="2"/>
      <c r="O370" s="2"/>
      <c r="P370" s="2"/>
      <c r="Q370" s="2"/>
      <c r="R370" s="6" t="s">
        <v>452</v>
      </c>
      <c r="S370" s="2"/>
      <c r="T370" s="2"/>
      <c r="U370" s="2"/>
      <c r="W370" s="2"/>
    </row>
    <row r="371" spans="3:23" x14ac:dyDescent="0.35">
      <c r="D371" s="21"/>
      <c r="E371" s="6"/>
      <c r="F371" s="16"/>
      <c r="G371" s="16"/>
      <c r="H371" s="16"/>
      <c r="I371" s="16"/>
      <c r="J371" s="16"/>
      <c r="K371" s="16"/>
      <c r="L371" s="16"/>
      <c r="M371" s="16"/>
      <c r="N371" s="16"/>
      <c r="O371" s="16"/>
      <c r="P371" s="16"/>
      <c r="Q371" s="17"/>
    </row>
    <row r="372" spans="3:23" ht="18.5" x14ac:dyDescent="0.45">
      <c r="C372" s="111">
        <v>3</v>
      </c>
      <c r="D372" s="6" t="s">
        <v>453</v>
      </c>
      <c r="F372" s="19"/>
      <c r="G372" s="19"/>
      <c r="H372" s="19"/>
      <c r="I372" s="19"/>
      <c r="J372" s="6"/>
      <c r="K372" s="6"/>
      <c r="L372" s="6"/>
      <c r="M372" s="6"/>
      <c r="N372" s="6"/>
      <c r="O372" s="6"/>
      <c r="P372" s="6"/>
      <c r="Q372" s="6"/>
      <c r="R372" s="17"/>
    </row>
    <row r="373" spans="3:23" x14ac:dyDescent="0.35">
      <c r="D373" s="20" t="s">
        <v>454</v>
      </c>
      <c r="F373" s="19"/>
      <c r="G373" s="19"/>
      <c r="H373" s="19"/>
      <c r="I373" s="19"/>
      <c r="J373" s="84"/>
      <c r="K373" s="84"/>
      <c r="L373" s="84"/>
      <c r="M373" s="84"/>
      <c r="N373" s="84"/>
      <c r="O373" s="84"/>
      <c r="P373" s="84"/>
      <c r="Q373" s="84"/>
      <c r="R373" s="17"/>
    </row>
    <row r="374" spans="3:23" x14ac:dyDescent="0.35">
      <c r="D374" s="4"/>
      <c r="E374" s="6"/>
      <c r="F374" s="4"/>
      <c r="G374" s="4"/>
      <c r="H374" s="4"/>
      <c r="I374" s="4"/>
      <c r="J374" s="4"/>
      <c r="K374" s="4"/>
      <c r="L374" s="4"/>
      <c r="M374" s="4"/>
      <c r="N374" s="4"/>
      <c r="O374" s="4"/>
      <c r="P374" s="4"/>
      <c r="Q374" s="4"/>
      <c r="R374" s="17"/>
    </row>
    <row r="375" spans="3:23" x14ac:dyDescent="0.35">
      <c r="D375" s="3" t="s">
        <v>403</v>
      </c>
      <c r="E375" s="5"/>
      <c r="F375" s="14">
        <f t="shared" ref="F375:Q375" si="38">F153</f>
        <v>45306</v>
      </c>
      <c r="G375" s="14">
        <f t="shared" si="38"/>
        <v>45337</v>
      </c>
      <c r="H375" s="14">
        <f t="shared" si="38"/>
        <v>45366</v>
      </c>
      <c r="I375" s="14">
        <f t="shared" si="38"/>
        <v>45397</v>
      </c>
      <c r="J375" s="14">
        <f t="shared" si="38"/>
        <v>45427</v>
      </c>
      <c r="K375" s="14">
        <f t="shared" si="38"/>
        <v>45458</v>
      </c>
      <c r="L375" s="14">
        <f t="shared" si="38"/>
        <v>45488</v>
      </c>
      <c r="M375" s="14">
        <f t="shared" si="38"/>
        <v>45519</v>
      </c>
      <c r="N375" s="14">
        <f t="shared" si="38"/>
        <v>45550</v>
      </c>
      <c r="O375" s="14">
        <f t="shared" si="38"/>
        <v>45580</v>
      </c>
      <c r="P375" s="14">
        <f t="shared" si="38"/>
        <v>45611</v>
      </c>
      <c r="Q375" s="14">
        <f t="shared" si="38"/>
        <v>45641</v>
      </c>
      <c r="R375" s="17"/>
    </row>
    <row r="376" spans="3:23" x14ac:dyDescent="0.35">
      <c r="D376" s="6" t="s">
        <v>406</v>
      </c>
      <c r="E376" s="6"/>
      <c r="F376" s="16">
        <f>F136</f>
        <v>1.4054402010139722</v>
      </c>
      <c r="G376" s="16">
        <f t="shared" ref="G376:Q376" si="39">G136</f>
        <v>1.8801654757392463</v>
      </c>
      <c r="H376" s="16">
        <f t="shared" si="39"/>
        <v>2.3548907504645209</v>
      </c>
      <c r="I376" s="16">
        <f t="shared" si="39"/>
        <v>2.4498358054095757</v>
      </c>
      <c r="J376" s="16">
        <f t="shared" si="39"/>
        <v>2.1650006405744104</v>
      </c>
      <c r="K376" s="16">
        <f t="shared" si="39"/>
        <v>1.6902753658491363</v>
      </c>
      <c r="L376" s="16">
        <f t="shared" si="39"/>
        <v>1.2155500911238626</v>
      </c>
      <c r="M376" s="16">
        <f t="shared" si="39"/>
        <v>1.025659981233753</v>
      </c>
      <c r="N376" s="16">
        <f t="shared" si="39"/>
        <v>1.3104951460689171</v>
      </c>
      <c r="O376" s="16">
        <f t="shared" si="39"/>
        <v>1.8801654757392463</v>
      </c>
      <c r="P376" s="16">
        <f t="shared" si="39"/>
        <v>1.8801654757392463</v>
      </c>
      <c r="Q376" s="16">
        <f t="shared" si="39"/>
        <v>1.5003852559590272</v>
      </c>
      <c r="R376" s="17"/>
    </row>
    <row r="377" spans="3:23" x14ac:dyDescent="0.35">
      <c r="D377" s="6"/>
      <c r="E377" s="22" t="s">
        <v>455</v>
      </c>
      <c r="F377" s="186" t="s">
        <v>95</v>
      </c>
      <c r="G377" s="186" t="s">
        <v>96</v>
      </c>
      <c r="H377" s="186" t="s">
        <v>97</v>
      </c>
      <c r="I377" s="186" t="s">
        <v>98</v>
      </c>
      <c r="J377" s="186" t="s">
        <v>99</v>
      </c>
      <c r="K377" s="186" t="s">
        <v>100</v>
      </c>
      <c r="L377" s="186" t="s">
        <v>101</v>
      </c>
      <c r="M377" s="186" t="s">
        <v>102</v>
      </c>
      <c r="N377" s="186" t="s">
        <v>103</v>
      </c>
      <c r="O377" s="186" t="s">
        <v>104</v>
      </c>
      <c r="P377" s="186" t="s">
        <v>105</v>
      </c>
      <c r="Q377" s="187" t="s">
        <v>106</v>
      </c>
      <c r="R377" s="17"/>
    </row>
    <row r="378" spans="3:23" x14ac:dyDescent="0.35">
      <c r="C378" s="98">
        <v>1</v>
      </c>
      <c r="D378" s="6"/>
      <c r="E378" s="6" t="str">
        <f t="shared" ref="E378:E441" si="40">E156</f>
        <v>DS Boromo</v>
      </c>
      <c r="F378" s="127">
        <f>F$376*(Calculations!$Q6/Calculations!$Q$5)</f>
        <v>2.895614344029144</v>
      </c>
      <c r="G378" s="127">
        <f>G$376*(Calculations!$Q6/Calculations!$Q$5)</f>
        <v>3.8736860641748621</v>
      </c>
      <c r="H378" s="127">
        <f>H$376*(Calculations!$Q6/Calculations!$Q$5)</f>
        <v>4.851757784320581</v>
      </c>
      <c r="I378" s="127">
        <f>I$376*(Calculations!$Q6/Calculations!$Q$5)</f>
        <v>5.0473721283497248</v>
      </c>
      <c r="J378" s="127">
        <f>J$376*(Calculations!$Q6/Calculations!$Q$5)</f>
        <v>4.4605290962622925</v>
      </c>
      <c r="K378" s="127">
        <f>K$376*(Calculations!$Q6/Calculations!$Q$5)</f>
        <v>3.482457376116574</v>
      </c>
      <c r="L378" s="127">
        <f>L$376*(Calculations!$Q6/Calculations!$Q$5)</f>
        <v>2.5043856559708568</v>
      </c>
      <c r="M378" s="127">
        <f>M$376*(Calculations!$Q6/Calculations!$Q$5)</f>
        <v>2.1131569679125697</v>
      </c>
      <c r="N378" s="127">
        <f>N$376*(Calculations!$Q6/Calculations!$Q$5)</f>
        <v>2.6999999999999997</v>
      </c>
      <c r="O378" s="127">
        <f>O$376*(Calculations!$Q6/Calculations!$Q$5)</f>
        <v>3.8736860641748621</v>
      </c>
      <c r="P378" s="127">
        <f>P$376*(Calculations!$Q6/Calculations!$Q$5)</f>
        <v>3.8736860641748621</v>
      </c>
      <c r="Q378" s="127">
        <f>Q$376*(Calculations!$Q6/Calculations!$Q$5)</f>
        <v>3.0912286880582878</v>
      </c>
      <c r="R378" s="17"/>
    </row>
    <row r="379" spans="3:23" x14ac:dyDescent="0.35">
      <c r="C379" s="98">
        <v>2</v>
      </c>
      <c r="D379" s="6"/>
      <c r="E379" s="6" t="str">
        <f t="shared" si="40"/>
        <v>DS Dedougou</v>
      </c>
      <c r="F379" s="127">
        <f>F$376*(Calculations!$Q7/Calculations!$Q$5)</f>
        <v>2.509532431491925</v>
      </c>
      <c r="G379" s="127">
        <f>G$376*(Calculations!$Q7/Calculations!$Q$5)</f>
        <v>3.3571945889515478</v>
      </c>
      <c r="H379" s="127">
        <f>H$376*(Calculations!$Q7/Calculations!$Q$5)</f>
        <v>4.2048567464111715</v>
      </c>
      <c r="I379" s="127">
        <f>I$376*(Calculations!$Q7/Calculations!$Q$5)</f>
        <v>4.3743891779030957</v>
      </c>
      <c r="J379" s="127">
        <f>J$376*(Calculations!$Q7/Calculations!$Q$5)</f>
        <v>3.8657918834273208</v>
      </c>
      <c r="K379" s="127">
        <f>K$376*(Calculations!$Q7/Calculations!$Q$5)</f>
        <v>3.018129725967698</v>
      </c>
      <c r="L379" s="127">
        <f>L$376*(Calculations!$Q7/Calculations!$Q$5)</f>
        <v>2.1704675685080761</v>
      </c>
      <c r="M379" s="127">
        <f>M$376*(Calculations!$Q7/Calculations!$Q$5)</f>
        <v>1.8314027055242272</v>
      </c>
      <c r="N379" s="127">
        <f>N$376*(Calculations!$Q7/Calculations!$Q$5)</f>
        <v>2.3400000000000003</v>
      </c>
      <c r="O379" s="127">
        <f>O$376*(Calculations!$Q7/Calculations!$Q$5)</f>
        <v>3.3571945889515478</v>
      </c>
      <c r="P379" s="127">
        <f>P$376*(Calculations!$Q7/Calculations!$Q$5)</f>
        <v>3.3571945889515478</v>
      </c>
      <c r="Q379" s="127">
        <f>Q$376*(Calculations!$Q7/Calculations!$Q$5)</f>
        <v>2.67906486298385</v>
      </c>
      <c r="R379" s="17"/>
    </row>
    <row r="380" spans="3:23" x14ac:dyDescent="0.35">
      <c r="C380" s="98">
        <v>3</v>
      </c>
      <c r="D380" s="6"/>
      <c r="E380" s="6" t="str">
        <f t="shared" si="40"/>
        <v>DS Nouna</v>
      </c>
      <c r="F380" s="127">
        <f>F$376*(Calculations!$Q8/Calculations!$Q$5)</f>
        <v>2.6060529096262299</v>
      </c>
      <c r="G380" s="127">
        <f>G$376*(Calculations!$Q8/Calculations!$Q$5)</f>
        <v>3.4863174577573766</v>
      </c>
      <c r="H380" s="127">
        <f>H$376*(Calculations!$Q8/Calculations!$Q$5)</f>
        <v>4.3665820058885236</v>
      </c>
      <c r="I380" s="127">
        <f>I$376*(Calculations!$Q8/Calculations!$Q$5)</f>
        <v>4.5426349155147534</v>
      </c>
      <c r="J380" s="127">
        <f>J$376*(Calculations!$Q8/Calculations!$Q$5)</f>
        <v>4.0144761866360641</v>
      </c>
      <c r="K380" s="127">
        <f>K$376*(Calculations!$Q8/Calculations!$Q$5)</f>
        <v>3.1342116385049175</v>
      </c>
      <c r="L380" s="127">
        <f>L$376*(Calculations!$Q8/Calculations!$Q$5)</f>
        <v>2.2539470903737717</v>
      </c>
      <c r="M380" s="127">
        <f>M$376*(Calculations!$Q8/Calculations!$Q$5)</f>
        <v>1.9018412711213131</v>
      </c>
      <c r="N380" s="127">
        <f>N$376*(Calculations!$Q8/Calculations!$Q$5)</f>
        <v>2.4300000000000002</v>
      </c>
      <c r="O380" s="127">
        <f>O$376*(Calculations!$Q8/Calculations!$Q$5)</f>
        <v>3.4863174577573766</v>
      </c>
      <c r="P380" s="127">
        <f>P$376*(Calculations!$Q8/Calculations!$Q$5)</f>
        <v>3.4863174577573766</v>
      </c>
      <c r="Q380" s="127">
        <f>Q$376*(Calculations!$Q8/Calculations!$Q$5)</f>
        <v>2.7821058192524597</v>
      </c>
      <c r="R380" s="17"/>
    </row>
    <row r="381" spans="3:23" x14ac:dyDescent="0.35">
      <c r="C381" s="98">
        <v>4</v>
      </c>
      <c r="D381" s="6"/>
      <c r="E381" s="6" t="str">
        <f t="shared" si="40"/>
        <v>DS Solenzo</v>
      </c>
      <c r="F381" s="127">
        <f>F$376*(Calculations!$Q9/Calculations!$Q$5)</f>
        <v>2.2199709970890105</v>
      </c>
      <c r="G381" s="127">
        <f>G$376*(Calculations!$Q9/Calculations!$Q$5)</f>
        <v>2.9698259825340614</v>
      </c>
      <c r="H381" s="127">
        <f>H$376*(Calculations!$Q9/Calculations!$Q$5)</f>
        <v>3.7196809679791127</v>
      </c>
      <c r="I381" s="127">
        <f>I$376*(Calculations!$Q9/Calculations!$Q$5)</f>
        <v>3.8696519650681229</v>
      </c>
      <c r="J381" s="127">
        <f>J$376*(Calculations!$Q9/Calculations!$Q$5)</f>
        <v>3.419738973801091</v>
      </c>
      <c r="K381" s="127">
        <f>K$376*(Calculations!$Q9/Calculations!$Q$5)</f>
        <v>2.6698839883560406</v>
      </c>
      <c r="L381" s="127">
        <f>L$376*(Calculations!$Q9/Calculations!$Q$5)</f>
        <v>1.9200290029109903</v>
      </c>
      <c r="M381" s="127">
        <f>M$376*(Calculations!$Q9/Calculations!$Q$5)</f>
        <v>1.6200870087329702</v>
      </c>
      <c r="N381" s="127">
        <f>N$376*(Calculations!$Q9/Calculations!$Q$5)</f>
        <v>2.0700000000000003</v>
      </c>
      <c r="O381" s="127">
        <f>O$376*(Calculations!$Q9/Calculations!$Q$5)</f>
        <v>2.9698259825340614</v>
      </c>
      <c r="P381" s="127">
        <f>P$376*(Calculations!$Q9/Calculations!$Q$5)</f>
        <v>2.9698259825340614</v>
      </c>
      <c r="Q381" s="127">
        <f>Q$376*(Calculations!$Q9/Calculations!$Q$5)</f>
        <v>2.3699419941780211</v>
      </c>
      <c r="R381" s="17"/>
    </row>
    <row r="382" spans="3:23" x14ac:dyDescent="0.35">
      <c r="C382" s="98">
        <v>5</v>
      </c>
      <c r="D382" s="6"/>
      <c r="E382" s="6" t="str">
        <f t="shared" si="40"/>
        <v>DS Toma</v>
      </c>
      <c r="F382" s="127">
        <f>F$376*(Calculations!$Q10/Calculations!$Q$5)</f>
        <v>2.41301195335762</v>
      </c>
      <c r="G382" s="127">
        <f>G$376*(Calculations!$Q10/Calculations!$Q$5)</f>
        <v>3.2280717201457185</v>
      </c>
      <c r="H382" s="127">
        <f>H$376*(Calculations!$Q10/Calculations!$Q$5)</f>
        <v>4.0431314869338184</v>
      </c>
      <c r="I382" s="127">
        <f>I$376*(Calculations!$Q10/Calculations!$Q$5)</f>
        <v>4.2061434402914379</v>
      </c>
      <c r="J382" s="127">
        <f>J$376*(Calculations!$Q10/Calculations!$Q$5)</f>
        <v>3.7171075802185771</v>
      </c>
      <c r="K382" s="127">
        <f>K$376*(Calculations!$Q10/Calculations!$Q$5)</f>
        <v>2.9020478134304786</v>
      </c>
      <c r="L382" s="127">
        <f>L$376*(Calculations!$Q10/Calculations!$Q$5)</f>
        <v>2.0869880466423809</v>
      </c>
      <c r="M382" s="127">
        <f>M$376*(Calculations!$Q10/Calculations!$Q$5)</f>
        <v>1.7609641399271414</v>
      </c>
      <c r="N382" s="127">
        <f>N$376*(Calculations!$Q10/Calculations!$Q$5)</f>
        <v>2.25</v>
      </c>
      <c r="O382" s="127">
        <f>O$376*(Calculations!$Q10/Calculations!$Q$5)</f>
        <v>3.2280717201457185</v>
      </c>
      <c r="P382" s="127">
        <f>P$376*(Calculations!$Q10/Calculations!$Q$5)</f>
        <v>3.2280717201457185</v>
      </c>
      <c r="Q382" s="127">
        <f>Q$376*(Calculations!$Q10/Calculations!$Q$5)</f>
        <v>2.57602390671524</v>
      </c>
      <c r="R382" s="17"/>
    </row>
    <row r="383" spans="3:23" x14ac:dyDescent="0.35">
      <c r="C383" s="98">
        <v>6</v>
      </c>
      <c r="D383" s="6"/>
      <c r="E383" s="6" t="str">
        <f t="shared" si="40"/>
        <v>DS Tougan</v>
      </c>
      <c r="F383" s="127">
        <f>F$376*(Calculations!$Q11/Calculations!$Q$5)</f>
        <v>2.6060529096262299</v>
      </c>
      <c r="G383" s="127">
        <f>G$376*(Calculations!$Q11/Calculations!$Q$5)</f>
        <v>3.4863174577573766</v>
      </c>
      <c r="H383" s="127">
        <f>H$376*(Calculations!$Q11/Calculations!$Q$5)</f>
        <v>4.3665820058885236</v>
      </c>
      <c r="I383" s="127">
        <f>I$376*(Calculations!$Q11/Calculations!$Q$5)</f>
        <v>4.5426349155147534</v>
      </c>
      <c r="J383" s="127">
        <f>J$376*(Calculations!$Q11/Calculations!$Q$5)</f>
        <v>4.0144761866360641</v>
      </c>
      <c r="K383" s="127">
        <f>K$376*(Calculations!$Q11/Calculations!$Q$5)</f>
        <v>3.1342116385049175</v>
      </c>
      <c r="L383" s="127">
        <f>L$376*(Calculations!$Q11/Calculations!$Q$5)</f>
        <v>2.2539470903737717</v>
      </c>
      <c r="M383" s="127">
        <f>M$376*(Calculations!$Q11/Calculations!$Q$5)</f>
        <v>1.9018412711213131</v>
      </c>
      <c r="N383" s="127">
        <f>N$376*(Calculations!$Q11/Calculations!$Q$5)</f>
        <v>2.4300000000000002</v>
      </c>
      <c r="O383" s="127">
        <f>O$376*(Calculations!$Q11/Calculations!$Q$5)</f>
        <v>3.4863174577573766</v>
      </c>
      <c r="P383" s="127">
        <f>P$376*(Calculations!$Q11/Calculations!$Q$5)</f>
        <v>3.4863174577573766</v>
      </c>
      <c r="Q383" s="127">
        <f>Q$376*(Calculations!$Q11/Calculations!$Q$5)</f>
        <v>2.7821058192524597</v>
      </c>
      <c r="R383" s="17"/>
    </row>
    <row r="384" spans="3:23" x14ac:dyDescent="0.35">
      <c r="C384" s="98">
        <v>7</v>
      </c>
      <c r="D384" s="6"/>
      <c r="E384" s="6" t="str">
        <f t="shared" si="40"/>
        <v>DS Banfora</v>
      </c>
      <c r="F384" s="127">
        <f>F$376*(Calculations!$Q12/Calculations!$Q$5)</f>
        <v>9.652047813430481E-2</v>
      </c>
      <c r="G384" s="127">
        <f>G$376*(Calculations!$Q12/Calculations!$Q$5)</f>
        <v>0.12912286880582874</v>
      </c>
      <c r="H384" s="127">
        <f>H$376*(Calculations!$Q12/Calculations!$Q$5)</f>
        <v>0.16172525947735272</v>
      </c>
      <c r="I384" s="127">
        <f>I$376*(Calculations!$Q12/Calculations!$Q$5)</f>
        <v>0.16824573761165751</v>
      </c>
      <c r="J384" s="127">
        <f>J$376*(Calculations!$Q12/Calculations!$Q$5)</f>
        <v>0.1486843032087431</v>
      </c>
      <c r="K384" s="127">
        <f>K$376*(Calculations!$Q12/Calculations!$Q$5)</f>
        <v>0.11608191253721915</v>
      </c>
      <c r="L384" s="127">
        <f>L$376*(Calculations!$Q12/Calculations!$Q$5)</f>
        <v>8.3479521865695239E-2</v>
      </c>
      <c r="M384" s="127">
        <f>M$376*(Calculations!$Q12/Calculations!$Q$5)</f>
        <v>7.0438565597085667E-2</v>
      </c>
      <c r="N384" s="127">
        <f>N$376*(Calculations!$Q12/Calculations!$Q$5)</f>
        <v>0.09</v>
      </c>
      <c r="O384" s="127">
        <f>O$376*(Calculations!$Q12/Calculations!$Q$5)</f>
        <v>0.12912286880582874</v>
      </c>
      <c r="P384" s="127">
        <f>P$376*(Calculations!$Q12/Calculations!$Q$5)</f>
        <v>0.12912286880582874</v>
      </c>
      <c r="Q384" s="127">
        <f>Q$376*(Calculations!$Q12/Calculations!$Q$5)</f>
        <v>0.10304095626860961</v>
      </c>
      <c r="R384" s="17"/>
    </row>
    <row r="385" spans="3:18" x14ac:dyDescent="0.35">
      <c r="C385" s="98">
        <v>8</v>
      </c>
      <c r="D385" s="6"/>
      <c r="E385" s="6" t="str">
        <f t="shared" si="40"/>
        <v>DS Mangodara</v>
      </c>
      <c r="F385" s="127">
        <f>F$376*(Calculations!$Q13/Calculations!$Q$5)</f>
        <v>9.652047813430481E-2</v>
      </c>
      <c r="G385" s="127">
        <f>G$376*(Calculations!$Q13/Calculations!$Q$5)</f>
        <v>0.12912286880582874</v>
      </c>
      <c r="H385" s="127">
        <f>H$376*(Calculations!$Q13/Calculations!$Q$5)</f>
        <v>0.16172525947735272</v>
      </c>
      <c r="I385" s="127">
        <f>I$376*(Calculations!$Q13/Calculations!$Q$5)</f>
        <v>0.16824573761165751</v>
      </c>
      <c r="J385" s="127">
        <f>J$376*(Calculations!$Q13/Calculations!$Q$5)</f>
        <v>0.1486843032087431</v>
      </c>
      <c r="K385" s="127">
        <f>K$376*(Calculations!$Q13/Calculations!$Q$5)</f>
        <v>0.11608191253721915</v>
      </c>
      <c r="L385" s="127">
        <f>L$376*(Calculations!$Q13/Calculations!$Q$5)</f>
        <v>8.3479521865695239E-2</v>
      </c>
      <c r="M385" s="127">
        <f>M$376*(Calculations!$Q13/Calculations!$Q$5)</f>
        <v>7.0438565597085667E-2</v>
      </c>
      <c r="N385" s="127">
        <f>N$376*(Calculations!$Q13/Calculations!$Q$5)</f>
        <v>0.09</v>
      </c>
      <c r="O385" s="127">
        <f>O$376*(Calculations!$Q13/Calculations!$Q$5)</f>
        <v>0.12912286880582874</v>
      </c>
      <c r="P385" s="127">
        <f>P$376*(Calculations!$Q13/Calculations!$Q$5)</f>
        <v>0.12912286880582874</v>
      </c>
      <c r="Q385" s="127">
        <f>Q$376*(Calculations!$Q13/Calculations!$Q$5)</f>
        <v>0.10304095626860961</v>
      </c>
      <c r="R385" s="17"/>
    </row>
    <row r="386" spans="3:18" x14ac:dyDescent="0.35">
      <c r="C386" s="98">
        <v>9</v>
      </c>
      <c r="D386" s="6"/>
      <c r="E386" s="6" t="str">
        <f t="shared" si="40"/>
        <v>DS Sindou</v>
      </c>
      <c r="F386" s="127">
        <f>F$376*(Calculations!$Q14/Calculations!$Q$5)</f>
        <v>0.38608191253721924</v>
      </c>
      <c r="G386" s="127">
        <f>G$376*(Calculations!$Q14/Calculations!$Q$5)</f>
        <v>0.51649147522331496</v>
      </c>
      <c r="H386" s="127">
        <f>H$376*(Calculations!$Q14/Calculations!$Q$5)</f>
        <v>0.64690103790941089</v>
      </c>
      <c r="I386" s="127">
        <f>I$376*(Calculations!$Q14/Calculations!$Q$5)</f>
        <v>0.67298295044663003</v>
      </c>
      <c r="J386" s="127">
        <f>J$376*(Calculations!$Q14/Calculations!$Q$5)</f>
        <v>0.59473721283497238</v>
      </c>
      <c r="K386" s="127">
        <f>K$376*(Calculations!$Q14/Calculations!$Q$5)</f>
        <v>0.46432765014887661</v>
      </c>
      <c r="L386" s="127">
        <f>L$376*(Calculations!$Q14/Calculations!$Q$5)</f>
        <v>0.33391808746278095</v>
      </c>
      <c r="M386" s="127">
        <f>M$376*(Calculations!$Q14/Calculations!$Q$5)</f>
        <v>0.28175426238834267</v>
      </c>
      <c r="N386" s="127">
        <f>N$376*(Calculations!$Q14/Calculations!$Q$5)</f>
        <v>0.36</v>
      </c>
      <c r="O386" s="127">
        <f>O$376*(Calculations!$Q14/Calculations!$Q$5)</f>
        <v>0.51649147522331496</v>
      </c>
      <c r="P386" s="127">
        <f>P$376*(Calculations!$Q14/Calculations!$Q$5)</f>
        <v>0.51649147522331496</v>
      </c>
      <c r="Q386" s="127">
        <f>Q$376*(Calculations!$Q14/Calculations!$Q$5)</f>
        <v>0.41216382507443844</v>
      </c>
      <c r="R386" s="17"/>
    </row>
    <row r="387" spans="3:18" x14ac:dyDescent="0.35">
      <c r="C387" s="98">
        <v>10</v>
      </c>
      <c r="D387" s="6"/>
      <c r="E387" s="6" t="str">
        <f t="shared" si="40"/>
        <v>DS Baskuy</v>
      </c>
      <c r="F387" s="127">
        <f>F$376*(Calculations!$Q15/Calculations!$Q$5)</f>
        <v>0.86868430320874335</v>
      </c>
      <c r="G387" s="127">
        <f>G$376*(Calculations!$Q15/Calculations!$Q$5)</f>
        <v>1.1621058192524589</v>
      </c>
      <c r="H387" s="127">
        <f>H$376*(Calculations!$Q15/Calculations!$Q$5)</f>
        <v>1.4555273352961748</v>
      </c>
      <c r="I387" s="127">
        <f>I$376*(Calculations!$Q15/Calculations!$Q$5)</f>
        <v>1.5142116385049178</v>
      </c>
      <c r="J387" s="127">
        <f>J$376*(Calculations!$Q15/Calculations!$Q$5)</f>
        <v>1.338158728878688</v>
      </c>
      <c r="K387" s="127">
        <f>K$376*(Calculations!$Q15/Calculations!$Q$5)</f>
        <v>1.0447372128349726</v>
      </c>
      <c r="L387" s="127">
        <f>L$376*(Calculations!$Q15/Calculations!$Q$5)</f>
        <v>0.7513156967912572</v>
      </c>
      <c r="M387" s="127">
        <f>M$376*(Calculations!$Q15/Calculations!$Q$5)</f>
        <v>0.63394709037377106</v>
      </c>
      <c r="N387" s="127">
        <f>N$376*(Calculations!$Q15/Calculations!$Q$5)</f>
        <v>0.81000000000000016</v>
      </c>
      <c r="O387" s="127">
        <f>O$376*(Calculations!$Q15/Calculations!$Q$5)</f>
        <v>1.1621058192524589</v>
      </c>
      <c r="P387" s="127">
        <f>P$376*(Calculations!$Q15/Calculations!$Q$5)</f>
        <v>1.1621058192524589</v>
      </c>
      <c r="Q387" s="127">
        <f>Q$376*(Calculations!$Q15/Calculations!$Q$5)</f>
        <v>0.92736860641748664</v>
      </c>
      <c r="R387" s="17"/>
    </row>
    <row r="388" spans="3:18" x14ac:dyDescent="0.35">
      <c r="C388" s="98">
        <v>11</v>
      </c>
      <c r="D388" s="6"/>
      <c r="E388" s="6" t="str">
        <f t="shared" si="40"/>
        <v>DS Bogodogo</v>
      </c>
      <c r="F388" s="127">
        <f>F$376*(Calculations!$Q16/Calculations!$Q$5)</f>
        <v>0.86868430320874335</v>
      </c>
      <c r="G388" s="127">
        <f>G$376*(Calculations!$Q16/Calculations!$Q$5)</f>
        <v>1.1621058192524589</v>
      </c>
      <c r="H388" s="127">
        <f>H$376*(Calculations!$Q16/Calculations!$Q$5)</f>
        <v>1.4555273352961748</v>
      </c>
      <c r="I388" s="127">
        <f>I$376*(Calculations!$Q16/Calculations!$Q$5)</f>
        <v>1.5142116385049178</v>
      </c>
      <c r="J388" s="127">
        <f>J$376*(Calculations!$Q16/Calculations!$Q$5)</f>
        <v>1.338158728878688</v>
      </c>
      <c r="K388" s="127">
        <f>K$376*(Calculations!$Q16/Calculations!$Q$5)</f>
        <v>1.0447372128349726</v>
      </c>
      <c r="L388" s="127">
        <f>L$376*(Calculations!$Q16/Calculations!$Q$5)</f>
        <v>0.7513156967912572</v>
      </c>
      <c r="M388" s="127">
        <f>M$376*(Calculations!$Q16/Calculations!$Q$5)</f>
        <v>0.63394709037377106</v>
      </c>
      <c r="N388" s="127">
        <f>N$376*(Calculations!$Q16/Calculations!$Q$5)</f>
        <v>0.81000000000000016</v>
      </c>
      <c r="O388" s="127">
        <f>O$376*(Calculations!$Q16/Calculations!$Q$5)</f>
        <v>1.1621058192524589</v>
      </c>
      <c r="P388" s="127">
        <f>P$376*(Calculations!$Q16/Calculations!$Q$5)</f>
        <v>1.1621058192524589</v>
      </c>
      <c r="Q388" s="127">
        <f>Q$376*(Calculations!$Q16/Calculations!$Q$5)</f>
        <v>0.92736860641748664</v>
      </c>
      <c r="R388" s="17"/>
    </row>
    <row r="389" spans="3:18" x14ac:dyDescent="0.35">
      <c r="C389" s="98">
        <v>12</v>
      </c>
      <c r="D389" s="6"/>
      <c r="E389" s="6" t="str">
        <f t="shared" si="40"/>
        <v>DS Boulmiougou</v>
      </c>
      <c r="F389" s="127">
        <f>F$376*(Calculations!$Q17/Calculations!$Q$5)</f>
        <v>0.86868430320874335</v>
      </c>
      <c r="G389" s="127">
        <f>G$376*(Calculations!$Q17/Calculations!$Q$5)</f>
        <v>1.1621058192524589</v>
      </c>
      <c r="H389" s="127">
        <f>H$376*(Calculations!$Q17/Calculations!$Q$5)</f>
        <v>1.4555273352961748</v>
      </c>
      <c r="I389" s="127">
        <f>I$376*(Calculations!$Q17/Calculations!$Q$5)</f>
        <v>1.5142116385049178</v>
      </c>
      <c r="J389" s="127">
        <f>J$376*(Calculations!$Q17/Calculations!$Q$5)</f>
        <v>1.338158728878688</v>
      </c>
      <c r="K389" s="127">
        <f>K$376*(Calculations!$Q17/Calculations!$Q$5)</f>
        <v>1.0447372128349726</v>
      </c>
      <c r="L389" s="127">
        <f>L$376*(Calculations!$Q17/Calculations!$Q$5)</f>
        <v>0.7513156967912572</v>
      </c>
      <c r="M389" s="127">
        <f>M$376*(Calculations!$Q17/Calculations!$Q$5)</f>
        <v>0.63394709037377106</v>
      </c>
      <c r="N389" s="127">
        <f>N$376*(Calculations!$Q17/Calculations!$Q$5)</f>
        <v>0.81000000000000016</v>
      </c>
      <c r="O389" s="127">
        <f>O$376*(Calculations!$Q17/Calculations!$Q$5)</f>
        <v>1.1621058192524589</v>
      </c>
      <c r="P389" s="127">
        <f>P$376*(Calculations!$Q17/Calculations!$Q$5)</f>
        <v>1.1621058192524589</v>
      </c>
      <c r="Q389" s="127">
        <f>Q$376*(Calculations!$Q17/Calculations!$Q$5)</f>
        <v>0.92736860641748664</v>
      </c>
      <c r="R389" s="17"/>
    </row>
    <row r="390" spans="3:18" x14ac:dyDescent="0.35">
      <c r="C390" s="98">
        <v>13</v>
      </c>
      <c r="D390" s="6"/>
      <c r="E390" s="6" t="str">
        <f t="shared" si="40"/>
        <v>DS Nongr-Massom</v>
      </c>
      <c r="F390" s="127">
        <f>F$376*(Calculations!$Q18/Calculations!$Q$5)</f>
        <v>0.86868430320874335</v>
      </c>
      <c r="G390" s="127">
        <f>G$376*(Calculations!$Q18/Calculations!$Q$5)</f>
        <v>1.1621058192524589</v>
      </c>
      <c r="H390" s="127">
        <f>H$376*(Calculations!$Q18/Calculations!$Q$5)</f>
        <v>1.4555273352961748</v>
      </c>
      <c r="I390" s="127">
        <f>I$376*(Calculations!$Q18/Calculations!$Q$5)</f>
        <v>1.5142116385049178</v>
      </c>
      <c r="J390" s="127">
        <f>J$376*(Calculations!$Q18/Calculations!$Q$5)</f>
        <v>1.338158728878688</v>
      </c>
      <c r="K390" s="127">
        <f>K$376*(Calculations!$Q18/Calculations!$Q$5)</f>
        <v>1.0447372128349726</v>
      </c>
      <c r="L390" s="127">
        <f>L$376*(Calculations!$Q18/Calculations!$Q$5)</f>
        <v>0.7513156967912572</v>
      </c>
      <c r="M390" s="127">
        <f>M$376*(Calculations!$Q18/Calculations!$Q$5)</f>
        <v>0.63394709037377106</v>
      </c>
      <c r="N390" s="127">
        <f>N$376*(Calculations!$Q18/Calculations!$Q$5)</f>
        <v>0.81000000000000016</v>
      </c>
      <c r="O390" s="127">
        <f>O$376*(Calculations!$Q18/Calculations!$Q$5)</f>
        <v>1.1621058192524589</v>
      </c>
      <c r="P390" s="127">
        <f>P$376*(Calculations!$Q18/Calculations!$Q$5)</f>
        <v>1.1621058192524589</v>
      </c>
      <c r="Q390" s="127">
        <f>Q$376*(Calculations!$Q18/Calculations!$Q$5)</f>
        <v>0.92736860641748664</v>
      </c>
    </row>
    <row r="391" spans="3:18" x14ac:dyDescent="0.35">
      <c r="C391" s="98">
        <v>14</v>
      </c>
      <c r="D391" s="6"/>
      <c r="E391" s="6" t="str">
        <f t="shared" si="40"/>
        <v>DS Sig-Noghin</v>
      </c>
      <c r="F391" s="127">
        <f>F$376*(Calculations!$Q19/Calculations!$Q$5)</f>
        <v>0.86868430320874335</v>
      </c>
      <c r="G391" s="127">
        <f>G$376*(Calculations!$Q19/Calculations!$Q$5)</f>
        <v>1.1621058192524589</v>
      </c>
      <c r="H391" s="127">
        <f>H$376*(Calculations!$Q19/Calculations!$Q$5)</f>
        <v>1.4555273352961748</v>
      </c>
      <c r="I391" s="127">
        <f>I$376*(Calculations!$Q19/Calculations!$Q$5)</f>
        <v>1.5142116385049178</v>
      </c>
      <c r="J391" s="127">
        <f>J$376*(Calculations!$Q19/Calculations!$Q$5)</f>
        <v>1.338158728878688</v>
      </c>
      <c r="K391" s="127">
        <f>K$376*(Calculations!$Q19/Calculations!$Q$5)</f>
        <v>1.0447372128349726</v>
      </c>
      <c r="L391" s="127">
        <f>L$376*(Calculations!$Q19/Calculations!$Q$5)</f>
        <v>0.7513156967912572</v>
      </c>
      <c r="M391" s="127">
        <f>M$376*(Calculations!$Q19/Calculations!$Q$5)</f>
        <v>0.63394709037377106</v>
      </c>
      <c r="N391" s="127">
        <f>N$376*(Calculations!$Q19/Calculations!$Q$5)</f>
        <v>0.81000000000000016</v>
      </c>
      <c r="O391" s="127">
        <f>O$376*(Calculations!$Q19/Calculations!$Q$5)</f>
        <v>1.1621058192524589</v>
      </c>
      <c r="P391" s="127">
        <f>P$376*(Calculations!$Q19/Calculations!$Q$5)</f>
        <v>1.1621058192524589</v>
      </c>
      <c r="Q391" s="127">
        <f>Q$376*(Calculations!$Q19/Calculations!$Q$5)</f>
        <v>0.92736860641748664</v>
      </c>
    </row>
    <row r="392" spans="3:18" x14ac:dyDescent="0.35">
      <c r="C392" s="98">
        <v>15</v>
      </c>
      <c r="D392" s="6"/>
      <c r="E392" s="6" t="str">
        <f t="shared" si="40"/>
        <v>DS Bittou</v>
      </c>
      <c r="F392" s="127">
        <f>F$376*(Calculations!$Q20/Calculations!$Q$5)</f>
        <v>0.48260239067152411</v>
      </c>
      <c r="G392" s="127">
        <f>G$376*(Calculations!$Q20/Calculations!$Q$5)</f>
        <v>0.64561434402914386</v>
      </c>
      <c r="H392" s="127">
        <f>H$376*(Calculations!$Q20/Calculations!$Q$5)</f>
        <v>0.80862629738676373</v>
      </c>
      <c r="I392" s="127">
        <f>I$376*(Calculations!$Q20/Calculations!$Q$5)</f>
        <v>0.84122868805828765</v>
      </c>
      <c r="J392" s="127">
        <f>J$376*(Calculations!$Q20/Calculations!$Q$5)</f>
        <v>0.74342151604371554</v>
      </c>
      <c r="K392" s="127">
        <f>K$376*(Calculations!$Q20/Calculations!$Q$5)</f>
        <v>0.58040956268609578</v>
      </c>
      <c r="L392" s="127">
        <f>L$376*(Calculations!$Q20/Calculations!$Q$5)</f>
        <v>0.41739760932847619</v>
      </c>
      <c r="M392" s="127">
        <f>M$376*(Calculations!$Q20/Calculations!$Q$5)</f>
        <v>0.35219282798542834</v>
      </c>
      <c r="N392" s="127">
        <f>N$376*(Calculations!$Q20/Calculations!$Q$5)</f>
        <v>0.45000000000000007</v>
      </c>
      <c r="O392" s="127">
        <f>O$376*(Calculations!$Q20/Calculations!$Q$5)</f>
        <v>0.64561434402914386</v>
      </c>
      <c r="P392" s="127">
        <f>P$376*(Calculations!$Q20/Calculations!$Q$5)</f>
        <v>0.64561434402914386</v>
      </c>
      <c r="Q392" s="127">
        <f>Q$376*(Calculations!$Q20/Calculations!$Q$5)</f>
        <v>0.51520478134304815</v>
      </c>
    </row>
    <row r="393" spans="3:18" x14ac:dyDescent="0.35">
      <c r="C393" s="98">
        <v>16</v>
      </c>
      <c r="D393" s="6"/>
      <c r="E393" s="6" t="str">
        <f t="shared" si="40"/>
        <v>DS Garango</v>
      </c>
      <c r="F393" s="127">
        <f>F$376*(Calculations!$Q21/Calculations!$Q$5)</f>
        <v>0.48260239067152411</v>
      </c>
      <c r="G393" s="127">
        <f>G$376*(Calculations!$Q21/Calculations!$Q$5)</f>
        <v>0.64561434402914386</v>
      </c>
      <c r="H393" s="127">
        <f>H$376*(Calculations!$Q21/Calculations!$Q$5)</f>
        <v>0.80862629738676373</v>
      </c>
      <c r="I393" s="127">
        <f>I$376*(Calculations!$Q21/Calculations!$Q$5)</f>
        <v>0.84122868805828765</v>
      </c>
      <c r="J393" s="127">
        <f>J$376*(Calculations!$Q21/Calculations!$Q$5)</f>
        <v>0.74342151604371554</v>
      </c>
      <c r="K393" s="127">
        <f>K$376*(Calculations!$Q21/Calculations!$Q$5)</f>
        <v>0.58040956268609578</v>
      </c>
      <c r="L393" s="127">
        <f>L$376*(Calculations!$Q21/Calculations!$Q$5)</f>
        <v>0.41739760932847619</v>
      </c>
      <c r="M393" s="127">
        <f>M$376*(Calculations!$Q21/Calculations!$Q$5)</f>
        <v>0.35219282798542834</v>
      </c>
      <c r="N393" s="127">
        <f>N$376*(Calculations!$Q21/Calculations!$Q$5)</f>
        <v>0.45000000000000007</v>
      </c>
      <c r="O393" s="127">
        <f>O$376*(Calculations!$Q21/Calculations!$Q$5)</f>
        <v>0.64561434402914386</v>
      </c>
      <c r="P393" s="127">
        <f>P$376*(Calculations!$Q21/Calculations!$Q$5)</f>
        <v>0.64561434402914386</v>
      </c>
      <c r="Q393" s="127">
        <f>Q$376*(Calculations!$Q21/Calculations!$Q$5)</f>
        <v>0.51520478134304815</v>
      </c>
    </row>
    <row r="394" spans="3:18" x14ac:dyDescent="0.35">
      <c r="C394" s="98">
        <v>17</v>
      </c>
      <c r="D394" s="6"/>
      <c r="E394" s="6" t="str">
        <f t="shared" si="40"/>
        <v>DS KoupÃ©la</v>
      </c>
      <c r="F394" s="127">
        <f>F$376*(Calculations!$Q22/Calculations!$Q$5)</f>
        <v>0.77216382507443848</v>
      </c>
      <c r="G394" s="127">
        <f>G$376*(Calculations!$Q22/Calculations!$Q$5)</f>
        <v>1.0329829504466299</v>
      </c>
      <c r="H394" s="127">
        <f>H$376*(Calculations!$Q22/Calculations!$Q$5)</f>
        <v>1.2938020758188218</v>
      </c>
      <c r="I394" s="127">
        <f>I$376*(Calculations!$Q22/Calculations!$Q$5)</f>
        <v>1.3459659008932601</v>
      </c>
      <c r="J394" s="127">
        <f>J$376*(Calculations!$Q22/Calculations!$Q$5)</f>
        <v>1.1894744256699448</v>
      </c>
      <c r="K394" s="127">
        <f>K$376*(Calculations!$Q22/Calculations!$Q$5)</f>
        <v>0.92865530029775323</v>
      </c>
      <c r="L394" s="127">
        <f>L$376*(Calculations!$Q22/Calculations!$Q$5)</f>
        <v>0.66783617492556191</v>
      </c>
      <c r="M394" s="127">
        <f>M$376*(Calculations!$Q22/Calculations!$Q$5)</f>
        <v>0.56350852477668534</v>
      </c>
      <c r="N394" s="127">
        <f>N$376*(Calculations!$Q22/Calculations!$Q$5)</f>
        <v>0.72</v>
      </c>
      <c r="O394" s="127">
        <f>O$376*(Calculations!$Q22/Calculations!$Q$5)</f>
        <v>1.0329829504466299</v>
      </c>
      <c r="P394" s="127">
        <f>P$376*(Calculations!$Q22/Calculations!$Q$5)</f>
        <v>1.0329829504466299</v>
      </c>
      <c r="Q394" s="127">
        <f>Q$376*(Calculations!$Q22/Calculations!$Q$5)</f>
        <v>0.82432765014887688</v>
      </c>
    </row>
    <row r="395" spans="3:18" x14ac:dyDescent="0.35">
      <c r="C395" s="98">
        <v>18</v>
      </c>
      <c r="D395" s="6"/>
      <c r="E395" s="6" t="str">
        <f t="shared" si="40"/>
        <v>DS Ouargaye</v>
      </c>
      <c r="F395" s="127">
        <f>F$376*(Calculations!$Q23/Calculations!$Q$5)</f>
        <v>2.509532431491925</v>
      </c>
      <c r="G395" s="127">
        <f>G$376*(Calculations!$Q23/Calculations!$Q$5)</f>
        <v>3.3571945889515478</v>
      </c>
      <c r="H395" s="127">
        <f>H$376*(Calculations!$Q23/Calculations!$Q$5)</f>
        <v>4.2048567464111715</v>
      </c>
      <c r="I395" s="127">
        <f>I$376*(Calculations!$Q23/Calculations!$Q$5)</f>
        <v>4.3743891779030957</v>
      </c>
      <c r="J395" s="127">
        <f>J$376*(Calculations!$Q23/Calculations!$Q$5)</f>
        <v>3.8657918834273208</v>
      </c>
      <c r="K395" s="127">
        <f>K$376*(Calculations!$Q23/Calculations!$Q$5)</f>
        <v>3.018129725967698</v>
      </c>
      <c r="L395" s="127">
        <f>L$376*(Calculations!$Q23/Calculations!$Q$5)</f>
        <v>2.1704675685080761</v>
      </c>
      <c r="M395" s="127">
        <f>M$376*(Calculations!$Q23/Calculations!$Q$5)</f>
        <v>1.8314027055242272</v>
      </c>
      <c r="N395" s="127">
        <f>N$376*(Calculations!$Q23/Calculations!$Q$5)</f>
        <v>2.3400000000000003</v>
      </c>
      <c r="O395" s="127">
        <f>O$376*(Calculations!$Q23/Calculations!$Q$5)</f>
        <v>3.3571945889515478</v>
      </c>
      <c r="P395" s="127">
        <f>P$376*(Calculations!$Q23/Calculations!$Q$5)</f>
        <v>3.3571945889515478</v>
      </c>
      <c r="Q395" s="127">
        <f>Q$376*(Calculations!$Q23/Calculations!$Q$5)</f>
        <v>2.67906486298385</v>
      </c>
    </row>
    <row r="396" spans="3:18" x14ac:dyDescent="0.35">
      <c r="C396" s="98">
        <v>19</v>
      </c>
      <c r="D396" s="6"/>
      <c r="E396" s="6" t="str">
        <f t="shared" si="40"/>
        <v>DS Pouytenga</v>
      </c>
      <c r="F396" s="127">
        <f>F$376*(Calculations!$Q24/Calculations!$Q$5)</f>
        <v>0.77216382507443848</v>
      </c>
      <c r="G396" s="127">
        <f>G$376*(Calculations!$Q24/Calculations!$Q$5)</f>
        <v>1.0329829504466299</v>
      </c>
      <c r="H396" s="127">
        <f>H$376*(Calculations!$Q24/Calculations!$Q$5)</f>
        <v>1.2938020758188218</v>
      </c>
      <c r="I396" s="127">
        <f>I$376*(Calculations!$Q24/Calculations!$Q$5)</f>
        <v>1.3459659008932601</v>
      </c>
      <c r="J396" s="127">
        <f>J$376*(Calculations!$Q24/Calculations!$Q$5)</f>
        <v>1.1894744256699448</v>
      </c>
      <c r="K396" s="127">
        <f>K$376*(Calculations!$Q24/Calculations!$Q$5)</f>
        <v>0.92865530029775323</v>
      </c>
      <c r="L396" s="127">
        <f>L$376*(Calculations!$Q24/Calculations!$Q$5)</f>
        <v>0.66783617492556191</v>
      </c>
      <c r="M396" s="127">
        <f>M$376*(Calculations!$Q24/Calculations!$Q$5)</f>
        <v>0.56350852477668534</v>
      </c>
      <c r="N396" s="127">
        <f>N$376*(Calculations!$Q24/Calculations!$Q$5)</f>
        <v>0.72</v>
      </c>
      <c r="O396" s="127">
        <f>O$376*(Calculations!$Q24/Calculations!$Q$5)</f>
        <v>1.0329829504466299</v>
      </c>
      <c r="P396" s="127">
        <f>P$376*(Calculations!$Q24/Calculations!$Q$5)</f>
        <v>1.0329829504466299</v>
      </c>
      <c r="Q396" s="127">
        <f>Q$376*(Calculations!$Q24/Calculations!$Q$5)</f>
        <v>0.82432765014887688</v>
      </c>
    </row>
    <row r="397" spans="3:18" x14ac:dyDescent="0.35">
      <c r="C397" s="98">
        <v>20</v>
      </c>
      <c r="D397" s="6"/>
      <c r="E397" s="6" t="str">
        <f t="shared" si="40"/>
        <v>DS Tenkodogo</v>
      </c>
      <c r="F397" s="127">
        <f>F$376*(Calculations!$Q25/Calculations!$Q$5)</f>
        <v>0.48260239067152411</v>
      </c>
      <c r="G397" s="127">
        <f>G$376*(Calculations!$Q25/Calculations!$Q$5)</f>
        <v>0.64561434402914386</v>
      </c>
      <c r="H397" s="127">
        <f>H$376*(Calculations!$Q25/Calculations!$Q$5)</f>
        <v>0.80862629738676373</v>
      </c>
      <c r="I397" s="127">
        <f>I$376*(Calculations!$Q25/Calculations!$Q$5)</f>
        <v>0.84122868805828765</v>
      </c>
      <c r="J397" s="127">
        <f>J$376*(Calculations!$Q25/Calculations!$Q$5)</f>
        <v>0.74342151604371554</v>
      </c>
      <c r="K397" s="127">
        <f>K$376*(Calculations!$Q25/Calculations!$Q$5)</f>
        <v>0.58040956268609578</v>
      </c>
      <c r="L397" s="127">
        <f>L$376*(Calculations!$Q25/Calculations!$Q$5)</f>
        <v>0.41739760932847619</v>
      </c>
      <c r="M397" s="127">
        <f>M$376*(Calculations!$Q25/Calculations!$Q$5)</f>
        <v>0.35219282798542834</v>
      </c>
      <c r="N397" s="127">
        <f>N$376*(Calculations!$Q25/Calculations!$Q$5)</f>
        <v>0.45000000000000007</v>
      </c>
      <c r="O397" s="127">
        <f>O$376*(Calculations!$Q25/Calculations!$Q$5)</f>
        <v>0.64561434402914386</v>
      </c>
      <c r="P397" s="127">
        <f>P$376*(Calculations!$Q25/Calculations!$Q$5)</f>
        <v>0.64561434402914386</v>
      </c>
      <c r="Q397" s="127">
        <f>Q$376*(Calculations!$Q25/Calculations!$Q$5)</f>
        <v>0.51520478134304815</v>
      </c>
    </row>
    <row r="398" spans="3:18" x14ac:dyDescent="0.35">
      <c r="C398" s="98">
        <v>21</v>
      </c>
      <c r="D398" s="6"/>
      <c r="E398" s="6" t="str">
        <f t="shared" si="40"/>
        <v>DS ZabrÃ©</v>
      </c>
      <c r="F398" s="127">
        <f>F$376*(Calculations!$Q26/Calculations!$Q$5)</f>
        <v>0.48260239067152411</v>
      </c>
      <c r="G398" s="127">
        <f>G$376*(Calculations!$Q26/Calculations!$Q$5)</f>
        <v>0.64561434402914386</v>
      </c>
      <c r="H398" s="127">
        <f>H$376*(Calculations!$Q26/Calculations!$Q$5)</f>
        <v>0.80862629738676373</v>
      </c>
      <c r="I398" s="127">
        <f>I$376*(Calculations!$Q26/Calculations!$Q$5)</f>
        <v>0.84122868805828765</v>
      </c>
      <c r="J398" s="127">
        <f>J$376*(Calculations!$Q26/Calculations!$Q$5)</f>
        <v>0.74342151604371554</v>
      </c>
      <c r="K398" s="127">
        <f>K$376*(Calculations!$Q26/Calculations!$Q$5)</f>
        <v>0.58040956268609578</v>
      </c>
      <c r="L398" s="127">
        <f>L$376*(Calculations!$Q26/Calculations!$Q$5)</f>
        <v>0.41739760932847619</v>
      </c>
      <c r="M398" s="127">
        <f>M$376*(Calculations!$Q26/Calculations!$Q$5)</f>
        <v>0.35219282798542834</v>
      </c>
      <c r="N398" s="127">
        <f>N$376*(Calculations!$Q26/Calculations!$Q$5)</f>
        <v>0.45000000000000007</v>
      </c>
      <c r="O398" s="127">
        <f>O$376*(Calculations!$Q26/Calculations!$Q$5)</f>
        <v>0.64561434402914386</v>
      </c>
      <c r="P398" s="127">
        <f>P$376*(Calculations!$Q26/Calculations!$Q$5)</f>
        <v>0.64561434402914386</v>
      </c>
      <c r="Q398" s="127">
        <f>Q$376*(Calculations!$Q26/Calculations!$Q$5)</f>
        <v>0.51520478134304815</v>
      </c>
    </row>
    <row r="399" spans="3:18" x14ac:dyDescent="0.35">
      <c r="C399" s="98">
        <v>22</v>
      </c>
      <c r="D399" s="6"/>
      <c r="E399" s="6" t="str">
        <f t="shared" si="40"/>
        <v>DS Barsalogho</v>
      </c>
      <c r="F399" s="127">
        <f>F$376*(Calculations!$Q27/Calculations!$Q$5)</f>
        <v>2.509532431491925</v>
      </c>
      <c r="G399" s="127">
        <f>G$376*(Calculations!$Q27/Calculations!$Q$5)</f>
        <v>3.3571945889515478</v>
      </c>
      <c r="H399" s="127">
        <f>H$376*(Calculations!$Q27/Calculations!$Q$5)</f>
        <v>4.2048567464111715</v>
      </c>
      <c r="I399" s="127">
        <f>I$376*(Calculations!$Q27/Calculations!$Q$5)</f>
        <v>4.3743891779030957</v>
      </c>
      <c r="J399" s="127">
        <f>J$376*(Calculations!$Q27/Calculations!$Q$5)</f>
        <v>3.8657918834273208</v>
      </c>
      <c r="K399" s="127">
        <f>K$376*(Calculations!$Q27/Calculations!$Q$5)</f>
        <v>3.018129725967698</v>
      </c>
      <c r="L399" s="127">
        <f>L$376*(Calculations!$Q27/Calculations!$Q$5)</f>
        <v>2.1704675685080761</v>
      </c>
      <c r="M399" s="127">
        <f>M$376*(Calculations!$Q27/Calculations!$Q$5)</f>
        <v>1.8314027055242272</v>
      </c>
      <c r="N399" s="127">
        <f>N$376*(Calculations!$Q27/Calculations!$Q$5)</f>
        <v>2.3400000000000003</v>
      </c>
      <c r="O399" s="127">
        <f>O$376*(Calculations!$Q27/Calculations!$Q$5)</f>
        <v>3.3571945889515478</v>
      </c>
      <c r="P399" s="127">
        <f>P$376*(Calculations!$Q27/Calculations!$Q$5)</f>
        <v>3.3571945889515478</v>
      </c>
      <c r="Q399" s="127">
        <f>Q$376*(Calculations!$Q27/Calculations!$Q$5)</f>
        <v>2.67906486298385</v>
      </c>
    </row>
    <row r="400" spans="3:18" x14ac:dyDescent="0.35">
      <c r="C400" s="98">
        <v>23</v>
      </c>
      <c r="D400" s="6"/>
      <c r="E400" s="6" t="str">
        <f t="shared" si="40"/>
        <v>DS Boulsa</v>
      </c>
      <c r="F400" s="127">
        <f>F$376*(Calculations!$Q28/Calculations!$Q$5)</f>
        <v>2.7990938658948394</v>
      </c>
      <c r="G400" s="127">
        <f>G$376*(Calculations!$Q28/Calculations!$Q$5)</f>
        <v>3.7445631953690337</v>
      </c>
      <c r="H400" s="127">
        <f>H$376*(Calculations!$Q28/Calculations!$Q$5)</f>
        <v>4.6900325248432289</v>
      </c>
      <c r="I400" s="127">
        <f>I$376*(Calculations!$Q28/Calculations!$Q$5)</f>
        <v>4.879126390738068</v>
      </c>
      <c r="J400" s="127">
        <f>J$376*(Calculations!$Q28/Calculations!$Q$5)</f>
        <v>4.3118447930535497</v>
      </c>
      <c r="K400" s="127">
        <f>K$376*(Calculations!$Q28/Calculations!$Q$5)</f>
        <v>3.366375463579355</v>
      </c>
      <c r="L400" s="127">
        <f>L$376*(Calculations!$Q28/Calculations!$Q$5)</f>
        <v>2.4209061341051616</v>
      </c>
      <c r="M400" s="127">
        <f>M$376*(Calculations!$Q28/Calculations!$Q$5)</f>
        <v>2.0427184023154843</v>
      </c>
      <c r="N400" s="127">
        <f>N$376*(Calculations!$Q28/Calculations!$Q$5)</f>
        <v>2.61</v>
      </c>
      <c r="O400" s="127">
        <f>O$376*(Calculations!$Q28/Calculations!$Q$5)</f>
        <v>3.7445631953690337</v>
      </c>
      <c r="P400" s="127">
        <f>P$376*(Calculations!$Q28/Calculations!$Q$5)</f>
        <v>3.7445631953690337</v>
      </c>
      <c r="Q400" s="127">
        <f>Q$376*(Calculations!$Q28/Calculations!$Q$5)</f>
        <v>2.9881877317896786</v>
      </c>
    </row>
    <row r="401" spans="3:17" x14ac:dyDescent="0.35">
      <c r="C401" s="98">
        <v>24</v>
      </c>
      <c r="D401" s="6"/>
      <c r="E401" s="6" t="str">
        <f t="shared" si="40"/>
        <v>DS Boussouma</v>
      </c>
      <c r="F401" s="127">
        <f>F$376*(Calculations!$Q29/Calculations!$Q$5)</f>
        <v>2.509532431491925</v>
      </c>
      <c r="G401" s="127">
        <f>G$376*(Calculations!$Q29/Calculations!$Q$5)</f>
        <v>3.3571945889515478</v>
      </c>
      <c r="H401" s="127">
        <f>H$376*(Calculations!$Q29/Calculations!$Q$5)</f>
        <v>4.2048567464111715</v>
      </c>
      <c r="I401" s="127">
        <f>I$376*(Calculations!$Q29/Calculations!$Q$5)</f>
        <v>4.3743891779030957</v>
      </c>
      <c r="J401" s="127">
        <f>J$376*(Calculations!$Q29/Calculations!$Q$5)</f>
        <v>3.8657918834273208</v>
      </c>
      <c r="K401" s="127">
        <f>K$376*(Calculations!$Q29/Calculations!$Q$5)</f>
        <v>3.018129725967698</v>
      </c>
      <c r="L401" s="127">
        <f>L$376*(Calculations!$Q29/Calculations!$Q$5)</f>
        <v>2.1704675685080761</v>
      </c>
      <c r="M401" s="127">
        <f>M$376*(Calculations!$Q29/Calculations!$Q$5)</f>
        <v>1.8314027055242272</v>
      </c>
      <c r="N401" s="127">
        <f>N$376*(Calculations!$Q29/Calculations!$Q$5)</f>
        <v>2.3400000000000003</v>
      </c>
      <c r="O401" s="127">
        <f>O$376*(Calculations!$Q29/Calculations!$Q$5)</f>
        <v>3.3571945889515478</v>
      </c>
      <c r="P401" s="127">
        <f>P$376*(Calculations!$Q29/Calculations!$Q$5)</f>
        <v>3.3571945889515478</v>
      </c>
      <c r="Q401" s="127">
        <f>Q$376*(Calculations!$Q29/Calculations!$Q$5)</f>
        <v>2.67906486298385</v>
      </c>
    </row>
    <row r="402" spans="3:17" x14ac:dyDescent="0.35">
      <c r="C402" s="98">
        <v>25</v>
      </c>
      <c r="D402" s="6"/>
      <c r="E402" s="6" t="str">
        <f t="shared" si="40"/>
        <v>DS Kaya</v>
      </c>
      <c r="F402" s="127">
        <f>F$376*(Calculations!$Q30/Calculations!$Q$5)</f>
        <v>2.509532431491925</v>
      </c>
      <c r="G402" s="127">
        <f>G$376*(Calculations!$Q30/Calculations!$Q$5)</f>
        <v>3.3571945889515478</v>
      </c>
      <c r="H402" s="127">
        <f>H$376*(Calculations!$Q30/Calculations!$Q$5)</f>
        <v>4.2048567464111715</v>
      </c>
      <c r="I402" s="127">
        <f>I$376*(Calculations!$Q30/Calculations!$Q$5)</f>
        <v>4.3743891779030957</v>
      </c>
      <c r="J402" s="127">
        <f>J$376*(Calculations!$Q30/Calculations!$Q$5)</f>
        <v>3.8657918834273208</v>
      </c>
      <c r="K402" s="127">
        <f>K$376*(Calculations!$Q30/Calculations!$Q$5)</f>
        <v>3.018129725967698</v>
      </c>
      <c r="L402" s="127">
        <f>L$376*(Calculations!$Q30/Calculations!$Q$5)</f>
        <v>2.1704675685080761</v>
      </c>
      <c r="M402" s="127">
        <f>M$376*(Calculations!$Q30/Calculations!$Q$5)</f>
        <v>1.8314027055242272</v>
      </c>
      <c r="N402" s="127">
        <f>N$376*(Calculations!$Q30/Calculations!$Q$5)</f>
        <v>2.3400000000000003</v>
      </c>
      <c r="O402" s="127">
        <f>O$376*(Calculations!$Q30/Calculations!$Q$5)</f>
        <v>3.3571945889515478</v>
      </c>
      <c r="P402" s="127">
        <f>P$376*(Calculations!$Q30/Calculations!$Q$5)</f>
        <v>3.3571945889515478</v>
      </c>
      <c r="Q402" s="127">
        <f>Q$376*(Calculations!$Q30/Calculations!$Q$5)</f>
        <v>2.67906486298385</v>
      </c>
    </row>
    <row r="403" spans="3:17" x14ac:dyDescent="0.35">
      <c r="C403" s="98">
        <v>26</v>
      </c>
      <c r="D403" s="6"/>
      <c r="E403" s="6" t="str">
        <f t="shared" si="40"/>
        <v>DS Kongoussi</v>
      </c>
      <c r="F403" s="127">
        <f>F$376*(Calculations!$Q31/Calculations!$Q$5)</f>
        <v>2.509532431491925</v>
      </c>
      <c r="G403" s="127">
        <f>G$376*(Calculations!$Q31/Calculations!$Q$5)</f>
        <v>3.3571945889515478</v>
      </c>
      <c r="H403" s="127">
        <f>H$376*(Calculations!$Q31/Calculations!$Q$5)</f>
        <v>4.2048567464111715</v>
      </c>
      <c r="I403" s="127">
        <f>I$376*(Calculations!$Q31/Calculations!$Q$5)</f>
        <v>4.3743891779030957</v>
      </c>
      <c r="J403" s="127">
        <f>J$376*(Calculations!$Q31/Calculations!$Q$5)</f>
        <v>3.8657918834273208</v>
      </c>
      <c r="K403" s="127">
        <f>K$376*(Calculations!$Q31/Calculations!$Q$5)</f>
        <v>3.018129725967698</v>
      </c>
      <c r="L403" s="127">
        <f>L$376*(Calculations!$Q31/Calculations!$Q$5)</f>
        <v>2.1704675685080761</v>
      </c>
      <c r="M403" s="127">
        <f>M$376*(Calculations!$Q31/Calculations!$Q$5)</f>
        <v>1.8314027055242272</v>
      </c>
      <c r="N403" s="127">
        <f>N$376*(Calculations!$Q31/Calculations!$Q$5)</f>
        <v>2.3400000000000003</v>
      </c>
      <c r="O403" s="127">
        <f>O$376*(Calculations!$Q31/Calculations!$Q$5)</f>
        <v>3.3571945889515478</v>
      </c>
      <c r="P403" s="127">
        <f>P$376*(Calculations!$Q31/Calculations!$Q$5)</f>
        <v>3.3571945889515478</v>
      </c>
      <c r="Q403" s="127">
        <f>Q$376*(Calculations!$Q31/Calculations!$Q$5)</f>
        <v>2.67906486298385</v>
      </c>
    </row>
    <row r="404" spans="3:17" x14ac:dyDescent="0.35">
      <c r="C404" s="98">
        <v>27</v>
      </c>
      <c r="D404" s="6"/>
      <c r="E404" s="6" t="str">
        <f t="shared" si="40"/>
        <v>DS Tougouri</v>
      </c>
      <c r="F404" s="127">
        <f>F$376*(Calculations!$Q32/Calculations!$Q$5)</f>
        <v>2.7990938658948394</v>
      </c>
      <c r="G404" s="127">
        <f>G$376*(Calculations!$Q32/Calculations!$Q$5)</f>
        <v>3.7445631953690337</v>
      </c>
      <c r="H404" s="127">
        <f>H$376*(Calculations!$Q32/Calculations!$Q$5)</f>
        <v>4.6900325248432289</v>
      </c>
      <c r="I404" s="127">
        <f>I$376*(Calculations!$Q32/Calculations!$Q$5)</f>
        <v>4.879126390738068</v>
      </c>
      <c r="J404" s="127">
        <f>J$376*(Calculations!$Q32/Calculations!$Q$5)</f>
        <v>4.3118447930535497</v>
      </c>
      <c r="K404" s="127">
        <f>K$376*(Calculations!$Q32/Calculations!$Q$5)</f>
        <v>3.366375463579355</v>
      </c>
      <c r="L404" s="127">
        <f>L$376*(Calculations!$Q32/Calculations!$Q$5)</f>
        <v>2.4209061341051616</v>
      </c>
      <c r="M404" s="127">
        <f>M$376*(Calculations!$Q32/Calculations!$Q$5)</f>
        <v>2.0427184023154843</v>
      </c>
      <c r="N404" s="127">
        <f>N$376*(Calculations!$Q32/Calculations!$Q$5)</f>
        <v>2.61</v>
      </c>
      <c r="O404" s="127">
        <f>O$376*(Calculations!$Q32/Calculations!$Q$5)</f>
        <v>3.7445631953690337</v>
      </c>
      <c r="P404" s="127">
        <f>P$376*(Calculations!$Q32/Calculations!$Q$5)</f>
        <v>3.7445631953690337</v>
      </c>
      <c r="Q404" s="127">
        <f>Q$376*(Calculations!$Q32/Calculations!$Q$5)</f>
        <v>2.9881877317896786</v>
      </c>
    </row>
    <row r="405" spans="3:17" x14ac:dyDescent="0.35">
      <c r="C405" s="98">
        <v>28</v>
      </c>
      <c r="D405" s="6"/>
      <c r="E405" s="6" t="str">
        <f t="shared" si="40"/>
        <v>DS Koudougou</v>
      </c>
      <c r="F405" s="127">
        <f>F$376*(Calculations!$Q33/Calculations!$Q$5)</f>
        <v>0.19304095626860962</v>
      </c>
      <c r="G405" s="127">
        <f>G$376*(Calculations!$Q33/Calculations!$Q$5)</f>
        <v>0.25824573761165748</v>
      </c>
      <c r="H405" s="127">
        <f>H$376*(Calculations!$Q33/Calculations!$Q$5)</f>
        <v>0.32345051895470545</v>
      </c>
      <c r="I405" s="127">
        <f>I$376*(Calculations!$Q33/Calculations!$Q$5)</f>
        <v>0.33649147522331502</v>
      </c>
      <c r="J405" s="127">
        <f>J$376*(Calculations!$Q33/Calculations!$Q$5)</f>
        <v>0.29736860641748619</v>
      </c>
      <c r="K405" s="127">
        <f>K$376*(Calculations!$Q33/Calculations!$Q$5)</f>
        <v>0.23216382507443831</v>
      </c>
      <c r="L405" s="127">
        <f>L$376*(Calculations!$Q33/Calculations!$Q$5)</f>
        <v>0.16695904373139048</v>
      </c>
      <c r="M405" s="127">
        <f>M$376*(Calculations!$Q33/Calculations!$Q$5)</f>
        <v>0.14087713119417133</v>
      </c>
      <c r="N405" s="127">
        <f>N$376*(Calculations!$Q33/Calculations!$Q$5)</f>
        <v>0.18</v>
      </c>
      <c r="O405" s="127">
        <f>O$376*(Calculations!$Q33/Calculations!$Q$5)</f>
        <v>0.25824573761165748</v>
      </c>
      <c r="P405" s="127">
        <f>P$376*(Calculations!$Q33/Calculations!$Q$5)</f>
        <v>0.25824573761165748</v>
      </c>
      <c r="Q405" s="127">
        <f>Q$376*(Calculations!$Q33/Calculations!$Q$5)</f>
        <v>0.20608191253721922</v>
      </c>
    </row>
    <row r="406" spans="3:17" x14ac:dyDescent="0.35">
      <c r="C406" s="98">
        <v>29</v>
      </c>
      <c r="D406" s="6"/>
      <c r="E406" s="6" t="str">
        <f t="shared" si="40"/>
        <v>DS LÃ©o</v>
      </c>
      <c r="F406" s="127">
        <f>F$376*(Calculations!$Q34/Calculations!$Q$5)</f>
        <v>0.67564334694013362</v>
      </c>
      <c r="G406" s="127">
        <f>G$376*(Calculations!$Q34/Calculations!$Q$5)</f>
        <v>0.90386008164080123</v>
      </c>
      <c r="H406" s="127">
        <f>H$376*(Calculations!$Q34/Calculations!$Q$5)</f>
        <v>1.132076816341469</v>
      </c>
      <c r="I406" s="127">
        <f>I$376*(Calculations!$Q34/Calculations!$Q$5)</f>
        <v>1.1777201632816026</v>
      </c>
      <c r="J406" s="127">
        <f>J$376*(Calculations!$Q34/Calculations!$Q$5)</f>
        <v>1.0407901224612015</v>
      </c>
      <c r="K406" s="127">
        <f>K$376*(Calculations!$Q34/Calculations!$Q$5)</f>
        <v>0.812573387760534</v>
      </c>
      <c r="L406" s="127">
        <f>L$376*(Calculations!$Q34/Calculations!$Q$5)</f>
        <v>0.58435665305986662</v>
      </c>
      <c r="M406" s="127">
        <f>M$376*(Calculations!$Q34/Calculations!$Q$5)</f>
        <v>0.49306995917959956</v>
      </c>
      <c r="N406" s="127">
        <f>N$376*(Calculations!$Q34/Calculations!$Q$5)</f>
        <v>0.63</v>
      </c>
      <c r="O406" s="127">
        <f>O$376*(Calculations!$Q34/Calculations!$Q$5)</f>
        <v>0.90386008164080123</v>
      </c>
      <c r="P406" s="127">
        <f>P$376*(Calculations!$Q34/Calculations!$Q$5)</f>
        <v>0.90386008164080123</v>
      </c>
      <c r="Q406" s="127">
        <f>Q$376*(Calculations!$Q34/Calculations!$Q$5)</f>
        <v>0.72128669388026723</v>
      </c>
    </row>
    <row r="407" spans="3:17" x14ac:dyDescent="0.35">
      <c r="C407" s="98">
        <v>30</v>
      </c>
      <c r="D407" s="6"/>
      <c r="E407" s="6" t="str">
        <f t="shared" si="40"/>
        <v>DS Nanoro</v>
      </c>
      <c r="F407" s="127">
        <f>F$376*(Calculations!$Q35/Calculations!$Q$5)</f>
        <v>0.19304095626860962</v>
      </c>
      <c r="G407" s="127">
        <f>G$376*(Calculations!$Q35/Calculations!$Q$5)</f>
        <v>0.25824573761165748</v>
      </c>
      <c r="H407" s="127">
        <f>H$376*(Calculations!$Q35/Calculations!$Q$5)</f>
        <v>0.32345051895470545</v>
      </c>
      <c r="I407" s="127">
        <f>I$376*(Calculations!$Q35/Calculations!$Q$5)</f>
        <v>0.33649147522331502</v>
      </c>
      <c r="J407" s="127">
        <f>J$376*(Calculations!$Q35/Calculations!$Q$5)</f>
        <v>0.29736860641748619</v>
      </c>
      <c r="K407" s="127">
        <f>K$376*(Calculations!$Q35/Calculations!$Q$5)</f>
        <v>0.23216382507443831</v>
      </c>
      <c r="L407" s="127">
        <f>L$376*(Calculations!$Q35/Calculations!$Q$5)</f>
        <v>0.16695904373139048</v>
      </c>
      <c r="M407" s="127">
        <f>M$376*(Calculations!$Q35/Calculations!$Q$5)</f>
        <v>0.14087713119417133</v>
      </c>
      <c r="N407" s="127">
        <f>N$376*(Calculations!$Q35/Calculations!$Q$5)</f>
        <v>0.18</v>
      </c>
      <c r="O407" s="127">
        <f>O$376*(Calculations!$Q35/Calculations!$Q$5)</f>
        <v>0.25824573761165748</v>
      </c>
      <c r="P407" s="127">
        <f>P$376*(Calculations!$Q35/Calculations!$Q$5)</f>
        <v>0.25824573761165748</v>
      </c>
      <c r="Q407" s="127">
        <f>Q$376*(Calculations!$Q35/Calculations!$Q$5)</f>
        <v>0.20608191253721922</v>
      </c>
    </row>
    <row r="408" spans="3:17" x14ac:dyDescent="0.35">
      <c r="C408" s="98">
        <v>31</v>
      </c>
      <c r="D408" s="6"/>
      <c r="E408" s="6" t="str">
        <f t="shared" si="40"/>
        <v>DS RÃ©o</v>
      </c>
      <c r="F408" s="127">
        <f>F$376*(Calculations!$Q36/Calculations!$Q$5)</f>
        <v>0.57912286880582886</v>
      </c>
      <c r="G408" s="127">
        <f>G$376*(Calculations!$Q36/Calculations!$Q$5)</f>
        <v>0.77473721283497254</v>
      </c>
      <c r="H408" s="127">
        <f>H$376*(Calculations!$Q36/Calculations!$Q$5)</f>
        <v>0.97035155686411645</v>
      </c>
      <c r="I408" s="127">
        <f>I$376*(Calculations!$Q36/Calculations!$Q$5)</f>
        <v>1.0094744256699451</v>
      </c>
      <c r="J408" s="127">
        <f>J$376*(Calculations!$Q36/Calculations!$Q$5)</f>
        <v>0.89210581925245858</v>
      </c>
      <c r="K408" s="127">
        <f>K$376*(Calculations!$Q36/Calculations!$Q$5)</f>
        <v>0.69649147522331489</v>
      </c>
      <c r="L408" s="127">
        <f>L$376*(Calculations!$Q36/Calculations!$Q$5)</f>
        <v>0.50087713119417143</v>
      </c>
      <c r="M408" s="127">
        <f>M$376*(Calculations!$Q36/Calculations!$Q$5)</f>
        <v>0.422631393582514</v>
      </c>
      <c r="N408" s="127">
        <f>N$376*(Calculations!$Q36/Calculations!$Q$5)</f>
        <v>0.54</v>
      </c>
      <c r="O408" s="127">
        <f>O$376*(Calculations!$Q36/Calculations!$Q$5)</f>
        <v>0.77473721283497254</v>
      </c>
      <c r="P408" s="127">
        <f>P$376*(Calculations!$Q36/Calculations!$Q$5)</f>
        <v>0.77473721283497254</v>
      </c>
      <c r="Q408" s="127">
        <f>Q$376*(Calculations!$Q36/Calculations!$Q$5)</f>
        <v>0.61824573761165769</v>
      </c>
    </row>
    <row r="409" spans="3:17" x14ac:dyDescent="0.35">
      <c r="C409" s="98">
        <v>32</v>
      </c>
      <c r="D409" s="6"/>
      <c r="E409" s="6" t="str">
        <f t="shared" si="40"/>
        <v>DS Sabou</v>
      </c>
      <c r="F409" s="127">
        <f>F$376*(Calculations!$Q37/Calculations!$Q$5)</f>
        <v>0.19304095626860962</v>
      </c>
      <c r="G409" s="127">
        <f>G$376*(Calculations!$Q37/Calculations!$Q$5)</f>
        <v>0.25824573761165748</v>
      </c>
      <c r="H409" s="127">
        <f>H$376*(Calculations!$Q37/Calculations!$Q$5)</f>
        <v>0.32345051895470545</v>
      </c>
      <c r="I409" s="127">
        <f>I$376*(Calculations!$Q37/Calculations!$Q$5)</f>
        <v>0.33649147522331502</v>
      </c>
      <c r="J409" s="127">
        <f>J$376*(Calculations!$Q37/Calculations!$Q$5)</f>
        <v>0.29736860641748619</v>
      </c>
      <c r="K409" s="127">
        <f>K$376*(Calculations!$Q37/Calculations!$Q$5)</f>
        <v>0.23216382507443831</v>
      </c>
      <c r="L409" s="127">
        <f>L$376*(Calculations!$Q37/Calculations!$Q$5)</f>
        <v>0.16695904373139048</v>
      </c>
      <c r="M409" s="127">
        <f>M$376*(Calculations!$Q37/Calculations!$Q$5)</f>
        <v>0.14087713119417133</v>
      </c>
      <c r="N409" s="127">
        <f>N$376*(Calculations!$Q37/Calculations!$Q$5)</f>
        <v>0.18</v>
      </c>
      <c r="O409" s="127">
        <f>O$376*(Calculations!$Q37/Calculations!$Q$5)</f>
        <v>0.25824573761165748</v>
      </c>
      <c r="P409" s="127">
        <f>P$376*(Calculations!$Q37/Calculations!$Q$5)</f>
        <v>0.25824573761165748</v>
      </c>
      <c r="Q409" s="127">
        <f>Q$376*(Calculations!$Q37/Calculations!$Q$5)</f>
        <v>0.20608191253721922</v>
      </c>
    </row>
    <row r="410" spans="3:17" x14ac:dyDescent="0.35">
      <c r="C410" s="98">
        <v>33</v>
      </c>
      <c r="D410" s="6"/>
      <c r="E410" s="6" t="str">
        <f t="shared" si="40"/>
        <v>DS Sapouy</v>
      </c>
      <c r="F410" s="127">
        <f>F$376*(Calculations!$Q38/Calculations!$Q$5)</f>
        <v>0.48260239067152411</v>
      </c>
      <c r="G410" s="127">
        <f>G$376*(Calculations!$Q38/Calculations!$Q$5)</f>
        <v>0.64561434402914386</v>
      </c>
      <c r="H410" s="127">
        <f>H$376*(Calculations!$Q38/Calculations!$Q$5)</f>
        <v>0.80862629738676373</v>
      </c>
      <c r="I410" s="127">
        <f>I$376*(Calculations!$Q38/Calculations!$Q$5)</f>
        <v>0.84122868805828765</v>
      </c>
      <c r="J410" s="127">
        <f>J$376*(Calculations!$Q38/Calculations!$Q$5)</f>
        <v>0.74342151604371554</v>
      </c>
      <c r="K410" s="127">
        <f>K$376*(Calculations!$Q38/Calculations!$Q$5)</f>
        <v>0.58040956268609578</v>
      </c>
      <c r="L410" s="127">
        <f>L$376*(Calculations!$Q38/Calculations!$Q$5)</f>
        <v>0.41739760932847619</v>
      </c>
      <c r="M410" s="127">
        <f>M$376*(Calculations!$Q38/Calculations!$Q$5)</f>
        <v>0.35219282798542834</v>
      </c>
      <c r="N410" s="127">
        <f>N$376*(Calculations!$Q38/Calculations!$Q$5)</f>
        <v>0.45000000000000007</v>
      </c>
      <c r="O410" s="127">
        <f>O$376*(Calculations!$Q38/Calculations!$Q$5)</f>
        <v>0.64561434402914386</v>
      </c>
      <c r="P410" s="127">
        <f>P$376*(Calculations!$Q38/Calculations!$Q$5)</f>
        <v>0.64561434402914386</v>
      </c>
      <c r="Q410" s="127">
        <f>Q$376*(Calculations!$Q38/Calculations!$Q$5)</f>
        <v>0.51520478134304815</v>
      </c>
    </row>
    <row r="411" spans="3:17" x14ac:dyDescent="0.35">
      <c r="C411" s="98">
        <v>34</v>
      </c>
      <c r="D411" s="6"/>
      <c r="E411" s="6" t="str">
        <f t="shared" si="40"/>
        <v>DS Tenado</v>
      </c>
      <c r="F411" s="127">
        <f>F$376*(Calculations!$Q39/Calculations!$Q$5)</f>
        <v>0.57912286880582886</v>
      </c>
      <c r="G411" s="127">
        <f>G$376*(Calculations!$Q39/Calculations!$Q$5)</f>
        <v>0.77473721283497254</v>
      </c>
      <c r="H411" s="127">
        <f>H$376*(Calculations!$Q39/Calculations!$Q$5)</f>
        <v>0.97035155686411645</v>
      </c>
      <c r="I411" s="127">
        <f>I$376*(Calculations!$Q39/Calculations!$Q$5)</f>
        <v>1.0094744256699451</v>
      </c>
      <c r="J411" s="127">
        <f>J$376*(Calculations!$Q39/Calculations!$Q$5)</f>
        <v>0.89210581925245858</v>
      </c>
      <c r="K411" s="127">
        <f>K$376*(Calculations!$Q39/Calculations!$Q$5)</f>
        <v>0.69649147522331489</v>
      </c>
      <c r="L411" s="127">
        <f>L$376*(Calculations!$Q39/Calculations!$Q$5)</f>
        <v>0.50087713119417143</v>
      </c>
      <c r="M411" s="127">
        <f>M$376*(Calculations!$Q39/Calculations!$Q$5)</f>
        <v>0.422631393582514</v>
      </c>
      <c r="N411" s="127">
        <f>N$376*(Calculations!$Q39/Calculations!$Q$5)</f>
        <v>0.54</v>
      </c>
      <c r="O411" s="127">
        <f>O$376*(Calculations!$Q39/Calculations!$Q$5)</f>
        <v>0.77473721283497254</v>
      </c>
      <c r="P411" s="127">
        <f>P$376*(Calculations!$Q39/Calculations!$Q$5)</f>
        <v>0.77473721283497254</v>
      </c>
      <c r="Q411" s="127">
        <f>Q$376*(Calculations!$Q39/Calculations!$Q$5)</f>
        <v>0.61824573761165769</v>
      </c>
    </row>
    <row r="412" spans="3:17" x14ac:dyDescent="0.35">
      <c r="C412" s="98">
        <v>35</v>
      </c>
      <c r="D412" s="6"/>
      <c r="E412" s="6" t="str">
        <f t="shared" si="40"/>
        <v>DS Kombissiri</v>
      </c>
      <c r="F412" s="127">
        <f>F$376*(Calculations!$Q40/Calculations!$Q$5)</f>
        <v>0.19304095626860962</v>
      </c>
      <c r="G412" s="127">
        <f>G$376*(Calculations!$Q40/Calculations!$Q$5)</f>
        <v>0.25824573761165748</v>
      </c>
      <c r="H412" s="127">
        <f>H$376*(Calculations!$Q40/Calculations!$Q$5)</f>
        <v>0.32345051895470545</v>
      </c>
      <c r="I412" s="127">
        <f>I$376*(Calculations!$Q40/Calculations!$Q$5)</f>
        <v>0.33649147522331502</v>
      </c>
      <c r="J412" s="127">
        <f>J$376*(Calculations!$Q40/Calculations!$Q$5)</f>
        <v>0.29736860641748619</v>
      </c>
      <c r="K412" s="127">
        <f>K$376*(Calculations!$Q40/Calculations!$Q$5)</f>
        <v>0.23216382507443831</v>
      </c>
      <c r="L412" s="127">
        <f>L$376*(Calculations!$Q40/Calculations!$Q$5)</f>
        <v>0.16695904373139048</v>
      </c>
      <c r="M412" s="127">
        <f>M$376*(Calculations!$Q40/Calculations!$Q$5)</f>
        <v>0.14087713119417133</v>
      </c>
      <c r="N412" s="127">
        <f>N$376*(Calculations!$Q40/Calculations!$Q$5)</f>
        <v>0.18</v>
      </c>
      <c r="O412" s="127">
        <f>O$376*(Calculations!$Q40/Calculations!$Q$5)</f>
        <v>0.25824573761165748</v>
      </c>
      <c r="P412" s="127">
        <f>P$376*(Calculations!$Q40/Calculations!$Q$5)</f>
        <v>0.25824573761165748</v>
      </c>
      <c r="Q412" s="127">
        <f>Q$376*(Calculations!$Q40/Calculations!$Q$5)</f>
        <v>0.20608191253721922</v>
      </c>
    </row>
    <row r="413" spans="3:17" x14ac:dyDescent="0.35">
      <c r="C413" s="98">
        <v>36</v>
      </c>
      <c r="D413" s="6"/>
      <c r="E413" s="6" t="str">
        <f t="shared" si="40"/>
        <v>DS Manga</v>
      </c>
      <c r="F413" s="127">
        <f>F$376*(Calculations!$Q41/Calculations!$Q$5)</f>
        <v>0.67564334694013362</v>
      </c>
      <c r="G413" s="127">
        <f>G$376*(Calculations!$Q41/Calculations!$Q$5)</f>
        <v>0.90386008164080123</v>
      </c>
      <c r="H413" s="127">
        <f>H$376*(Calculations!$Q41/Calculations!$Q$5)</f>
        <v>1.132076816341469</v>
      </c>
      <c r="I413" s="127">
        <f>I$376*(Calculations!$Q41/Calculations!$Q$5)</f>
        <v>1.1777201632816026</v>
      </c>
      <c r="J413" s="127">
        <f>J$376*(Calculations!$Q41/Calculations!$Q$5)</f>
        <v>1.0407901224612015</v>
      </c>
      <c r="K413" s="127">
        <f>K$376*(Calculations!$Q41/Calculations!$Q$5)</f>
        <v>0.812573387760534</v>
      </c>
      <c r="L413" s="127">
        <f>L$376*(Calculations!$Q41/Calculations!$Q$5)</f>
        <v>0.58435665305986662</v>
      </c>
      <c r="M413" s="127">
        <f>M$376*(Calculations!$Q41/Calculations!$Q$5)</f>
        <v>0.49306995917959956</v>
      </c>
      <c r="N413" s="127">
        <f>N$376*(Calculations!$Q41/Calculations!$Q$5)</f>
        <v>0.63</v>
      </c>
      <c r="O413" s="127">
        <f>O$376*(Calculations!$Q41/Calculations!$Q$5)</f>
        <v>0.90386008164080123</v>
      </c>
      <c r="P413" s="127">
        <f>P$376*(Calculations!$Q41/Calculations!$Q$5)</f>
        <v>0.90386008164080123</v>
      </c>
      <c r="Q413" s="127">
        <f>Q$376*(Calculations!$Q41/Calculations!$Q$5)</f>
        <v>0.72128669388026723</v>
      </c>
    </row>
    <row r="414" spans="3:17" x14ac:dyDescent="0.35">
      <c r="C414" s="98">
        <v>37</v>
      </c>
      <c r="E414" s="6" t="str">
        <f t="shared" si="40"/>
        <v>DS Po</v>
      </c>
      <c r="F414" s="127">
        <f>F$376*(Calculations!$Q42/Calculations!$Q$5)</f>
        <v>0.38608191253721924</v>
      </c>
      <c r="G414" s="127">
        <f>G$376*(Calculations!$Q42/Calculations!$Q$5)</f>
        <v>0.51649147522331496</v>
      </c>
      <c r="H414" s="127">
        <f>H$376*(Calculations!$Q42/Calculations!$Q$5)</f>
        <v>0.64690103790941089</v>
      </c>
      <c r="I414" s="127">
        <f>I$376*(Calculations!$Q42/Calculations!$Q$5)</f>
        <v>0.67298295044663003</v>
      </c>
      <c r="J414" s="127">
        <f>J$376*(Calculations!$Q42/Calculations!$Q$5)</f>
        <v>0.59473721283497238</v>
      </c>
      <c r="K414" s="127">
        <f>K$376*(Calculations!$Q42/Calculations!$Q$5)</f>
        <v>0.46432765014887661</v>
      </c>
      <c r="L414" s="127">
        <f>L$376*(Calculations!$Q42/Calculations!$Q$5)</f>
        <v>0.33391808746278095</v>
      </c>
      <c r="M414" s="127">
        <f>M$376*(Calculations!$Q42/Calculations!$Q$5)</f>
        <v>0.28175426238834267</v>
      </c>
      <c r="N414" s="127">
        <f>N$376*(Calculations!$Q42/Calculations!$Q$5)</f>
        <v>0.36</v>
      </c>
      <c r="O414" s="127">
        <f>O$376*(Calculations!$Q42/Calculations!$Q$5)</f>
        <v>0.51649147522331496</v>
      </c>
      <c r="P414" s="127">
        <f>P$376*(Calculations!$Q42/Calculations!$Q$5)</f>
        <v>0.51649147522331496</v>
      </c>
      <c r="Q414" s="127">
        <f>Q$376*(Calculations!$Q42/Calculations!$Q$5)</f>
        <v>0.41216382507443844</v>
      </c>
    </row>
    <row r="415" spans="3:17" x14ac:dyDescent="0.35">
      <c r="C415" s="98">
        <v>38</v>
      </c>
      <c r="E415" s="6" t="str">
        <f t="shared" si="40"/>
        <v>DS Sapone</v>
      </c>
      <c r="F415" s="127">
        <f>F$376*(Calculations!$Q43/Calculations!$Q$5)</f>
        <v>0.19304095626860962</v>
      </c>
      <c r="G415" s="127">
        <f>G$376*(Calculations!$Q43/Calculations!$Q$5)</f>
        <v>0.25824573761165748</v>
      </c>
      <c r="H415" s="127">
        <f>H$376*(Calculations!$Q43/Calculations!$Q$5)</f>
        <v>0.32345051895470545</v>
      </c>
      <c r="I415" s="127">
        <f>I$376*(Calculations!$Q43/Calculations!$Q$5)</f>
        <v>0.33649147522331502</v>
      </c>
      <c r="J415" s="127">
        <f>J$376*(Calculations!$Q43/Calculations!$Q$5)</f>
        <v>0.29736860641748619</v>
      </c>
      <c r="K415" s="127">
        <f>K$376*(Calculations!$Q43/Calculations!$Q$5)</f>
        <v>0.23216382507443831</v>
      </c>
      <c r="L415" s="127">
        <f>L$376*(Calculations!$Q43/Calculations!$Q$5)</f>
        <v>0.16695904373139048</v>
      </c>
      <c r="M415" s="127">
        <f>M$376*(Calculations!$Q43/Calculations!$Q$5)</f>
        <v>0.14087713119417133</v>
      </c>
      <c r="N415" s="127">
        <f>N$376*(Calculations!$Q43/Calculations!$Q$5)</f>
        <v>0.18</v>
      </c>
      <c r="O415" s="127">
        <f>O$376*(Calculations!$Q43/Calculations!$Q$5)</f>
        <v>0.25824573761165748</v>
      </c>
      <c r="P415" s="127">
        <f>P$376*(Calculations!$Q43/Calculations!$Q$5)</f>
        <v>0.25824573761165748</v>
      </c>
      <c r="Q415" s="127">
        <f>Q$376*(Calculations!$Q43/Calculations!$Q$5)</f>
        <v>0.20608191253721922</v>
      </c>
    </row>
    <row r="416" spans="3:17" x14ac:dyDescent="0.35">
      <c r="C416" s="98">
        <v>39</v>
      </c>
      <c r="E416" s="6" t="str">
        <f t="shared" si="40"/>
        <v>DS Bogande</v>
      </c>
      <c r="F416" s="127">
        <f>F$376*(Calculations!$Q44/Calculations!$Q$5)</f>
        <v>2.2199709970890105</v>
      </c>
      <c r="G416" s="127">
        <f>G$376*(Calculations!$Q44/Calculations!$Q$5)</f>
        <v>2.9698259825340614</v>
      </c>
      <c r="H416" s="127">
        <f>H$376*(Calculations!$Q44/Calculations!$Q$5)</f>
        <v>3.7196809679791127</v>
      </c>
      <c r="I416" s="127">
        <f>I$376*(Calculations!$Q44/Calculations!$Q$5)</f>
        <v>3.8696519650681229</v>
      </c>
      <c r="J416" s="127">
        <f>J$376*(Calculations!$Q44/Calculations!$Q$5)</f>
        <v>3.419738973801091</v>
      </c>
      <c r="K416" s="127">
        <f>K$376*(Calculations!$Q44/Calculations!$Q$5)</f>
        <v>2.6698839883560406</v>
      </c>
      <c r="L416" s="127">
        <f>L$376*(Calculations!$Q44/Calculations!$Q$5)</f>
        <v>1.9200290029109903</v>
      </c>
      <c r="M416" s="127">
        <f>M$376*(Calculations!$Q44/Calculations!$Q$5)</f>
        <v>1.6200870087329702</v>
      </c>
      <c r="N416" s="127">
        <f>N$376*(Calculations!$Q44/Calculations!$Q$5)</f>
        <v>2.0700000000000003</v>
      </c>
      <c r="O416" s="127">
        <f>O$376*(Calculations!$Q44/Calculations!$Q$5)</f>
        <v>2.9698259825340614</v>
      </c>
      <c r="P416" s="127">
        <f>P$376*(Calculations!$Q44/Calculations!$Q$5)</f>
        <v>2.9698259825340614</v>
      </c>
      <c r="Q416" s="127">
        <f>Q$376*(Calculations!$Q44/Calculations!$Q$5)</f>
        <v>2.3699419941780211</v>
      </c>
    </row>
    <row r="417" spans="3:17" x14ac:dyDescent="0.35">
      <c r="C417" s="98">
        <v>40</v>
      </c>
      <c r="E417" s="6" t="str">
        <f t="shared" si="40"/>
        <v>DS Diapaga</v>
      </c>
      <c r="F417" s="127">
        <f>F$376*(Calculations!$Q45/Calculations!$Q$5)</f>
        <v>2.2199709970890105</v>
      </c>
      <c r="G417" s="127">
        <f>G$376*(Calculations!$Q45/Calculations!$Q$5)</f>
        <v>2.9698259825340614</v>
      </c>
      <c r="H417" s="127">
        <f>H$376*(Calculations!$Q45/Calculations!$Q$5)</f>
        <v>3.7196809679791127</v>
      </c>
      <c r="I417" s="127">
        <f>I$376*(Calculations!$Q45/Calculations!$Q$5)</f>
        <v>3.8696519650681229</v>
      </c>
      <c r="J417" s="127">
        <f>J$376*(Calculations!$Q45/Calculations!$Q$5)</f>
        <v>3.419738973801091</v>
      </c>
      <c r="K417" s="127">
        <f>K$376*(Calculations!$Q45/Calculations!$Q$5)</f>
        <v>2.6698839883560406</v>
      </c>
      <c r="L417" s="127">
        <f>L$376*(Calculations!$Q45/Calculations!$Q$5)</f>
        <v>1.9200290029109903</v>
      </c>
      <c r="M417" s="127">
        <f>M$376*(Calculations!$Q45/Calculations!$Q$5)</f>
        <v>1.6200870087329702</v>
      </c>
      <c r="N417" s="127">
        <f>N$376*(Calculations!$Q45/Calculations!$Q$5)</f>
        <v>2.0700000000000003</v>
      </c>
      <c r="O417" s="127">
        <f>O$376*(Calculations!$Q45/Calculations!$Q$5)</f>
        <v>2.9698259825340614</v>
      </c>
      <c r="P417" s="127">
        <f>P$376*(Calculations!$Q45/Calculations!$Q$5)</f>
        <v>2.9698259825340614</v>
      </c>
      <c r="Q417" s="127">
        <f>Q$376*(Calculations!$Q45/Calculations!$Q$5)</f>
        <v>2.3699419941780211</v>
      </c>
    </row>
    <row r="418" spans="3:17" x14ac:dyDescent="0.35">
      <c r="C418" s="98">
        <v>41</v>
      </c>
      <c r="E418" s="6" t="str">
        <f t="shared" si="40"/>
        <v>DS Fada</v>
      </c>
      <c r="F418" s="127">
        <f>F$376*(Calculations!$Q46/Calculations!$Q$5)</f>
        <v>2.1234505189547059</v>
      </c>
      <c r="G418" s="127">
        <f>G$376*(Calculations!$Q46/Calculations!$Q$5)</f>
        <v>2.8407031137282326</v>
      </c>
      <c r="H418" s="127">
        <f>H$376*(Calculations!$Q46/Calculations!$Q$5)</f>
        <v>3.5579557085017601</v>
      </c>
      <c r="I418" s="127">
        <f>I$376*(Calculations!$Q46/Calculations!$Q$5)</f>
        <v>3.7014062274564656</v>
      </c>
      <c r="J418" s="127">
        <f>J$376*(Calculations!$Q46/Calculations!$Q$5)</f>
        <v>3.2710546705923482</v>
      </c>
      <c r="K418" s="127">
        <f>K$376*(Calculations!$Q46/Calculations!$Q$5)</f>
        <v>2.5538020758188216</v>
      </c>
      <c r="L418" s="127">
        <f>L$376*(Calculations!$Q46/Calculations!$Q$5)</f>
        <v>1.8365494810452954</v>
      </c>
      <c r="M418" s="127">
        <f>M$376*(Calculations!$Q46/Calculations!$Q$5)</f>
        <v>1.5496484431358846</v>
      </c>
      <c r="N418" s="127">
        <f>N$376*(Calculations!$Q46/Calculations!$Q$5)</f>
        <v>1.9800000000000002</v>
      </c>
      <c r="O418" s="127">
        <f>O$376*(Calculations!$Q46/Calculations!$Q$5)</f>
        <v>2.8407031137282326</v>
      </c>
      <c r="P418" s="127">
        <f>P$376*(Calculations!$Q46/Calculations!$Q$5)</f>
        <v>2.8407031137282326</v>
      </c>
      <c r="Q418" s="127">
        <f>Q$376*(Calculations!$Q46/Calculations!$Q$5)</f>
        <v>2.2669010379094114</v>
      </c>
    </row>
    <row r="419" spans="3:17" x14ac:dyDescent="0.35">
      <c r="C419" s="98">
        <v>42</v>
      </c>
      <c r="E419" s="6" t="str">
        <f t="shared" si="40"/>
        <v>DS Gayeri</v>
      </c>
      <c r="F419" s="127">
        <f>F$376*(Calculations!$Q47/Calculations!$Q$5)</f>
        <v>2.2199709970890105</v>
      </c>
      <c r="G419" s="127">
        <f>G$376*(Calculations!$Q47/Calculations!$Q$5)</f>
        <v>2.9698259825340614</v>
      </c>
      <c r="H419" s="127">
        <f>H$376*(Calculations!$Q47/Calculations!$Q$5)</f>
        <v>3.7196809679791127</v>
      </c>
      <c r="I419" s="127">
        <f>I$376*(Calculations!$Q47/Calculations!$Q$5)</f>
        <v>3.8696519650681229</v>
      </c>
      <c r="J419" s="127">
        <f>J$376*(Calculations!$Q47/Calculations!$Q$5)</f>
        <v>3.419738973801091</v>
      </c>
      <c r="K419" s="127">
        <f>K$376*(Calculations!$Q47/Calculations!$Q$5)</f>
        <v>2.6698839883560406</v>
      </c>
      <c r="L419" s="127">
        <f>L$376*(Calculations!$Q47/Calculations!$Q$5)</f>
        <v>1.9200290029109903</v>
      </c>
      <c r="M419" s="127">
        <f>M$376*(Calculations!$Q47/Calculations!$Q$5)</f>
        <v>1.6200870087329702</v>
      </c>
      <c r="N419" s="127">
        <f>N$376*(Calculations!$Q47/Calculations!$Q$5)</f>
        <v>2.0700000000000003</v>
      </c>
      <c r="O419" s="127">
        <f>O$376*(Calculations!$Q47/Calculations!$Q$5)</f>
        <v>2.9698259825340614</v>
      </c>
      <c r="P419" s="127">
        <f>P$376*(Calculations!$Q47/Calculations!$Q$5)</f>
        <v>2.9698259825340614</v>
      </c>
      <c r="Q419" s="127">
        <f>Q$376*(Calculations!$Q47/Calculations!$Q$5)</f>
        <v>2.3699419941780211</v>
      </c>
    </row>
    <row r="420" spans="3:17" x14ac:dyDescent="0.35">
      <c r="C420" s="98">
        <v>43</v>
      </c>
      <c r="E420" s="6" t="str">
        <f t="shared" si="40"/>
        <v>DS Manni</v>
      </c>
      <c r="F420" s="127">
        <f>F$376*(Calculations!$Q48/Calculations!$Q$5)</f>
        <v>2.2199709970890105</v>
      </c>
      <c r="G420" s="127">
        <f>G$376*(Calculations!$Q48/Calculations!$Q$5)</f>
        <v>2.9698259825340614</v>
      </c>
      <c r="H420" s="127">
        <f>H$376*(Calculations!$Q48/Calculations!$Q$5)</f>
        <v>3.7196809679791127</v>
      </c>
      <c r="I420" s="127">
        <f>I$376*(Calculations!$Q48/Calculations!$Q$5)</f>
        <v>3.8696519650681229</v>
      </c>
      <c r="J420" s="127">
        <f>J$376*(Calculations!$Q48/Calculations!$Q$5)</f>
        <v>3.419738973801091</v>
      </c>
      <c r="K420" s="127">
        <f>K$376*(Calculations!$Q48/Calculations!$Q$5)</f>
        <v>2.6698839883560406</v>
      </c>
      <c r="L420" s="127">
        <f>L$376*(Calculations!$Q48/Calculations!$Q$5)</f>
        <v>1.9200290029109903</v>
      </c>
      <c r="M420" s="127">
        <f>M$376*(Calculations!$Q48/Calculations!$Q$5)</f>
        <v>1.6200870087329702</v>
      </c>
      <c r="N420" s="127">
        <f>N$376*(Calculations!$Q48/Calculations!$Q$5)</f>
        <v>2.0700000000000003</v>
      </c>
      <c r="O420" s="127">
        <f>O$376*(Calculations!$Q48/Calculations!$Q$5)</f>
        <v>2.9698259825340614</v>
      </c>
      <c r="P420" s="127">
        <f>P$376*(Calculations!$Q48/Calculations!$Q$5)</f>
        <v>2.9698259825340614</v>
      </c>
      <c r="Q420" s="127">
        <f>Q$376*(Calculations!$Q48/Calculations!$Q$5)</f>
        <v>2.3699419941780211</v>
      </c>
    </row>
    <row r="421" spans="3:17" x14ac:dyDescent="0.35">
      <c r="C421" s="98">
        <v>44</v>
      </c>
      <c r="E421" s="6" t="str">
        <f t="shared" si="40"/>
        <v>DS Pama</v>
      </c>
      <c r="F421" s="127">
        <f>F$376*(Calculations!$Q49/Calculations!$Q$5)</f>
        <v>2.2199709970890105</v>
      </c>
      <c r="G421" s="127">
        <f>G$376*(Calculations!$Q49/Calculations!$Q$5)</f>
        <v>2.9698259825340614</v>
      </c>
      <c r="H421" s="127">
        <f>H$376*(Calculations!$Q49/Calculations!$Q$5)</f>
        <v>3.7196809679791127</v>
      </c>
      <c r="I421" s="127">
        <f>I$376*(Calculations!$Q49/Calculations!$Q$5)</f>
        <v>3.8696519650681229</v>
      </c>
      <c r="J421" s="127">
        <f>J$376*(Calculations!$Q49/Calculations!$Q$5)</f>
        <v>3.419738973801091</v>
      </c>
      <c r="K421" s="127">
        <f>K$376*(Calculations!$Q49/Calculations!$Q$5)</f>
        <v>2.6698839883560406</v>
      </c>
      <c r="L421" s="127">
        <f>L$376*(Calculations!$Q49/Calculations!$Q$5)</f>
        <v>1.9200290029109903</v>
      </c>
      <c r="M421" s="127">
        <f>M$376*(Calculations!$Q49/Calculations!$Q$5)</f>
        <v>1.6200870087329702</v>
      </c>
      <c r="N421" s="127">
        <f>N$376*(Calculations!$Q49/Calculations!$Q$5)</f>
        <v>2.0700000000000003</v>
      </c>
      <c r="O421" s="127">
        <f>O$376*(Calculations!$Q49/Calculations!$Q$5)</f>
        <v>2.9698259825340614</v>
      </c>
      <c r="P421" s="127">
        <f>P$376*(Calculations!$Q49/Calculations!$Q$5)</f>
        <v>2.9698259825340614</v>
      </c>
      <c r="Q421" s="127">
        <f>Q$376*(Calculations!$Q49/Calculations!$Q$5)</f>
        <v>2.3699419941780211</v>
      </c>
    </row>
    <row r="422" spans="3:17" x14ac:dyDescent="0.35">
      <c r="C422" s="98">
        <v>45</v>
      </c>
      <c r="E422" s="6" t="str">
        <f t="shared" si="40"/>
        <v>DS Dafra</v>
      </c>
      <c r="F422" s="127">
        <f>F$376*(Calculations!$Q50/Calculations!$Q$5)</f>
        <v>0.28956143440291443</v>
      </c>
      <c r="G422" s="127">
        <f>G$376*(Calculations!$Q50/Calculations!$Q$5)</f>
        <v>0.38736860641748627</v>
      </c>
      <c r="H422" s="127">
        <f>H$376*(Calculations!$Q50/Calculations!$Q$5)</f>
        <v>0.48517577843205822</v>
      </c>
      <c r="I422" s="127">
        <f>I$376*(Calculations!$Q50/Calculations!$Q$5)</f>
        <v>0.50473721283497253</v>
      </c>
      <c r="J422" s="127">
        <f>J$376*(Calculations!$Q50/Calculations!$Q$5)</f>
        <v>0.44605290962622929</v>
      </c>
      <c r="K422" s="127">
        <f>K$376*(Calculations!$Q50/Calculations!$Q$5)</f>
        <v>0.34824573761165745</v>
      </c>
      <c r="L422" s="127">
        <f>L$376*(Calculations!$Q50/Calculations!$Q$5)</f>
        <v>0.25043856559708572</v>
      </c>
      <c r="M422" s="127">
        <f>M$376*(Calculations!$Q50/Calculations!$Q$5)</f>
        <v>0.211315696791257</v>
      </c>
      <c r="N422" s="127">
        <f>N$376*(Calculations!$Q50/Calculations!$Q$5)</f>
        <v>0.27</v>
      </c>
      <c r="O422" s="127">
        <f>O$376*(Calculations!$Q50/Calculations!$Q$5)</f>
        <v>0.38736860641748627</v>
      </c>
      <c r="P422" s="127">
        <f>P$376*(Calculations!$Q50/Calculations!$Q$5)</f>
        <v>0.38736860641748627</v>
      </c>
      <c r="Q422" s="127">
        <f>Q$376*(Calculations!$Q50/Calculations!$Q$5)</f>
        <v>0.30912286880582884</v>
      </c>
    </row>
    <row r="423" spans="3:17" x14ac:dyDescent="0.35">
      <c r="C423" s="98">
        <v>46</v>
      </c>
      <c r="E423" s="6" t="str">
        <f t="shared" si="40"/>
        <v>DS Dande</v>
      </c>
      <c r="F423" s="127">
        <f>F$376*(Calculations!$Q51/Calculations!$Q$5)</f>
        <v>0.28956143440291443</v>
      </c>
      <c r="G423" s="127">
        <f>G$376*(Calculations!$Q51/Calculations!$Q$5)</f>
        <v>0.38736860641748627</v>
      </c>
      <c r="H423" s="127">
        <f>H$376*(Calculations!$Q51/Calculations!$Q$5)</f>
        <v>0.48517577843205822</v>
      </c>
      <c r="I423" s="127">
        <f>I$376*(Calculations!$Q51/Calculations!$Q$5)</f>
        <v>0.50473721283497253</v>
      </c>
      <c r="J423" s="127">
        <f>J$376*(Calculations!$Q51/Calculations!$Q$5)</f>
        <v>0.44605290962622929</v>
      </c>
      <c r="K423" s="127">
        <f>K$376*(Calculations!$Q51/Calculations!$Q$5)</f>
        <v>0.34824573761165745</v>
      </c>
      <c r="L423" s="127">
        <f>L$376*(Calculations!$Q51/Calculations!$Q$5)</f>
        <v>0.25043856559708572</v>
      </c>
      <c r="M423" s="127">
        <f>M$376*(Calculations!$Q51/Calculations!$Q$5)</f>
        <v>0.211315696791257</v>
      </c>
      <c r="N423" s="127">
        <f>N$376*(Calculations!$Q51/Calculations!$Q$5)</f>
        <v>0.27</v>
      </c>
      <c r="O423" s="127">
        <f>O$376*(Calculations!$Q51/Calculations!$Q$5)</f>
        <v>0.38736860641748627</v>
      </c>
      <c r="P423" s="127">
        <f>P$376*(Calculations!$Q51/Calculations!$Q$5)</f>
        <v>0.38736860641748627</v>
      </c>
      <c r="Q423" s="127">
        <f>Q$376*(Calculations!$Q51/Calculations!$Q$5)</f>
        <v>0.30912286880582884</v>
      </c>
    </row>
    <row r="424" spans="3:17" x14ac:dyDescent="0.35">
      <c r="C424" s="98">
        <v>47</v>
      </c>
      <c r="E424" s="6" t="str">
        <f t="shared" si="40"/>
        <v>DS Do</v>
      </c>
      <c r="F424" s="127">
        <f>F$376*(Calculations!$Q52/Calculations!$Q$5)</f>
        <v>0.28956143440291443</v>
      </c>
      <c r="G424" s="127">
        <f>G$376*(Calculations!$Q52/Calculations!$Q$5)</f>
        <v>0.38736860641748627</v>
      </c>
      <c r="H424" s="127">
        <f>H$376*(Calculations!$Q52/Calculations!$Q$5)</f>
        <v>0.48517577843205822</v>
      </c>
      <c r="I424" s="127">
        <f>I$376*(Calculations!$Q52/Calculations!$Q$5)</f>
        <v>0.50473721283497253</v>
      </c>
      <c r="J424" s="127">
        <f>J$376*(Calculations!$Q52/Calculations!$Q$5)</f>
        <v>0.44605290962622929</v>
      </c>
      <c r="K424" s="127">
        <f>K$376*(Calculations!$Q52/Calculations!$Q$5)</f>
        <v>0.34824573761165745</v>
      </c>
      <c r="L424" s="127">
        <f>L$376*(Calculations!$Q52/Calculations!$Q$5)</f>
        <v>0.25043856559708572</v>
      </c>
      <c r="M424" s="127">
        <f>M$376*(Calculations!$Q52/Calculations!$Q$5)</f>
        <v>0.211315696791257</v>
      </c>
      <c r="N424" s="127">
        <f>N$376*(Calculations!$Q52/Calculations!$Q$5)</f>
        <v>0.27</v>
      </c>
      <c r="O424" s="127">
        <f>O$376*(Calculations!$Q52/Calculations!$Q$5)</f>
        <v>0.38736860641748627</v>
      </c>
      <c r="P424" s="127">
        <f>P$376*(Calculations!$Q52/Calculations!$Q$5)</f>
        <v>0.38736860641748627</v>
      </c>
      <c r="Q424" s="127">
        <f>Q$376*(Calculations!$Q52/Calculations!$Q$5)</f>
        <v>0.30912286880582884</v>
      </c>
    </row>
    <row r="425" spans="3:17" x14ac:dyDescent="0.35">
      <c r="C425" s="98">
        <v>48</v>
      </c>
      <c r="E425" s="6" t="str">
        <f t="shared" si="40"/>
        <v>DS Hounde</v>
      </c>
      <c r="F425" s="127">
        <f>F$376*(Calculations!$Q53/Calculations!$Q$5)</f>
        <v>0.86868430320874335</v>
      </c>
      <c r="G425" s="127">
        <f>G$376*(Calculations!$Q53/Calculations!$Q$5)</f>
        <v>1.1621058192524589</v>
      </c>
      <c r="H425" s="127">
        <f>H$376*(Calculations!$Q53/Calculations!$Q$5)</f>
        <v>1.4555273352961748</v>
      </c>
      <c r="I425" s="127">
        <f>I$376*(Calculations!$Q53/Calculations!$Q$5)</f>
        <v>1.5142116385049178</v>
      </c>
      <c r="J425" s="127">
        <f>J$376*(Calculations!$Q53/Calculations!$Q$5)</f>
        <v>1.338158728878688</v>
      </c>
      <c r="K425" s="127">
        <f>K$376*(Calculations!$Q53/Calculations!$Q$5)</f>
        <v>1.0447372128349726</v>
      </c>
      <c r="L425" s="127">
        <f>L$376*(Calculations!$Q53/Calculations!$Q$5)</f>
        <v>0.7513156967912572</v>
      </c>
      <c r="M425" s="127">
        <f>M$376*(Calculations!$Q53/Calculations!$Q$5)</f>
        <v>0.63394709037377106</v>
      </c>
      <c r="N425" s="127">
        <f>N$376*(Calculations!$Q53/Calculations!$Q$5)</f>
        <v>0.81000000000000016</v>
      </c>
      <c r="O425" s="127">
        <f>O$376*(Calculations!$Q53/Calculations!$Q$5)</f>
        <v>1.1621058192524589</v>
      </c>
      <c r="P425" s="127">
        <f>P$376*(Calculations!$Q53/Calculations!$Q$5)</f>
        <v>1.1621058192524589</v>
      </c>
      <c r="Q425" s="127">
        <f>Q$376*(Calculations!$Q53/Calculations!$Q$5)</f>
        <v>0.92736860641748664</v>
      </c>
    </row>
    <row r="426" spans="3:17" x14ac:dyDescent="0.35">
      <c r="C426" s="98">
        <v>49</v>
      </c>
      <c r="E426" s="6" t="str">
        <f t="shared" si="40"/>
        <v>DS Karangasso Vigue</v>
      </c>
      <c r="F426" s="127">
        <f>F$376*(Calculations!$Q54/Calculations!$Q$5)</f>
        <v>0.28956143440291443</v>
      </c>
      <c r="G426" s="127">
        <f>G$376*(Calculations!$Q54/Calculations!$Q$5)</f>
        <v>0.38736860641748627</v>
      </c>
      <c r="H426" s="127">
        <f>H$376*(Calculations!$Q54/Calculations!$Q$5)</f>
        <v>0.48517577843205822</v>
      </c>
      <c r="I426" s="127">
        <f>I$376*(Calculations!$Q54/Calculations!$Q$5)</f>
        <v>0.50473721283497253</v>
      </c>
      <c r="J426" s="127">
        <f>J$376*(Calculations!$Q54/Calculations!$Q$5)</f>
        <v>0.44605290962622929</v>
      </c>
      <c r="K426" s="127">
        <f>K$376*(Calculations!$Q54/Calculations!$Q$5)</f>
        <v>0.34824573761165745</v>
      </c>
      <c r="L426" s="127">
        <f>L$376*(Calculations!$Q54/Calculations!$Q$5)</f>
        <v>0.25043856559708572</v>
      </c>
      <c r="M426" s="127">
        <f>M$376*(Calculations!$Q54/Calculations!$Q$5)</f>
        <v>0.211315696791257</v>
      </c>
      <c r="N426" s="127">
        <f>N$376*(Calculations!$Q54/Calculations!$Q$5)</f>
        <v>0.27</v>
      </c>
      <c r="O426" s="127">
        <f>O$376*(Calculations!$Q54/Calculations!$Q$5)</f>
        <v>0.38736860641748627</v>
      </c>
      <c r="P426" s="127">
        <f>P$376*(Calculations!$Q54/Calculations!$Q$5)</f>
        <v>0.38736860641748627</v>
      </c>
      <c r="Q426" s="127">
        <f>Q$376*(Calculations!$Q54/Calculations!$Q$5)</f>
        <v>0.30912286880582884</v>
      </c>
    </row>
    <row r="427" spans="3:17" x14ac:dyDescent="0.35">
      <c r="C427" s="98">
        <v>50</v>
      </c>
      <c r="E427" s="6" t="str">
        <f t="shared" si="40"/>
        <v>DS LÃ©na</v>
      </c>
      <c r="F427" s="127">
        <f>F$376*(Calculations!$Q55/Calculations!$Q$5)</f>
        <v>0.28956143440291443</v>
      </c>
      <c r="G427" s="127">
        <f>G$376*(Calculations!$Q55/Calculations!$Q$5)</f>
        <v>0.38736860641748627</v>
      </c>
      <c r="H427" s="127">
        <f>H$376*(Calculations!$Q55/Calculations!$Q$5)</f>
        <v>0.48517577843205822</v>
      </c>
      <c r="I427" s="127">
        <f>I$376*(Calculations!$Q55/Calculations!$Q$5)</f>
        <v>0.50473721283497253</v>
      </c>
      <c r="J427" s="127">
        <f>J$376*(Calculations!$Q55/Calculations!$Q$5)</f>
        <v>0.44605290962622929</v>
      </c>
      <c r="K427" s="127">
        <f>K$376*(Calculations!$Q55/Calculations!$Q$5)</f>
        <v>0.34824573761165745</v>
      </c>
      <c r="L427" s="127">
        <f>L$376*(Calculations!$Q55/Calculations!$Q$5)</f>
        <v>0.25043856559708572</v>
      </c>
      <c r="M427" s="127">
        <f>M$376*(Calculations!$Q55/Calculations!$Q$5)</f>
        <v>0.211315696791257</v>
      </c>
      <c r="N427" s="127">
        <f>N$376*(Calculations!$Q55/Calculations!$Q$5)</f>
        <v>0.27</v>
      </c>
      <c r="O427" s="127">
        <f>O$376*(Calculations!$Q55/Calculations!$Q$5)</f>
        <v>0.38736860641748627</v>
      </c>
      <c r="P427" s="127">
        <f>P$376*(Calculations!$Q55/Calculations!$Q$5)</f>
        <v>0.38736860641748627</v>
      </c>
      <c r="Q427" s="127">
        <f>Q$376*(Calculations!$Q55/Calculations!$Q$5)</f>
        <v>0.30912286880582884</v>
      </c>
    </row>
    <row r="428" spans="3:17" x14ac:dyDescent="0.35">
      <c r="C428" s="98">
        <v>51</v>
      </c>
      <c r="E428" s="6" t="str">
        <f t="shared" si="40"/>
        <v>DS N'Dorola</v>
      </c>
      <c r="F428" s="127">
        <f>F$376*(Calculations!$Q56/Calculations!$Q$5)</f>
        <v>0.28956143440291443</v>
      </c>
      <c r="G428" s="127">
        <f>G$376*(Calculations!$Q56/Calculations!$Q$5)</f>
        <v>0.38736860641748627</v>
      </c>
      <c r="H428" s="127">
        <f>H$376*(Calculations!$Q56/Calculations!$Q$5)</f>
        <v>0.48517577843205822</v>
      </c>
      <c r="I428" s="127">
        <f>I$376*(Calculations!$Q56/Calculations!$Q$5)</f>
        <v>0.50473721283497253</v>
      </c>
      <c r="J428" s="127">
        <f>J$376*(Calculations!$Q56/Calculations!$Q$5)</f>
        <v>0.44605290962622929</v>
      </c>
      <c r="K428" s="127">
        <f>K$376*(Calculations!$Q56/Calculations!$Q$5)</f>
        <v>0.34824573761165745</v>
      </c>
      <c r="L428" s="127">
        <f>L$376*(Calculations!$Q56/Calculations!$Q$5)</f>
        <v>0.25043856559708572</v>
      </c>
      <c r="M428" s="127">
        <f>M$376*(Calculations!$Q56/Calculations!$Q$5)</f>
        <v>0.211315696791257</v>
      </c>
      <c r="N428" s="127">
        <f>N$376*(Calculations!$Q56/Calculations!$Q$5)</f>
        <v>0.27</v>
      </c>
      <c r="O428" s="127">
        <f>O$376*(Calculations!$Q56/Calculations!$Q$5)</f>
        <v>0.38736860641748627</v>
      </c>
      <c r="P428" s="127">
        <f>P$376*(Calculations!$Q56/Calculations!$Q$5)</f>
        <v>0.38736860641748627</v>
      </c>
      <c r="Q428" s="127">
        <f>Q$376*(Calculations!$Q56/Calculations!$Q$5)</f>
        <v>0.30912286880582884</v>
      </c>
    </row>
    <row r="429" spans="3:17" x14ac:dyDescent="0.35">
      <c r="C429" s="98">
        <v>52</v>
      </c>
      <c r="E429" s="6" t="str">
        <f t="shared" si="40"/>
        <v>DS Orodara</v>
      </c>
      <c r="F429" s="127">
        <f>F$376*(Calculations!$Q57/Calculations!$Q$5)</f>
        <v>0.28956143440291443</v>
      </c>
      <c r="G429" s="127">
        <f>G$376*(Calculations!$Q57/Calculations!$Q$5)</f>
        <v>0.38736860641748627</v>
      </c>
      <c r="H429" s="127">
        <f>H$376*(Calculations!$Q57/Calculations!$Q$5)</f>
        <v>0.48517577843205822</v>
      </c>
      <c r="I429" s="127">
        <f>I$376*(Calculations!$Q57/Calculations!$Q$5)</f>
        <v>0.50473721283497253</v>
      </c>
      <c r="J429" s="127">
        <f>J$376*(Calculations!$Q57/Calculations!$Q$5)</f>
        <v>0.44605290962622929</v>
      </c>
      <c r="K429" s="127">
        <f>K$376*(Calculations!$Q57/Calculations!$Q$5)</f>
        <v>0.34824573761165745</v>
      </c>
      <c r="L429" s="127">
        <f>L$376*(Calculations!$Q57/Calculations!$Q$5)</f>
        <v>0.25043856559708572</v>
      </c>
      <c r="M429" s="127">
        <f>M$376*(Calculations!$Q57/Calculations!$Q$5)</f>
        <v>0.211315696791257</v>
      </c>
      <c r="N429" s="127">
        <f>N$376*(Calculations!$Q57/Calculations!$Q$5)</f>
        <v>0.27</v>
      </c>
      <c r="O429" s="127">
        <f>O$376*(Calculations!$Q57/Calculations!$Q$5)</f>
        <v>0.38736860641748627</v>
      </c>
      <c r="P429" s="127">
        <f>P$376*(Calculations!$Q57/Calculations!$Q$5)</f>
        <v>0.38736860641748627</v>
      </c>
      <c r="Q429" s="127">
        <f>Q$376*(Calculations!$Q57/Calculations!$Q$5)</f>
        <v>0.30912286880582884</v>
      </c>
    </row>
    <row r="430" spans="3:17" x14ac:dyDescent="0.35">
      <c r="C430" s="98">
        <v>53</v>
      </c>
      <c r="E430" s="6" t="str">
        <f t="shared" si="40"/>
        <v>DS Gourcy</v>
      </c>
      <c r="F430" s="127">
        <f>F$376*(Calculations!$Q58/Calculations!$Q$5)</f>
        <v>2.6060529096262299</v>
      </c>
      <c r="G430" s="127">
        <f>G$376*(Calculations!$Q58/Calculations!$Q$5)</f>
        <v>3.4863174577573766</v>
      </c>
      <c r="H430" s="127">
        <f>H$376*(Calculations!$Q58/Calculations!$Q$5)</f>
        <v>4.3665820058885236</v>
      </c>
      <c r="I430" s="127">
        <f>I$376*(Calculations!$Q58/Calculations!$Q$5)</f>
        <v>4.5426349155147534</v>
      </c>
      <c r="J430" s="127">
        <f>J$376*(Calculations!$Q58/Calculations!$Q$5)</f>
        <v>4.0144761866360641</v>
      </c>
      <c r="K430" s="127">
        <f>K$376*(Calculations!$Q58/Calculations!$Q$5)</f>
        <v>3.1342116385049175</v>
      </c>
      <c r="L430" s="127">
        <f>L$376*(Calculations!$Q58/Calculations!$Q$5)</f>
        <v>2.2539470903737717</v>
      </c>
      <c r="M430" s="127">
        <f>M$376*(Calculations!$Q58/Calculations!$Q$5)</f>
        <v>1.9018412711213131</v>
      </c>
      <c r="N430" s="127">
        <f>N$376*(Calculations!$Q58/Calculations!$Q$5)</f>
        <v>2.4300000000000002</v>
      </c>
      <c r="O430" s="127">
        <f>O$376*(Calculations!$Q58/Calculations!$Q$5)</f>
        <v>3.4863174577573766</v>
      </c>
      <c r="P430" s="127">
        <f>P$376*(Calculations!$Q58/Calculations!$Q$5)</f>
        <v>3.4863174577573766</v>
      </c>
      <c r="Q430" s="127">
        <f>Q$376*(Calculations!$Q58/Calculations!$Q$5)</f>
        <v>2.7821058192524597</v>
      </c>
    </row>
    <row r="431" spans="3:17" x14ac:dyDescent="0.35">
      <c r="C431" s="98">
        <v>54</v>
      </c>
      <c r="E431" s="6" t="str">
        <f t="shared" si="40"/>
        <v>DS Ouahigouya</v>
      </c>
      <c r="F431" s="127">
        <f>F$376*(Calculations!$Q59/Calculations!$Q$5)</f>
        <v>1.6408481282831817</v>
      </c>
      <c r="G431" s="127">
        <f>G$376*(Calculations!$Q59/Calculations!$Q$5)</f>
        <v>2.1950887696990891</v>
      </c>
      <c r="H431" s="127">
        <f>H$376*(Calculations!$Q59/Calculations!$Q$5)</f>
        <v>2.7493294111149966</v>
      </c>
      <c r="I431" s="127">
        <f>I$376*(Calculations!$Q59/Calculations!$Q$5)</f>
        <v>2.8601775393981779</v>
      </c>
      <c r="J431" s="127">
        <f>J$376*(Calculations!$Q59/Calculations!$Q$5)</f>
        <v>2.5276331545486328</v>
      </c>
      <c r="K431" s="127">
        <f>K$376*(Calculations!$Q59/Calculations!$Q$5)</f>
        <v>1.9733925131327257</v>
      </c>
      <c r="L431" s="127">
        <f>L$376*(Calculations!$Q59/Calculations!$Q$5)</f>
        <v>1.419151871716819</v>
      </c>
      <c r="M431" s="127">
        <f>M$376*(Calculations!$Q59/Calculations!$Q$5)</f>
        <v>1.1974556151504563</v>
      </c>
      <c r="N431" s="127">
        <f>N$376*(Calculations!$Q59/Calculations!$Q$5)</f>
        <v>1.5300000000000002</v>
      </c>
      <c r="O431" s="127">
        <f>O$376*(Calculations!$Q59/Calculations!$Q$5)</f>
        <v>2.1950887696990891</v>
      </c>
      <c r="P431" s="127">
        <f>P$376*(Calculations!$Q59/Calculations!$Q$5)</f>
        <v>2.1950887696990891</v>
      </c>
      <c r="Q431" s="127">
        <f>Q$376*(Calculations!$Q59/Calculations!$Q$5)</f>
        <v>1.7516962565663634</v>
      </c>
    </row>
    <row r="432" spans="3:17" x14ac:dyDescent="0.35">
      <c r="C432" s="98">
        <v>55</v>
      </c>
      <c r="E432" s="6" t="str">
        <f t="shared" si="40"/>
        <v>DS SÃ©guÃ©nÃ©ga</v>
      </c>
      <c r="F432" s="127">
        <f>F$376*(Calculations!$Q60/Calculations!$Q$5)</f>
        <v>1.6408481282831817</v>
      </c>
      <c r="G432" s="127">
        <f>G$376*(Calculations!$Q60/Calculations!$Q$5)</f>
        <v>2.1950887696990891</v>
      </c>
      <c r="H432" s="127">
        <f>H$376*(Calculations!$Q60/Calculations!$Q$5)</f>
        <v>2.7493294111149966</v>
      </c>
      <c r="I432" s="127">
        <f>I$376*(Calculations!$Q60/Calculations!$Q$5)</f>
        <v>2.8601775393981779</v>
      </c>
      <c r="J432" s="127">
        <f>J$376*(Calculations!$Q60/Calculations!$Q$5)</f>
        <v>2.5276331545486328</v>
      </c>
      <c r="K432" s="127">
        <f>K$376*(Calculations!$Q60/Calculations!$Q$5)</f>
        <v>1.9733925131327257</v>
      </c>
      <c r="L432" s="127">
        <f>L$376*(Calculations!$Q60/Calculations!$Q$5)</f>
        <v>1.419151871716819</v>
      </c>
      <c r="M432" s="127">
        <f>M$376*(Calculations!$Q60/Calculations!$Q$5)</f>
        <v>1.1974556151504563</v>
      </c>
      <c r="N432" s="127">
        <f>N$376*(Calculations!$Q60/Calculations!$Q$5)</f>
        <v>1.5300000000000002</v>
      </c>
      <c r="O432" s="127">
        <f>O$376*(Calculations!$Q60/Calculations!$Q$5)</f>
        <v>2.1950887696990891</v>
      </c>
      <c r="P432" s="127">
        <f>P$376*(Calculations!$Q60/Calculations!$Q$5)</f>
        <v>2.1950887696990891</v>
      </c>
      <c r="Q432" s="127">
        <f>Q$376*(Calculations!$Q60/Calculations!$Q$5)</f>
        <v>1.7516962565663634</v>
      </c>
    </row>
    <row r="433" spans="3:17" x14ac:dyDescent="0.35">
      <c r="C433" s="98">
        <v>56</v>
      </c>
      <c r="E433" s="6" t="str">
        <f t="shared" si="40"/>
        <v>DS Thiou</v>
      </c>
      <c r="F433" s="127">
        <f>F$376*(Calculations!$Q61/Calculations!$Q$5)</f>
        <v>1.6408481282831817</v>
      </c>
      <c r="G433" s="127">
        <f>G$376*(Calculations!$Q61/Calculations!$Q$5)</f>
        <v>2.1950887696990891</v>
      </c>
      <c r="H433" s="127">
        <f>H$376*(Calculations!$Q61/Calculations!$Q$5)</f>
        <v>2.7493294111149966</v>
      </c>
      <c r="I433" s="127">
        <f>I$376*(Calculations!$Q61/Calculations!$Q$5)</f>
        <v>2.8601775393981779</v>
      </c>
      <c r="J433" s="127">
        <f>J$376*(Calculations!$Q61/Calculations!$Q$5)</f>
        <v>2.5276331545486328</v>
      </c>
      <c r="K433" s="127">
        <f>K$376*(Calculations!$Q61/Calculations!$Q$5)</f>
        <v>1.9733925131327257</v>
      </c>
      <c r="L433" s="127">
        <f>L$376*(Calculations!$Q61/Calculations!$Q$5)</f>
        <v>1.419151871716819</v>
      </c>
      <c r="M433" s="127">
        <f>M$376*(Calculations!$Q61/Calculations!$Q$5)</f>
        <v>1.1974556151504563</v>
      </c>
      <c r="N433" s="127">
        <f>N$376*(Calculations!$Q61/Calculations!$Q$5)</f>
        <v>1.5300000000000002</v>
      </c>
      <c r="O433" s="127">
        <f>O$376*(Calculations!$Q61/Calculations!$Q$5)</f>
        <v>2.1950887696990891</v>
      </c>
      <c r="P433" s="127">
        <f>P$376*(Calculations!$Q61/Calculations!$Q$5)</f>
        <v>2.1950887696990891</v>
      </c>
      <c r="Q433" s="127">
        <f>Q$376*(Calculations!$Q61/Calculations!$Q$5)</f>
        <v>1.7516962565663634</v>
      </c>
    </row>
    <row r="434" spans="3:17" x14ac:dyDescent="0.35">
      <c r="C434" s="98">
        <v>57</v>
      </c>
      <c r="E434" s="6" t="str">
        <f t="shared" si="40"/>
        <v>DS Titao</v>
      </c>
      <c r="F434" s="127">
        <f>F$376*(Calculations!$Q62/Calculations!$Q$5)</f>
        <v>1.544327650148877</v>
      </c>
      <c r="G434" s="127">
        <f>G$376*(Calculations!$Q62/Calculations!$Q$5)</f>
        <v>2.0659659008932598</v>
      </c>
      <c r="H434" s="127">
        <f>H$376*(Calculations!$Q62/Calculations!$Q$5)</f>
        <v>2.5876041516376436</v>
      </c>
      <c r="I434" s="127">
        <f>I$376*(Calculations!$Q62/Calculations!$Q$5)</f>
        <v>2.6919318017865201</v>
      </c>
      <c r="J434" s="127">
        <f>J$376*(Calculations!$Q62/Calculations!$Q$5)</f>
        <v>2.3789488513398895</v>
      </c>
      <c r="K434" s="127">
        <f>K$376*(Calculations!$Q62/Calculations!$Q$5)</f>
        <v>1.8573106005955065</v>
      </c>
      <c r="L434" s="127">
        <f>L$376*(Calculations!$Q62/Calculations!$Q$5)</f>
        <v>1.3356723498511238</v>
      </c>
      <c r="M434" s="127">
        <f>M$376*(Calculations!$Q62/Calculations!$Q$5)</f>
        <v>1.1270170495533707</v>
      </c>
      <c r="N434" s="127">
        <f>N$376*(Calculations!$Q62/Calculations!$Q$5)</f>
        <v>1.44</v>
      </c>
      <c r="O434" s="127">
        <f>O$376*(Calculations!$Q62/Calculations!$Q$5)</f>
        <v>2.0659659008932598</v>
      </c>
      <c r="P434" s="127">
        <f>P$376*(Calculations!$Q62/Calculations!$Q$5)</f>
        <v>2.0659659008932598</v>
      </c>
      <c r="Q434" s="127">
        <f>Q$376*(Calculations!$Q62/Calculations!$Q$5)</f>
        <v>1.6486553002977538</v>
      </c>
    </row>
    <row r="435" spans="3:17" x14ac:dyDescent="0.35">
      <c r="C435" s="98">
        <v>58</v>
      </c>
      <c r="E435" s="6" t="str">
        <f t="shared" si="40"/>
        <v>DS Yako</v>
      </c>
      <c r="F435" s="127">
        <f>F$376*(Calculations!$Q63/Calculations!$Q$5)</f>
        <v>1.2547662157459625</v>
      </c>
      <c r="G435" s="127">
        <f>G$376*(Calculations!$Q63/Calculations!$Q$5)</f>
        <v>1.6785972944757739</v>
      </c>
      <c r="H435" s="127">
        <f>H$376*(Calculations!$Q63/Calculations!$Q$5)</f>
        <v>2.1024283732055857</v>
      </c>
      <c r="I435" s="127">
        <f>I$376*(Calculations!$Q63/Calculations!$Q$5)</f>
        <v>2.1871945889515478</v>
      </c>
      <c r="J435" s="127">
        <f>J$376*(Calculations!$Q63/Calculations!$Q$5)</f>
        <v>1.9328959417136604</v>
      </c>
      <c r="K435" s="127">
        <f>K$376*(Calculations!$Q63/Calculations!$Q$5)</f>
        <v>1.509064862983849</v>
      </c>
      <c r="L435" s="127">
        <f>L$376*(Calculations!$Q63/Calculations!$Q$5)</f>
        <v>1.085233784254038</v>
      </c>
      <c r="M435" s="127">
        <f>M$376*(Calculations!$Q63/Calculations!$Q$5)</f>
        <v>0.91570135276211362</v>
      </c>
      <c r="N435" s="127">
        <f>N$376*(Calculations!$Q63/Calculations!$Q$5)</f>
        <v>1.1700000000000002</v>
      </c>
      <c r="O435" s="127">
        <f>O$376*(Calculations!$Q63/Calculations!$Q$5)</f>
        <v>1.6785972944757739</v>
      </c>
      <c r="P435" s="127">
        <f>P$376*(Calculations!$Q63/Calculations!$Q$5)</f>
        <v>1.6785972944757739</v>
      </c>
      <c r="Q435" s="127">
        <f>Q$376*(Calculations!$Q63/Calculations!$Q$5)</f>
        <v>1.339532431491925</v>
      </c>
    </row>
    <row r="436" spans="3:17" x14ac:dyDescent="0.35">
      <c r="C436" s="98">
        <v>59</v>
      </c>
      <c r="E436" s="6" t="str">
        <f t="shared" si="40"/>
        <v>DS BoussÃ©</v>
      </c>
      <c r="F436" s="127">
        <f>F$376*(Calculations!$Q64/Calculations!$Q$5)</f>
        <v>0.38608191253721924</v>
      </c>
      <c r="G436" s="127">
        <f>G$376*(Calculations!$Q64/Calculations!$Q$5)</f>
        <v>0.51649147522331496</v>
      </c>
      <c r="H436" s="127">
        <f>H$376*(Calculations!$Q64/Calculations!$Q$5)</f>
        <v>0.64690103790941089</v>
      </c>
      <c r="I436" s="127">
        <f>I$376*(Calculations!$Q64/Calculations!$Q$5)</f>
        <v>0.67298295044663003</v>
      </c>
      <c r="J436" s="127">
        <f>J$376*(Calculations!$Q64/Calculations!$Q$5)</f>
        <v>0.59473721283497238</v>
      </c>
      <c r="K436" s="127">
        <f>K$376*(Calculations!$Q64/Calculations!$Q$5)</f>
        <v>0.46432765014887661</v>
      </c>
      <c r="L436" s="127">
        <f>L$376*(Calculations!$Q64/Calculations!$Q$5)</f>
        <v>0.33391808746278095</v>
      </c>
      <c r="M436" s="127">
        <f>M$376*(Calculations!$Q64/Calculations!$Q$5)</f>
        <v>0.28175426238834267</v>
      </c>
      <c r="N436" s="127">
        <f>N$376*(Calculations!$Q64/Calculations!$Q$5)</f>
        <v>0.36</v>
      </c>
      <c r="O436" s="127">
        <f>O$376*(Calculations!$Q64/Calculations!$Q$5)</f>
        <v>0.51649147522331496</v>
      </c>
      <c r="P436" s="127">
        <f>P$376*(Calculations!$Q64/Calculations!$Q$5)</f>
        <v>0.51649147522331496</v>
      </c>
      <c r="Q436" s="127">
        <f>Q$376*(Calculations!$Q64/Calculations!$Q$5)</f>
        <v>0.41216382507443844</v>
      </c>
    </row>
    <row r="437" spans="3:17" x14ac:dyDescent="0.35">
      <c r="C437" s="98">
        <v>60</v>
      </c>
      <c r="E437" s="6" t="str">
        <f t="shared" si="40"/>
        <v>DS ZiniarÃ©</v>
      </c>
      <c r="F437" s="127">
        <f>F$376*(Calculations!$Q65/Calculations!$Q$5)</f>
        <v>0.67564334694013362</v>
      </c>
      <c r="G437" s="127">
        <f>G$376*(Calculations!$Q65/Calculations!$Q$5)</f>
        <v>0.90386008164080123</v>
      </c>
      <c r="H437" s="127">
        <f>H$376*(Calculations!$Q65/Calculations!$Q$5)</f>
        <v>1.132076816341469</v>
      </c>
      <c r="I437" s="127">
        <f>I$376*(Calculations!$Q65/Calculations!$Q$5)</f>
        <v>1.1777201632816026</v>
      </c>
      <c r="J437" s="127">
        <f>J$376*(Calculations!$Q65/Calculations!$Q$5)</f>
        <v>1.0407901224612015</v>
      </c>
      <c r="K437" s="127">
        <f>K$376*(Calculations!$Q65/Calculations!$Q$5)</f>
        <v>0.812573387760534</v>
      </c>
      <c r="L437" s="127">
        <f>L$376*(Calculations!$Q65/Calculations!$Q$5)</f>
        <v>0.58435665305986662</v>
      </c>
      <c r="M437" s="127">
        <f>M$376*(Calculations!$Q65/Calculations!$Q$5)</f>
        <v>0.49306995917959956</v>
      </c>
      <c r="N437" s="127">
        <f>N$376*(Calculations!$Q65/Calculations!$Q$5)</f>
        <v>0.63</v>
      </c>
      <c r="O437" s="127">
        <f>O$376*(Calculations!$Q65/Calculations!$Q$5)</f>
        <v>0.90386008164080123</v>
      </c>
      <c r="P437" s="127">
        <f>P$376*(Calculations!$Q65/Calculations!$Q$5)</f>
        <v>0.90386008164080123</v>
      </c>
      <c r="Q437" s="127">
        <f>Q$376*(Calculations!$Q65/Calculations!$Q$5)</f>
        <v>0.72128669388026723</v>
      </c>
    </row>
    <row r="438" spans="3:17" x14ac:dyDescent="0.35">
      <c r="C438" s="98">
        <v>61</v>
      </c>
      <c r="E438" s="6" t="str">
        <f t="shared" si="40"/>
        <v>DS Zorgho</v>
      </c>
      <c r="F438" s="127">
        <f>F$376*(Calculations!$Q66/Calculations!$Q$5)</f>
        <v>0.28956143440291443</v>
      </c>
      <c r="G438" s="127">
        <f>G$376*(Calculations!$Q66/Calculations!$Q$5)</f>
        <v>0.38736860641748627</v>
      </c>
      <c r="H438" s="127">
        <f>H$376*(Calculations!$Q66/Calculations!$Q$5)</f>
        <v>0.48517577843205822</v>
      </c>
      <c r="I438" s="127">
        <f>I$376*(Calculations!$Q66/Calculations!$Q$5)</f>
        <v>0.50473721283497253</v>
      </c>
      <c r="J438" s="127">
        <f>J$376*(Calculations!$Q66/Calculations!$Q$5)</f>
        <v>0.44605290962622929</v>
      </c>
      <c r="K438" s="127">
        <f>K$376*(Calculations!$Q66/Calculations!$Q$5)</f>
        <v>0.34824573761165745</v>
      </c>
      <c r="L438" s="127">
        <f>L$376*(Calculations!$Q66/Calculations!$Q$5)</f>
        <v>0.25043856559708572</v>
      </c>
      <c r="M438" s="127">
        <f>M$376*(Calculations!$Q66/Calculations!$Q$5)</f>
        <v>0.211315696791257</v>
      </c>
      <c r="N438" s="127">
        <f>N$376*(Calculations!$Q66/Calculations!$Q$5)</f>
        <v>0.27</v>
      </c>
      <c r="O438" s="127">
        <f>O$376*(Calculations!$Q66/Calculations!$Q$5)</f>
        <v>0.38736860641748627</v>
      </c>
      <c r="P438" s="127">
        <f>P$376*(Calculations!$Q66/Calculations!$Q$5)</f>
        <v>0.38736860641748627</v>
      </c>
      <c r="Q438" s="127">
        <f>Q$376*(Calculations!$Q66/Calculations!$Q$5)</f>
        <v>0.30912286880582884</v>
      </c>
    </row>
    <row r="439" spans="3:17" x14ac:dyDescent="0.35">
      <c r="C439" s="98">
        <v>62</v>
      </c>
      <c r="E439" s="6" t="str">
        <f t="shared" si="40"/>
        <v>DS Djibo</v>
      </c>
      <c r="F439" s="127">
        <f>F$376*(Calculations!$Q67/Calculations!$Q$5)</f>
        <v>4.4399419941780209</v>
      </c>
      <c r="G439" s="127">
        <f>G$376*(Calculations!$Q67/Calculations!$Q$5)</f>
        <v>5.9396519650681228</v>
      </c>
      <c r="H439" s="127">
        <f>H$376*(Calculations!$Q67/Calculations!$Q$5)</f>
        <v>7.4393619359582255</v>
      </c>
      <c r="I439" s="127">
        <f>I$376*(Calculations!$Q67/Calculations!$Q$5)</f>
        <v>7.7393039301362458</v>
      </c>
      <c r="J439" s="127">
        <f>J$376*(Calculations!$Q67/Calculations!$Q$5)</f>
        <v>6.8394779476021821</v>
      </c>
      <c r="K439" s="127">
        <f>K$376*(Calculations!$Q67/Calculations!$Q$5)</f>
        <v>5.3397679767120811</v>
      </c>
      <c r="L439" s="127">
        <f>L$376*(Calculations!$Q67/Calculations!$Q$5)</f>
        <v>3.8400580058219806</v>
      </c>
      <c r="M439" s="127">
        <f>M$376*(Calculations!$Q67/Calculations!$Q$5)</f>
        <v>3.2401740174659404</v>
      </c>
      <c r="N439" s="127">
        <f>N$376*(Calculations!$Q67/Calculations!$Q$5)</f>
        <v>4.1400000000000006</v>
      </c>
      <c r="O439" s="127">
        <f>O$376*(Calculations!$Q67/Calculations!$Q$5)</f>
        <v>5.9396519650681228</v>
      </c>
      <c r="P439" s="127">
        <f>P$376*(Calculations!$Q67/Calculations!$Q$5)</f>
        <v>5.9396519650681228</v>
      </c>
      <c r="Q439" s="127">
        <f>Q$376*(Calculations!$Q67/Calculations!$Q$5)</f>
        <v>4.7398839883560422</v>
      </c>
    </row>
    <row r="440" spans="3:17" x14ac:dyDescent="0.35">
      <c r="C440" s="98">
        <v>63</v>
      </c>
      <c r="E440" s="6" t="str">
        <f t="shared" si="40"/>
        <v>DS Dori</v>
      </c>
      <c r="F440" s="127">
        <f>F$376*(Calculations!$Q68/Calculations!$Q$5)</f>
        <v>4.6329829504466309</v>
      </c>
      <c r="G440" s="127">
        <f>G$376*(Calculations!$Q68/Calculations!$Q$5)</f>
        <v>6.1978977026797804</v>
      </c>
      <c r="H440" s="127">
        <f>H$376*(Calculations!$Q68/Calculations!$Q$5)</f>
        <v>7.7628124549129316</v>
      </c>
      <c r="I440" s="127">
        <f>I$376*(Calculations!$Q68/Calculations!$Q$5)</f>
        <v>8.0757954053595604</v>
      </c>
      <c r="J440" s="127">
        <f>J$376*(Calculations!$Q68/Calculations!$Q$5)</f>
        <v>7.1368465540196686</v>
      </c>
      <c r="K440" s="127">
        <f>K$376*(Calculations!$Q68/Calculations!$Q$5)</f>
        <v>5.5719318017865191</v>
      </c>
      <c r="L440" s="127">
        <f>L$376*(Calculations!$Q68/Calculations!$Q$5)</f>
        <v>4.0070170495533715</v>
      </c>
      <c r="M440" s="127">
        <f>M$376*(Calculations!$Q68/Calculations!$Q$5)</f>
        <v>3.381051148660112</v>
      </c>
      <c r="N440" s="127">
        <f>N$376*(Calculations!$Q68/Calculations!$Q$5)</f>
        <v>4.32</v>
      </c>
      <c r="O440" s="127">
        <f>O$376*(Calculations!$Q68/Calculations!$Q$5)</f>
        <v>6.1978977026797804</v>
      </c>
      <c r="P440" s="127">
        <f>P$376*(Calculations!$Q68/Calculations!$Q$5)</f>
        <v>6.1978977026797804</v>
      </c>
      <c r="Q440" s="127">
        <f>Q$376*(Calculations!$Q68/Calculations!$Q$5)</f>
        <v>4.9459659008932615</v>
      </c>
    </row>
    <row r="441" spans="3:17" x14ac:dyDescent="0.35">
      <c r="C441" s="98">
        <v>64</v>
      </c>
      <c r="E441" s="6" t="str">
        <f t="shared" si="40"/>
        <v>DS Gorom-Gorom</v>
      </c>
      <c r="F441" s="127">
        <f>F$376*(Calculations!$Q69/Calculations!$Q$5)</f>
        <v>4.4399419941780209</v>
      </c>
      <c r="G441" s="127">
        <f>G$376*(Calculations!$Q69/Calculations!$Q$5)</f>
        <v>5.9396519650681228</v>
      </c>
      <c r="H441" s="127">
        <f>H$376*(Calculations!$Q69/Calculations!$Q$5)</f>
        <v>7.4393619359582255</v>
      </c>
      <c r="I441" s="127">
        <f>I$376*(Calculations!$Q69/Calculations!$Q$5)</f>
        <v>7.7393039301362458</v>
      </c>
      <c r="J441" s="127">
        <f>J$376*(Calculations!$Q69/Calculations!$Q$5)</f>
        <v>6.8394779476021821</v>
      </c>
      <c r="K441" s="127">
        <f>K$376*(Calculations!$Q69/Calculations!$Q$5)</f>
        <v>5.3397679767120811</v>
      </c>
      <c r="L441" s="127">
        <f>L$376*(Calculations!$Q69/Calculations!$Q$5)</f>
        <v>3.8400580058219806</v>
      </c>
      <c r="M441" s="127">
        <f>M$376*(Calculations!$Q69/Calculations!$Q$5)</f>
        <v>3.2401740174659404</v>
      </c>
      <c r="N441" s="127">
        <f>N$376*(Calculations!$Q69/Calculations!$Q$5)</f>
        <v>4.1400000000000006</v>
      </c>
      <c r="O441" s="127">
        <f>O$376*(Calculations!$Q69/Calculations!$Q$5)</f>
        <v>5.9396519650681228</v>
      </c>
      <c r="P441" s="127">
        <f>P$376*(Calculations!$Q69/Calculations!$Q$5)</f>
        <v>5.9396519650681228</v>
      </c>
      <c r="Q441" s="127">
        <f>Q$376*(Calculations!$Q69/Calculations!$Q$5)</f>
        <v>4.7398839883560422</v>
      </c>
    </row>
    <row r="442" spans="3:17" x14ac:dyDescent="0.35">
      <c r="C442" s="98">
        <v>65</v>
      </c>
      <c r="E442" s="6" t="str">
        <f t="shared" ref="E442:E476" si="41">E220</f>
        <v>DS Sebba</v>
      </c>
      <c r="F442" s="127">
        <f>F$376*(Calculations!$Q70/Calculations!$Q$5)</f>
        <v>4.4399419941780209</v>
      </c>
      <c r="G442" s="127">
        <f>G$376*(Calculations!$Q70/Calculations!$Q$5)</f>
        <v>5.9396519650681228</v>
      </c>
      <c r="H442" s="127">
        <f>H$376*(Calculations!$Q70/Calculations!$Q$5)</f>
        <v>7.4393619359582255</v>
      </c>
      <c r="I442" s="127">
        <f>I$376*(Calculations!$Q70/Calculations!$Q$5)</f>
        <v>7.7393039301362458</v>
      </c>
      <c r="J442" s="127">
        <f>J$376*(Calculations!$Q70/Calculations!$Q$5)</f>
        <v>6.8394779476021821</v>
      </c>
      <c r="K442" s="127">
        <f>K$376*(Calculations!$Q70/Calculations!$Q$5)</f>
        <v>5.3397679767120811</v>
      </c>
      <c r="L442" s="127">
        <f>L$376*(Calculations!$Q70/Calculations!$Q$5)</f>
        <v>3.8400580058219806</v>
      </c>
      <c r="M442" s="127">
        <f>M$376*(Calculations!$Q70/Calculations!$Q$5)</f>
        <v>3.2401740174659404</v>
      </c>
      <c r="N442" s="127">
        <f>N$376*(Calculations!$Q70/Calculations!$Q$5)</f>
        <v>4.1400000000000006</v>
      </c>
      <c r="O442" s="127">
        <f>O$376*(Calculations!$Q70/Calculations!$Q$5)</f>
        <v>5.9396519650681228</v>
      </c>
      <c r="P442" s="127">
        <f>P$376*(Calculations!$Q70/Calculations!$Q$5)</f>
        <v>5.9396519650681228</v>
      </c>
      <c r="Q442" s="127">
        <f>Q$376*(Calculations!$Q70/Calculations!$Q$5)</f>
        <v>4.7398839883560422</v>
      </c>
    </row>
    <row r="443" spans="3:17" x14ac:dyDescent="0.35">
      <c r="C443" s="98">
        <v>66</v>
      </c>
      <c r="E443" s="6" t="str">
        <f t="shared" si="41"/>
        <v>DS BatiÃ©</v>
      </c>
      <c r="F443" s="127">
        <f>F$376*(Calculations!$Q71/Calculations!$Q$5)</f>
        <v>0.38608191253721924</v>
      </c>
      <c r="G443" s="127">
        <f>G$376*(Calculations!$Q71/Calculations!$Q$5)</f>
        <v>0.51649147522331496</v>
      </c>
      <c r="H443" s="127">
        <f>H$376*(Calculations!$Q71/Calculations!$Q$5)</f>
        <v>0.64690103790941089</v>
      </c>
      <c r="I443" s="127">
        <f>I$376*(Calculations!$Q71/Calculations!$Q$5)</f>
        <v>0.67298295044663003</v>
      </c>
      <c r="J443" s="127">
        <f>J$376*(Calculations!$Q71/Calculations!$Q$5)</f>
        <v>0.59473721283497238</v>
      </c>
      <c r="K443" s="127">
        <f>K$376*(Calculations!$Q71/Calculations!$Q$5)</f>
        <v>0.46432765014887661</v>
      </c>
      <c r="L443" s="127">
        <f>L$376*(Calculations!$Q71/Calculations!$Q$5)</f>
        <v>0.33391808746278095</v>
      </c>
      <c r="M443" s="127">
        <f>M$376*(Calculations!$Q71/Calculations!$Q$5)</f>
        <v>0.28175426238834267</v>
      </c>
      <c r="N443" s="127">
        <f>N$376*(Calculations!$Q71/Calculations!$Q$5)</f>
        <v>0.36</v>
      </c>
      <c r="O443" s="127">
        <f>O$376*(Calculations!$Q71/Calculations!$Q$5)</f>
        <v>0.51649147522331496</v>
      </c>
      <c r="P443" s="127">
        <f>P$376*(Calculations!$Q71/Calculations!$Q$5)</f>
        <v>0.51649147522331496</v>
      </c>
      <c r="Q443" s="127">
        <f>Q$376*(Calculations!$Q71/Calculations!$Q$5)</f>
        <v>0.41216382507443844</v>
      </c>
    </row>
    <row r="444" spans="3:17" x14ac:dyDescent="0.35">
      <c r="C444" s="98">
        <v>67</v>
      </c>
      <c r="E444" s="6" t="str">
        <f t="shared" si="41"/>
        <v>DS Dano</v>
      </c>
      <c r="F444" s="127">
        <f>F$376*(Calculations!$Q72/Calculations!$Q$5)</f>
        <v>0.67564334694013362</v>
      </c>
      <c r="G444" s="127">
        <f>G$376*(Calculations!$Q72/Calculations!$Q$5)</f>
        <v>0.90386008164080123</v>
      </c>
      <c r="H444" s="127">
        <f>H$376*(Calculations!$Q72/Calculations!$Q$5)</f>
        <v>1.132076816341469</v>
      </c>
      <c r="I444" s="127">
        <f>I$376*(Calculations!$Q72/Calculations!$Q$5)</f>
        <v>1.1777201632816026</v>
      </c>
      <c r="J444" s="127">
        <f>J$376*(Calculations!$Q72/Calculations!$Q$5)</f>
        <v>1.0407901224612015</v>
      </c>
      <c r="K444" s="127">
        <f>K$376*(Calculations!$Q72/Calculations!$Q$5)</f>
        <v>0.812573387760534</v>
      </c>
      <c r="L444" s="127">
        <f>L$376*(Calculations!$Q72/Calculations!$Q$5)</f>
        <v>0.58435665305986662</v>
      </c>
      <c r="M444" s="127">
        <f>M$376*(Calculations!$Q72/Calculations!$Q$5)</f>
        <v>0.49306995917959956</v>
      </c>
      <c r="N444" s="127">
        <f>N$376*(Calculations!$Q72/Calculations!$Q$5)</f>
        <v>0.63</v>
      </c>
      <c r="O444" s="127">
        <f>O$376*(Calculations!$Q72/Calculations!$Q$5)</f>
        <v>0.90386008164080123</v>
      </c>
      <c r="P444" s="127">
        <f>P$376*(Calculations!$Q72/Calculations!$Q$5)</f>
        <v>0.90386008164080123</v>
      </c>
      <c r="Q444" s="127">
        <f>Q$376*(Calculations!$Q72/Calculations!$Q$5)</f>
        <v>0.72128669388026723</v>
      </c>
    </row>
    <row r="445" spans="3:17" x14ac:dyDescent="0.35">
      <c r="C445" s="98">
        <v>68</v>
      </c>
      <c r="E445" s="6" t="str">
        <f t="shared" si="41"/>
        <v>DS DiÃ©bougou</v>
      </c>
      <c r="F445" s="127">
        <f>F$376*(Calculations!$Q73/Calculations!$Q$5)</f>
        <v>0.28956143440291443</v>
      </c>
      <c r="G445" s="127">
        <f>G$376*(Calculations!$Q73/Calculations!$Q$5)</f>
        <v>0.38736860641748627</v>
      </c>
      <c r="H445" s="127">
        <f>H$376*(Calculations!$Q73/Calculations!$Q$5)</f>
        <v>0.48517577843205822</v>
      </c>
      <c r="I445" s="127">
        <f>I$376*(Calculations!$Q73/Calculations!$Q$5)</f>
        <v>0.50473721283497253</v>
      </c>
      <c r="J445" s="127">
        <f>J$376*(Calculations!$Q73/Calculations!$Q$5)</f>
        <v>0.44605290962622929</v>
      </c>
      <c r="K445" s="127">
        <f>K$376*(Calculations!$Q73/Calculations!$Q$5)</f>
        <v>0.34824573761165745</v>
      </c>
      <c r="L445" s="127">
        <f>L$376*(Calculations!$Q73/Calculations!$Q$5)</f>
        <v>0.25043856559708572</v>
      </c>
      <c r="M445" s="127">
        <f>M$376*(Calculations!$Q73/Calculations!$Q$5)</f>
        <v>0.211315696791257</v>
      </c>
      <c r="N445" s="127">
        <f>N$376*(Calculations!$Q73/Calculations!$Q$5)</f>
        <v>0.27</v>
      </c>
      <c r="O445" s="127">
        <f>O$376*(Calculations!$Q73/Calculations!$Q$5)</f>
        <v>0.38736860641748627</v>
      </c>
      <c r="P445" s="127">
        <f>P$376*(Calculations!$Q73/Calculations!$Q$5)</f>
        <v>0.38736860641748627</v>
      </c>
      <c r="Q445" s="127">
        <f>Q$376*(Calculations!$Q73/Calculations!$Q$5)</f>
        <v>0.30912286880582884</v>
      </c>
    </row>
    <row r="446" spans="3:17" x14ac:dyDescent="0.35">
      <c r="C446" s="98">
        <v>69</v>
      </c>
      <c r="E446" s="6" t="str">
        <f t="shared" si="41"/>
        <v>DS Gaoua</v>
      </c>
      <c r="F446" s="127">
        <f>F$376*(Calculations!$Q74/Calculations!$Q$5)</f>
        <v>0.67564334694013362</v>
      </c>
      <c r="G446" s="127">
        <f>G$376*(Calculations!$Q74/Calculations!$Q$5)</f>
        <v>0.90386008164080123</v>
      </c>
      <c r="H446" s="127">
        <f>H$376*(Calculations!$Q74/Calculations!$Q$5)</f>
        <v>1.132076816341469</v>
      </c>
      <c r="I446" s="127">
        <f>I$376*(Calculations!$Q74/Calculations!$Q$5)</f>
        <v>1.1777201632816026</v>
      </c>
      <c r="J446" s="127">
        <f>J$376*(Calculations!$Q74/Calculations!$Q$5)</f>
        <v>1.0407901224612015</v>
      </c>
      <c r="K446" s="127">
        <f>K$376*(Calculations!$Q74/Calculations!$Q$5)</f>
        <v>0.812573387760534</v>
      </c>
      <c r="L446" s="127">
        <f>L$376*(Calculations!$Q74/Calculations!$Q$5)</f>
        <v>0.58435665305986662</v>
      </c>
      <c r="M446" s="127">
        <f>M$376*(Calculations!$Q74/Calculations!$Q$5)</f>
        <v>0.49306995917959956</v>
      </c>
      <c r="N446" s="127">
        <f>N$376*(Calculations!$Q74/Calculations!$Q$5)</f>
        <v>0.63</v>
      </c>
      <c r="O446" s="127">
        <f>O$376*(Calculations!$Q74/Calculations!$Q$5)</f>
        <v>0.90386008164080123</v>
      </c>
      <c r="P446" s="127">
        <f>P$376*(Calculations!$Q74/Calculations!$Q$5)</f>
        <v>0.90386008164080123</v>
      </c>
      <c r="Q446" s="127">
        <f>Q$376*(Calculations!$Q74/Calculations!$Q$5)</f>
        <v>0.72128669388026723</v>
      </c>
    </row>
    <row r="447" spans="3:17" x14ac:dyDescent="0.35">
      <c r="C447" s="98">
        <v>70</v>
      </c>
      <c r="E447" s="6" t="str">
        <f t="shared" si="41"/>
        <v>DS Kampti</v>
      </c>
      <c r="F447" s="127">
        <f>F$376*(Calculations!$Q75/Calculations!$Q$5)</f>
        <v>0.67564334694013362</v>
      </c>
      <c r="G447" s="127">
        <f>G$376*(Calculations!$Q75/Calculations!$Q$5)</f>
        <v>0.90386008164080123</v>
      </c>
      <c r="H447" s="127">
        <f>H$376*(Calculations!$Q75/Calculations!$Q$5)</f>
        <v>1.132076816341469</v>
      </c>
      <c r="I447" s="127">
        <f>I$376*(Calculations!$Q75/Calculations!$Q$5)</f>
        <v>1.1777201632816026</v>
      </c>
      <c r="J447" s="127">
        <f>J$376*(Calculations!$Q75/Calculations!$Q$5)</f>
        <v>1.0407901224612015</v>
      </c>
      <c r="K447" s="127">
        <f>K$376*(Calculations!$Q75/Calculations!$Q$5)</f>
        <v>0.812573387760534</v>
      </c>
      <c r="L447" s="127">
        <f>L$376*(Calculations!$Q75/Calculations!$Q$5)</f>
        <v>0.58435665305986662</v>
      </c>
      <c r="M447" s="127">
        <f>M$376*(Calculations!$Q75/Calculations!$Q$5)</f>
        <v>0.49306995917959956</v>
      </c>
      <c r="N447" s="127">
        <f>N$376*(Calculations!$Q75/Calculations!$Q$5)</f>
        <v>0.63</v>
      </c>
      <c r="O447" s="127">
        <f>O$376*(Calculations!$Q75/Calculations!$Q$5)</f>
        <v>0.90386008164080123</v>
      </c>
      <c r="P447" s="127">
        <f>P$376*(Calculations!$Q75/Calculations!$Q$5)</f>
        <v>0.90386008164080123</v>
      </c>
      <c r="Q447" s="127">
        <f>Q$376*(Calculations!$Q75/Calculations!$Q$5)</f>
        <v>0.72128669388026723</v>
      </c>
    </row>
    <row r="448" spans="3:17" x14ac:dyDescent="0.35">
      <c r="C448" s="98">
        <v>71</v>
      </c>
      <c r="E448" s="6" t="str">
        <f t="shared" si="41"/>
        <v>Z_empty_row_71</v>
      </c>
      <c r="F448" s="127">
        <f>F$376*(Calculations!$Q76/Calculations!$Q$5)</f>
        <v>0</v>
      </c>
      <c r="G448" s="127">
        <f>G$376*(Calculations!$Q76/Calculations!$Q$5)</f>
        <v>0</v>
      </c>
      <c r="H448" s="127">
        <f>H$376*(Calculations!$Q76/Calculations!$Q$5)</f>
        <v>0</v>
      </c>
      <c r="I448" s="127">
        <f>I$376*(Calculations!$Q76/Calculations!$Q$5)</f>
        <v>0</v>
      </c>
      <c r="J448" s="127">
        <f>J$376*(Calculations!$Q76/Calculations!$Q$5)</f>
        <v>0</v>
      </c>
      <c r="K448" s="127">
        <f>K$376*(Calculations!$Q76/Calculations!$Q$5)</f>
        <v>0</v>
      </c>
      <c r="L448" s="127">
        <f>L$376*(Calculations!$Q76/Calculations!$Q$5)</f>
        <v>0</v>
      </c>
      <c r="M448" s="127">
        <f>M$376*(Calculations!$Q76/Calculations!$Q$5)</f>
        <v>0</v>
      </c>
      <c r="N448" s="127">
        <f>N$376*(Calculations!$Q76/Calculations!$Q$5)</f>
        <v>0</v>
      </c>
      <c r="O448" s="127">
        <f>O$376*(Calculations!$Q76/Calculations!$Q$5)</f>
        <v>0</v>
      </c>
      <c r="P448" s="127">
        <f>P$376*(Calculations!$Q76/Calculations!$Q$5)</f>
        <v>0</v>
      </c>
      <c r="Q448" s="127">
        <f>Q$376*(Calculations!$Q76/Calculations!$Q$5)</f>
        <v>0</v>
      </c>
    </row>
    <row r="449" spans="3:17" x14ac:dyDescent="0.35">
      <c r="C449" s="98">
        <v>72</v>
      </c>
      <c r="E449" s="6" t="str">
        <f t="shared" si="41"/>
        <v>Z_empty_row_72</v>
      </c>
      <c r="F449" s="127">
        <f>F$376*(Calculations!$Q77/Calculations!$Q$5)</f>
        <v>0</v>
      </c>
      <c r="G449" s="127">
        <f>G$376*(Calculations!$Q77/Calculations!$Q$5)</f>
        <v>0</v>
      </c>
      <c r="H449" s="127">
        <f>H$376*(Calculations!$Q77/Calculations!$Q$5)</f>
        <v>0</v>
      </c>
      <c r="I449" s="127">
        <f>I$376*(Calculations!$Q77/Calculations!$Q$5)</f>
        <v>0</v>
      </c>
      <c r="J449" s="127">
        <f>J$376*(Calculations!$Q77/Calculations!$Q$5)</f>
        <v>0</v>
      </c>
      <c r="K449" s="127">
        <f>K$376*(Calculations!$Q77/Calculations!$Q$5)</f>
        <v>0</v>
      </c>
      <c r="L449" s="127">
        <f>L$376*(Calculations!$Q77/Calculations!$Q$5)</f>
        <v>0</v>
      </c>
      <c r="M449" s="127">
        <f>M$376*(Calculations!$Q77/Calculations!$Q$5)</f>
        <v>0</v>
      </c>
      <c r="N449" s="127">
        <f>N$376*(Calculations!$Q77/Calculations!$Q$5)</f>
        <v>0</v>
      </c>
      <c r="O449" s="127">
        <f>O$376*(Calculations!$Q77/Calculations!$Q$5)</f>
        <v>0</v>
      </c>
      <c r="P449" s="127">
        <f>P$376*(Calculations!$Q77/Calculations!$Q$5)</f>
        <v>0</v>
      </c>
      <c r="Q449" s="127">
        <f>Q$376*(Calculations!$Q77/Calculations!$Q$5)</f>
        <v>0</v>
      </c>
    </row>
    <row r="450" spans="3:17" x14ac:dyDescent="0.35">
      <c r="C450" s="98">
        <v>73</v>
      </c>
      <c r="E450" s="6" t="str">
        <f t="shared" si="41"/>
        <v>Z_empty_row_73</v>
      </c>
      <c r="F450" s="127">
        <f>F$376*(Calculations!$Q78/Calculations!$Q$5)</f>
        <v>0</v>
      </c>
      <c r="G450" s="127">
        <f>G$376*(Calculations!$Q78/Calculations!$Q$5)</f>
        <v>0</v>
      </c>
      <c r="H450" s="127">
        <f>H$376*(Calculations!$Q78/Calculations!$Q$5)</f>
        <v>0</v>
      </c>
      <c r="I450" s="127">
        <f>I$376*(Calculations!$Q78/Calculations!$Q$5)</f>
        <v>0</v>
      </c>
      <c r="J450" s="127">
        <f>J$376*(Calculations!$Q78/Calculations!$Q$5)</f>
        <v>0</v>
      </c>
      <c r="K450" s="127">
        <f>K$376*(Calculations!$Q78/Calculations!$Q$5)</f>
        <v>0</v>
      </c>
      <c r="L450" s="127">
        <f>L$376*(Calculations!$Q78/Calculations!$Q$5)</f>
        <v>0</v>
      </c>
      <c r="M450" s="127">
        <f>M$376*(Calculations!$Q78/Calculations!$Q$5)</f>
        <v>0</v>
      </c>
      <c r="N450" s="127">
        <f>N$376*(Calculations!$Q78/Calculations!$Q$5)</f>
        <v>0</v>
      </c>
      <c r="O450" s="127">
        <f>O$376*(Calculations!$Q78/Calculations!$Q$5)</f>
        <v>0</v>
      </c>
      <c r="P450" s="127">
        <f>P$376*(Calculations!$Q78/Calculations!$Q$5)</f>
        <v>0</v>
      </c>
      <c r="Q450" s="127">
        <f>Q$376*(Calculations!$Q78/Calculations!$Q$5)</f>
        <v>0</v>
      </c>
    </row>
    <row r="451" spans="3:17" x14ac:dyDescent="0.35">
      <c r="C451" s="98">
        <v>74</v>
      </c>
      <c r="E451" s="6" t="str">
        <f t="shared" si="41"/>
        <v>Z_empty_row_74</v>
      </c>
      <c r="F451" s="127">
        <f>F$376*(Calculations!$Q79/Calculations!$Q$5)</f>
        <v>0</v>
      </c>
      <c r="G451" s="127">
        <f>G$376*(Calculations!$Q79/Calculations!$Q$5)</f>
        <v>0</v>
      </c>
      <c r="H451" s="127">
        <f>H$376*(Calculations!$Q79/Calculations!$Q$5)</f>
        <v>0</v>
      </c>
      <c r="I451" s="127">
        <f>I$376*(Calculations!$Q79/Calculations!$Q$5)</f>
        <v>0</v>
      </c>
      <c r="J451" s="127">
        <f>J$376*(Calculations!$Q79/Calculations!$Q$5)</f>
        <v>0</v>
      </c>
      <c r="K451" s="127">
        <f>K$376*(Calculations!$Q79/Calculations!$Q$5)</f>
        <v>0</v>
      </c>
      <c r="L451" s="127">
        <f>L$376*(Calculations!$Q79/Calculations!$Q$5)</f>
        <v>0</v>
      </c>
      <c r="M451" s="127">
        <f>M$376*(Calculations!$Q79/Calculations!$Q$5)</f>
        <v>0</v>
      </c>
      <c r="N451" s="127">
        <f>N$376*(Calculations!$Q79/Calculations!$Q$5)</f>
        <v>0</v>
      </c>
      <c r="O451" s="127">
        <f>O$376*(Calculations!$Q79/Calculations!$Q$5)</f>
        <v>0</v>
      </c>
      <c r="P451" s="127">
        <f>P$376*(Calculations!$Q79/Calculations!$Q$5)</f>
        <v>0</v>
      </c>
      <c r="Q451" s="127">
        <f>Q$376*(Calculations!$Q79/Calculations!$Q$5)</f>
        <v>0</v>
      </c>
    </row>
    <row r="452" spans="3:17" x14ac:dyDescent="0.35">
      <c r="C452" s="98">
        <v>75</v>
      </c>
      <c r="E452" s="6" t="str">
        <f t="shared" si="41"/>
        <v>Z_empty_row_75</v>
      </c>
      <c r="F452" s="127">
        <f>F$376*(Calculations!$Q80/Calculations!$Q$5)</f>
        <v>0</v>
      </c>
      <c r="G452" s="127">
        <f>G$376*(Calculations!$Q80/Calculations!$Q$5)</f>
        <v>0</v>
      </c>
      <c r="H452" s="127">
        <f>H$376*(Calculations!$Q80/Calculations!$Q$5)</f>
        <v>0</v>
      </c>
      <c r="I452" s="127">
        <f>I$376*(Calculations!$Q80/Calculations!$Q$5)</f>
        <v>0</v>
      </c>
      <c r="J452" s="127">
        <f>J$376*(Calculations!$Q80/Calculations!$Q$5)</f>
        <v>0</v>
      </c>
      <c r="K452" s="127">
        <f>K$376*(Calculations!$Q80/Calculations!$Q$5)</f>
        <v>0</v>
      </c>
      <c r="L452" s="127">
        <f>L$376*(Calculations!$Q80/Calculations!$Q$5)</f>
        <v>0</v>
      </c>
      <c r="M452" s="127">
        <f>M$376*(Calculations!$Q80/Calculations!$Q$5)</f>
        <v>0</v>
      </c>
      <c r="N452" s="127">
        <f>N$376*(Calculations!$Q80/Calculations!$Q$5)</f>
        <v>0</v>
      </c>
      <c r="O452" s="127">
        <f>O$376*(Calculations!$Q80/Calculations!$Q$5)</f>
        <v>0</v>
      </c>
      <c r="P452" s="127">
        <f>P$376*(Calculations!$Q80/Calculations!$Q$5)</f>
        <v>0</v>
      </c>
      <c r="Q452" s="127">
        <f>Q$376*(Calculations!$Q80/Calculations!$Q$5)</f>
        <v>0</v>
      </c>
    </row>
    <row r="453" spans="3:17" x14ac:dyDescent="0.35">
      <c r="C453" s="98">
        <v>76</v>
      </c>
      <c r="E453" s="6" t="str">
        <f t="shared" si="41"/>
        <v>Z_empty_row_76</v>
      </c>
      <c r="F453" s="127">
        <f>F$376*(Calculations!$Q81/Calculations!$Q$5)</f>
        <v>0</v>
      </c>
      <c r="G453" s="127">
        <f>G$376*(Calculations!$Q81/Calculations!$Q$5)</f>
        <v>0</v>
      </c>
      <c r="H453" s="127">
        <f>H$376*(Calculations!$Q81/Calculations!$Q$5)</f>
        <v>0</v>
      </c>
      <c r="I453" s="127">
        <f>I$376*(Calculations!$Q81/Calculations!$Q$5)</f>
        <v>0</v>
      </c>
      <c r="J453" s="127">
        <f>J$376*(Calculations!$Q81/Calculations!$Q$5)</f>
        <v>0</v>
      </c>
      <c r="K453" s="127">
        <f>K$376*(Calculations!$Q81/Calculations!$Q$5)</f>
        <v>0</v>
      </c>
      <c r="L453" s="127">
        <f>L$376*(Calculations!$Q81/Calculations!$Q$5)</f>
        <v>0</v>
      </c>
      <c r="M453" s="127">
        <f>M$376*(Calculations!$Q81/Calculations!$Q$5)</f>
        <v>0</v>
      </c>
      <c r="N453" s="127">
        <f>N$376*(Calculations!$Q81/Calculations!$Q$5)</f>
        <v>0</v>
      </c>
      <c r="O453" s="127">
        <f>O$376*(Calculations!$Q81/Calculations!$Q$5)</f>
        <v>0</v>
      </c>
      <c r="P453" s="127">
        <f>P$376*(Calculations!$Q81/Calculations!$Q$5)</f>
        <v>0</v>
      </c>
      <c r="Q453" s="127">
        <f>Q$376*(Calculations!$Q81/Calculations!$Q$5)</f>
        <v>0</v>
      </c>
    </row>
    <row r="454" spans="3:17" x14ac:dyDescent="0.35">
      <c r="C454" s="98">
        <v>77</v>
      </c>
      <c r="E454" s="6" t="str">
        <f t="shared" si="41"/>
        <v>Z_empty_row_77</v>
      </c>
      <c r="F454" s="127">
        <f>F$376*(Calculations!$Q82/Calculations!$Q$5)</f>
        <v>0</v>
      </c>
      <c r="G454" s="127">
        <f>G$376*(Calculations!$Q82/Calculations!$Q$5)</f>
        <v>0</v>
      </c>
      <c r="H454" s="127">
        <f>H$376*(Calculations!$Q82/Calculations!$Q$5)</f>
        <v>0</v>
      </c>
      <c r="I454" s="127">
        <f>I$376*(Calculations!$Q82/Calculations!$Q$5)</f>
        <v>0</v>
      </c>
      <c r="J454" s="127">
        <f>J$376*(Calculations!$Q82/Calculations!$Q$5)</f>
        <v>0</v>
      </c>
      <c r="K454" s="127">
        <f>K$376*(Calculations!$Q82/Calculations!$Q$5)</f>
        <v>0</v>
      </c>
      <c r="L454" s="127">
        <f>L$376*(Calculations!$Q82/Calculations!$Q$5)</f>
        <v>0</v>
      </c>
      <c r="M454" s="127">
        <f>M$376*(Calculations!$Q82/Calculations!$Q$5)</f>
        <v>0</v>
      </c>
      <c r="N454" s="127">
        <f>N$376*(Calculations!$Q82/Calculations!$Q$5)</f>
        <v>0</v>
      </c>
      <c r="O454" s="127">
        <f>O$376*(Calculations!$Q82/Calculations!$Q$5)</f>
        <v>0</v>
      </c>
      <c r="P454" s="127">
        <f>P$376*(Calculations!$Q82/Calculations!$Q$5)</f>
        <v>0</v>
      </c>
      <c r="Q454" s="127">
        <f>Q$376*(Calculations!$Q82/Calculations!$Q$5)</f>
        <v>0</v>
      </c>
    </row>
    <row r="455" spans="3:17" x14ac:dyDescent="0.35">
      <c r="C455" s="98">
        <v>78</v>
      </c>
      <c r="E455" s="6" t="str">
        <f t="shared" si="41"/>
        <v>Z_empty_row_78</v>
      </c>
      <c r="F455" s="127">
        <f>F$376*(Calculations!$Q83/Calculations!$Q$5)</f>
        <v>0</v>
      </c>
      <c r="G455" s="127">
        <f>G$376*(Calculations!$Q83/Calculations!$Q$5)</f>
        <v>0</v>
      </c>
      <c r="H455" s="127">
        <f>H$376*(Calculations!$Q83/Calculations!$Q$5)</f>
        <v>0</v>
      </c>
      <c r="I455" s="127">
        <f>I$376*(Calculations!$Q83/Calculations!$Q$5)</f>
        <v>0</v>
      </c>
      <c r="J455" s="127">
        <f>J$376*(Calculations!$Q83/Calculations!$Q$5)</f>
        <v>0</v>
      </c>
      <c r="K455" s="127">
        <f>K$376*(Calculations!$Q83/Calculations!$Q$5)</f>
        <v>0</v>
      </c>
      <c r="L455" s="127">
        <f>L$376*(Calculations!$Q83/Calculations!$Q$5)</f>
        <v>0</v>
      </c>
      <c r="M455" s="127">
        <f>M$376*(Calculations!$Q83/Calculations!$Q$5)</f>
        <v>0</v>
      </c>
      <c r="N455" s="127">
        <f>N$376*(Calculations!$Q83/Calculations!$Q$5)</f>
        <v>0</v>
      </c>
      <c r="O455" s="127">
        <f>O$376*(Calculations!$Q83/Calculations!$Q$5)</f>
        <v>0</v>
      </c>
      <c r="P455" s="127">
        <f>P$376*(Calculations!$Q83/Calculations!$Q$5)</f>
        <v>0</v>
      </c>
      <c r="Q455" s="127">
        <f>Q$376*(Calculations!$Q83/Calculations!$Q$5)</f>
        <v>0</v>
      </c>
    </row>
    <row r="456" spans="3:17" x14ac:dyDescent="0.35">
      <c r="C456" s="98">
        <v>79</v>
      </c>
      <c r="E456" s="6" t="str">
        <f t="shared" si="41"/>
        <v>Z_empty_row_79</v>
      </c>
      <c r="F456" s="127">
        <f>F$376*(Calculations!$Q84/Calculations!$Q$5)</f>
        <v>0</v>
      </c>
      <c r="G456" s="127">
        <f>G$376*(Calculations!$Q84/Calculations!$Q$5)</f>
        <v>0</v>
      </c>
      <c r="H456" s="127">
        <f>H$376*(Calculations!$Q84/Calculations!$Q$5)</f>
        <v>0</v>
      </c>
      <c r="I456" s="127">
        <f>I$376*(Calculations!$Q84/Calculations!$Q$5)</f>
        <v>0</v>
      </c>
      <c r="J456" s="127">
        <f>J$376*(Calculations!$Q84/Calculations!$Q$5)</f>
        <v>0</v>
      </c>
      <c r="K456" s="127">
        <f>K$376*(Calculations!$Q84/Calculations!$Q$5)</f>
        <v>0</v>
      </c>
      <c r="L456" s="127">
        <f>L$376*(Calculations!$Q84/Calculations!$Q$5)</f>
        <v>0</v>
      </c>
      <c r="M456" s="127">
        <f>M$376*(Calculations!$Q84/Calculations!$Q$5)</f>
        <v>0</v>
      </c>
      <c r="N456" s="127">
        <f>N$376*(Calculations!$Q84/Calculations!$Q$5)</f>
        <v>0</v>
      </c>
      <c r="O456" s="127">
        <f>O$376*(Calculations!$Q84/Calculations!$Q$5)</f>
        <v>0</v>
      </c>
      <c r="P456" s="127">
        <f>P$376*(Calculations!$Q84/Calculations!$Q$5)</f>
        <v>0</v>
      </c>
      <c r="Q456" s="127">
        <f>Q$376*(Calculations!$Q84/Calculations!$Q$5)</f>
        <v>0</v>
      </c>
    </row>
    <row r="457" spans="3:17" x14ac:dyDescent="0.35">
      <c r="C457" s="98">
        <v>80</v>
      </c>
      <c r="E457" s="6" t="str">
        <f t="shared" si="41"/>
        <v>Z_empty_row_80</v>
      </c>
      <c r="F457" s="127">
        <f>F$376*(Calculations!$Q85/Calculations!$Q$5)</f>
        <v>0</v>
      </c>
      <c r="G457" s="127">
        <f>G$376*(Calculations!$Q85/Calculations!$Q$5)</f>
        <v>0</v>
      </c>
      <c r="H457" s="127">
        <f>H$376*(Calculations!$Q85/Calculations!$Q$5)</f>
        <v>0</v>
      </c>
      <c r="I457" s="127">
        <f>I$376*(Calculations!$Q85/Calculations!$Q$5)</f>
        <v>0</v>
      </c>
      <c r="J457" s="127">
        <f>J$376*(Calculations!$Q85/Calculations!$Q$5)</f>
        <v>0</v>
      </c>
      <c r="K457" s="127">
        <f>K$376*(Calculations!$Q85/Calculations!$Q$5)</f>
        <v>0</v>
      </c>
      <c r="L457" s="127">
        <f>L$376*(Calculations!$Q85/Calculations!$Q$5)</f>
        <v>0</v>
      </c>
      <c r="M457" s="127">
        <f>M$376*(Calculations!$Q85/Calculations!$Q$5)</f>
        <v>0</v>
      </c>
      <c r="N457" s="127">
        <f>N$376*(Calculations!$Q85/Calculations!$Q$5)</f>
        <v>0</v>
      </c>
      <c r="O457" s="127">
        <f>O$376*(Calculations!$Q85/Calculations!$Q$5)</f>
        <v>0</v>
      </c>
      <c r="P457" s="127">
        <f>P$376*(Calculations!$Q85/Calculations!$Q$5)</f>
        <v>0</v>
      </c>
      <c r="Q457" s="127">
        <f>Q$376*(Calculations!$Q85/Calculations!$Q$5)</f>
        <v>0</v>
      </c>
    </row>
    <row r="458" spans="3:17" x14ac:dyDescent="0.35">
      <c r="C458" s="98">
        <v>81</v>
      </c>
      <c r="E458" s="6" t="str">
        <f t="shared" si="41"/>
        <v>Z_empty_row_81</v>
      </c>
      <c r="F458" s="127">
        <f>F$376*(Calculations!$Q86/Calculations!$Q$5)</f>
        <v>0</v>
      </c>
      <c r="G458" s="127">
        <f>G$376*(Calculations!$Q86/Calculations!$Q$5)</f>
        <v>0</v>
      </c>
      <c r="H458" s="127">
        <f>H$376*(Calculations!$Q86/Calculations!$Q$5)</f>
        <v>0</v>
      </c>
      <c r="I458" s="127">
        <f>I$376*(Calculations!$Q86/Calculations!$Q$5)</f>
        <v>0</v>
      </c>
      <c r="J458" s="127">
        <f>J$376*(Calculations!$Q86/Calculations!$Q$5)</f>
        <v>0</v>
      </c>
      <c r="K458" s="127">
        <f>K$376*(Calculations!$Q86/Calculations!$Q$5)</f>
        <v>0</v>
      </c>
      <c r="L458" s="127">
        <f>L$376*(Calculations!$Q86/Calculations!$Q$5)</f>
        <v>0</v>
      </c>
      <c r="M458" s="127">
        <f>M$376*(Calculations!$Q86/Calculations!$Q$5)</f>
        <v>0</v>
      </c>
      <c r="N458" s="127">
        <f>N$376*(Calculations!$Q86/Calculations!$Q$5)</f>
        <v>0</v>
      </c>
      <c r="O458" s="127">
        <f>O$376*(Calculations!$Q86/Calculations!$Q$5)</f>
        <v>0</v>
      </c>
      <c r="P458" s="127">
        <f>P$376*(Calculations!$Q86/Calculations!$Q$5)</f>
        <v>0</v>
      </c>
      <c r="Q458" s="127">
        <f>Q$376*(Calculations!$Q86/Calculations!$Q$5)</f>
        <v>0</v>
      </c>
    </row>
    <row r="459" spans="3:17" x14ac:dyDescent="0.35">
      <c r="C459" s="98">
        <v>82</v>
      </c>
      <c r="E459" s="6" t="str">
        <f t="shared" si="41"/>
        <v>Z_empty_row_82</v>
      </c>
      <c r="F459" s="127">
        <f>F$376*(Calculations!$Q87/Calculations!$Q$5)</f>
        <v>0</v>
      </c>
      <c r="G459" s="127">
        <f>G$376*(Calculations!$Q87/Calculations!$Q$5)</f>
        <v>0</v>
      </c>
      <c r="H459" s="127">
        <f>H$376*(Calculations!$Q87/Calculations!$Q$5)</f>
        <v>0</v>
      </c>
      <c r="I459" s="127">
        <f>I$376*(Calculations!$Q87/Calculations!$Q$5)</f>
        <v>0</v>
      </c>
      <c r="J459" s="127">
        <f>J$376*(Calculations!$Q87/Calculations!$Q$5)</f>
        <v>0</v>
      </c>
      <c r="K459" s="127">
        <f>K$376*(Calculations!$Q87/Calculations!$Q$5)</f>
        <v>0</v>
      </c>
      <c r="L459" s="127">
        <f>L$376*(Calculations!$Q87/Calculations!$Q$5)</f>
        <v>0</v>
      </c>
      <c r="M459" s="127">
        <f>M$376*(Calculations!$Q87/Calculations!$Q$5)</f>
        <v>0</v>
      </c>
      <c r="N459" s="127">
        <f>N$376*(Calculations!$Q87/Calculations!$Q$5)</f>
        <v>0</v>
      </c>
      <c r="O459" s="127">
        <f>O$376*(Calculations!$Q87/Calculations!$Q$5)</f>
        <v>0</v>
      </c>
      <c r="P459" s="127">
        <f>P$376*(Calculations!$Q87/Calculations!$Q$5)</f>
        <v>0</v>
      </c>
      <c r="Q459" s="127">
        <f>Q$376*(Calculations!$Q87/Calculations!$Q$5)</f>
        <v>0</v>
      </c>
    </row>
    <row r="460" spans="3:17" x14ac:dyDescent="0.35">
      <c r="C460" s="98">
        <v>83</v>
      </c>
      <c r="E460" s="6" t="str">
        <f t="shared" si="41"/>
        <v>Z_empty_row_83</v>
      </c>
      <c r="F460" s="127">
        <f>F$376*(Calculations!$Q88/Calculations!$Q$5)</f>
        <v>0</v>
      </c>
      <c r="G460" s="127">
        <f>G$376*(Calculations!$Q88/Calculations!$Q$5)</f>
        <v>0</v>
      </c>
      <c r="H460" s="127">
        <f>H$376*(Calculations!$Q88/Calculations!$Q$5)</f>
        <v>0</v>
      </c>
      <c r="I460" s="127">
        <f>I$376*(Calculations!$Q88/Calculations!$Q$5)</f>
        <v>0</v>
      </c>
      <c r="J460" s="127">
        <f>J$376*(Calculations!$Q88/Calculations!$Q$5)</f>
        <v>0</v>
      </c>
      <c r="K460" s="127">
        <f>K$376*(Calculations!$Q88/Calculations!$Q$5)</f>
        <v>0</v>
      </c>
      <c r="L460" s="127">
        <f>L$376*(Calculations!$Q88/Calculations!$Q$5)</f>
        <v>0</v>
      </c>
      <c r="M460" s="127">
        <f>M$376*(Calculations!$Q88/Calculations!$Q$5)</f>
        <v>0</v>
      </c>
      <c r="N460" s="127">
        <f>N$376*(Calculations!$Q88/Calculations!$Q$5)</f>
        <v>0</v>
      </c>
      <c r="O460" s="127">
        <f>O$376*(Calculations!$Q88/Calculations!$Q$5)</f>
        <v>0</v>
      </c>
      <c r="P460" s="127">
        <f>P$376*(Calculations!$Q88/Calculations!$Q$5)</f>
        <v>0</v>
      </c>
      <c r="Q460" s="127">
        <f>Q$376*(Calculations!$Q88/Calculations!$Q$5)</f>
        <v>0</v>
      </c>
    </row>
    <row r="461" spans="3:17" x14ac:dyDescent="0.35">
      <c r="C461" s="98">
        <v>84</v>
      </c>
      <c r="E461" s="6" t="str">
        <f t="shared" si="41"/>
        <v>Z_empty_row_84</v>
      </c>
      <c r="F461" s="127">
        <f>F$376*(Calculations!$Q89/Calculations!$Q$5)</f>
        <v>0</v>
      </c>
      <c r="G461" s="127">
        <f>G$376*(Calculations!$Q89/Calculations!$Q$5)</f>
        <v>0</v>
      </c>
      <c r="H461" s="127">
        <f>H$376*(Calculations!$Q89/Calculations!$Q$5)</f>
        <v>0</v>
      </c>
      <c r="I461" s="127">
        <f>I$376*(Calculations!$Q89/Calculations!$Q$5)</f>
        <v>0</v>
      </c>
      <c r="J461" s="127">
        <f>J$376*(Calculations!$Q89/Calculations!$Q$5)</f>
        <v>0</v>
      </c>
      <c r="K461" s="127">
        <f>K$376*(Calculations!$Q89/Calculations!$Q$5)</f>
        <v>0</v>
      </c>
      <c r="L461" s="127">
        <f>L$376*(Calculations!$Q89/Calculations!$Q$5)</f>
        <v>0</v>
      </c>
      <c r="M461" s="127">
        <f>M$376*(Calculations!$Q89/Calculations!$Q$5)</f>
        <v>0</v>
      </c>
      <c r="N461" s="127">
        <f>N$376*(Calculations!$Q89/Calculations!$Q$5)</f>
        <v>0</v>
      </c>
      <c r="O461" s="127">
        <f>O$376*(Calculations!$Q89/Calculations!$Q$5)</f>
        <v>0</v>
      </c>
      <c r="P461" s="127">
        <f>P$376*(Calculations!$Q89/Calculations!$Q$5)</f>
        <v>0</v>
      </c>
      <c r="Q461" s="127">
        <f>Q$376*(Calculations!$Q89/Calculations!$Q$5)</f>
        <v>0</v>
      </c>
    </row>
    <row r="462" spans="3:17" x14ac:dyDescent="0.35">
      <c r="C462" s="98">
        <v>85</v>
      </c>
      <c r="E462" s="6" t="str">
        <f t="shared" si="41"/>
        <v>Z_empty_row_85</v>
      </c>
      <c r="F462" s="127">
        <f>F$376*(Calculations!$Q90/Calculations!$Q$5)</f>
        <v>0</v>
      </c>
      <c r="G462" s="127">
        <f>G$376*(Calculations!$Q90/Calculations!$Q$5)</f>
        <v>0</v>
      </c>
      <c r="H462" s="127">
        <f>H$376*(Calculations!$Q90/Calculations!$Q$5)</f>
        <v>0</v>
      </c>
      <c r="I462" s="127">
        <f>I$376*(Calculations!$Q90/Calculations!$Q$5)</f>
        <v>0</v>
      </c>
      <c r="J462" s="127">
        <f>J$376*(Calculations!$Q90/Calculations!$Q$5)</f>
        <v>0</v>
      </c>
      <c r="K462" s="127">
        <f>K$376*(Calculations!$Q90/Calculations!$Q$5)</f>
        <v>0</v>
      </c>
      <c r="L462" s="127">
        <f>L$376*(Calculations!$Q90/Calculations!$Q$5)</f>
        <v>0</v>
      </c>
      <c r="M462" s="127">
        <f>M$376*(Calculations!$Q90/Calculations!$Q$5)</f>
        <v>0</v>
      </c>
      <c r="N462" s="127">
        <f>N$376*(Calculations!$Q90/Calculations!$Q$5)</f>
        <v>0</v>
      </c>
      <c r="O462" s="127">
        <f>O$376*(Calculations!$Q90/Calculations!$Q$5)</f>
        <v>0</v>
      </c>
      <c r="P462" s="127">
        <f>P$376*(Calculations!$Q90/Calculations!$Q$5)</f>
        <v>0</v>
      </c>
      <c r="Q462" s="127">
        <f>Q$376*(Calculations!$Q90/Calculations!$Q$5)</f>
        <v>0</v>
      </c>
    </row>
    <row r="463" spans="3:17" x14ac:dyDescent="0.35">
      <c r="C463" s="98">
        <v>86</v>
      </c>
      <c r="E463" s="6" t="str">
        <f t="shared" si="41"/>
        <v>Z_empty_row_86</v>
      </c>
      <c r="F463" s="127">
        <f>F$376*(Calculations!$Q91/Calculations!$Q$5)</f>
        <v>0</v>
      </c>
      <c r="G463" s="127">
        <f>G$376*(Calculations!$Q91/Calculations!$Q$5)</f>
        <v>0</v>
      </c>
      <c r="H463" s="127">
        <f>H$376*(Calculations!$Q91/Calculations!$Q$5)</f>
        <v>0</v>
      </c>
      <c r="I463" s="127">
        <f>I$376*(Calculations!$Q91/Calculations!$Q$5)</f>
        <v>0</v>
      </c>
      <c r="J463" s="127">
        <f>J$376*(Calculations!$Q91/Calculations!$Q$5)</f>
        <v>0</v>
      </c>
      <c r="K463" s="127">
        <f>K$376*(Calculations!$Q91/Calculations!$Q$5)</f>
        <v>0</v>
      </c>
      <c r="L463" s="127">
        <f>L$376*(Calculations!$Q91/Calculations!$Q$5)</f>
        <v>0</v>
      </c>
      <c r="M463" s="127">
        <f>M$376*(Calculations!$Q91/Calculations!$Q$5)</f>
        <v>0</v>
      </c>
      <c r="N463" s="127">
        <f>N$376*(Calculations!$Q91/Calculations!$Q$5)</f>
        <v>0</v>
      </c>
      <c r="O463" s="127">
        <f>O$376*(Calculations!$Q91/Calculations!$Q$5)</f>
        <v>0</v>
      </c>
      <c r="P463" s="127">
        <f>P$376*(Calculations!$Q91/Calculations!$Q$5)</f>
        <v>0</v>
      </c>
      <c r="Q463" s="127">
        <f>Q$376*(Calculations!$Q91/Calculations!$Q$5)</f>
        <v>0</v>
      </c>
    </row>
    <row r="464" spans="3:17" x14ac:dyDescent="0.35">
      <c r="C464" s="98">
        <v>87</v>
      </c>
      <c r="E464" s="6" t="str">
        <f t="shared" si="41"/>
        <v>Z_empty_row_87</v>
      </c>
      <c r="F464" s="127">
        <f>F$376*(Calculations!$Q92/Calculations!$Q$5)</f>
        <v>0</v>
      </c>
      <c r="G464" s="127">
        <f>G$376*(Calculations!$Q92/Calculations!$Q$5)</f>
        <v>0</v>
      </c>
      <c r="H464" s="127">
        <f>H$376*(Calculations!$Q92/Calculations!$Q$5)</f>
        <v>0</v>
      </c>
      <c r="I464" s="127">
        <f>I$376*(Calculations!$Q92/Calculations!$Q$5)</f>
        <v>0</v>
      </c>
      <c r="J464" s="127">
        <f>J$376*(Calculations!$Q92/Calculations!$Q$5)</f>
        <v>0</v>
      </c>
      <c r="K464" s="127">
        <f>K$376*(Calculations!$Q92/Calculations!$Q$5)</f>
        <v>0</v>
      </c>
      <c r="L464" s="127">
        <f>L$376*(Calculations!$Q92/Calculations!$Q$5)</f>
        <v>0</v>
      </c>
      <c r="M464" s="127">
        <f>M$376*(Calculations!$Q92/Calculations!$Q$5)</f>
        <v>0</v>
      </c>
      <c r="N464" s="127">
        <f>N$376*(Calculations!$Q92/Calculations!$Q$5)</f>
        <v>0</v>
      </c>
      <c r="O464" s="127">
        <f>O$376*(Calculations!$Q92/Calculations!$Q$5)</f>
        <v>0</v>
      </c>
      <c r="P464" s="127">
        <f>P$376*(Calculations!$Q92/Calculations!$Q$5)</f>
        <v>0</v>
      </c>
      <c r="Q464" s="127">
        <f>Q$376*(Calculations!$Q92/Calculations!$Q$5)</f>
        <v>0</v>
      </c>
    </row>
    <row r="465" spans="3:19" x14ac:dyDescent="0.35">
      <c r="C465" s="98">
        <v>88</v>
      </c>
      <c r="E465" s="6" t="str">
        <f t="shared" si="41"/>
        <v>Z_empty_row_88</v>
      </c>
      <c r="F465" s="127">
        <f>F$376*(Calculations!$Q93/Calculations!$Q$5)</f>
        <v>0</v>
      </c>
      <c r="G465" s="127">
        <f>G$376*(Calculations!$Q93/Calculations!$Q$5)</f>
        <v>0</v>
      </c>
      <c r="H465" s="127">
        <f>H$376*(Calculations!$Q93/Calculations!$Q$5)</f>
        <v>0</v>
      </c>
      <c r="I465" s="127">
        <f>I$376*(Calculations!$Q93/Calculations!$Q$5)</f>
        <v>0</v>
      </c>
      <c r="J465" s="127">
        <f>J$376*(Calculations!$Q93/Calculations!$Q$5)</f>
        <v>0</v>
      </c>
      <c r="K465" s="127">
        <f>K$376*(Calculations!$Q93/Calculations!$Q$5)</f>
        <v>0</v>
      </c>
      <c r="L465" s="127">
        <f>L$376*(Calculations!$Q93/Calculations!$Q$5)</f>
        <v>0</v>
      </c>
      <c r="M465" s="127">
        <f>M$376*(Calculations!$Q93/Calculations!$Q$5)</f>
        <v>0</v>
      </c>
      <c r="N465" s="127">
        <f>N$376*(Calculations!$Q93/Calculations!$Q$5)</f>
        <v>0</v>
      </c>
      <c r="O465" s="127">
        <f>O$376*(Calculations!$Q93/Calculations!$Q$5)</f>
        <v>0</v>
      </c>
      <c r="P465" s="127">
        <f>P$376*(Calculations!$Q93/Calculations!$Q$5)</f>
        <v>0</v>
      </c>
      <c r="Q465" s="127">
        <f>Q$376*(Calculations!$Q93/Calculations!$Q$5)</f>
        <v>0</v>
      </c>
    </row>
    <row r="466" spans="3:19" x14ac:dyDescent="0.35">
      <c r="C466" s="98">
        <v>89</v>
      </c>
      <c r="E466" s="6" t="str">
        <f t="shared" si="41"/>
        <v>Z_empty_row_89</v>
      </c>
      <c r="F466" s="127">
        <f>F$376*(Calculations!$Q94/Calculations!$Q$5)</f>
        <v>0</v>
      </c>
      <c r="G466" s="127">
        <f>G$376*(Calculations!$Q94/Calculations!$Q$5)</f>
        <v>0</v>
      </c>
      <c r="H466" s="127">
        <f>H$376*(Calculations!$Q94/Calculations!$Q$5)</f>
        <v>0</v>
      </c>
      <c r="I466" s="127">
        <f>I$376*(Calculations!$Q94/Calculations!$Q$5)</f>
        <v>0</v>
      </c>
      <c r="J466" s="127">
        <f>J$376*(Calculations!$Q94/Calculations!$Q$5)</f>
        <v>0</v>
      </c>
      <c r="K466" s="127">
        <f>K$376*(Calculations!$Q94/Calculations!$Q$5)</f>
        <v>0</v>
      </c>
      <c r="L466" s="127">
        <f>L$376*(Calculations!$Q94/Calculations!$Q$5)</f>
        <v>0</v>
      </c>
      <c r="M466" s="127">
        <f>M$376*(Calculations!$Q94/Calculations!$Q$5)</f>
        <v>0</v>
      </c>
      <c r="N466" s="127">
        <f>N$376*(Calculations!$Q94/Calculations!$Q$5)</f>
        <v>0</v>
      </c>
      <c r="O466" s="127">
        <f>O$376*(Calculations!$Q94/Calculations!$Q$5)</f>
        <v>0</v>
      </c>
      <c r="P466" s="127">
        <f>P$376*(Calculations!$Q94/Calculations!$Q$5)</f>
        <v>0</v>
      </c>
      <c r="Q466" s="127">
        <f>Q$376*(Calculations!$Q94/Calculations!$Q$5)</f>
        <v>0</v>
      </c>
    </row>
    <row r="467" spans="3:19" x14ac:dyDescent="0.35">
      <c r="C467" s="98">
        <v>90</v>
      </c>
      <c r="E467" s="6" t="str">
        <f t="shared" si="41"/>
        <v>Z_empty_row_90</v>
      </c>
      <c r="F467" s="127">
        <f>F$376*(Calculations!$Q95/Calculations!$Q$5)</f>
        <v>0</v>
      </c>
      <c r="G467" s="127">
        <f>G$376*(Calculations!$Q95/Calculations!$Q$5)</f>
        <v>0</v>
      </c>
      <c r="H467" s="127">
        <f>H$376*(Calculations!$Q95/Calculations!$Q$5)</f>
        <v>0</v>
      </c>
      <c r="I467" s="127">
        <f>I$376*(Calculations!$Q95/Calculations!$Q$5)</f>
        <v>0</v>
      </c>
      <c r="J467" s="127">
        <f>J$376*(Calculations!$Q95/Calculations!$Q$5)</f>
        <v>0</v>
      </c>
      <c r="K467" s="127">
        <f>K$376*(Calculations!$Q95/Calculations!$Q$5)</f>
        <v>0</v>
      </c>
      <c r="L467" s="127">
        <f>L$376*(Calculations!$Q95/Calculations!$Q$5)</f>
        <v>0</v>
      </c>
      <c r="M467" s="127">
        <f>M$376*(Calculations!$Q95/Calculations!$Q$5)</f>
        <v>0</v>
      </c>
      <c r="N467" s="127">
        <f>N$376*(Calculations!$Q95/Calculations!$Q$5)</f>
        <v>0</v>
      </c>
      <c r="O467" s="127">
        <f>O$376*(Calculations!$Q95/Calculations!$Q$5)</f>
        <v>0</v>
      </c>
      <c r="P467" s="127">
        <f>P$376*(Calculations!$Q95/Calculations!$Q$5)</f>
        <v>0</v>
      </c>
      <c r="Q467" s="127">
        <f>Q$376*(Calculations!$Q95/Calculations!$Q$5)</f>
        <v>0</v>
      </c>
    </row>
    <row r="468" spans="3:19" x14ac:dyDescent="0.35">
      <c r="C468" s="98">
        <v>91</v>
      </c>
      <c r="E468" s="6" t="str">
        <f t="shared" si="41"/>
        <v>Z_empty_row_91</v>
      </c>
      <c r="F468" s="127">
        <f>F$376*(Calculations!$Q96/Calculations!$Q$5)</f>
        <v>0</v>
      </c>
      <c r="G468" s="127">
        <f>G$376*(Calculations!$Q96/Calculations!$Q$5)</f>
        <v>0</v>
      </c>
      <c r="H468" s="127">
        <f>H$376*(Calculations!$Q96/Calculations!$Q$5)</f>
        <v>0</v>
      </c>
      <c r="I468" s="127">
        <f>I$376*(Calculations!$Q96/Calculations!$Q$5)</f>
        <v>0</v>
      </c>
      <c r="J468" s="127">
        <f>J$376*(Calculations!$Q96/Calculations!$Q$5)</f>
        <v>0</v>
      </c>
      <c r="K468" s="127">
        <f>K$376*(Calculations!$Q96/Calculations!$Q$5)</f>
        <v>0</v>
      </c>
      <c r="L468" s="127">
        <f>L$376*(Calculations!$Q96/Calculations!$Q$5)</f>
        <v>0</v>
      </c>
      <c r="M468" s="127">
        <f>M$376*(Calculations!$Q96/Calculations!$Q$5)</f>
        <v>0</v>
      </c>
      <c r="N468" s="127">
        <f>N$376*(Calculations!$Q96/Calculations!$Q$5)</f>
        <v>0</v>
      </c>
      <c r="O468" s="127">
        <f>O$376*(Calculations!$Q96/Calculations!$Q$5)</f>
        <v>0</v>
      </c>
      <c r="P468" s="127">
        <f>P$376*(Calculations!$Q96/Calculations!$Q$5)</f>
        <v>0</v>
      </c>
      <c r="Q468" s="127">
        <f>Q$376*(Calculations!$Q96/Calculations!$Q$5)</f>
        <v>0</v>
      </c>
    </row>
    <row r="469" spans="3:19" x14ac:dyDescent="0.35">
      <c r="C469" s="98">
        <v>92</v>
      </c>
      <c r="E469" s="6" t="str">
        <f t="shared" si="41"/>
        <v>Z_empty_row_92</v>
      </c>
      <c r="F469" s="127">
        <f>F$376*(Calculations!$Q97/Calculations!$Q$5)</f>
        <v>0</v>
      </c>
      <c r="G469" s="127">
        <f>G$376*(Calculations!$Q97/Calculations!$Q$5)</f>
        <v>0</v>
      </c>
      <c r="H469" s="127">
        <f>H$376*(Calculations!$Q97/Calculations!$Q$5)</f>
        <v>0</v>
      </c>
      <c r="I469" s="127">
        <f>I$376*(Calculations!$Q97/Calculations!$Q$5)</f>
        <v>0</v>
      </c>
      <c r="J469" s="127">
        <f>J$376*(Calculations!$Q97/Calculations!$Q$5)</f>
        <v>0</v>
      </c>
      <c r="K469" s="127">
        <f>K$376*(Calculations!$Q97/Calculations!$Q$5)</f>
        <v>0</v>
      </c>
      <c r="L469" s="127">
        <f>L$376*(Calculations!$Q97/Calculations!$Q$5)</f>
        <v>0</v>
      </c>
      <c r="M469" s="127">
        <f>M$376*(Calculations!$Q97/Calculations!$Q$5)</f>
        <v>0</v>
      </c>
      <c r="N469" s="127">
        <f>N$376*(Calculations!$Q97/Calculations!$Q$5)</f>
        <v>0</v>
      </c>
      <c r="O469" s="127">
        <f>O$376*(Calculations!$Q97/Calculations!$Q$5)</f>
        <v>0</v>
      </c>
      <c r="P469" s="127">
        <f>P$376*(Calculations!$Q97/Calculations!$Q$5)</f>
        <v>0</v>
      </c>
      <c r="Q469" s="127">
        <f>Q$376*(Calculations!$Q97/Calculations!$Q$5)</f>
        <v>0</v>
      </c>
    </row>
    <row r="470" spans="3:19" x14ac:dyDescent="0.35">
      <c r="C470" s="98">
        <v>93</v>
      </c>
      <c r="E470" s="6" t="str">
        <f t="shared" si="41"/>
        <v>Z_empty_row_93</v>
      </c>
      <c r="F470" s="127">
        <f>F$376*(Calculations!$Q98/Calculations!$Q$5)</f>
        <v>0</v>
      </c>
      <c r="G470" s="127">
        <f>G$376*(Calculations!$Q98/Calculations!$Q$5)</f>
        <v>0</v>
      </c>
      <c r="H470" s="127">
        <f>H$376*(Calculations!$Q98/Calculations!$Q$5)</f>
        <v>0</v>
      </c>
      <c r="I470" s="127">
        <f>I$376*(Calculations!$Q98/Calculations!$Q$5)</f>
        <v>0</v>
      </c>
      <c r="J470" s="127">
        <f>J$376*(Calculations!$Q98/Calculations!$Q$5)</f>
        <v>0</v>
      </c>
      <c r="K470" s="127">
        <f>K$376*(Calculations!$Q98/Calculations!$Q$5)</f>
        <v>0</v>
      </c>
      <c r="L470" s="127">
        <f>L$376*(Calculations!$Q98/Calculations!$Q$5)</f>
        <v>0</v>
      </c>
      <c r="M470" s="127">
        <f>M$376*(Calculations!$Q98/Calculations!$Q$5)</f>
        <v>0</v>
      </c>
      <c r="N470" s="127">
        <f>N$376*(Calculations!$Q98/Calculations!$Q$5)</f>
        <v>0</v>
      </c>
      <c r="O470" s="127">
        <f>O$376*(Calculations!$Q98/Calculations!$Q$5)</f>
        <v>0</v>
      </c>
      <c r="P470" s="127">
        <f>P$376*(Calculations!$Q98/Calculations!$Q$5)</f>
        <v>0</v>
      </c>
      <c r="Q470" s="127">
        <f>Q$376*(Calculations!$Q98/Calculations!$Q$5)</f>
        <v>0</v>
      </c>
    </row>
    <row r="471" spans="3:19" x14ac:dyDescent="0.35">
      <c r="C471" s="98">
        <v>94</v>
      </c>
      <c r="E471" s="6" t="str">
        <f t="shared" si="41"/>
        <v>Z_empty_row_94</v>
      </c>
      <c r="F471" s="127">
        <f>F$376*(Calculations!$Q99/Calculations!$Q$5)</f>
        <v>0</v>
      </c>
      <c r="G471" s="127">
        <f>G$376*(Calculations!$Q99/Calculations!$Q$5)</f>
        <v>0</v>
      </c>
      <c r="H471" s="127">
        <f>H$376*(Calculations!$Q99/Calculations!$Q$5)</f>
        <v>0</v>
      </c>
      <c r="I471" s="127">
        <f>I$376*(Calculations!$Q99/Calculations!$Q$5)</f>
        <v>0</v>
      </c>
      <c r="J471" s="127">
        <f>J$376*(Calculations!$Q99/Calculations!$Q$5)</f>
        <v>0</v>
      </c>
      <c r="K471" s="127">
        <f>K$376*(Calculations!$Q99/Calculations!$Q$5)</f>
        <v>0</v>
      </c>
      <c r="L471" s="127">
        <f>L$376*(Calculations!$Q99/Calculations!$Q$5)</f>
        <v>0</v>
      </c>
      <c r="M471" s="127">
        <f>M$376*(Calculations!$Q99/Calculations!$Q$5)</f>
        <v>0</v>
      </c>
      <c r="N471" s="127">
        <f>N$376*(Calculations!$Q99/Calculations!$Q$5)</f>
        <v>0</v>
      </c>
      <c r="O471" s="127">
        <f>O$376*(Calculations!$Q99/Calculations!$Q$5)</f>
        <v>0</v>
      </c>
      <c r="P471" s="127">
        <f>P$376*(Calculations!$Q99/Calculations!$Q$5)</f>
        <v>0</v>
      </c>
      <c r="Q471" s="127">
        <f>Q$376*(Calculations!$Q99/Calculations!$Q$5)</f>
        <v>0</v>
      </c>
    </row>
    <row r="472" spans="3:19" x14ac:dyDescent="0.35">
      <c r="C472" s="98">
        <v>95</v>
      </c>
      <c r="E472" s="6" t="str">
        <f t="shared" si="41"/>
        <v>Z_empty_row_95</v>
      </c>
      <c r="F472" s="127">
        <f>F$376*(Calculations!$Q100/Calculations!$Q$5)</f>
        <v>0</v>
      </c>
      <c r="G472" s="127">
        <f>G$376*(Calculations!$Q100/Calculations!$Q$5)</f>
        <v>0</v>
      </c>
      <c r="H472" s="127">
        <f>H$376*(Calculations!$Q100/Calculations!$Q$5)</f>
        <v>0</v>
      </c>
      <c r="I472" s="127">
        <f>I$376*(Calculations!$Q100/Calculations!$Q$5)</f>
        <v>0</v>
      </c>
      <c r="J472" s="127">
        <f>J$376*(Calculations!$Q100/Calculations!$Q$5)</f>
        <v>0</v>
      </c>
      <c r="K472" s="127">
        <f>K$376*(Calculations!$Q100/Calculations!$Q$5)</f>
        <v>0</v>
      </c>
      <c r="L472" s="127">
        <f>L$376*(Calculations!$Q100/Calculations!$Q$5)</f>
        <v>0</v>
      </c>
      <c r="M472" s="127">
        <f>M$376*(Calculations!$Q100/Calculations!$Q$5)</f>
        <v>0</v>
      </c>
      <c r="N472" s="127">
        <f>N$376*(Calculations!$Q100/Calculations!$Q$5)</f>
        <v>0</v>
      </c>
      <c r="O472" s="127">
        <f>O$376*(Calculations!$Q100/Calculations!$Q$5)</f>
        <v>0</v>
      </c>
      <c r="P472" s="127">
        <f>P$376*(Calculations!$Q100/Calculations!$Q$5)</f>
        <v>0</v>
      </c>
      <c r="Q472" s="127">
        <f>Q$376*(Calculations!$Q100/Calculations!$Q$5)</f>
        <v>0</v>
      </c>
    </row>
    <row r="473" spans="3:19" x14ac:dyDescent="0.35">
      <c r="C473" s="98">
        <v>96</v>
      </c>
      <c r="E473" s="6" t="str">
        <f t="shared" si="41"/>
        <v>Z_empty_row_96</v>
      </c>
      <c r="F473" s="127">
        <f>F$376*(Calculations!$Q101/Calculations!$Q$5)</f>
        <v>0</v>
      </c>
      <c r="G473" s="127">
        <f>G$376*(Calculations!$Q101/Calculations!$Q$5)</f>
        <v>0</v>
      </c>
      <c r="H473" s="127">
        <f>H$376*(Calculations!$Q101/Calculations!$Q$5)</f>
        <v>0</v>
      </c>
      <c r="I473" s="127">
        <f>I$376*(Calculations!$Q101/Calculations!$Q$5)</f>
        <v>0</v>
      </c>
      <c r="J473" s="127">
        <f>J$376*(Calculations!$Q101/Calculations!$Q$5)</f>
        <v>0</v>
      </c>
      <c r="K473" s="127">
        <f>K$376*(Calculations!$Q101/Calculations!$Q$5)</f>
        <v>0</v>
      </c>
      <c r="L473" s="127">
        <f>L$376*(Calculations!$Q101/Calculations!$Q$5)</f>
        <v>0</v>
      </c>
      <c r="M473" s="127">
        <f>M$376*(Calculations!$Q101/Calculations!$Q$5)</f>
        <v>0</v>
      </c>
      <c r="N473" s="127">
        <f>N$376*(Calculations!$Q101/Calculations!$Q$5)</f>
        <v>0</v>
      </c>
      <c r="O473" s="127">
        <f>O$376*(Calculations!$Q101/Calculations!$Q$5)</f>
        <v>0</v>
      </c>
      <c r="P473" s="127">
        <f>P$376*(Calculations!$Q101/Calculations!$Q$5)</f>
        <v>0</v>
      </c>
      <c r="Q473" s="127">
        <f>Q$376*(Calculations!$Q101/Calculations!$Q$5)</f>
        <v>0</v>
      </c>
    </row>
    <row r="474" spans="3:19" x14ac:dyDescent="0.35">
      <c r="C474" s="98">
        <v>97</v>
      </c>
      <c r="E474" s="6" t="str">
        <f t="shared" si="41"/>
        <v>Z_empty_row_97</v>
      </c>
      <c r="F474" s="127">
        <f>F$376*(Calculations!$Q102/Calculations!$Q$5)</f>
        <v>0</v>
      </c>
      <c r="G474" s="127">
        <f>G$376*(Calculations!$Q102/Calculations!$Q$5)</f>
        <v>0</v>
      </c>
      <c r="H474" s="127">
        <f>H$376*(Calculations!$Q102/Calculations!$Q$5)</f>
        <v>0</v>
      </c>
      <c r="I474" s="127">
        <f>I$376*(Calculations!$Q102/Calculations!$Q$5)</f>
        <v>0</v>
      </c>
      <c r="J474" s="127">
        <f>J$376*(Calculations!$Q102/Calculations!$Q$5)</f>
        <v>0</v>
      </c>
      <c r="K474" s="127">
        <f>K$376*(Calculations!$Q102/Calculations!$Q$5)</f>
        <v>0</v>
      </c>
      <c r="L474" s="127">
        <f>L$376*(Calculations!$Q102/Calculations!$Q$5)</f>
        <v>0</v>
      </c>
      <c r="M474" s="127">
        <f>M$376*(Calculations!$Q102/Calculations!$Q$5)</f>
        <v>0</v>
      </c>
      <c r="N474" s="127">
        <f>N$376*(Calculations!$Q102/Calculations!$Q$5)</f>
        <v>0</v>
      </c>
      <c r="O474" s="127">
        <f>O$376*(Calculations!$Q102/Calculations!$Q$5)</f>
        <v>0</v>
      </c>
      <c r="P474" s="127">
        <f>P$376*(Calculations!$Q102/Calculations!$Q$5)</f>
        <v>0</v>
      </c>
      <c r="Q474" s="127">
        <f>Q$376*(Calculations!$Q102/Calculations!$Q$5)</f>
        <v>0</v>
      </c>
    </row>
    <row r="475" spans="3:19" x14ac:dyDescent="0.35">
      <c r="C475" s="98">
        <v>98</v>
      </c>
      <c r="E475" s="6" t="str">
        <f t="shared" si="41"/>
        <v>Z_empty_row_98</v>
      </c>
      <c r="F475" s="127">
        <f>F$376*(Calculations!$Q103/Calculations!$Q$5)</f>
        <v>0</v>
      </c>
      <c r="G475" s="127">
        <f>G$376*(Calculations!$Q103/Calculations!$Q$5)</f>
        <v>0</v>
      </c>
      <c r="H475" s="127">
        <f>H$376*(Calculations!$Q103/Calculations!$Q$5)</f>
        <v>0</v>
      </c>
      <c r="I475" s="127">
        <f>I$376*(Calculations!$Q103/Calculations!$Q$5)</f>
        <v>0</v>
      </c>
      <c r="J475" s="127">
        <f>J$376*(Calculations!$Q103/Calculations!$Q$5)</f>
        <v>0</v>
      </c>
      <c r="K475" s="127">
        <f>K$376*(Calculations!$Q103/Calculations!$Q$5)</f>
        <v>0</v>
      </c>
      <c r="L475" s="127">
        <f>L$376*(Calculations!$Q103/Calculations!$Q$5)</f>
        <v>0</v>
      </c>
      <c r="M475" s="127">
        <f>M$376*(Calculations!$Q103/Calculations!$Q$5)</f>
        <v>0</v>
      </c>
      <c r="N475" s="127">
        <f>N$376*(Calculations!$Q103/Calculations!$Q$5)</f>
        <v>0</v>
      </c>
      <c r="O475" s="127">
        <f>O$376*(Calculations!$Q103/Calculations!$Q$5)</f>
        <v>0</v>
      </c>
      <c r="P475" s="127">
        <f>P$376*(Calculations!$Q103/Calculations!$Q$5)</f>
        <v>0</v>
      </c>
      <c r="Q475" s="127">
        <f>Q$376*(Calculations!$Q103/Calculations!$Q$5)</f>
        <v>0</v>
      </c>
    </row>
    <row r="476" spans="3:19" x14ac:dyDescent="0.35">
      <c r="C476" s="98">
        <v>99</v>
      </c>
      <c r="E476" s="6" t="str">
        <f t="shared" si="41"/>
        <v>Z_empty_row_99</v>
      </c>
      <c r="F476" s="127">
        <f>F$376*(Calculations!$Q104/Calculations!$Q$5)</f>
        <v>0</v>
      </c>
      <c r="G476" s="127">
        <f>G$376*(Calculations!$Q104/Calculations!$Q$5)</f>
        <v>0</v>
      </c>
      <c r="H476" s="127">
        <f>H$376*(Calculations!$Q104/Calculations!$Q$5)</f>
        <v>0</v>
      </c>
      <c r="I476" s="127">
        <f>I$376*(Calculations!$Q104/Calculations!$Q$5)</f>
        <v>0</v>
      </c>
      <c r="J476" s="127">
        <f>J$376*(Calculations!$Q104/Calculations!$Q$5)</f>
        <v>0</v>
      </c>
      <c r="K476" s="127">
        <f>K$376*(Calculations!$Q104/Calculations!$Q$5)</f>
        <v>0</v>
      </c>
      <c r="L476" s="127">
        <f>L$376*(Calculations!$Q104/Calculations!$Q$5)</f>
        <v>0</v>
      </c>
      <c r="M476" s="127">
        <f>M$376*(Calculations!$Q104/Calculations!$Q$5)</f>
        <v>0</v>
      </c>
      <c r="N476" s="127">
        <f>N$376*(Calculations!$Q104/Calculations!$Q$5)</f>
        <v>0</v>
      </c>
      <c r="O476" s="127">
        <f>O$376*(Calculations!$Q104/Calculations!$Q$5)</f>
        <v>0</v>
      </c>
      <c r="P476" s="127">
        <f>P$376*(Calculations!$Q104/Calculations!$Q$5)</f>
        <v>0</v>
      </c>
      <c r="Q476" s="127">
        <f>Q$376*(Calculations!$Q104/Calculations!$Q$5)</f>
        <v>0</v>
      </c>
    </row>
    <row r="480" spans="3:19" ht="18.5" x14ac:dyDescent="0.45">
      <c r="C480" s="111">
        <v>4</v>
      </c>
      <c r="D480" s="6" t="s">
        <v>453</v>
      </c>
      <c r="E480" s="6"/>
      <c r="F480" s="6"/>
      <c r="G480" s="6"/>
      <c r="H480" s="6"/>
      <c r="I480" s="6"/>
      <c r="J480" s="6"/>
      <c r="K480" s="6"/>
      <c r="L480" s="6"/>
      <c r="M480" s="6"/>
      <c r="N480" s="6"/>
      <c r="O480" s="6"/>
      <c r="P480" s="6"/>
      <c r="Q480" s="6"/>
      <c r="R480" s="2"/>
      <c r="S480" s="2"/>
    </row>
    <row r="481" spans="2:22" x14ac:dyDescent="0.35">
      <c r="D481" s="20" t="s">
        <v>456</v>
      </c>
      <c r="E481" s="2"/>
      <c r="F481" s="2"/>
      <c r="G481" s="2"/>
      <c r="H481" s="2"/>
      <c r="I481" s="2"/>
      <c r="J481" s="2"/>
      <c r="K481" s="2"/>
      <c r="L481" s="2"/>
      <c r="M481" s="2"/>
      <c r="N481" s="2"/>
      <c r="O481" s="2"/>
      <c r="P481" s="2"/>
      <c r="Q481" s="2"/>
      <c r="R481" s="6"/>
      <c r="S481" s="6"/>
    </row>
    <row r="482" spans="2:22" x14ac:dyDescent="0.35">
      <c r="D482" s="6" t="s">
        <v>441</v>
      </c>
      <c r="E482" s="4"/>
      <c r="F482" s="29">
        <f t="shared" ref="F482:Q482" si="42">F376/$T134</f>
        <v>1.0724497570478311</v>
      </c>
      <c r="G482" s="29">
        <f t="shared" si="42"/>
        <v>1.434698542286986</v>
      </c>
      <c r="H482" s="29">
        <f t="shared" si="42"/>
        <v>1.7969473275261414</v>
      </c>
      <c r="I482" s="29">
        <f t="shared" si="42"/>
        <v>1.8693970845739722</v>
      </c>
      <c r="J482" s="29">
        <f t="shared" si="42"/>
        <v>1.6520478134304788</v>
      </c>
      <c r="K482" s="29">
        <f t="shared" si="42"/>
        <v>1.2897990281913239</v>
      </c>
      <c r="L482" s="29">
        <f t="shared" si="42"/>
        <v>0.92755024295216926</v>
      </c>
      <c r="M482" s="29">
        <f t="shared" si="42"/>
        <v>0.78265072885650733</v>
      </c>
      <c r="N482" s="29">
        <f t="shared" si="42"/>
        <v>1</v>
      </c>
      <c r="O482" s="29">
        <f t="shared" si="42"/>
        <v>1.434698542286986</v>
      </c>
      <c r="P482" s="29">
        <f t="shared" si="42"/>
        <v>1.434698542286986</v>
      </c>
      <c r="Q482" s="29">
        <f t="shared" si="42"/>
        <v>1.1448995140956622</v>
      </c>
      <c r="R482" s="2"/>
      <c r="S482" s="2"/>
    </row>
    <row r="483" spans="2:22" x14ac:dyDescent="0.35">
      <c r="D483" s="6"/>
      <c r="E483" s="6"/>
      <c r="F483" s="6"/>
      <c r="G483" s="24"/>
      <c r="H483" s="24"/>
      <c r="I483" s="24"/>
      <c r="J483" s="24"/>
      <c r="K483" s="24"/>
      <c r="L483" s="24"/>
      <c r="M483" s="24"/>
      <c r="N483" s="24"/>
      <c r="O483" s="24"/>
      <c r="P483" s="24"/>
      <c r="Q483" s="24"/>
      <c r="R483" s="4"/>
      <c r="S483" s="61"/>
    </row>
    <row r="484" spans="2:22" x14ac:dyDescent="0.35">
      <c r="D484" s="6"/>
      <c r="E484" s="6"/>
      <c r="F484" s="6"/>
      <c r="G484" s="60"/>
      <c r="H484" s="60"/>
      <c r="I484" s="60"/>
      <c r="J484" s="60"/>
      <c r="K484" s="60"/>
      <c r="L484" s="60"/>
      <c r="M484" s="60"/>
      <c r="N484" s="60"/>
      <c r="O484" s="60"/>
      <c r="P484" s="60"/>
      <c r="Q484" s="60"/>
      <c r="R484" s="6"/>
      <c r="S484" s="6"/>
      <c r="U484" s="2"/>
      <c r="V484" s="2"/>
    </row>
    <row r="485" spans="2:22" x14ac:dyDescent="0.35">
      <c r="D485" s="14"/>
      <c r="E485" s="5"/>
      <c r="F485" s="5"/>
      <c r="G485" s="5"/>
      <c r="H485" s="5"/>
      <c r="I485" s="5"/>
      <c r="J485" s="5"/>
      <c r="K485" s="5"/>
      <c r="L485" s="5"/>
      <c r="M485" s="5"/>
      <c r="N485" s="5"/>
      <c r="O485" s="5"/>
      <c r="P485" s="5"/>
      <c r="Q485" s="5"/>
      <c r="R485" s="59"/>
      <c r="S485" s="5"/>
    </row>
    <row r="486" spans="2:22" x14ac:dyDescent="0.35">
      <c r="D486" s="21">
        <f>Calculations!D5*Burden!F$6</f>
        <v>471856.72000000003</v>
      </c>
      <c r="E486" s="6" t="str">
        <f>Calculations!E154</f>
        <v>National</v>
      </c>
      <c r="F486" s="21">
        <f>$R$486/12*F482</f>
        <v>1896.6364111790656</v>
      </c>
      <c r="G486" s="21">
        <f t="shared" ref="G486:Q486" si="43">$R$486/12*G482</f>
        <v>2537.2764332172492</v>
      </c>
      <c r="H486" s="21">
        <f t="shared" si="43"/>
        <v>3177.916455255433</v>
      </c>
      <c r="I486" s="21">
        <f t="shared" si="43"/>
        <v>3306.0444596630696</v>
      </c>
      <c r="J486" s="21">
        <f t="shared" si="43"/>
        <v>2921.6604464401585</v>
      </c>
      <c r="K486" s="21">
        <f t="shared" si="43"/>
        <v>2281.0204244019751</v>
      </c>
      <c r="L486" s="21">
        <f t="shared" si="43"/>
        <v>1640.3804023637924</v>
      </c>
      <c r="M486" s="21">
        <f t="shared" si="43"/>
        <v>1384.1243935485193</v>
      </c>
      <c r="N486" s="21">
        <f t="shared" si="43"/>
        <v>1768.5084067714288</v>
      </c>
      <c r="O486" s="21">
        <f t="shared" si="43"/>
        <v>2537.2764332172492</v>
      </c>
      <c r="P486" s="21">
        <f t="shared" si="43"/>
        <v>2537.2764332172492</v>
      </c>
      <c r="Q486" s="21">
        <f t="shared" si="43"/>
        <v>2024.7644155867024</v>
      </c>
      <c r="R486" s="21">
        <f>D486*AVERAGE(Calculations!F376:Q376)/100*(Instructions!I$68+1)</f>
        <v>21222.100881257145</v>
      </c>
      <c r="S486" s="24"/>
    </row>
    <row r="487" spans="2:22" x14ac:dyDescent="0.35">
      <c r="C487" s="3" t="s">
        <v>403</v>
      </c>
      <c r="E487" s="22" t="str">
        <f>Calculations!E155</f>
        <v xml:space="preserve">Admin </v>
      </c>
      <c r="F487" s="186" t="s">
        <v>95</v>
      </c>
      <c r="G487" s="186" t="s">
        <v>96</v>
      </c>
      <c r="H487" s="186" t="s">
        <v>97</v>
      </c>
      <c r="I487" s="186" t="s">
        <v>98</v>
      </c>
      <c r="J487" s="186" t="s">
        <v>99</v>
      </c>
      <c r="K487" s="186" t="s">
        <v>100</v>
      </c>
      <c r="L487" s="186" t="s">
        <v>101</v>
      </c>
      <c r="M487" s="186" t="s">
        <v>102</v>
      </c>
      <c r="N487" s="186" t="s">
        <v>103</v>
      </c>
      <c r="O487" s="186" t="s">
        <v>104</v>
      </c>
      <c r="P487" s="186" t="s">
        <v>105</v>
      </c>
      <c r="Q487" s="187" t="s">
        <v>106</v>
      </c>
      <c r="R487" s="6" t="s">
        <v>447</v>
      </c>
      <c r="S487" s="6"/>
    </row>
    <row r="488" spans="2:22" x14ac:dyDescent="0.35">
      <c r="B488" s="98">
        <v>1</v>
      </c>
      <c r="C488" s="6"/>
      <c r="D488" s="21">
        <f>Calculations!D6*Instructions!$I$64</f>
        <v>6778.9000000000005</v>
      </c>
      <c r="E488" s="6" t="str">
        <f>Calculations!E156</f>
        <v>DS Boromo</v>
      </c>
      <c r="F488" s="21">
        <f>$R$488/12*F482</f>
        <v>56.138591762567728</v>
      </c>
      <c r="G488" s="21">
        <f t="shared" ref="G488:Q488" si="44">$R$488/12*G482</f>
        <v>75.100912875872808</v>
      </c>
      <c r="H488" s="21">
        <f t="shared" si="44"/>
        <v>94.063233989177917</v>
      </c>
      <c r="I488" s="21">
        <f t="shared" si="44"/>
        <v>97.855698211838927</v>
      </c>
      <c r="J488" s="21">
        <f t="shared" si="44"/>
        <v>86.478305543855853</v>
      </c>
      <c r="K488" s="21">
        <f t="shared" si="44"/>
        <v>67.515984430550773</v>
      </c>
      <c r="L488" s="21">
        <f t="shared" si="44"/>
        <v>48.553663317245707</v>
      </c>
      <c r="M488" s="21">
        <f t="shared" si="44"/>
        <v>40.968734871923679</v>
      </c>
      <c r="N488" s="21">
        <f t="shared" si="44"/>
        <v>52.346127539906711</v>
      </c>
      <c r="O488" s="21">
        <f t="shared" si="44"/>
        <v>75.100912875872808</v>
      </c>
      <c r="P488" s="21">
        <f t="shared" si="44"/>
        <v>75.100912875872808</v>
      </c>
      <c r="Q488" s="21">
        <f t="shared" si="44"/>
        <v>59.931055985228753</v>
      </c>
      <c r="R488" s="21">
        <f>D488*AVERAGE(F378:Q378)/100*(Instructions!I$68+1)</f>
        <v>628.1535304788805</v>
      </c>
      <c r="S488" s="24"/>
    </row>
    <row r="489" spans="2:22" x14ac:dyDescent="0.35">
      <c r="B489" s="98">
        <v>2</v>
      </c>
      <c r="D489" s="21">
        <f>Calculations!D7*Instructions!$I$64</f>
        <v>8835.9600000000009</v>
      </c>
      <c r="E489" s="6" t="str">
        <f>Calculations!E157</f>
        <v>DS Dedougou</v>
      </c>
      <c r="F489" s="21">
        <f>$R$489/12*F482</f>
        <v>63.417354502106178</v>
      </c>
      <c r="G489" s="21">
        <f t="shared" ref="G489:Q489" si="45">$R$489/12*G482</f>
        <v>84.838273739112665</v>
      </c>
      <c r="H489" s="21">
        <f t="shared" si="45"/>
        <v>106.25919297611918</v>
      </c>
      <c r="I489" s="21">
        <f t="shared" si="45"/>
        <v>110.54337682352046</v>
      </c>
      <c r="J489" s="21">
        <f t="shared" si="45"/>
        <v>97.690825281316549</v>
      </c>
      <c r="K489" s="21">
        <f t="shared" si="45"/>
        <v>76.269906044310062</v>
      </c>
      <c r="L489" s="21">
        <f t="shared" si="45"/>
        <v>54.848986807303596</v>
      </c>
      <c r="M489" s="21">
        <f t="shared" si="45"/>
        <v>46.280619112501</v>
      </c>
      <c r="N489" s="21">
        <f t="shared" si="45"/>
        <v>59.133170654704877</v>
      </c>
      <c r="O489" s="21">
        <f t="shared" si="45"/>
        <v>84.838273739112665</v>
      </c>
      <c r="P489" s="21">
        <f t="shared" si="45"/>
        <v>84.838273739112665</v>
      </c>
      <c r="Q489" s="21">
        <f t="shared" si="45"/>
        <v>67.701538349507487</v>
      </c>
      <c r="R489" s="21">
        <f>D489*AVERAGE(F379:Q379)/100*(Instructions!I$68+1)</f>
        <v>709.59804785645849</v>
      </c>
      <c r="S489" s="24"/>
      <c r="T489" s="6"/>
    </row>
    <row r="490" spans="2:22" x14ac:dyDescent="0.35">
      <c r="B490" s="98">
        <v>3</v>
      </c>
      <c r="D490" s="21">
        <f>Calculations!D8*Instructions!$I$64</f>
        <v>8020.72</v>
      </c>
      <c r="E490" s="6" t="str">
        <f>Calculations!E158</f>
        <v>DS Nouna</v>
      </c>
      <c r="F490" s="21">
        <f>$R490/12*F$482</f>
        <v>59.780308479204002</v>
      </c>
      <c r="G490" s="21">
        <f t="shared" ref="G490:Q505" si="46">$R490/12*G$482</f>
        <v>79.97271748065225</v>
      </c>
      <c r="H490" s="21">
        <f t="shared" si="46"/>
        <v>100.1651264821005</v>
      </c>
      <c r="I490" s="21">
        <f t="shared" si="46"/>
        <v>104.20360828239015</v>
      </c>
      <c r="J490" s="21">
        <f t="shared" si="46"/>
        <v>92.088162881521185</v>
      </c>
      <c r="K490" s="21">
        <f t="shared" si="46"/>
        <v>71.895753880072945</v>
      </c>
      <c r="L490" s="21">
        <f t="shared" si="46"/>
        <v>51.703344878624712</v>
      </c>
      <c r="M490" s="21">
        <f t="shared" si="46"/>
        <v>43.626381278045422</v>
      </c>
      <c r="N490" s="21">
        <f t="shared" si="46"/>
        <v>55.74182667891435</v>
      </c>
      <c r="O490" s="21">
        <f t="shared" si="46"/>
        <v>79.97271748065225</v>
      </c>
      <c r="P490" s="21">
        <f t="shared" si="46"/>
        <v>79.97271748065225</v>
      </c>
      <c r="Q490" s="21">
        <f t="shared" si="46"/>
        <v>63.818790279493655</v>
      </c>
      <c r="R490" s="21">
        <f>D490*AVERAGE(F380:Q380)/100*(Instructions!I$68+1)</f>
        <v>668.9019201469722</v>
      </c>
      <c r="S490" s="24"/>
      <c r="T490" s="6"/>
    </row>
    <row r="491" spans="2:22" x14ac:dyDescent="0.35">
      <c r="B491" s="98">
        <v>4</v>
      </c>
      <c r="D491" s="21">
        <f>Calculations!D9*Instructions!$I$64</f>
        <v>7800.32</v>
      </c>
      <c r="E491" s="6" t="str">
        <f>Calculations!E159</f>
        <v>DS Solenzo</v>
      </c>
      <c r="F491" s="21">
        <f t="shared" ref="F491:Q522" si="47">$R491/12*F$482</f>
        <v>49.524635473011969</v>
      </c>
      <c r="G491" s="21">
        <f t="shared" si="46"/>
        <v>66.252914743544196</v>
      </c>
      <c r="H491" s="21">
        <f t="shared" si="46"/>
        <v>82.981194014076436</v>
      </c>
      <c r="I491" s="21">
        <f t="shared" si="46"/>
        <v>86.326849868182862</v>
      </c>
      <c r="J491" s="21">
        <f t="shared" si="46"/>
        <v>76.289882305863514</v>
      </c>
      <c r="K491" s="21">
        <f t="shared" si="46"/>
        <v>59.561603035331295</v>
      </c>
      <c r="L491" s="21">
        <f t="shared" si="46"/>
        <v>42.83332376479909</v>
      </c>
      <c r="M491" s="21">
        <f t="shared" si="46"/>
        <v>36.142012056586204</v>
      </c>
      <c r="N491" s="21">
        <f t="shared" si="46"/>
        <v>46.178979618905522</v>
      </c>
      <c r="O491" s="21">
        <f t="shared" si="46"/>
        <v>66.252914743544196</v>
      </c>
      <c r="P491" s="21">
        <f t="shared" si="46"/>
        <v>66.252914743544196</v>
      </c>
      <c r="Q491" s="21">
        <f t="shared" si="46"/>
        <v>52.870291327118416</v>
      </c>
      <c r="R491" s="21">
        <f>D491*AVERAGE(F381:Q381)/100*(Instructions!I$68+1)</f>
        <v>554.1477554268663</v>
      </c>
      <c r="S491" s="24"/>
      <c r="T491" s="6"/>
    </row>
    <row r="492" spans="2:22" x14ac:dyDescent="0.35">
      <c r="B492" s="98">
        <v>5</v>
      </c>
      <c r="D492" s="21">
        <f>Calculations!D10*Instructions!$I$64</f>
        <v>5067.26</v>
      </c>
      <c r="E492" s="6" t="str">
        <f>Calculations!E160</f>
        <v>DS Toma</v>
      </c>
      <c r="F492" s="21">
        <f t="shared" si="47"/>
        <v>34.96988701396846</v>
      </c>
      <c r="G492" s="21">
        <f t="shared" si="46"/>
        <v>46.781908050395991</v>
      </c>
      <c r="H492" s="21">
        <f t="shared" si="46"/>
        <v>58.593929086823536</v>
      </c>
      <c r="I492" s="21">
        <f t="shared" si="46"/>
        <v>60.956333294109037</v>
      </c>
      <c r="J492" s="21">
        <f t="shared" si="46"/>
        <v>53.869120672252507</v>
      </c>
      <c r="K492" s="21">
        <f t="shared" si="46"/>
        <v>42.057099635824976</v>
      </c>
      <c r="L492" s="21">
        <f t="shared" si="46"/>
        <v>30.245078599397456</v>
      </c>
      <c r="M492" s="21">
        <f t="shared" si="46"/>
        <v>25.520270184826444</v>
      </c>
      <c r="N492" s="21">
        <f t="shared" si="46"/>
        <v>32.607482806682953</v>
      </c>
      <c r="O492" s="21">
        <f t="shared" si="46"/>
        <v>46.781908050395991</v>
      </c>
      <c r="P492" s="21">
        <f t="shared" si="46"/>
        <v>46.781908050395991</v>
      </c>
      <c r="Q492" s="21">
        <f t="shared" si="46"/>
        <v>37.332291221253968</v>
      </c>
      <c r="R492" s="21">
        <f>D492*AVERAGE(F382:Q382)/100*(Instructions!I$68+1)</f>
        <v>391.28979368019543</v>
      </c>
      <c r="S492" s="24"/>
      <c r="T492" s="6"/>
    </row>
    <row r="493" spans="2:22" x14ac:dyDescent="0.35">
      <c r="B493" s="98">
        <v>6</v>
      </c>
      <c r="D493" s="21">
        <f>Calculations!D11*Instructions!$I$64</f>
        <v>6410.26</v>
      </c>
      <c r="E493" s="6" t="str">
        <f>Calculations!E161</f>
        <v>DS Tougan</v>
      </c>
      <c r="F493" s="21">
        <f t="shared" si="47"/>
        <v>47.777172153111231</v>
      </c>
      <c r="G493" s="21">
        <f t="shared" si="46"/>
        <v>63.915198630238429</v>
      </c>
      <c r="H493" s="21">
        <f t="shared" si="46"/>
        <v>80.053225107365634</v>
      </c>
      <c r="I493" s="21">
        <f t="shared" si="46"/>
        <v>83.280830402791068</v>
      </c>
      <c r="J493" s="21">
        <f t="shared" si="46"/>
        <v>73.598014516514738</v>
      </c>
      <c r="K493" s="21">
        <f t="shared" si="46"/>
        <v>57.45998803938754</v>
      </c>
      <c r="L493" s="21">
        <f t="shared" si="46"/>
        <v>41.321961562260363</v>
      </c>
      <c r="M493" s="21">
        <f t="shared" si="46"/>
        <v>34.866750971409488</v>
      </c>
      <c r="N493" s="21">
        <f t="shared" si="46"/>
        <v>44.54956685768579</v>
      </c>
      <c r="O493" s="21">
        <f t="shared" si="46"/>
        <v>63.915198630238429</v>
      </c>
      <c r="P493" s="21">
        <f t="shared" si="46"/>
        <v>63.915198630238429</v>
      </c>
      <c r="Q493" s="21">
        <f t="shared" si="46"/>
        <v>51.004777448536672</v>
      </c>
      <c r="R493" s="21">
        <f>D493*AVERAGE(F383:Q383)/100*(Instructions!I$68+1)</f>
        <v>534.59480229222947</v>
      </c>
      <c r="S493" s="24"/>
      <c r="T493" s="6"/>
    </row>
    <row r="494" spans="2:22" x14ac:dyDescent="0.35">
      <c r="B494" s="98">
        <v>7</v>
      </c>
      <c r="D494" s="21">
        <f>Calculations!D12*Instructions!$I$64</f>
        <v>8815.92</v>
      </c>
      <c r="E494" s="6" t="str">
        <f>Calculations!E162</f>
        <v>DS Banfora</v>
      </c>
      <c r="F494" s="21">
        <f t="shared" si="47"/>
        <v>2.4335970629033041</v>
      </c>
      <c r="G494" s="21">
        <f t="shared" si="46"/>
        <v>3.2556100047729712</v>
      </c>
      <c r="H494" s="21">
        <f t="shared" si="46"/>
        <v>4.0776229466426397</v>
      </c>
      <c r="I494" s="21">
        <f t="shared" si="46"/>
        <v>4.2420255350165723</v>
      </c>
      <c r="J494" s="21">
        <f t="shared" si="46"/>
        <v>3.7488177698947709</v>
      </c>
      <c r="K494" s="21">
        <f t="shared" si="46"/>
        <v>2.9268048280251042</v>
      </c>
      <c r="L494" s="21">
        <f t="shared" si="46"/>
        <v>2.1047918861554376</v>
      </c>
      <c r="M494" s="21">
        <f t="shared" si="46"/>
        <v>1.775986709407571</v>
      </c>
      <c r="N494" s="21">
        <f t="shared" si="46"/>
        <v>2.2691944745293706</v>
      </c>
      <c r="O494" s="21">
        <f t="shared" si="46"/>
        <v>3.2556100047729712</v>
      </c>
      <c r="P494" s="21">
        <f t="shared" si="46"/>
        <v>3.2556100047729712</v>
      </c>
      <c r="Q494" s="21">
        <f t="shared" si="46"/>
        <v>2.5979996512772376</v>
      </c>
      <c r="R494" s="21">
        <f>D494*AVERAGE(F384:Q384)/100*(Instructions!I$68+1)</f>
        <v>27.230333694352446</v>
      </c>
      <c r="S494" s="24"/>
      <c r="T494" s="6"/>
    </row>
    <row r="495" spans="2:22" x14ac:dyDescent="0.35">
      <c r="B495" s="98">
        <v>8</v>
      </c>
      <c r="D495" s="21">
        <f>Calculations!D13*Instructions!$I$64</f>
        <v>5884.02</v>
      </c>
      <c r="E495" s="6" t="str">
        <f>Calculations!E163</f>
        <v>DS Mangodara</v>
      </c>
      <c r="F495" s="21">
        <f t="shared" si="47"/>
        <v>1.6242585901487649</v>
      </c>
      <c r="G495" s="21">
        <f t="shared" si="46"/>
        <v>2.1728956683232448</v>
      </c>
      <c r="H495" s="21">
        <f t="shared" si="46"/>
        <v>2.7215327464977248</v>
      </c>
      <c r="I495" s="21">
        <f t="shared" si="46"/>
        <v>2.8312601621326206</v>
      </c>
      <c r="J495" s="21">
        <f t="shared" si="46"/>
        <v>2.502077915227932</v>
      </c>
      <c r="K495" s="21">
        <f t="shared" si="46"/>
        <v>1.9534408370534526</v>
      </c>
      <c r="L495" s="21">
        <f t="shared" si="46"/>
        <v>1.4048037588789735</v>
      </c>
      <c r="M495" s="21">
        <f t="shared" si="46"/>
        <v>1.1853489276091818</v>
      </c>
      <c r="N495" s="21">
        <f t="shared" si="46"/>
        <v>1.514531174513869</v>
      </c>
      <c r="O495" s="21">
        <f t="shared" si="46"/>
        <v>2.1728956683232448</v>
      </c>
      <c r="P495" s="21">
        <f t="shared" si="46"/>
        <v>2.1728956683232448</v>
      </c>
      <c r="Q495" s="21">
        <f t="shared" si="46"/>
        <v>1.7339860057836611</v>
      </c>
      <c r="R495" s="21">
        <f>D495*AVERAGE(F385:Q385)/100*(Instructions!I$68+1)</f>
        <v>18.174374094166428</v>
      </c>
      <c r="S495" s="24"/>
      <c r="T495" s="6"/>
    </row>
    <row r="496" spans="2:22" x14ac:dyDescent="0.35">
      <c r="B496" s="98">
        <v>9</v>
      </c>
      <c r="D496" s="21">
        <f>Calculations!D14*Instructions!$I$64</f>
        <v>4113.8999999999996</v>
      </c>
      <c r="E496" s="6" t="str">
        <f>Calculations!E164</f>
        <v>DS Sindou</v>
      </c>
      <c r="F496" s="21">
        <f t="shared" si="47"/>
        <v>4.5424980975679912</v>
      </c>
      <c r="G496" s="21">
        <f t="shared" si="46"/>
        <v>6.0768491540919269</v>
      </c>
      <c r="H496" s="21">
        <f t="shared" si="46"/>
        <v>7.6112002106158636</v>
      </c>
      <c r="I496" s="21">
        <f t="shared" si="46"/>
        <v>7.9180704219206506</v>
      </c>
      <c r="J496" s="21">
        <f t="shared" si="46"/>
        <v>6.997459788006287</v>
      </c>
      <c r="K496" s="21">
        <f t="shared" si="46"/>
        <v>5.4631087314823521</v>
      </c>
      <c r="L496" s="21">
        <f t="shared" si="46"/>
        <v>3.9287576749584181</v>
      </c>
      <c r="M496" s="21">
        <f t="shared" si="46"/>
        <v>3.3150172523488441</v>
      </c>
      <c r="N496" s="21">
        <f t="shared" si="46"/>
        <v>4.2356278862632042</v>
      </c>
      <c r="O496" s="21">
        <f t="shared" si="46"/>
        <v>6.0768491540919269</v>
      </c>
      <c r="P496" s="21">
        <f t="shared" si="46"/>
        <v>6.0768491540919269</v>
      </c>
      <c r="Q496" s="21">
        <f t="shared" si="46"/>
        <v>4.849368308872779</v>
      </c>
      <c r="R496" s="21">
        <f>D496*AVERAGE(F386:Q386)/100*(Instructions!I$68+1)</f>
        <v>50.82753463515845</v>
      </c>
      <c r="S496" s="24"/>
      <c r="T496" s="6"/>
    </row>
    <row r="497" spans="2:20" x14ac:dyDescent="0.35">
      <c r="B497" s="98">
        <v>10</v>
      </c>
      <c r="D497" s="21">
        <f>Calculations!D15*Instructions!$I$64</f>
        <v>3680.7200000000003</v>
      </c>
      <c r="E497" s="6" t="str">
        <f>Calculations!E165</f>
        <v>DS Baskuy</v>
      </c>
      <c r="F497" s="21">
        <f t="shared" si="47"/>
        <v>9.1444233196677178</v>
      </c>
      <c r="G497" s="21">
        <f t="shared" si="46"/>
        <v>12.233198544327955</v>
      </c>
      <c r="H497" s="21">
        <f t="shared" si="46"/>
        <v>15.321973768988196</v>
      </c>
      <c r="I497" s="21">
        <f t="shared" si="46"/>
        <v>15.939728813920242</v>
      </c>
      <c r="J497" s="21">
        <f t="shared" si="46"/>
        <v>14.086463679124096</v>
      </c>
      <c r="K497" s="21">
        <f t="shared" si="46"/>
        <v>10.997688454463859</v>
      </c>
      <c r="L497" s="21">
        <f t="shared" si="46"/>
        <v>7.9089132298036242</v>
      </c>
      <c r="M497" s="21">
        <f t="shared" si="46"/>
        <v>6.6734031399395297</v>
      </c>
      <c r="N497" s="21">
        <f t="shared" si="46"/>
        <v>8.5266682747356697</v>
      </c>
      <c r="O497" s="21">
        <f t="shared" si="46"/>
        <v>12.233198544327955</v>
      </c>
      <c r="P497" s="21">
        <f t="shared" si="46"/>
        <v>12.233198544327955</v>
      </c>
      <c r="Q497" s="21">
        <f t="shared" si="46"/>
        <v>9.762178364599766</v>
      </c>
      <c r="R497" s="21">
        <f>D497*AVERAGE(F387:Q387)/100*(Instructions!I$68+1)</f>
        <v>102.32001929682804</v>
      </c>
      <c r="S497" s="24"/>
      <c r="T497" s="6"/>
    </row>
    <row r="498" spans="2:20" x14ac:dyDescent="0.35">
      <c r="B498" s="98">
        <v>11</v>
      </c>
      <c r="D498" s="21">
        <f>Calculations!D16*Instructions!$I$64</f>
        <v>22465.96</v>
      </c>
      <c r="E498" s="6" t="str">
        <f>Calculations!E166</f>
        <v>DS Bogodogo</v>
      </c>
      <c r="F498" s="21">
        <f t="shared" si="47"/>
        <v>55.814690746028539</v>
      </c>
      <c r="G498" s="21">
        <f t="shared" si="46"/>
        <v>74.667605568728419</v>
      </c>
      <c r="H498" s="21">
        <f t="shared" si="46"/>
        <v>93.52052039142832</v>
      </c>
      <c r="I498" s="21">
        <f t="shared" si="46"/>
        <v>97.291103355968289</v>
      </c>
      <c r="J498" s="21">
        <f t="shared" si="46"/>
        <v>85.97935446234834</v>
      </c>
      <c r="K498" s="21">
        <f t="shared" si="46"/>
        <v>67.126439639648453</v>
      </c>
      <c r="L498" s="21">
        <f t="shared" si="46"/>
        <v>48.273524816948594</v>
      </c>
      <c r="M498" s="21">
        <f t="shared" si="46"/>
        <v>40.732358887868642</v>
      </c>
      <c r="N498" s="21">
        <f t="shared" si="46"/>
        <v>52.044107781488556</v>
      </c>
      <c r="O498" s="21">
        <f t="shared" si="46"/>
        <v>74.667605568728419</v>
      </c>
      <c r="P498" s="21">
        <f t="shared" si="46"/>
        <v>74.667605568728419</v>
      </c>
      <c r="Q498" s="21">
        <f t="shared" si="46"/>
        <v>59.585273710568515</v>
      </c>
      <c r="R498" s="21">
        <f>D498*AVERAGE(F388:Q388)/100*(Instructions!I$68+1)</f>
        <v>624.5292933778627</v>
      </c>
      <c r="S498" s="24"/>
      <c r="T498" s="6"/>
    </row>
    <row r="499" spans="2:20" x14ac:dyDescent="0.35">
      <c r="B499" s="98">
        <v>12</v>
      </c>
      <c r="D499" s="21">
        <f>Calculations!D17*Instructions!$I$64</f>
        <v>24605.02</v>
      </c>
      <c r="E499" s="6" t="str">
        <f>Calculations!E167</f>
        <v>DS Boulmiougou</v>
      </c>
      <c r="F499" s="21">
        <f t="shared" si="47"/>
        <v>61.128996139040893</v>
      </c>
      <c r="G499" s="21">
        <f t="shared" si="46"/>
        <v>81.776960716153425</v>
      </c>
      <c r="H499" s="21">
        <f t="shared" si="46"/>
        <v>102.42492529326597</v>
      </c>
      <c r="I499" s="21">
        <f t="shared" si="46"/>
        <v>106.55451820868848</v>
      </c>
      <c r="J499" s="21">
        <f t="shared" si="46"/>
        <v>94.16573946242093</v>
      </c>
      <c r="K499" s="21">
        <f t="shared" si="46"/>
        <v>73.517774885308398</v>
      </c>
      <c r="L499" s="21">
        <f t="shared" si="46"/>
        <v>52.869810308195888</v>
      </c>
      <c r="M499" s="21">
        <f t="shared" si="46"/>
        <v>44.610624477350875</v>
      </c>
      <c r="N499" s="21">
        <f t="shared" si="46"/>
        <v>56.99940322361838</v>
      </c>
      <c r="O499" s="21">
        <f t="shared" si="46"/>
        <v>81.776960716153425</v>
      </c>
      <c r="P499" s="21">
        <f t="shared" si="46"/>
        <v>81.776960716153425</v>
      </c>
      <c r="Q499" s="21">
        <f t="shared" si="46"/>
        <v>65.2585890544634</v>
      </c>
      <c r="R499" s="21">
        <f>D499*AVERAGE(F389:Q389)/100*(Instructions!I$68+1)</f>
        <v>683.99283868342059</v>
      </c>
      <c r="S499" s="24"/>
      <c r="T499" s="6"/>
    </row>
    <row r="500" spans="2:20" x14ac:dyDescent="0.35">
      <c r="B500" s="98">
        <v>13</v>
      </c>
      <c r="D500" s="21">
        <f>Calculations!D18*Instructions!$I$64</f>
        <v>7472.46</v>
      </c>
      <c r="E500" s="6" t="str">
        <f>Calculations!E168</f>
        <v>DS Nongr-Massom</v>
      </c>
      <c r="F500" s="21">
        <f t="shared" si="47"/>
        <v>18.564666010803386</v>
      </c>
      <c r="G500" s="21">
        <f t="shared" si="46"/>
        <v>24.835381880324739</v>
      </c>
      <c r="H500" s="21">
        <f t="shared" si="46"/>
        <v>31.106097749846104</v>
      </c>
      <c r="I500" s="21">
        <f t="shared" si="46"/>
        <v>32.360240923750368</v>
      </c>
      <c r="J500" s="21">
        <f t="shared" si="46"/>
        <v>28.59781140203755</v>
      </c>
      <c r="K500" s="21">
        <f t="shared" si="46"/>
        <v>22.327095532516196</v>
      </c>
      <c r="L500" s="21">
        <f t="shared" si="46"/>
        <v>16.056379662994846</v>
      </c>
      <c r="M500" s="21">
        <f t="shared" si="46"/>
        <v>13.548093315186307</v>
      </c>
      <c r="N500" s="21">
        <f t="shared" si="46"/>
        <v>17.310522836899114</v>
      </c>
      <c r="O500" s="21">
        <f t="shared" si="46"/>
        <v>24.835381880324739</v>
      </c>
      <c r="P500" s="21">
        <f t="shared" si="46"/>
        <v>24.835381880324739</v>
      </c>
      <c r="Q500" s="21">
        <f t="shared" si="46"/>
        <v>19.818809184707661</v>
      </c>
      <c r="R500" s="21">
        <f>D500*AVERAGE(F390:Q390)/100*(Instructions!I$68+1)</f>
        <v>207.72627404278936</v>
      </c>
      <c r="S500" s="24"/>
      <c r="T500" s="6"/>
    </row>
    <row r="501" spans="2:20" x14ac:dyDescent="0.35">
      <c r="B501" s="98">
        <v>14</v>
      </c>
      <c r="D501" s="21">
        <f>Calculations!D19*Instructions!$I$64</f>
        <v>13641.94</v>
      </c>
      <c r="E501" s="6" t="str">
        <f>Calculations!E169</f>
        <v>DS Sig-Noghin</v>
      </c>
      <c r="F501" s="21">
        <f t="shared" si="47"/>
        <v>33.89219344625721</v>
      </c>
      <c r="G501" s="21">
        <f t="shared" si="46"/>
        <v>45.340194459184431</v>
      </c>
      <c r="H501" s="21">
        <f t="shared" si="46"/>
        <v>56.788195472111667</v>
      </c>
      <c r="I501" s="21">
        <f t="shared" si="46"/>
        <v>59.077795674697107</v>
      </c>
      <c r="J501" s="21">
        <f t="shared" si="46"/>
        <v>52.208995066940759</v>
      </c>
      <c r="K501" s="21">
        <f t="shared" si="46"/>
        <v>40.760994054013537</v>
      </c>
      <c r="L501" s="21">
        <f t="shared" si="46"/>
        <v>29.312993041086326</v>
      </c>
      <c r="M501" s="21">
        <f t="shared" si="46"/>
        <v>24.733792635915439</v>
      </c>
      <c r="N501" s="21">
        <f t="shared" si="46"/>
        <v>31.602593243671762</v>
      </c>
      <c r="O501" s="21">
        <f t="shared" si="46"/>
        <v>45.340194459184431</v>
      </c>
      <c r="P501" s="21">
        <f t="shared" si="46"/>
        <v>45.340194459184431</v>
      </c>
      <c r="Q501" s="21">
        <f t="shared" si="46"/>
        <v>36.181793648842657</v>
      </c>
      <c r="R501" s="21">
        <f>D501*AVERAGE(F391:Q391)/100*(Instructions!I$68+1)</f>
        <v>379.23111892406115</v>
      </c>
      <c r="S501" s="24"/>
      <c r="T501" s="6"/>
    </row>
    <row r="502" spans="2:20" x14ac:dyDescent="0.35">
      <c r="B502" s="98">
        <v>15</v>
      </c>
      <c r="D502" s="21">
        <f>Calculations!D20*Instructions!$I$64</f>
        <v>3132.28</v>
      </c>
      <c r="E502" s="6" t="str">
        <f>Calculations!E170</f>
        <v>DS Bittou</v>
      </c>
      <c r="F502" s="21">
        <f t="shared" si="47"/>
        <v>4.3232625796234316</v>
      </c>
      <c r="G502" s="21">
        <f t="shared" si="46"/>
        <v>5.7835609362098799</v>
      </c>
      <c r="H502" s="21">
        <f t="shared" si="46"/>
        <v>7.2438592927963299</v>
      </c>
      <c r="I502" s="21">
        <f t="shared" si="46"/>
        <v>7.5359189641136197</v>
      </c>
      <c r="J502" s="21">
        <f t="shared" si="46"/>
        <v>6.6597399501617485</v>
      </c>
      <c r="K502" s="21">
        <f t="shared" si="46"/>
        <v>5.1994415935753002</v>
      </c>
      <c r="L502" s="21">
        <f t="shared" si="46"/>
        <v>3.7391432369888533</v>
      </c>
      <c r="M502" s="21">
        <f t="shared" si="46"/>
        <v>3.1550238943542741</v>
      </c>
      <c r="N502" s="21">
        <f t="shared" si="46"/>
        <v>4.0312029083061418</v>
      </c>
      <c r="O502" s="21">
        <f t="shared" si="46"/>
        <v>5.7835609362098799</v>
      </c>
      <c r="P502" s="21">
        <f t="shared" si="46"/>
        <v>5.7835609362098799</v>
      </c>
      <c r="Q502" s="21">
        <f t="shared" si="46"/>
        <v>4.6153222509407215</v>
      </c>
      <c r="R502" s="21">
        <f>D502*AVERAGE(F392:Q392)/100*(Instructions!I$68+1)</f>
        <v>48.374434899673702</v>
      </c>
      <c r="S502" s="24"/>
      <c r="T502" s="6"/>
    </row>
    <row r="503" spans="2:20" x14ac:dyDescent="0.35">
      <c r="B503" s="98">
        <v>16</v>
      </c>
      <c r="D503" s="21">
        <f>Calculations!D21*Instructions!$I$64</f>
        <v>4681.7</v>
      </c>
      <c r="E503" s="6" t="str">
        <f>Calculations!E171</f>
        <v>DS Garango</v>
      </c>
      <c r="F503" s="21">
        <f t="shared" si="47"/>
        <v>6.4618164464936134</v>
      </c>
      <c r="G503" s="21">
        <f t="shared" si="46"/>
        <v>8.6444689603272344</v>
      </c>
      <c r="H503" s="21">
        <f t="shared" si="46"/>
        <v>10.827121474160858</v>
      </c>
      <c r="I503" s="21">
        <f t="shared" si="46"/>
        <v>11.263651976927582</v>
      </c>
      <c r="J503" s="21">
        <f t="shared" si="46"/>
        <v>9.9540604686274055</v>
      </c>
      <c r="K503" s="21">
        <f t="shared" si="46"/>
        <v>7.7714079547937853</v>
      </c>
      <c r="L503" s="21">
        <f t="shared" si="46"/>
        <v>5.5887554409601661</v>
      </c>
      <c r="M503" s="21">
        <f t="shared" si="46"/>
        <v>4.7156944354267178</v>
      </c>
      <c r="N503" s="21">
        <f t="shared" si="46"/>
        <v>6.0252859437268889</v>
      </c>
      <c r="O503" s="21">
        <f t="shared" si="46"/>
        <v>8.6444689603272344</v>
      </c>
      <c r="P503" s="21">
        <f t="shared" si="46"/>
        <v>8.6444689603272344</v>
      </c>
      <c r="Q503" s="21">
        <f t="shared" si="46"/>
        <v>6.898346949260338</v>
      </c>
      <c r="R503" s="21">
        <f>D503*AVERAGE(F393:Q393)/100*(Instructions!I$68+1)</f>
        <v>72.303431324722666</v>
      </c>
      <c r="S503" s="24"/>
    </row>
    <row r="504" spans="2:20" x14ac:dyDescent="0.35">
      <c r="B504" s="98">
        <v>17</v>
      </c>
      <c r="D504" s="21">
        <f>Calculations!D22*Instructions!$I$64</f>
        <v>5796.32</v>
      </c>
      <c r="E504" s="6" t="str">
        <f>Calculations!E172</f>
        <v>DS KoupÃ©la</v>
      </c>
      <c r="F504" s="21">
        <f t="shared" si="47"/>
        <v>12.800395037747784</v>
      </c>
      <c r="G504" s="21">
        <f t="shared" si="46"/>
        <v>17.124073161159057</v>
      </c>
      <c r="H504" s="21">
        <f t="shared" si="46"/>
        <v>21.447751284570334</v>
      </c>
      <c r="I504" s="21">
        <f t="shared" si="46"/>
        <v>22.312486909252588</v>
      </c>
      <c r="J504" s="21">
        <f t="shared" si="46"/>
        <v>19.718280035205819</v>
      </c>
      <c r="K504" s="21">
        <f t="shared" si="46"/>
        <v>15.394601911794545</v>
      </c>
      <c r="L504" s="21">
        <f t="shared" si="46"/>
        <v>11.070923788383276</v>
      </c>
      <c r="M504" s="21">
        <f t="shared" si="46"/>
        <v>9.3414525390187677</v>
      </c>
      <c r="N504" s="21">
        <f t="shared" si="46"/>
        <v>11.935659413065528</v>
      </c>
      <c r="O504" s="21">
        <f t="shared" si="46"/>
        <v>17.124073161159057</v>
      </c>
      <c r="P504" s="21">
        <f t="shared" si="46"/>
        <v>17.124073161159057</v>
      </c>
      <c r="Q504" s="21">
        <f t="shared" si="46"/>
        <v>13.665130662430039</v>
      </c>
      <c r="R504" s="21">
        <f>D504*AVERAGE(F394:Q394)/100*(Instructions!I$68+1)</f>
        <v>143.22791295678633</v>
      </c>
      <c r="S504" s="24"/>
    </row>
    <row r="505" spans="2:20" x14ac:dyDescent="0.35">
      <c r="B505" s="98">
        <v>18</v>
      </c>
      <c r="C505" s="19"/>
      <c r="D505" s="21">
        <f>Calculations!D23*Instructions!$I$64</f>
        <v>8272.880000000001</v>
      </c>
      <c r="E505" s="6" t="str">
        <f>Calculations!E173</f>
        <v>DS Ouargaye</v>
      </c>
      <c r="F505" s="21">
        <f t="shared" si="47"/>
        <v>59.376022946390009</v>
      </c>
      <c r="G505" s="21">
        <f t="shared" si="46"/>
        <v>79.431873622201834</v>
      </c>
      <c r="H505" s="21">
        <f t="shared" si="46"/>
        <v>99.487724298013688</v>
      </c>
      <c r="I505" s="21">
        <f t="shared" si="46"/>
        <v>103.49889443317605</v>
      </c>
      <c r="J505" s="21">
        <f t="shared" si="46"/>
        <v>91.465384027688927</v>
      </c>
      <c r="K505" s="21">
        <f t="shared" si="46"/>
        <v>71.409533351877101</v>
      </c>
      <c r="L505" s="21">
        <f t="shared" si="46"/>
        <v>51.35368267606529</v>
      </c>
      <c r="M505" s="21">
        <f t="shared" si="46"/>
        <v>43.331342405740564</v>
      </c>
      <c r="N505" s="21">
        <f t="shared" si="46"/>
        <v>55.364852811227642</v>
      </c>
      <c r="O505" s="21">
        <f t="shared" si="46"/>
        <v>79.431873622201834</v>
      </c>
      <c r="P505" s="21">
        <f t="shared" si="46"/>
        <v>79.431873622201834</v>
      </c>
      <c r="Q505" s="21">
        <f t="shared" si="46"/>
        <v>63.387193081552383</v>
      </c>
      <c r="R505" s="21">
        <f>D505*AVERAGE(F395:Q395)/100*(Instructions!I$68+1)</f>
        <v>664.37823373473168</v>
      </c>
      <c r="S505" s="24"/>
    </row>
    <row r="506" spans="2:20" x14ac:dyDescent="0.35">
      <c r="B506" s="98">
        <v>19</v>
      </c>
      <c r="C506" s="19"/>
      <c r="D506" s="21">
        <f>Calculations!D24*Instructions!$I$64</f>
        <v>5225.54</v>
      </c>
      <c r="E506" s="6" t="str">
        <f>Calculations!E174</f>
        <v>DS Pouytenga</v>
      </c>
      <c r="F506" s="21">
        <f t="shared" si="47"/>
        <v>11.539903988315437</v>
      </c>
      <c r="G506" s="21">
        <f t="shared" si="47"/>
        <v>15.437817316256362</v>
      </c>
      <c r="H506" s="21">
        <f t="shared" si="47"/>
        <v>19.335730644197291</v>
      </c>
      <c r="I506" s="21">
        <f t="shared" si="47"/>
        <v>20.115313309785474</v>
      </c>
      <c r="J506" s="21">
        <f t="shared" si="47"/>
        <v>17.776565313020914</v>
      </c>
      <c r="K506" s="21">
        <f t="shared" si="47"/>
        <v>13.878651985079991</v>
      </c>
      <c r="L506" s="21">
        <f t="shared" si="47"/>
        <v>9.9807386571390708</v>
      </c>
      <c r="M506" s="21">
        <f t="shared" si="47"/>
        <v>8.4215733259627008</v>
      </c>
      <c r="N506" s="21">
        <f t="shared" si="47"/>
        <v>10.760321322727252</v>
      </c>
      <c r="O506" s="21">
        <f t="shared" si="47"/>
        <v>15.437817316256362</v>
      </c>
      <c r="P506" s="21">
        <f t="shared" si="47"/>
        <v>15.437817316256362</v>
      </c>
      <c r="Q506" s="21">
        <f t="shared" si="47"/>
        <v>12.319486653903624</v>
      </c>
      <c r="R506" s="21">
        <f>D506*AVERAGE(F396:Q396)/100*(Instructions!I$68+1)</f>
        <v>129.12385587272703</v>
      </c>
      <c r="S506" s="24"/>
      <c r="T506" s="2"/>
    </row>
    <row r="507" spans="2:20" x14ac:dyDescent="0.35">
      <c r="B507" s="98">
        <v>20</v>
      </c>
      <c r="C507" s="6"/>
      <c r="D507" s="21">
        <f>Calculations!D25*Instructions!$I$64</f>
        <v>5004.66</v>
      </c>
      <c r="E507" s="6" t="str">
        <f>Calculations!E175</f>
        <v>DS Tenkodogo</v>
      </c>
      <c r="F507" s="21">
        <f t="shared" si="47"/>
        <v>6.9075750896274277</v>
      </c>
      <c r="G507" s="21">
        <f t="shared" si="47"/>
        <v>9.2407945889295124</v>
      </c>
      <c r="H507" s="21">
        <f t="shared" si="47"/>
        <v>11.5740140882316</v>
      </c>
      <c r="I507" s="21">
        <f t="shared" si="47"/>
        <v>12.040657988092015</v>
      </c>
      <c r="J507" s="21">
        <f t="shared" si="47"/>
        <v>10.640726288510761</v>
      </c>
      <c r="K507" s="21">
        <f t="shared" si="47"/>
        <v>8.3075067892086771</v>
      </c>
      <c r="L507" s="21">
        <f t="shared" si="47"/>
        <v>5.9742872899065951</v>
      </c>
      <c r="M507" s="21">
        <f t="shared" si="47"/>
        <v>5.0409994901857615</v>
      </c>
      <c r="N507" s="21">
        <f t="shared" si="47"/>
        <v>6.4409311897670101</v>
      </c>
      <c r="O507" s="21">
        <f t="shared" si="47"/>
        <v>9.2407945889295124</v>
      </c>
      <c r="P507" s="21">
        <f t="shared" si="47"/>
        <v>9.2407945889295124</v>
      </c>
      <c r="Q507" s="21">
        <f t="shared" si="47"/>
        <v>7.3742189894878454</v>
      </c>
      <c r="R507" s="21">
        <f>D507*AVERAGE(F397:Q397)/100*(Instructions!I$68+1)</f>
        <v>77.291174277204121</v>
      </c>
      <c r="S507" s="24"/>
      <c r="T507" s="2"/>
    </row>
    <row r="508" spans="2:20" x14ac:dyDescent="0.35">
      <c r="B508" s="98">
        <v>21</v>
      </c>
      <c r="C508" s="2"/>
      <c r="D508" s="21">
        <f>Calculations!D26*Instructions!$I$64</f>
        <v>3919.62</v>
      </c>
      <c r="E508" s="6" t="str">
        <f>Calculations!E176</f>
        <v>DS ZabrÃ©</v>
      </c>
      <c r="F508" s="21">
        <f t="shared" si="47"/>
        <v>5.4099718008427056</v>
      </c>
      <c r="G508" s="21">
        <f t="shared" si="47"/>
        <v>7.2373354606826217</v>
      </c>
      <c r="H508" s="21">
        <f t="shared" si="47"/>
        <v>9.0646991205225405</v>
      </c>
      <c r="I508" s="21">
        <f t="shared" si="47"/>
        <v>9.4301718524905223</v>
      </c>
      <c r="J508" s="21">
        <f t="shared" si="47"/>
        <v>8.3337536565865715</v>
      </c>
      <c r="K508" s="21">
        <f t="shared" si="47"/>
        <v>6.5063899967466545</v>
      </c>
      <c r="L508" s="21">
        <f t="shared" si="47"/>
        <v>4.6790263369067402</v>
      </c>
      <c r="M508" s="21">
        <f t="shared" si="47"/>
        <v>3.9480808729707739</v>
      </c>
      <c r="N508" s="21">
        <f t="shared" si="47"/>
        <v>5.044499068874722</v>
      </c>
      <c r="O508" s="21">
        <f t="shared" si="47"/>
        <v>7.2373354606826217</v>
      </c>
      <c r="P508" s="21">
        <f t="shared" si="47"/>
        <v>7.2373354606826217</v>
      </c>
      <c r="Q508" s="21">
        <f t="shared" si="47"/>
        <v>5.7754445328106891</v>
      </c>
      <c r="R508" s="21">
        <f>D508*AVERAGE(F398:Q398)/100*(Instructions!I$68+1)</f>
        <v>60.533988826496667</v>
      </c>
      <c r="S508" s="24"/>
      <c r="T508" s="6"/>
    </row>
    <row r="509" spans="2:20" x14ac:dyDescent="0.35">
      <c r="B509" s="98">
        <v>22</v>
      </c>
      <c r="C509" s="4"/>
      <c r="D509" s="21">
        <f>Calculations!D27*Instructions!$I$64</f>
        <v>4435.4400000000005</v>
      </c>
      <c r="E509" s="6" t="str">
        <f>Calculations!E177</f>
        <v>DS Barsalogho</v>
      </c>
      <c r="F509" s="21">
        <f t="shared" si="47"/>
        <v>31.833990970174362</v>
      </c>
      <c r="G509" s="21">
        <f t="shared" si="47"/>
        <v>42.586778671860209</v>
      </c>
      <c r="H509" s="21">
        <f t="shared" si="47"/>
        <v>53.339566373546063</v>
      </c>
      <c r="I509" s="21">
        <f t="shared" si="47"/>
        <v>55.490123913883231</v>
      </c>
      <c r="J509" s="21">
        <f t="shared" si="47"/>
        <v>49.038451292871706</v>
      </c>
      <c r="K509" s="21">
        <f t="shared" si="47"/>
        <v>38.285663591185866</v>
      </c>
      <c r="L509" s="21">
        <f t="shared" si="47"/>
        <v>27.53287588950003</v>
      </c>
      <c r="M509" s="21">
        <f t="shared" si="47"/>
        <v>23.231760808825694</v>
      </c>
      <c r="N509" s="21">
        <f t="shared" si="47"/>
        <v>29.683433429837191</v>
      </c>
      <c r="O509" s="21">
        <f t="shared" si="47"/>
        <v>42.586778671860209</v>
      </c>
      <c r="P509" s="21">
        <f t="shared" si="47"/>
        <v>42.586778671860209</v>
      </c>
      <c r="Q509" s="21">
        <f t="shared" si="47"/>
        <v>33.984548510511537</v>
      </c>
      <c r="R509" s="21">
        <f>D509*AVERAGE(F399:Q399)/100*(Instructions!I$68+1)</f>
        <v>356.20120115804627</v>
      </c>
      <c r="S509" s="24"/>
      <c r="T509" s="2"/>
    </row>
    <row r="510" spans="2:20" x14ac:dyDescent="0.35">
      <c r="B510" s="98">
        <v>23</v>
      </c>
      <c r="D510" s="21">
        <f>Calculations!D28*Instructions!$I$64</f>
        <v>5328.74</v>
      </c>
      <c r="E510" s="6" t="str">
        <f>Calculations!E178</f>
        <v>DS Boulsa</v>
      </c>
      <c r="F510" s="21">
        <f t="shared" si="47"/>
        <v>42.658301615292004</v>
      </c>
      <c r="G510" s="21">
        <f t="shared" si="47"/>
        <v>57.067291723176204</v>
      </c>
      <c r="H510" s="21">
        <f t="shared" si="47"/>
        <v>71.476281831060419</v>
      </c>
      <c r="I510" s="21">
        <f t="shared" si="47"/>
        <v>74.35807985263726</v>
      </c>
      <c r="J510" s="21">
        <f t="shared" si="47"/>
        <v>65.712685787906722</v>
      </c>
      <c r="K510" s="21">
        <f t="shared" si="47"/>
        <v>51.303695680022514</v>
      </c>
      <c r="L510" s="21">
        <f t="shared" si="47"/>
        <v>36.894705572138335</v>
      </c>
      <c r="M510" s="21">
        <f t="shared" si="47"/>
        <v>31.131109528984656</v>
      </c>
      <c r="N510" s="21">
        <f t="shared" si="47"/>
        <v>39.776503593715162</v>
      </c>
      <c r="O510" s="21">
        <f t="shared" si="47"/>
        <v>57.067291723176204</v>
      </c>
      <c r="P510" s="21">
        <f t="shared" si="47"/>
        <v>57.067291723176204</v>
      </c>
      <c r="Q510" s="21">
        <f t="shared" si="47"/>
        <v>45.540099636868845</v>
      </c>
      <c r="R510" s="21">
        <f>D510*AVERAGE(F400:Q400)/100*(Instructions!I$68+1)</f>
        <v>477.31804312458195</v>
      </c>
      <c r="S510" s="24"/>
      <c r="T510" s="2"/>
    </row>
    <row r="511" spans="2:20" x14ac:dyDescent="0.35">
      <c r="B511" s="98">
        <v>24</v>
      </c>
      <c r="D511" s="21">
        <f>Calculations!D29*Instructions!$I$64</f>
        <v>4959.4000000000005</v>
      </c>
      <c r="E511" s="6" t="str">
        <f>Calculations!E179</f>
        <v>DS Boussouma</v>
      </c>
      <c r="F511" s="21">
        <f t="shared" si="47"/>
        <v>35.594550894044943</v>
      </c>
      <c r="G511" s="21">
        <f t="shared" si="47"/>
        <v>47.617568977423545</v>
      </c>
      <c r="H511" s="21">
        <f t="shared" si="47"/>
        <v>59.640587060802154</v>
      </c>
      <c r="I511" s="21">
        <f t="shared" si="47"/>
        <v>62.045190677477869</v>
      </c>
      <c r="J511" s="21">
        <f t="shared" si="47"/>
        <v>54.831379827450696</v>
      </c>
      <c r="K511" s="21">
        <f t="shared" si="47"/>
        <v>42.808361744072094</v>
      </c>
      <c r="L511" s="21">
        <f t="shared" si="47"/>
        <v>30.78534366069351</v>
      </c>
      <c r="M511" s="21">
        <f t="shared" si="47"/>
        <v>25.976136427342073</v>
      </c>
      <c r="N511" s="21">
        <f t="shared" si="47"/>
        <v>33.189947277369221</v>
      </c>
      <c r="O511" s="21">
        <f t="shared" si="47"/>
        <v>47.617568977423545</v>
      </c>
      <c r="P511" s="21">
        <f t="shared" si="47"/>
        <v>47.617568977423545</v>
      </c>
      <c r="Q511" s="21">
        <f t="shared" si="47"/>
        <v>37.999154510720665</v>
      </c>
      <c r="R511" s="21">
        <f>D511*AVERAGE(F401:Q401)/100*(Instructions!I$68+1)</f>
        <v>398.27936732843068</v>
      </c>
      <c r="S511" s="24"/>
    </row>
    <row r="512" spans="2:20" x14ac:dyDescent="0.35">
      <c r="B512" s="98">
        <v>25</v>
      </c>
      <c r="C512" s="6"/>
      <c r="D512" s="21">
        <f>Calculations!D30*Instructions!$I$64</f>
        <v>10972.92</v>
      </c>
      <c r="E512" s="6" t="str">
        <f>Calculations!E180</f>
        <v>DS Kaya</v>
      </c>
      <c r="F512" s="21">
        <f t="shared" si="47"/>
        <v>78.754720207340341</v>
      </c>
      <c r="G512" s="21">
        <f t="shared" si="47"/>
        <v>105.35624772830391</v>
      </c>
      <c r="H512" s="21">
        <f t="shared" si="47"/>
        <v>131.95777524926751</v>
      </c>
      <c r="I512" s="21">
        <f t="shared" si="47"/>
        <v>137.27808075346022</v>
      </c>
      <c r="J512" s="21">
        <f t="shared" si="47"/>
        <v>121.31716424088204</v>
      </c>
      <c r="K512" s="21">
        <f t="shared" si="47"/>
        <v>94.715636719918464</v>
      </c>
      <c r="L512" s="21">
        <f t="shared" si="47"/>
        <v>68.114109198954935</v>
      </c>
      <c r="M512" s="21">
        <f t="shared" si="47"/>
        <v>57.473498190569508</v>
      </c>
      <c r="N512" s="21">
        <f t="shared" si="47"/>
        <v>73.434414703147624</v>
      </c>
      <c r="O512" s="21">
        <f t="shared" si="47"/>
        <v>105.35624772830391</v>
      </c>
      <c r="P512" s="21">
        <f t="shared" si="47"/>
        <v>105.35624772830391</v>
      </c>
      <c r="Q512" s="21">
        <f t="shared" si="47"/>
        <v>84.075025711533058</v>
      </c>
      <c r="R512" s="21">
        <f>D512*AVERAGE(F402:Q402)/100*(Instructions!I$68+1)</f>
        <v>881.21297643777143</v>
      </c>
      <c r="S512" s="24"/>
    </row>
    <row r="513" spans="2:20" x14ac:dyDescent="0.35">
      <c r="B513" s="98">
        <v>26</v>
      </c>
      <c r="C513" s="6"/>
      <c r="D513" s="21">
        <f>Calculations!D31*Instructions!$I$64</f>
        <v>11258.56</v>
      </c>
      <c r="E513" s="6" t="str">
        <f>Calculations!E181</f>
        <v>DS Kongoussi</v>
      </c>
      <c r="F513" s="21">
        <f t="shared" si="47"/>
        <v>80.804812459906159</v>
      </c>
      <c r="G513" s="21">
        <f t="shared" si="47"/>
        <v>108.09881384571956</v>
      </c>
      <c r="H513" s="21">
        <f t="shared" si="47"/>
        <v>135.39281523153298</v>
      </c>
      <c r="I513" s="21">
        <f t="shared" si="47"/>
        <v>140.85161550869566</v>
      </c>
      <c r="J513" s="21">
        <f t="shared" si="47"/>
        <v>124.47521467720757</v>
      </c>
      <c r="K513" s="21">
        <f t="shared" si="47"/>
        <v>97.181213291394187</v>
      </c>
      <c r="L513" s="21">
        <f t="shared" si="47"/>
        <v>69.887211905580813</v>
      </c>
      <c r="M513" s="21">
        <f t="shared" si="47"/>
        <v>58.969611351255466</v>
      </c>
      <c r="N513" s="21">
        <f t="shared" si="47"/>
        <v>75.346012182743479</v>
      </c>
      <c r="O513" s="21">
        <f t="shared" si="47"/>
        <v>108.09881384571956</v>
      </c>
      <c r="P513" s="21">
        <f t="shared" si="47"/>
        <v>108.09881384571956</v>
      </c>
      <c r="Q513" s="21">
        <f t="shared" si="47"/>
        <v>86.263612737068854</v>
      </c>
      <c r="R513" s="21">
        <f>D513*AVERAGE(F403:Q403)/100*(Instructions!I$68+1)</f>
        <v>904.1521461929218</v>
      </c>
      <c r="S513" s="24"/>
    </row>
    <row r="514" spans="2:20" x14ac:dyDescent="0.35">
      <c r="B514" s="98">
        <v>27</v>
      </c>
      <c r="C514" s="6"/>
      <c r="D514" s="21">
        <f>Calculations!D32*Instructions!$I$64</f>
        <v>6610.68</v>
      </c>
      <c r="E514" s="6" t="str">
        <f>Calculations!E182</f>
        <v>DS Tougouri</v>
      </c>
      <c r="F514" s="21">
        <f t="shared" si="47"/>
        <v>52.920649407210448</v>
      </c>
      <c r="G514" s="21">
        <f t="shared" si="47"/>
        <v>70.7960238346338</v>
      </c>
      <c r="H514" s="21">
        <f t="shared" si="47"/>
        <v>88.671398262057181</v>
      </c>
      <c r="I514" s="21">
        <f t="shared" si="47"/>
        <v>92.246473147541849</v>
      </c>
      <c r="J514" s="21">
        <f t="shared" si="47"/>
        <v>81.521248491087803</v>
      </c>
      <c r="K514" s="21">
        <f t="shared" si="47"/>
        <v>63.645874063664451</v>
      </c>
      <c r="L514" s="21">
        <f t="shared" si="47"/>
        <v>45.770499636241112</v>
      </c>
      <c r="M514" s="21">
        <f t="shared" si="47"/>
        <v>38.620349865271777</v>
      </c>
      <c r="N514" s="21">
        <f t="shared" si="47"/>
        <v>49.345574521725773</v>
      </c>
      <c r="O514" s="21">
        <f t="shared" si="47"/>
        <v>70.7960238346338</v>
      </c>
      <c r="P514" s="21">
        <f t="shared" si="47"/>
        <v>70.7960238346338</v>
      </c>
      <c r="Q514" s="21">
        <f t="shared" si="47"/>
        <v>56.495724292695122</v>
      </c>
      <c r="R514" s="21">
        <f>D514*AVERAGE(F404:Q404)/100*(Instructions!I$68+1)</f>
        <v>592.14689426070925</v>
      </c>
      <c r="S514" s="24"/>
    </row>
    <row r="515" spans="2:20" x14ac:dyDescent="0.35">
      <c r="B515" s="98">
        <v>28</v>
      </c>
      <c r="C515" s="6"/>
      <c r="D515" s="21">
        <f>Calculations!D33*Instructions!$I$64</f>
        <v>9253.74</v>
      </c>
      <c r="E515" s="6" t="str">
        <f>Calculations!E183</f>
        <v>DS Koudougou</v>
      </c>
      <c r="F515" s="21">
        <f t="shared" si="47"/>
        <v>5.1089108079181358</v>
      </c>
      <c r="G515" s="21">
        <f t="shared" si="47"/>
        <v>6.8345830101833585</v>
      </c>
      <c r="H515" s="21">
        <f t="shared" si="47"/>
        <v>8.5602552124485847</v>
      </c>
      <c r="I515" s="21">
        <f t="shared" si="47"/>
        <v>8.9053896529016274</v>
      </c>
      <c r="J515" s="21">
        <f t="shared" si="47"/>
        <v>7.8699863315424912</v>
      </c>
      <c r="K515" s="21">
        <f t="shared" si="47"/>
        <v>6.1443141292772685</v>
      </c>
      <c r="L515" s="21">
        <f t="shared" si="47"/>
        <v>4.4186419270120467</v>
      </c>
      <c r="M515" s="21">
        <f t="shared" si="47"/>
        <v>3.7283730461059577</v>
      </c>
      <c r="N515" s="21">
        <f t="shared" si="47"/>
        <v>4.7637763674650904</v>
      </c>
      <c r="O515" s="21">
        <f t="shared" si="47"/>
        <v>6.8345830101833585</v>
      </c>
      <c r="P515" s="21">
        <f t="shared" si="47"/>
        <v>6.8345830101833585</v>
      </c>
      <c r="Q515" s="21">
        <f t="shared" si="47"/>
        <v>5.4540452483711803</v>
      </c>
      <c r="R515" s="21">
        <f>D515*AVERAGE(F405:Q405)/100*(Instructions!I$68+1)</f>
        <v>57.165316409581081</v>
      </c>
      <c r="S515" s="24"/>
    </row>
    <row r="516" spans="2:20" x14ac:dyDescent="0.35">
      <c r="B516" s="98">
        <v>29</v>
      </c>
      <c r="C516" s="6"/>
      <c r="D516" s="21">
        <f>Calculations!D34*Instructions!$I$64</f>
        <v>7878.38</v>
      </c>
      <c r="E516" s="6" t="str">
        <f>Calculations!E184</f>
        <v>DS LÃ©o</v>
      </c>
      <c r="F516" s="21">
        <f t="shared" si="47"/>
        <v>15.223552051181603</v>
      </c>
      <c r="G516" s="21">
        <f t="shared" si="47"/>
        <v>20.365716708616112</v>
      </c>
      <c r="H516" s="21">
        <f t="shared" si="47"/>
        <v>25.507881366050626</v>
      </c>
      <c r="I516" s="21">
        <f t="shared" si="47"/>
        <v>26.536314297537523</v>
      </c>
      <c r="J516" s="21">
        <f t="shared" si="47"/>
        <v>23.451015503076814</v>
      </c>
      <c r="K516" s="21">
        <f t="shared" si="47"/>
        <v>18.308850845642304</v>
      </c>
      <c r="L516" s="21">
        <f t="shared" si="47"/>
        <v>13.166686188207802</v>
      </c>
      <c r="M516" s="21">
        <f t="shared" si="47"/>
        <v>11.109820325234001</v>
      </c>
      <c r="N516" s="21">
        <f t="shared" si="47"/>
        <v>14.1951191196947</v>
      </c>
      <c r="O516" s="21">
        <f t="shared" si="47"/>
        <v>20.365716708616112</v>
      </c>
      <c r="P516" s="21">
        <f t="shared" si="47"/>
        <v>20.365716708616112</v>
      </c>
      <c r="Q516" s="21">
        <f t="shared" si="47"/>
        <v>16.251984982668507</v>
      </c>
      <c r="R516" s="21">
        <f>D516*AVERAGE(F406:Q406)/100*(Instructions!I$68+1)</f>
        <v>170.3414294363364</v>
      </c>
      <c r="S516" s="24"/>
    </row>
    <row r="517" spans="2:20" x14ac:dyDescent="0.35">
      <c r="B517" s="98">
        <v>30</v>
      </c>
      <c r="C517" s="6"/>
      <c r="D517" s="21">
        <f>Calculations!D35*Instructions!$I$64</f>
        <v>3875.54</v>
      </c>
      <c r="E517" s="6" t="str">
        <f>Calculations!E185</f>
        <v>DS Nanoro</v>
      </c>
      <c r="F517" s="21">
        <f t="shared" si="47"/>
        <v>2.139652528871467</v>
      </c>
      <c r="G517" s="21">
        <f t="shared" si="47"/>
        <v>2.8623777887952344</v>
      </c>
      <c r="H517" s="21">
        <f t="shared" si="47"/>
        <v>3.5851030487190028</v>
      </c>
      <c r="I517" s="21">
        <f t="shared" si="47"/>
        <v>3.7296481007037556</v>
      </c>
      <c r="J517" s="21">
        <f t="shared" si="47"/>
        <v>3.2960129447494944</v>
      </c>
      <c r="K517" s="21">
        <f t="shared" si="47"/>
        <v>2.5732876848257269</v>
      </c>
      <c r="L517" s="21">
        <f t="shared" si="47"/>
        <v>1.8505624249019605</v>
      </c>
      <c r="M517" s="21">
        <f t="shared" si="47"/>
        <v>1.5614723209324537</v>
      </c>
      <c r="N517" s="21">
        <f t="shared" si="47"/>
        <v>1.9951074768867134</v>
      </c>
      <c r="O517" s="21">
        <f t="shared" si="47"/>
        <v>2.8623777887952344</v>
      </c>
      <c r="P517" s="21">
        <f t="shared" si="47"/>
        <v>2.8623777887952344</v>
      </c>
      <c r="Q517" s="21">
        <f t="shared" si="47"/>
        <v>2.2841975808562207</v>
      </c>
      <c r="R517" s="21">
        <f>D517*AVERAGE(F407:Q407)/100*(Instructions!I$68+1)</f>
        <v>23.941289722640562</v>
      </c>
      <c r="S517" s="24"/>
    </row>
    <row r="518" spans="2:20" x14ac:dyDescent="0.35">
      <c r="B518" s="98">
        <v>31</v>
      </c>
      <c r="C518" s="6"/>
      <c r="D518" s="21">
        <f>Calculations!D36*Instructions!$I$64</f>
        <v>4485.7</v>
      </c>
      <c r="E518" s="6" t="str">
        <f>Calculations!E186</f>
        <v>DS RÃ©o</v>
      </c>
      <c r="F518" s="21">
        <f t="shared" si="47"/>
        <v>7.4295499585286722</v>
      </c>
      <c r="G518" s="21">
        <f t="shared" si="47"/>
        <v>9.939080525964469</v>
      </c>
      <c r="H518" s="21">
        <f t="shared" si="47"/>
        <v>12.448611093400267</v>
      </c>
      <c r="I518" s="21">
        <f t="shared" si="47"/>
        <v>12.950517206887426</v>
      </c>
      <c r="J518" s="21">
        <f t="shared" si="47"/>
        <v>11.444798866425945</v>
      </c>
      <c r="K518" s="21">
        <f t="shared" si="47"/>
        <v>8.9352682989901488</v>
      </c>
      <c r="L518" s="21">
        <f t="shared" si="47"/>
        <v>6.4257377315543547</v>
      </c>
      <c r="M518" s="21">
        <f t="shared" si="47"/>
        <v>5.4219255045800363</v>
      </c>
      <c r="N518" s="21">
        <f t="shared" si="47"/>
        <v>6.9276438450415121</v>
      </c>
      <c r="O518" s="21">
        <f t="shared" si="47"/>
        <v>9.939080525964469</v>
      </c>
      <c r="P518" s="21">
        <f t="shared" si="47"/>
        <v>9.939080525964469</v>
      </c>
      <c r="Q518" s="21">
        <f t="shared" si="47"/>
        <v>7.9314560720158322</v>
      </c>
      <c r="R518" s="21">
        <f>D518*AVERAGE(F408:Q408)/100*(Instructions!I$68+1)</f>
        <v>83.131726140498145</v>
      </c>
      <c r="S518" s="24"/>
    </row>
    <row r="519" spans="2:20" x14ac:dyDescent="0.35">
      <c r="B519" s="98">
        <v>32</v>
      </c>
      <c r="C519" s="6"/>
      <c r="D519" s="21">
        <f>Calculations!D37*Instructions!$I$64</f>
        <v>2525.9</v>
      </c>
      <c r="E519" s="6" t="str">
        <f>Calculations!E187</f>
        <v>DS Sabou</v>
      </c>
      <c r="F519" s="21">
        <f t="shared" si="47"/>
        <v>1.394527813588929</v>
      </c>
      <c r="G519" s="21">
        <f t="shared" si="47"/>
        <v>1.865567135603782</v>
      </c>
      <c r="H519" s="21">
        <f t="shared" si="47"/>
        <v>2.3366064576186356</v>
      </c>
      <c r="I519" s="21">
        <f t="shared" si="47"/>
        <v>2.4308143220216061</v>
      </c>
      <c r="J519" s="21">
        <f t="shared" si="47"/>
        <v>2.1481907288126938</v>
      </c>
      <c r="K519" s="21">
        <f t="shared" si="47"/>
        <v>1.6771514067978406</v>
      </c>
      <c r="L519" s="21">
        <f t="shared" si="47"/>
        <v>1.206112084782988</v>
      </c>
      <c r="M519" s="21">
        <f t="shared" si="47"/>
        <v>1.0176963559770469</v>
      </c>
      <c r="N519" s="21">
        <f t="shared" si="47"/>
        <v>1.3003199491859583</v>
      </c>
      <c r="O519" s="21">
        <f t="shared" si="47"/>
        <v>1.865567135603782</v>
      </c>
      <c r="P519" s="21">
        <f t="shared" si="47"/>
        <v>1.865567135603782</v>
      </c>
      <c r="Q519" s="21">
        <f t="shared" si="47"/>
        <v>1.4887356779918997</v>
      </c>
      <c r="R519" s="21">
        <f>D519*AVERAGE(F409:Q409)/100*(Instructions!I$68+1)</f>
        <v>15.603839390231499</v>
      </c>
      <c r="S519" s="24"/>
    </row>
    <row r="520" spans="2:20" x14ac:dyDescent="0.35">
      <c r="B520" s="98">
        <v>33</v>
      </c>
      <c r="C520" s="6"/>
      <c r="D520" s="21">
        <f>Calculations!D38*Instructions!$I$64</f>
        <v>5493.06</v>
      </c>
      <c r="E520" s="6" t="str">
        <f>Calculations!E188</f>
        <v>DS Sapouy</v>
      </c>
      <c r="F520" s="21">
        <f t="shared" si="47"/>
        <v>7.5816787597616706</v>
      </c>
      <c r="G520" s="21">
        <f t="shared" si="47"/>
        <v>10.142594926461568</v>
      </c>
      <c r="H520" s="21">
        <f t="shared" si="47"/>
        <v>12.703511093161469</v>
      </c>
      <c r="I520" s="21">
        <f t="shared" si="47"/>
        <v>13.215694326501447</v>
      </c>
      <c r="J520" s="21">
        <f t="shared" si="47"/>
        <v>11.679144626481504</v>
      </c>
      <c r="K520" s="21">
        <f t="shared" si="47"/>
        <v>9.1182284597816068</v>
      </c>
      <c r="L520" s="21">
        <f t="shared" si="47"/>
        <v>6.5573122930817123</v>
      </c>
      <c r="M520" s="21">
        <f t="shared" si="47"/>
        <v>5.5329458264017539</v>
      </c>
      <c r="N520" s="21">
        <f t="shared" si="47"/>
        <v>7.0694955264216901</v>
      </c>
      <c r="O520" s="21">
        <f t="shared" si="47"/>
        <v>10.142594926461568</v>
      </c>
      <c r="P520" s="21">
        <f t="shared" si="47"/>
        <v>10.142594926461568</v>
      </c>
      <c r="Q520" s="21">
        <f t="shared" si="47"/>
        <v>8.0938619931016511</v>
      </c>
      <c r="R520" s="21">
        <f>D520*AVERAGE(F410:Q410)/100*(Instructions!I$68+1)</f>
        <v>84.833946317060281</v>
      </c>
      <c r="S520" s="24"/>
    </row>
    <row r="521" spans="2:20" x14ac:dyDescent="0.35">
      <c r="B521" s="98">
        <v>34</v>
      </c>
      <c r="C521" s="6"/>
      <c r="D521" s="21">
        <f>Calculations!D39*Instructions!$I$64</f>
        <v>4349.74</v>
      </c>
      <c r="E521" s="6" t="str">
        <f>Calculations!E189</f>
        <v>DS Tenado</v>
      </c>
      <c r="F521" s="21">
        <f t="shared" si="47"/>
        <v>7.2043628946676117</v>
      </c>
      <c r="G521" s="21">
        <f t="shared" si="47"/>
        <v>9.6378304672645712</v>
      </c>
      <c r="H521" s="21">
        <f t="shared" si="47"/>
        <v>12.071298039861533</v>
      </c>
      <c r="I521" s="21">
        <f t="shared" si="47"/>
        <v>12.557991554380925</v>
      </c>
      <c r="J521" s="21">
        <f t="shared" si="47"/>
        <v>11.097911010822745</v>
      </c>
      <c r="K521" s="21">
        <f t="shared" si="47"/>
        <v>8.6644434382257867</v>
      </c>
      <c r="L521" s="21">
        <f t="shared" si="47"/>
        <v>6.230975865628829</v>
      </c>
      <c r="M521" s="21">
        <f t="shared" si="47"/>
        <v>5.2575888365900454</v>
      </c>
      <c r="N521" s="21">
        <f t="shared" si="47"/>
        <v>6.7176693801482195</v>
      </c>
      <c r="O521" s="21">
        <f t="shared" si="47"/>
        <v>9.6378304672645712</v>
      </c>
      <c r="P521" s="21">
        <f t="shared" si="47"/>
        <v>9.6378304672645712</v>
      </c>
      <c r="Q521" s="21">
        <f t="shared" si="47"/>
        <v>7.6910564091870048</v>
      </c>
      <c r="R521" s="21">
        <f>D521*AVERAGE(F411:Q411)/100*(Instructions!I$68+1)</f>
        <v>80.612032561778634</v>
      </c>
      <c r="S521" s="24"/>
    </row>
    <row r="522" spans="2:20" x14ac:dyDescent="0.35">
      <c r="B522" s="98">
        <v>35</v>
      </c>
      <c r="C522" s="6"/>
      <c r="D522" s="21">
        <f>Calculations!D40*Instructions!$I$64</f>
        <v>4040.1600000000003</v>
      </c>
      <c r="E522" s="6" t="str">
        <f>Calculations!E190</f>
        <v>DS Kombissiri</v>
      </c>
      <c r="F522" s="21">
        <f t="shared" si="47"/>
        <v>2.230537824676134</v>
      </c>
      <c r="G522" s="21">
        <f t="shared" si="47"/>
        <v>2.9839620406908334</v>
      </c>
      <c r="H522" s="21">
        <f t="shared" si="47"/>
        <v>3.7373862567055336</v>
      </c>
      <c r="I522" s="21">
        <f t="shared" si="47"/>
        <v>3.8880710999084731</v>
      </c>
      <c r="J522" s="21">
        <f t="shared" si="47"/>
        <v>3.4360165702996524</v>
      </c>
      <c r="K522" s="21">
        <f t="shared" si="47"/>
        <v>2.682592354284953</v>
      </c>
      <c r="L522" s="21">
        <f t="shared" si="47"/>
        <v>1.9291681382702548</v>
      </c>
      <c r="M522" s="21">
        <f t="shared" si="47"/>
        <v>1.6277984518643751</v>
      </c>
      <c r="N522" s="21">
        <f t="shared" si="47"/>
        <v>2.0798529814731941</v>
      </c>
      <c r="O522" s="21">
        <f t="shared" si="47"/>
        <v>2.9839620406908334</v>
      </c>
      <c r="P522" s="21">
        <f t="shared" si="47"/>
        <v>2.9839620406908334</v>
      </c>
      <c r="Q522" s="21">
        <f t="shared" si="47"/>
        <v>2.381222667879074</v>
      </c>
      <c r="R522" s="21">
        <f>D522*AVERAGE(F412:Q412)/100*(Instructions!I$68+1)</f>
        <v>24.958235777678329</v>
      </c>
      <c r="S522" s="24"/>
    </row>
    <row r="523" spans="2:20" x14ac:dyDescent="0.35">
      <c r="B523" s="98">
        <v>36</v>
      </c>
      <c r="C523" s="6"/>
      <c r="D523" s="21">
        <f>Calculations!D41*Instructions!$I$64</f>
        <v>6995.8600000000006</v>
      </c>
      <c r="E523" s="6" t="str">
        <f>Calculations!E191</f>
        <v>DS Manga</v>
      </c>
      <c r="F523" s="21">
        <f t="shared" ref="F523:Q544" si="48">$R523/12*F$482</f>
        <v>13.518240914093932</v>
      </c>
      <c r="G523" s="21">
        <f t="shared" si="48"/>
        <v>18.084390812976668</v>
      </c>
      <c r="H523" s="21">
        <f t="shared" si="48"/>
        <v>22.65054071185941</v>
      </c>
      <c r="I523" s="21">
        <f t="shared" si="48"/>
        <v>23.563770691635956</v>
      </c>
      <c r="J523" s="21">
        <f t="shared" si="48"/>
        <v>20.824080752306308</v>
      </c>
      <c r="K523" s="21">
        <f t="shared" si="48"/>
        <v>16.25793085342357</v>
      </c>
      <c r="L523" s="21">
        <f t="shared" si="48"/>
        <v>11.691780954540839</v>
      </c>
      <c r="M523" s="21">
        <f t="shared" si="48"/>
        <v>9.8653209949877443</v>
      </c>
      <c r="N523" s="21">
        <f t="shared" si="48"/>
        <v>12.605010934317383</v>
      </c>
      <c r="O523" s="21">
        <f t="shared" si="48"/>
        <v>18.084390812976668</v>
      </c>
      <c r="P523" s="21">
        <f t="shared" si="48"/>
        <v>18.084390812976668</v>
      </c>
      <c r="Q523" s="21">
        <f t="shared" si="48"/>
        <v>14.431470893870479</v>
      </c>
      <c r="R523" s="21">
        <f>D523*AVERAGE(F413:Q413)/100*(Instructions!I$68+1)</f>
        <v>151.26013121180858</v>
      </c>
      <c r="S523" s="24"/>
    </row>
    <row r="524" spans="2:20" x14ac:dyDescent="0.35">
      <c r="B524" s="98">
        <v>37</v>
      </c>
      <c r="C524" s="6"/>
      <c r="D524" s="21">
        <f>Calculations!D42*Instructions!$I$64</f>
        <v>4376.78</v>
      </c>
      <c r="E524" s="6" t="str">
        <f>Calculations!E192</f>
        <v>DS Po</v>
      </c>
      <c r="F524" s="21">
        <f t="shared" si="48"/>
        <v>4.8327657024900059</v>
      </c>
      <c r="G524" s="21">
        <f t="shared" si="48"/>
        <v>6.4651624591376713</v>
      </c>
      <c r="H524" s="21">
        <f t="shared" si="48"/>
        <v>8.0975592157853384</v>
      </c>
      <c r="I524" s="21">
        <f t="shared" si="48"/>
        <v>8.4240385671148701</v>
      </c>
      <c r="J524" s="21">
        <f t="shared" si="48"/>
        <v>7.4446005131262689</v>
      </c>
      <c r="K524" s="21">
        <f t="shared" si="48"/>
        <v>5.8122037564786044</v>
      </c>
      <c r="L524" s="21">
        <f t="shared" si="48"/>
        <v>4.1798069998309408</v>
      </c>
      <c r="M524" s="21">
        <f t="shared" si="48"/>
        <v>3.5268482971718749</v>
      </c>
      <c r="N524" s="21">
        <f t="shared" si="48"/>
        <v>4.5062863511604725</v>
      </c>
      <c r="O524" s="21">
        <f t="shared" si="48"/>
        <v>6.4651624591376713</v>
      </c>
      <c r="P524" s="21">
        <f t="shared" si="48"/>
        <v>6.4651624591376713</v>
      </c>
      <c r="Q524" s="21">
        <f t="shared" si="48"/>
        <v>5.1592450538195394</v>
      </c>
      <c r="R524" s="21">
        <f>D524*AVERAGE(F414:Q414)/100*(Instructions!I$68+1)</f>
        <v>54.07543621392567</v>
      </c>
      <c r="S524" s="24"/>
    </row>
    <row r="525" spans="2:20" x14ac:dyDescent="0.35">
      <c r="B525" s="98">
        <v>38</v>
      </c>
      <c r="C525" s="6"/>
      <c r="D525" s="21">
        <f>Calculations!D43*Instructions!$I$64</f>
        <v>2176.42</v>
      </c>
      <c r="E525" s="6" t="str">
        <f>Calculations!E193</f>
        <v>DS Sapone</v>
      </c>
      <c r="F525" s="21">
        <f t="shared" si="48"/>
        <v>1.2015828908710626</v>
      </c>
      <c r="G525" s="21">
        <f t="shared" si="48"/>
        <v>1.6074498694607007</v>
      </c>
      <c r="H525" s="21">
        <f t="shared" si="48"/>
        <v>2.0133168480503389</v>
      </c>
      <c r="I525" s="21">
        <f t="shared" si="48"/>
        <v>2.0944902437682664</v>
      </c>
      <c r="J525" s="21">
        <f t="shared" si="48"/>
        <v>1.8509700566144831</v>
      </c>
      <c r="K525" s="21">
        <f t="shared" si="48"/>
        <v>1.4451030780248453</v>
      </c>
      <c r="L525" s="21">
        <f t="shared" si="48"/>
        <v>1.0392360994352077</v>
      </c>
      <c r="M525" s="21">
        <f t="shared" si="48"/>
        <v>0.8768893079993525</v>
      </c>
      <c r="N525" s="21">
        <f t="shared" si="48"/>
        <v>1.1204094951531349</v>
      </c>
      <c r="O525" s="21">
        <f t="shared" si="48"/>
        <v>1.6074498694607007</v>
      </c>
      <c r="P525" s="21">
        <f t="shared" si="48"/>
        <v>1.6074498694607007</v>
      </c>
      <c r="Q525" s="21">
        <f t="shared" si="48"/>
        <v>1.2827562865889903</v>
      </c>
      <c r="R525" s="21">
        <f>D525*AVERAGE(F415:Q415)/100*(Instructions!I$68+1)</f>
        <v>13.444913941837619</v>
      </c>
      <c r="S525" s="24"/>
      <c r="T525" s="2"/>
    </row>
    <row r="526" spans="2:20" x14ac:dyDescent="0.35">
      <c r="B526" s="98">
        <v>39</v>
      </c>
      <c r="C526" s="6"/>
      <c r="D526" s="21">
        <f>Calculations!D44*Instructions!$I$64</f>
        <v>9816.86</v>
      </c>
      <c r="E526" s="6" t="str">
        <f>Calculations!E194</f>
        <v>DS Bogande</v>
      </c>
      <c r="F526" s="21">
        <f t="shared" si="48"/>
        <v>62.32775232164736</v>
      </c>
      <c r="G526" s="21">
        <f t="shared" si="48"/>
        <v>83.380629080513273</v>
      </c>
      <c r="H526" s="21">
        <f t="shared" si="48"/>
        <v>104.43350583937921</v>
      </c>
      <c r="I526" s="21">
        <f t="shared" si="48"/>
        <v>108.64408119115238</v>
      </c>
      <c r="J526" s="21">
        <f t="shared" si="48"/>
        <v>96.012355135832806</v>
      </c>
      <c r="K526" s="21">
        <f t="shared" si="48"/>
        <v>74.959478376966899</v>
      </c>
      <c r="L526" s="21">
        <f t="shared" si="48"/>
        <v>53.906601618101007</v>
      </c>
      <c r="M526" s="21">
        <f t="shared" si="48"/>
        <v>45.48545091455464</v>
      </c>
      <c r="N526" s="21">
        <f t="shared" si="48"/>
        <v>58.117176969874173</v>
      </c>
      <c r="O526" s="21">
        <f t="shared" si="48"/>
        <v>83.380629080513273</v>
      </c>
      <c r="P526" s="21">
        <f t="shared" si="48"/>
        <v>83.380629080513273</v>
      </c>
      <c r="Q526" s="21">
        <f t="shared" si="48"/>
        <v>66.538327673420554</v>
      </c>
      <c r="R526" s="21">
        <f>D526*AVERAGE(F416:Q416)/100*(Instructions!I$68+1)</f>
        <v>697.40612363849004</v>
      </c>
      <c r="S526" s="24"/>
      <c r="T526" s="2"/>
    </row>
    <row r="527" spans="2:20" x14ac:dyDescent="0.35">
      <c r="B527" s="98">
        <v>40</v>
      </c>
      <c r="C527" s="6"/>
      <c r="D527" s="21">
        <f>Calculations!D45*Instructions!$I$64</f>
        <v>14375.24</v>
      </c>
      <c r="E527" s="6" t="str">
        <f>Calculations!E195</f>
        <v>DS Diapaga</v>
      </c>
      <c r="F527" s="21">
        <f t="shared" si="48"/>
        <v>91.269142911708826</v>
      </c>
      <c r="G527" s="21">
        <f t="shared" si="48"/>
        <v>122.09775369959003</v>
      </c>
      <c r="H527" s="21">
        <f t="shared" si="48"/>
        <v>152.92636448747129</v>
      </c>
      <c r="I527" s="21">
        <f t="shared" si="48"/>
        <v>159.09208664504752</v>
      </c>
      <c r="J527" s="21">
        <f t="shared" si="48"/>
        <v>140.59492017231875</v>
      </c>
      <c r="K527" s="21">
        <f t="shared" si="48"/>
        <v>109.76630938443753</v>
      </c>
      <c r="L527" s="21">
        <f t="shared" si="48"/>
        <v>78.937698596556345</v>
      </c>
      <c r="M527" s="21">
        <f t="shared" si="48"/>
        <v>66.606254281403864</v>
      </c>
      <c r="N527" s="21">
        <f t="shared" si="48"/>
        <v>85.103420754132571</v>
      </c>
      <c r="O527" s="21">
        <f t="shared" si="48"/>
        <v>122.09775369959003</v>
      </c>
      <c r="P527" s="21">
        <f t="shared" si="48"/>
        <v>122.09775369959003</v>
      </c>
      <c r="Q527" s="21">
        <f t="shared" si="48"/>
        <v>97.434865069285067</v>
      </c>
      <c r="R527" s="21">
        <f>D527*AVERAGE(F417:Q417)/100*(Instructions!I$68+1)</f>
        <v>1021.2410490495909</v>
      </c>
      <c r="S527" s="24"/>
      <c r="T527" s="2"/>
    </row>
    <row r="528" spans="2:20" x14ac:dyDescent="0.35">
      <c r="B528" s="98">
        <v>41</v>
      </c>
      <c r="C528" s="6"/>
      <c r="D528" s="21">
        <f>Calculations!D46*Instructions!$I$64</f>
        <v>10001.700000000001</v>
      </c>
      <c r="E528" s="6" t="str">
        <f>Calculations!E196</f>
        <v>DS Fada</v>
      </c>
      <c r="F528" s="21">
        <f t="shared" si="48"/>
        <v>60.740384482717573</v>
      </c>
      <c r="G528" s="21">
        <f t="shared" si="48"/>
        <v>81.25708500805726</v>
      </c>
      <c r="H528" s="21">
        <f t="shared" si="48"/>
        <v>101.77378553339697</v>
      </c>
      <c r="I528" s="21">
        <f t="shared" si="48"/>
        <v>105.8771256384649</v>
      </c>
      <c r="J528" s="21">
        <f t="shared" si="48"/>
        <v>93.56710532326106</v>
      </c>
      <c r="K528" s="21">
        <f t="shared" si="48"/>
        <v>73.050404797921374</v>
      </c>
      <c r="L528" s="21">
        <f t="shared" si="48"/>
        <v>52.533704272581708</v>
      </c>
      <c r="M528" s="21">
        <f t="shared" si="48"/>
        <v>44.327024062445837</v>
      </c>
      <c r="N528" s="21">
        <f t="shared" si="48"/>
        <v>56.63704437764963</v>
      </c>
      <c r="O528" s="21">
        <f t="shared" si="48"/>
        <v>81.25708500805726</v>
      </c>
      <c r="P528" s="21">
        <f t="shared" si="48"/>
        <v>81.25708500805726</v>
      </c>
      <c r="Q528" s="21">
        <f t="shared" si="48"/>
        <v>64.843724587785516</v>
      </c>
      <c r="R528" s="21">
        <f>D528*AVERAGE(F418:Q418)/100*(Instructions!I$68+1)</f>
        <v>679.64453253179556</v>
      </c>
      <c r="S528" s="24"/>
      <c r="T528" s="2"/>
    </row>
    <row r="529" spans="2:20" x14ac:dyDescent="0.35">
      <c r="B529" s="98">
        <v>42</v>
      </c>
      <c r="C529" s="6"/>
      <c r="D529" s="21">
        <f>Calculations!D47*Instructions!$I$64</f>
        <v>2384.6</v>
      </c>
      <c r="E529" s="6" t="str">
        <f>Calculations!E197</f>
        <v>DS Gayeri</v>
      </c>
      <c r="F529" s="21">
        <f t="shared" si="48"/>
        <v>15.139948841707049</v>
      </c>
      <c r="G529" s="21">
        <f t="shared" si="48"/>
        <v>20.253874263806544</v>
      </c>
      <c r="H529" s="21">
        <f t="shared" si="48"/>
        <v>25.367799685906046</v>
      </c>
      <c r="I529" s="21">
        <f t="shared" si="48"/>
        <v>26.39058477032594</v>
      </c>
      <c r="J529" s="21">
        <f t="shared" si="48"/>
        <v>23.322229517066237</v>
      </c>
      <c r="K529" s="21">
        <f t="shared" si="48"/>
        <v>18.208304094966746</v>
      </c>
      <c r="L529" s="21">
        <f t="shared" si="48"/>
        <v>13.094378672867254</v>
      </c>
      <c r="M529" s="21">
        <f t="shared" si="48"/>
        <v>11.048808504027457</v>
      </c>
      <c r="N529" s="21">
        <f t="shared" si="48"/>
        <v>14.11716375728715</v>
      </c>
      <c r="O529" s="21">
        <f t="shared" si="48"/>
        <v>20.253874263806544</v>
      </c>
      <c r="P529" s="21">
        <f t="shared" si="48"/>
        <v>20.253874263806544</v>
      </c>
      <c r="Q529" s="21">
        <f t="shared" si="48"/>
        <v>16.16273392612695</v>
      </c>
      <c r="R529" s="21">
        <f>D529*AVERAGE(F419:Q419)/100*(Instructions!I$68+1)</f>
        <v>169.40596508744579</v>
      </c>
      <c r="S529" s="24"/>
      <c r="T529" s="2"/>
    </row>
    <row r="530" spans="2:20" x14ac:dyDescent="0.35">
      <c r="B530" s="98">
        <v>43</v>
      </c>
      <c r="C530" s="6"/>
      <c r="D530" s="21">
        <f>Calculations!D48*Instructions!$I$64</f>
        <v>6053.3</v>
      </c>
      <c r="E530" s="6" t="str">
        <f>Calculations!E198</f>
        <v>DS Manni</v>
      </c>
      <c r="F530" s="21">
        <f t="shared" si="48"/>
        <v>38.432715056405804</v>
      </c>
      <c r="G530" s="21">
        <f t="shared" si="48"/>
        <v>51.414399514006611</v>
      </c>
      <c r="H530" s="21">
        <f t="shared" si="48"/>
        <v>64.396083971607425</v>
      </c>
      <c r="I530" s="21">
        <f t="shared" si="48"/>
        <v>66.992420863127577</v>
      </c>
      <c r="J530" s="21">
        <f t="shared" si="48"/>
        <v>59.203410188567084</v>
      </c>
      <c r="K530" s="21">
        <f t="shared" si="48"/>
        <v>46.221725730966284</v>
      </c>
      <c r="L530" s="21">
        <f t="shared" si="48"/>
        <v>33.240041273365492</v>
      </c>
      <c r="M530" s="21">
        <f t="shared" si="48"/>
        <v>28.047367490325176</v>
      </c>
      <c r="N530" s="21">
        <f t="shared" si="48"/>
        <v>35.836378164885645</v>
      </c>
      <c r="O530" s="21">
        <f t="shared" si="48"/>
        <v>51.414399514006611</v>
      </c>
      <c r="P530" s="21">
        <f t="shared" si="48"/>
        <v>51.414399514006611</v>
      </c>
      <c r="Q530" s="21">
        <f t="shared" si="48"/>
        <v>41.029051947925971</v>
      </c>
      <c r="R530" s="21">
        <f>D530*AVERAGE(F420:Q420)/100*(Instructions!I$68+1)</f>
        <v>430.03653797862773</v>
      </c>
      <c r="S530" s="24"/>
      <c r="T530" s="2"/>
    </row>
    <row r="531" spans="2:20" x14ac:dyDescent="0.35">
      <c r="B531" s="98">
        <v>44</v>
      </c>
      <c r="C531" s="6"/>
      <c r="D531" s="21">
        <f>Calculations!D49*Instructions!$I$64</f>
        <v>2729.94</v>
      </c>
      <c r="E531" s="6" t="str">
        <f>Calculations!E199</f>
        <v>DS Pama</v>
      </c>
      <c r="F531" s="21">
        <f t="shared" si="48"/>
        <v>17.3325303786504</v>
      </c>
      <c r="G531" s="21">
        <f t="shared" si="48"/>
        <v>23.187059258465169</v>
      </c>
      <c r="H531" s="21">
        <f t="shared" si="48"/>
        <v>29.041588138279945</v>
      </c>
      <c r="I531" s="21">
        <f t="shared" si="48"/>
        <v>30.212493914242895</v>
      </c>
      <c r="J531" s="21">
        <f t="shared" si="48"/>
        <v>26.699776586354027</v>
      </c>
      <c r="K531" s="21">
        <f t="shared" si="48"/>
        <v>20.845247706539258</v>
      </c>
      <c r="L531" s="21">
        <f t="shared" si="48"/>
        <v>14.990718826724496</v>
      </c>
      <c r="M531" s="21">
        <f t="shared" si="48"/>
        <v>12.64890727479859</v>
      </c>
      <c r="N531" s="21">
        <f t="shared" si="48"/>
        <v>16.161624602687446</v>
      </c>
      <c r="O531" s="21">
        <f t="shared" si="48"/>
        <v>23.187059258465169</v>
      </c>
      <c r="P531" s="21">
        <f t="shared" si="48"/>
        <v>23.187059258465169</v>
      </c>
      <c r="Q531" s="21">
        <f t="shared" si="48"/>
        <v>18.503436154613357</v>
      </c>
      <c r="R531" s="21">
        <f>D531*AVERAGE(F421:Q421)/100*(Instructions!I$68+1)</f>
        <v>193.93949523224936</v>
      </c>
      <c r="S531" s="24"/>
      <c r="T531" s="2"/>
    </row>
    <row r="532" spans="2:20" x14ac:dyDescent="0.35">
      <c r="B532" s="98">
        <v>45</v>
      </c>
      <c r="C532" s="6"/>
      <c r="D532" s="21">
        <f>Calculations!D50*Instructions!$I$64</f>
        <v>10075.880000000001</v>
      </c>
      <c r="E532" s="6" t="str">
        <f>Calculations!E200</f>
        <v>DS Dafra</v>
      </c>
      <c r="F532" s="21">
        <f t="shared" si="48"/>
        <v>8.3442109187127844</v>
      </c>
      <c r="G532" s="21">
        <f t="shared" si="48"/>
        <v>11.16269285618241</v>
      </c>
      <c r="H532" s="21">
        <f t="shared" si="48"/>
        <v>13.981174793652038</v>
      </c>
      <c r="I532" s="21">
        <f t="shared" si="48"/>
        <v>14.544871181145961</v>
      </c>
      <c r="J532" s="21">
        <f t="shared" si="48"/>
        <v>12.853782018664184</v>
      </c>
      <c r="K532" s="21">
        <f t="shared" si="48"/>
        <v>10.035300081194558</v>
      </c>
      <c r="L532" s="21">
        <f t="shared" si="48"/>
        <v>7.2168181437249359</v>
      </c>
      <c r="M532" s="21">
        <f t="shared" si="48"/>
        <v>6.0894253687370865</v>
      </c>
      <c r="N532" s="21">
        <f t="shared" si="48"/>
        <v>7.7805145312188593</v>
      </c>
      <c r="O532" s="21">
        <f t="shared" si="48"/>
        <v>11.16269285618241</v>
      </c>
      <c r="P532" s="21">
        <f t="shared" si="48"/>
        <v>11.16269285618241</v>
      </c>
      <c r="Q532" s="21">
        <f t="shared" si="48"/>
        <v>8.9079073062067113</v>
      </c>
      <c r="R532" s="21">
        <f>D532*AVERAGE(F422:Q422)/100*(Instructions!I$68+1)</f>
        <v>93.366174374626311</v>
      </c>
      <c r="S532" s="24"/>
    </row>
    <row r="533" spans="2:20" x14ac:dyDescent="0.35">
      <c r="B533" s="98">
        <v>46</v>
      </c>
      <c r="C533" s="6"/>
      <c r="D533" s="21">
        <f>Calculations!D51*Instructions!$I$64</f>
        <v>5155.7</v>
      </c>
      <c r="E533" s="6" t="str">
        <f>Calculations!E201</f>
        <v>DS Dande</v>
      </c>
      <c r="F533" s="21">
        <f t="shared" si="48"/>
        <v>4.2696268944853957</v>
      </c>
      <c r="G533" s="21">
        <f t="shared" si="48"/>
        <v>5.7118083540712723</v>
      </c>
      <c r="H533" s="21">
        <f t="shared" si="48"/>
        <v>7.1539898136571507</v>
      </c>
      <c r="I533" s="21">
        <f t="shared" si="48"/>
        <v>7.4424261055743255</v>
      </c>
      <c r="J533" s="21">
        <f t="shared" si="48"/>
        <v>6.5771172298227976</v>
      </c>
      <c r="K533" s="21">
        <f t="shared" si="48"/>
        <v>5.1349357702369209</v>
      </c>
      <c r="L533" s="21">
        <f t="shared" si="48"/>
        <v>3.6927543106510452</v>
      </c>
      <c r="M533" s="21">
        <f t="shared" si="48"/>
        <v>3.1158817268166947</v>
      </c>
      <c r="N533" s="21">
        <f t="shared" si="48"/>
        <v>3.9811906025682195</v>
      </c>
      <c r="O533" s="21">
        <f t="shared" si="48"/>
        <v>5.7118083540712723</v>
      </c>
      <c r="P533" s="21">
        <f t="shared" si="48"/>
        <v>5.7118083540712723</v>
      </c>
      <c r="Q533" s="21">
        <f t="shared" si="48"/>
        <v>4.5580631864025714</v>
      </c>
      <c r="R533" s="21">
        <f>D533*AVERAGE(F423:Q423)/100*(Instructions!I$68+1)</f>
        <v>47.774287230818636</v>
      </c>
      <c r="S533" s="24"/>
    </row>
    <row r="534" spans="2:20" x14ac:dyDescent="0.35">
      <c r="B534" s="98">
        <v>47</v>
      </c>
      <c r="C534" s="6"/>
      <c r="D534" s="21">
        <f>Calculations!D52*Instructions!$I$64</f>
        <v>15402.06</v>
      </c>
      <c r="E534" s="6" t="str">
        <f>Calculations!E202</f>
        <v>DS Do</v>
      </c>
      <c r="F534" s="21">
        <f t="shared" si="48"/>
        <v>12.755018640820397</v>
      </c>
      <c r="G534" s="21">
        <f t="shared" si="48"/>
        <v>17.063369664237054</v>
      </c>
      <c r="H534" s="21">
        <f t="shared" si="48"/>
        <v>21.371720687653713</v>
      </c>
      <c r="I534" s="21">
        <f t="shared" si="48"/>
        <v>22.233390892337042</v>
      </c>
      <c r="J534" s="21">
        <f t="shared" si="48"/>
        <v>19.648380278287043</v>
      </c>
      <c r="K534" s="21">
        <f t="shared" si="48"/>
        <v>15.340029254870389</v>
      </c>
      <c r="L534" s="21">
        <f t="shared" si="48"/>
        <v>11.031678231453737</v>
      </c>
      <c r="M534" s="21">
        <f t="shared" si="48"/>
        <v>9.3083378220870756</v>
      </c>
      <c r="N534" s="21">
        <f t="shared" si="48"/>
        <v>11.893348436137066</v>
      </c>
      <c r="O534" s="21">
        <f t="shared" si="48"/>
        <v>17.063369664237054</v>
      </c>
      <c r="P534" s="21">
        <f t="shared" si="48"/>
        <v>17.063369664237054</v>
      </c>
      <c r="Q534" s="21">
        <f t="shared" si="48"/>
        <v>13.616688845503729</v>
      </c>
      <c r="R534" s="21">
        <f>D534*AVERAGE(F424:Q424)/100*(Instructions!I$68+1)</f>
        <v>142.72018123364478</v>
      </c>
      <c r="S534" s="24"/>
    </row>
    <row r="535" spans="2:20" x14ac:dyDescent="0.35">
      <c r="B535" s="98">
        <v>48</v>
      </c>
      <c r="C535" s="6"/>
      <c r="D535" s="21">
        <f>Calculations!D53*Instructions!$I$64</f>
        <v>7545.7</v>
      </c>
      <c r="E535" s="6" t="str">
        <f>Calculations!E203</f>
        <v>DS Hounde</v>
      </c>
      <c r="F535" s="21">
        <f t="shared" si="48"/>
        <v>18.746624313508416</v>
      </c>
      <c r="G535" s="21">
        <f t="shared" si="48"/>
        <v>25.078801499689042</v>
      </c>
      <c r="H535" s="21">
        <f t="shared" si="48"/>
        <v>31.410978685869676</v>
      </c>
      <c r="I535" s="21">
        <f t="shared" si="48"/>
        <v>32.677414123105798</v>
      </c>
      <c r="J535" s="21">
        <f t="shared" si="48"/>
        <v>28.878107811397417</v>
      </c>
      <c r="K535" s="21">
        <f t="shared" si="48"/>
        <v>22.545930625216791</v>
      </c>
      <c r="L535" s="21">
        <f t="shared" si="48"/>
        <v>16.213753439036168</v>
      </c>
      <c r="M535" s="21">
        <f t="shared" si="48"/>
        <v>13.68088256456392</v>
      </c>
      <c r="N535" s="21">
        <f t="shared" si="48"/>
        <v>17.48018887627229</v>
      </c>
      <c r="O535" s="21">
        <f t="shared" si="48"/>
        <v>25.078801499689042</v>
      </c>
      <c r="P535" s="21">
        <f t="shared" si="48"/>
        <v>25.078801499689042</v>
      </c>
      <c r="Q535" s="21">
        <f t="shared" si="48"/>
        <v>20.013059750744542</v>
      </c>
      <c r="R535" s="21">
        <f>D535*AVERAGE(F425:Q425)/100*(Instructions!I$68+1)</f>
        <v>209.7622665152675</v>
      </c>
      <c r="S535" s="24"/>
    </row>
    <row r="536" spans="2:20" x14ac:dyDescent="0.35">
      <c r="B536" s="98">
        <v>49</v>
      </c>
      <c r="C536" s="6"/>
      <c r="D536" s="21">
        <f>Calculations!D54*Instructions!$I$64</f>
        <v>2823.98</v>
      </c>
      <c r="E536" s="6" t="str">
        <f>Calculations!E204</f>
        <v>DS Karangasso Vigue</v>
      </c>
      <c r="F536" s="21">
        <f t="shared" si="48"/>
        <v>2.338642853053682</v>
      </c>
      <c r="G536" s="21">
        <f t="shared" si="48"/>
        <v>3.1285824535427182</v>
      </c>
      <c r="H536" s="21">
        <f t="shared" si="48"/>
        <v>3.9185220540317558</v>
      </c>
      <c r="I536" s="21">
        <f t="shared" si="48"/>
        <v>4.0765099741295625</v>
      </c>
      <c r="J536" s="21">
        <f t="shared" si="48"/>
        <v>3.6025462138361397</v>
      </c>
      <c r="K536" s="21">
        <f t="shared" si="48"/>
        <v>2.8126066133471035</v>
      </c>
      <c r="L536" s="21">
        <f t="shared" si="48"/>
        <v>2.0226670128580677</v>
      </c>
      <c r="M536" s="21">
        <f t="shared" si="48"/>
        <v>1.7066911726624532</v>
      </c>
      <c r="N536" s="21">
        <f t="shared" si="48"/>
        <v>2.1806549329558744</v>
      </c>
      <c r="O536" s="21">
        <f t="shared" si="48"/>
        <v>3.1285824535427182</v>
      </c>
      <c r="P536" s="21">
        <f t="shared" si="48"/>
        <v>3.1285824535427182</v>
      </c>
      <c r="Q536" s="21">
        <f t="shared" si="48"/>
        <v>2.4966307731514892</v>
      </c>
      <c r="R536" s="21">
        <f>D536*AVERAGE(F426:Q426)/100*(Instructions!I$68+1)</f>
        <v>26.167859195470491</v>
      </c>
      <c r="S536" s="24"/>
    </row>
    <row r="537" spans="2:20" x14ac:dyDescent="0.35">
      <c r="B537" s="98">
        <v>50</v>
      </c>
      <c r="C537" s="6"/>
      <c r="D537" s="21">
        <f>Calculations!D55*Instructions!$I$64</f>
        <v>1722.3600000000001</v>
      </c>
      <c r="E537" s="6" t="str">
        <f>Calculations!E205</f>
        <v>DS LÃ©na</v>
      </c>
      <c r="F537" s="21">
        <f t="shared" si="48"/>
        <v>1.4263503652240948</v>
      </c>
      <c r="G537" s="21">
        <f t="shared" si="48"/>
        <v>1.9081386109971867</v>
      </c>
      <c r="H537" s="21">
        <f t="shared" si="48"/>
        <v>2.3899268567702796</v>
      </c>
      <c r="I537" s="21">
        <f t="shared" si="48"/>
        <v>2.4862845059248979</v>
      </c>
      <c r="J537" s="21">
        <f t="shared" si="48"/>
        <v>2.1972115584610417</v>
      </c>
      <c r="K537" s="21">
        <f t="shared" si="48"/>
        <v>1.7154233126879497</v>
      </c>
      <c r="L537" s="21">
        <f t="shared" si="48"/>
        <v>1.2336350669148581</v>
      </c>
      <c r="M537" s="21">
        <f t="shared" si="48"/>
        <v>1.0409197686056213</v>
      </c>
      <c r="N537" s="21">
        <f t="shared" si="48"/>
        <v>1.3299927160694762</v>
      </c>
      <c r="O537" s="21">
        <f t="shared" si="48"/>
        <v>1.9081386109971867</v>
      </c>
      <c r="P537" s="21">
        <f t="shared" si="48"/>
        <v>1.9081386109971867</v>
      </c>
      <c r="Q537" s="21">
        <f t="shared" si="48"/>
        <v>1.5227080143787133</v>
      </c>
      <c r="R537" s="21">
        <f>D537*AVERAGE(F427:Q427)/100*(Instructions!I$68+1)</f>
        <v>15.959912592833716</v>
      </c>
      <c r="S537" s="24"/>
    </row>
    <row r="538" spans="2:20" x14ac:dyDescent="0.35">
      <c r="B538" s="98">
        <v>51</v>
      </c>
      <c r="C538" s="6"/>
      <c r="D538" s="21">
        <f>Calculations!D56*Instructions!$I$64</f>
        <v>3451.3</v>
      </c>
      <c r="E538" s="6" t="str">
        <f>Calculations!E206</f>
        <v>DS N'Dorola</v>
      </c>
      <c r="F538" s="21">
        <f t="shared" si="48"/>
        <v>2.8581498731379731</v>
      </c>
      <c r="G538" s="21">
        <f t="shared" si="48"/>
        <v>3.8235669593665622</v>
      </c>
      <c r="H538" s="21">
        <f t="shared" si="48"/>
        <v>4.7889840455951527</v>
      </c>
      <c r="I538" s="21">
        <f t="shared" si="48"/>
        <v>4.9820674628408703</v>
      </c>
      <c r="J538" s="21">
        <f t="shared" si="48"/>
        <v>4.4028172111037156</v>
      </c>
      <c r="K538" s="21">
        <f t="shared" si="48"/>
        <v>3.437400124875126</v>
      </c>
      <c r="L538" s="21">
        <f t="shared" si="48"/>
        <v>2.4719830386465378</v>
      </c>
      <c r="M538" s="21">
        <f t="shared" si="48"/>
        <v>2.085816204155102</v>
      </c>
      <c r="N538" s="21">
        <f t="shared" si="48"/>
        <v>2.665066455892255</v>
      </c>
      <c r="O538" s="21">
        <f t="shared" si="48"/>
        <v>3.8235669593665622</v>
      </c>
      <c r="P538" s="21">
        <f t="shared" si="48"/>
        <v>3.8235669593665622</v>
      </c>
      <c r="Q538" s="21">
        <f t="shared" si="48"/>
        <v>3.0512332903836912</v>
      </c>
      <c r="R538" s="21">
        <f>D538*AVERAGE(F428:Q428)/100*(Instructions!I$68+1)</f>
        <v>31.98079747070706</v>
      </c>
      <c r="S538" s="24"/>
      <c r="T538" s="2"/>
    </row>
    <row r="539" spans="2:20" x14ac:dyDescent="0.35">
      <c r="B539" s="98">
        <v>52</v>
      </c>
      <c r="C539" s="6"/>
      <c r="D539" s="21">
        <f>Calculations!D57*Instructions!$I$64</f>
        <v>5668.4800000000005</v>
      </c>
      <c r="E539" s="6" t="str">
        <f>Calculations!E207</f>
        <v>DS Orodara</v>
      </c>
      <c r="F539" s="21">
        <f t="shared" si="48"/>
        <v>4.6942790811824926</v>
      </c>
      <c r="G539" s="21">
        <f t="shared" si="48"/>
        <v>6.2798982522035667</v>
      </c>
      <c r="H539" s="21">
        <f t="shared" si="48"/>
        <v>7.8655174232246425</v>
      </c>
      <c r="I539" s="21">
        <f t="shared" si="48"/>
        <v>8.1826412574288572</v>
      </c>
      <c r="J539" s="21">
        <f t="shared" si="48"/>
        <v>7.2312697548162097</v>
      </c>
      <c r="K539" s="21">
        <f t="shared" si="48"/>
        <v>5.6456505837951356</v>
      </c>
      <c r="L539" s="21">
        <f t="shared" si="48"/>
        <v>4.0600314127740633</v>
      </c>
      <c r="M539" s="21">
        <f t="shared" si="48"/>
        <v>3.425783744365634</v>
      </c>
      <c r="N539" s="21">
        <f t="shared" si="48"/>
        <v>4.3771552469782771</v>
      </c>
      <c r="O539" s="21">
        <f t="shared" si="48"/>
        <v>6.2798982522035667</v>
      </c>
      <c r="P539" s="21">
        <f t="shared" si="48"/>
        <v>6.2798982522035667</v>
      </c>
      <c r="Q539" s="21">
        <f t="shared" si="48"/>
        <v>5.0114029153867072</v>
      </c>
      <c r="R539" s="21">
        <f>D539*AVERAGE(F429:Q429)/100*(Instructions!I$68+1)</f>
        <v>52.525862963739321</v>
      </c>
      <c r="S539" s="24"/>
    </row>
    <row r="540" spans="2:20" x14ac:dyDescent="0.35">
      <c r="B540" s="98">
        <v>53</v>
      </c>
      <c r="C540" s="6"/>
      <c r="D540" s="21">
        <f>Calculations!D58*Instructions!$I$64</f>
        <v>5501.66</v>
      </c>
      <c r="E540" s="6" t="str">
        <f>Calculations!E208</f>
        <v>DS Gourcy</v>
      </c>
      <c r="F540" s="21">
        <f t="shared" si="48"/>
        <v>41.00516312097885</v>
      </c>
      <c r="G540" s="21">
        <f t="shared" si="48"/>
        <v>54.855761185355583</v>
      </c>
      <c r="H540" s="21">
        <f t="shared" si="48"/>
        <v>68.70635924973233</v>
      </c>
      <c r="I540" s="21">
        <f t="shared" si="48"/>
        <v>71.476478862607664</v>
      </c>
      <c r="J540" s="21">
        <f t="shared" si="48"/>
        <v>63.166120023981613</v>
      </c>
      <c r="K540" s="21">
        <f t="shared" si="48"/>
        <v>49.315521959604879</v>
      </c>
      <c r="L540" s="21">
        <f t="shared" si="48"/>
        <v>35.464923895228168</v>
      </c>
      <c r="M540" s="21">
        <f t="shared" si="48"/>
        <v>29.924684669477475</v>
      </c>
      <c r="N540" s="21">
        <f t="shared" si="48"/>
        <v>38.235043508103502</v>
      </c>
      <c r="O540" s="21">
        <f t="shared" si="48"/>
        <v>54.855761185355583</v>
      </c>
      <c r="P540" s="21">
        <f t="shared" si="48"/>
        <v>54.855761185355583</v>
      </c>
      <c r="Q540" s="21">
        <f t="shared" si="48"/>
        <v>43.775282733854198</v>
      </c>
      <c r="R540" s="21">
        <f>D540*AVERAGE(F430:Q430)/100*(Instructions!I$68+1)</f>
        <v>458.82052209724202</v>
      </c>
      <c r="S540" s="24"/>
    </row>
    <row r="541" spans="2:20" x14ac:dyDescent="0.35">
      <c r="B541" s="98">
        <v>54</v>
      </c>
      <c r="C541" s="6"/>
      <c r="D541" s="21">
        <f>Calculations!D59*Instructions!$I$64</f>
        <v>8860.44</v>
      </c>
      <c r="E541" s="6" t="str">
        <f>Calculations!E209</f>
        <v>DS Ouahigouya</v>
      </c>
      <c r="F541" s="21">
        <f t="shared" si="48"/>
        <v>41.580072518866579</v>
      </c>
      <c r="G541" s="21">
        <f t="shared" si="48"/>
        <v>55.624861714006101</v>
      </c>
      <c r="H541" s="21">
        <f t="shared" si="48"/>
        <v>69.669650909145645</v>
      </c>
      <c r="I541" s="21">
        <f t="shared" si="48"/>
        <v>72.478608748173542</v>
      </c>
      <c r="J541" s="21">
        <f t="shared" si="48"/>
        <v>64.051735231089808</v>
      </c>
      <c r="K541" s="21">
        <f t="shared" si="48"/>
        <v>50.006946035950286</v>
      </c>
      <c r="L541" s="21">
        <f t="shared" si="48"/>
        <v>35.962156840810771</v>
      </c>
      <c r="M541" s="21">
        <f t="shared" si="48"/>
        <v>30.344241162754965</v>
      </c>
      <c r="N541" s="21">
        <f t="shared" si="48"/>
        <v>38.771114679838668</v>
      </c>
      <c r="O541" s="21">
        <f t="shared" si="48"/>
        <v>55.624861714006101</v>
      </c>
      <c r="P541" s="21">
        <f t="shared" si="48"/>
        <v>55.624861714006101</v>
      </c>
      <c r="Q541" s="21">
        <f t="shared" si="48"/>
        <v>44.389030357894484</v>
      </c>
      <c r="R541" s="21">
        <f>D541*AVERAGE(F431:Q431)/100*(Instructions!I$68+1)</f>
        <v>465.25337615806399</v>
      </c>
      <c r="S541" s="24"/>
    </row>
    <row r="542" spans="2:20" x14ac:dyDescent="0.35">
      <c r="B542" s="98">
        <v>55</v>
      </c>
      <c r="C542" s="6"/>
      <c r="D542" s="21">
        <f>Calculations!D60*Instructions!$I$64</f>
        <v>5810.66</v>
      </c>
      <c r="E542" s="6" t="str">
        <f>Calculations!E210</f>
        <v>DS SÃ©guÃ©nÃ©ga</v>
      </c>
      <c r="F542" s="21">
        <f t="shared" si="48"/>
        <v>27.268133883021296</v>
      </c>
      <c r="G542" s="21">
        <f t="shared" si="48"/>
        <v>36.478680400421041</v>
      </c>
      <c r="H542" s="21">
        <f t="shared" si="48"/>
        <v>45.689226917820804</v>
      </c>
      <c r="I542" s="21">
        <f t="shared" si="48"/>
        <v>47.531336221300748</v>
      </c>
      <c r="J542" s="21">
        <f t="shared" si="48"/>
        <v>42.005008310860887</v>
      </c>
      <c r="K542" s="21">
        <f t="shared" si="48"/>
        <v>32.794461793461139</v>
      </c>
      <c r="L542" s="21">
        <f t="shared" si="48"/>
        <v>23.583915276061401</v>
      </c>
      <c r="M542" s="21">
        <f t="shared" si="48"/>
        <v>19.899696669101505</v>
      </c>
      <c r="N542" s="21">
        <f t="shared" si="48"/>
        <v>25.426024579541345</v>
      </c>
      <c r="O542" s="21">
        <f t="shared" si="48"/>
        <v>36.478680400421041</v>
      </c>
      <c r="P542" s="21">
        <f t="shared" si="48"/>
        <v>36.478680400421041</v>
      </c>
      <c r="Q542" s="21">
        <f t="shared" si="48"/>
        <v>29.110243186501247</v>
      </c>
      <c r="R542" s="21">
        <f>D542*AVERAGE(F432:Q432)/100*(Instructions!I$68+1)</f>
        <v>305.11229495449612</v>
      </c>
      <c r="S542" s="24"/>
    </row>
    <row r="543" spans="2:20" x14ac:dyDescent="0.35">
      <c r="B543" s="98">
        <v>56</v>
      </c>
      <c r="C543" s="6"/>
      <c r="D543" s="21">
        <f>Calculations!D61*Instructions!$I$64</f>
        <v>4378.5600000000004</v>
      </c>
      <c r="E543" s="6" t="str">
        <f>Calculations!E211</f>
        <v>DS Thiou</v>
      </c>
      <c r="F543" s="21">
        <f t="shared" si="48"/>
        <v>20.547607379341027</v>
      </c>
      <c r="G543" s="21">
        <f t="shared" si="48"/>
        <v>27.488115094338262</v>
      </c>
      <c r="H543" s="21">
        <f t="shared" si="48"/>
        <v>34.428622809335508</v>
      </c>
      <c r="I543" s="21">
        <f t="shared" si="48"/>
        <v>35.816724352334951</v>
      </c>
      <c r="J543" s="21">
        <f t="shared" si="48"/>
        <v>31.6524197233366</v>
      </c>
      <c r="K543" s="21">
        <f t="shared" si="48"/>
        <v>24.711912008339365</v>
      </c>
      <c r="L543" s="21">
        <f t="shared" si="48"/>
        <v>17.771404293342133</v>
      </c>
      <c r="M543" s="21">
        <f t="shared" si="48"/>
        <v>14.995201207343241</v>
      </c>
      <c r="N543" s="21">
        <f t="shared" si="48"/>
        <v>19.159505836341577</v>
      </c>
      <c r="O543" s="21">
        <f t="shared" si="48"/>
        <v>27.488115094338262</v>
      </c>
      <c r="P543" s="21">
        <f t="shared" si="48"/>
        <v>27.488115094338262</v>
      </c>
      <c r="Q543" s="21">
        <f t="shared" si="48"/>
        <v>21.935708922340474</v>
      </c>
      <c r="R543" s="21">
        <f>D543*AVERAGE(F433:Q433)/100*(Instructions!I$68+1)</f>
        <v>229.91407003609893</v>
      </c>
      <c r="S543" s="24"/>
    </row>
    <row r="544" spans="2:20" x14ac:dyDescent="0.35">
      <c r="B544" s="98">
        <v>57</v>
      </c>
      <c r="C544" s="6"/>
      <c r="D544" s="21">
        <f>Calculations!D62*Instructions!$I$64</f>
        <v>4513.16</v>
      </c>
      <c r="E544" s="6" t="str">
        <f>Calculations!E212</f>
        <v>DS Titao</v>
      </c>
      <c r="F544" s="21">
        <f t="shared" si="48"/>
        <v>19.933416674221498</v>
      </c>
      <c r="G544" s="21">
        <f t="shared" si="48"/>
        <v>26.666464939139519</v>
      </c>
      <c r="H544" s="21">
        <f t="shared" si="48"/>
        <v>33.399513204057548</v>
      </c>
      <c r="I544" s="21">
        <f t="shared" ref="G544:Q567" si="49">$R544/12*I$482</f>
        <v>34.746122857041151</v>
      </c>
      <c r="J544" s="21">
        <f t="shared" si="49"/>
        <v>30.70629389809033</v>
      </c>
      <c r="K544" s="21">
        <f t="shared" si="49"/>
        <v>23.973245633172308</v>
      </c>
      <c r="L544" s="21">
        <f t="shared" si="49"/>
        <v>17.240197368254293</v>
      </c>
      <c r="M544" s="21">
        <f t="shared" si="49"/>
        <v>14.546978062287083</v>
      </c>
      <c r="N544" s="21">
        <f t="shared" si="49"/>
        <v>18.586807021237892</v>
      </c>
      <c r="O544" s="21">
        <f t="shared" si="49"/>
        <v>26.666464939139519</v>
      </c>
      <c r="P544" s="21">
        <f t="shared" si="49"/>
        <v>26.666464939139519</v>
      </c>
      <c r="Q544" s="21">
        <f t="shared" si="49"/>
        <v>21.280026327205103</v>
      </c>
      <c r="R544" s="21">
        <f>D544*AVERAGE(F434:Q434)/100*(Instructions!I$68+1)</f>
        <v>223.04168425485472</v>
      </c>
      <c r="S544" s="24"/>
    </row>
    <row r="545" spans="2:19" x14ac:dyDescent="0.35">
      <c r="B545" s="98">
        <v>58</v>
      </c>
      <c r="C545" s="6"/>
      <c r="D545" s="21">
        <f>Calculations!D63*Instructions!$I$64</f>
        <v>10465.76</v>
      </c>
      <c r="E545" s="6" t="str">
        <f>Calculations!E213</f>
        <v>DS Yako</v>
      </c>
      <c r="F545" s="21">
        <f t="shared" ref="F545:F586" si="50">$R545/12*F$482</f>
        <v>37.557368528940984</v>
      </c>
      <c r="G545" s="21">
        <f t="shared" si="49"/>
        <v>50.243381124849805</v>
      </c>
      <c r="H545" s="21">
        <f t="shared" si="49"/>
        <v>62.92939372075864</v>
      </c>
      <c r="I545" s="21">
        <f t="shared" si="49"/>
        <v>65.466596239940401</v>
      </c>
      <c r="J545" s="21">
        <f t="shared" si="49"/>
        <v>57.854988682395089</v>
      </c>
      <c r="K545" s="21">
        <f t="shared" si="49"/>
        <v>45.168976086486268</v>
      </c>
      <c r="L545" s="21">
        <f t="shared" si="49"/>
        <v>32.482963490577461</v>
      </c>
      <c r="M545" s="21">
        <f t="shared" si="49"/>
        <v>27.408558452213935</v>
      </c>
      <c r="N545" s="21">
        <f t="shared" si="49"/>
        <v>35.020166009759215</v>
      </c>
      <c r="O545" s="21">
        <f t="shared" si="49"/>
        <v>50.243381124849805</v>
      </c>
      <c r="P545" s="21">
        <f t="shared" si="49"/>
        <v>50.243381124849805</v>
      </c>
      <c r="Q545" s="21">
        <f t="shared" si="49"/>
        <v>40.094571048122752</v>
      </c>
      <c r="R545" s="21">
        <f>D545*AVERAGE(F435:Q435)/100*(Instructions!I$68+1)</f>
        <v>420.24199211711061</v>
      </c>
      <c r="S545" s="24"/>
    </row>
    <row r="546" spans="2:19" x14ac:dyDescent="0.35">
      <c r="B546" s="98">
        <v>59</v>
      </c>
      <c r="C546" s="6"/>
      <c r="D546" s="21">
        <f>Calculations!D64*Instructions!$I$64</f>
        <v>4085.4</v>
      </c>
      <c r="E546" s="6" t="str">
        <f>Calculations!E214</f>
        <v>DS BoussÃ©</v>
      </c>
      <c r="F546" s="21">
        <f t="shared" si="50"/>
        <v>4.5110288844659019</v>
      </c>
      <c r="G546" s="21">
        <f t="shared" si="49"/>
        <v>6.0347503668361302</v>
      </c>
      <c r="H546" s="21">
        <f t="shared" si="49"/>
        <v>7.5584718492063612</v>
      </c>
      <c r="I546" s="21">
        <f t="shared" si="49"/>
        <v>7.8632161456804068</v>
      </c>
      <c r="J546" s="21">
        <f t="shared" si="49"/>
        <v>6.9489832562582672</v>
      </c>
      <c r="K546" s="21">
        <f t="shared" si="49"/>
        <v>5.425261773888038</v>
      </c>
      <c r="L546" s="21">
        <f t="shared" si="49"/>
        <v>3.9015402915178106</v>
      </c>
      <c r="M546" s="21">
        <f t="shared" si="49"/>
        <v>3.2920516985697192</v>
      </c>
      <c r="N546" s="21">
        <f t="shared" si="49"/>
        <v>4.2062845879918553</v>
      </c>
      <c r="O546" s="21">
        <f t="shared" si="49"/>
        <v>6.0347503668361302</v>
      </c>
      <c r="P546" s="21">
        <f t="shared" si="49"/>
        <v>6.0347503668361302</v>
      </c>
      <c r="Q546" s="21">
        <f t="shared" si="49"/>
        <v>4.8157731809399476</v>
      </c>
      <c r="R546" s="21">
        <f>D546*AVERAGE(F436:Q436)/100*(Instructions!I$68+1)</f>
        <v>50.475415055902268</v>
      </c>
      <c r="S546" s="24"/>
    </row>
    <row r="547" spans="2:19" x14ac:dyDescent="0.35">
      <c r="B547" s="98">
        <v>60</v>
      </c>
      <c r="C547" s="6"/>
      <c r="D547" s="21">
        <f>Calculations!D65*Instructions!$I$64</f>
        <v>7097.56</v>
      </c>
      <c r="E547" s="6" t="str">
        <f>Calculations!E215</f>
        <v>DS ZiniarÃ©</v>
      </c>
      <c r="F547" s="21">
        <f t="shared" si="50"/>
        <v>13.714757868544609</v>
      </c>
      <c r="G547" s="21">
        <f t="shared" si="49"/>
        <v>18.347286660760886</v>
      </c>
      <c r="H547" s="21">
        <f t="shared" si="49"/>
        <v>22.979815452977167</v>
      </c>
      <c r="I547" s="21">
        <f t="shared" si="49"/>
        <v>23.906321211420419</v>
      </c>
      <c r="J547" s="21">
        <f t="shared" si="49"/>
        <v>21.126803936090649</v>
      </c>
      <c r="K547" s="21">
        <f t="shared" si="49"/>
        <v>16.494275143874372</v>
      </c>
      <c r="L547" s="21">
        <f t="shared" si="49"/>
        <v>11.861746351658102</v>
      </c>
      <c r="M547" s="21">
        <f t="shared" si="49"/>
        <v>10.008734834771593</v>
      </c>
      <c r="N547" s="21">
        <f t="shared" si="49"/>
        <v>12.788252110101354</v>
      </c>
      <c r="O547" s="21">
        <f t="shared" si="49"/>
        <v>18.347286660760886</v>
      </c>
      <c r="P547" s="21">
        <f t="shared" si="49"/>
        <v>18.347286660760886</v>
      </c>
      <c r="Q547" s="21">
        <f t="shared" si="49"/>
        <v>14.641263626987866</v>
      </c>
      <c r="R547" s="21">
        <f>D547*AVERAGE(F437:Q437)/100*(Instructions!I$68+1)</f>
        <v>153.45902532121625</v>
      </c>
      <c r="S547" s="24"/>
    </row>
    <row r="548" spans="2:19" x14ac:dyDescent="0.35">
      <c r="B548" s="98">
        <v>61</v>
      </c>
      <c r="D548" s="21">
        <f>Calculations!D66*Instructions!$I$64</f>
        <v>11153.02</v>
      </c>
      <c r="E548" s="6" t="str">
        <f>Calculations!E216</f>
        <v>DS Zorgho</v>
      </c>
      <c r="F548" s="21">
        <f t="shared" si="50"/>
        <v>9.2362306082071299</v>
      </c>
      <c r="G548" s="21">
        <f t="shared" si="49"/>
        <v>12.356016216832627</v>
      </c>
      <c r="H548" s="21">
        <f t="shared" si="49"/>
        <v>15.475801825458127</v>
      </c>
      <c r="I548" s="21">
        <f t="shared" si="49"/>
        <v>16.099758947183226</v>
      </c>
      <c r="J548" s="21">
        <f t="shared" si="49"/>
        <v>14.227887582007924</v>
      </c>
      <c r="K548" s="21">
        <f t="shared" si="49"/>
        <v>11.108101973382427</v>
      </c>
      <c r="L548" s="21">
        <f t="shared" si="49"/>
        <v>7.9883163647569324</v>
      </c>
      <c r="M548" s="21">
        <f t="shared" si="49"/>
        <v>6.740402121306734</v>
      </c>
      <c r="N548" s="21">
        <f t="shared" si="49"/>
        <v>8.6122734864820298</v>
      </c>
      <c r="O548" s="21">
        <f t="shared" si="49"/>
        <v>12.356016216832627</v>
      </c>
      <c r="P548" s="21">
        <f t="shared" si="49"/>
        <v>12.356016216832627</v>
      </c>
      <c r="Q548" s="21">
        <f t="shared" si="49"/>
        <v>9.86018772993223</v>
      </c>
      <c r="R548" s="21">
        <f>D548*AVERAGE(F438:Q438)/100*(Instructions!I$68+1)</f>
        <v>103.34728183778437</v>
      </c>
      <c r="S548" s="24"/>
    </row>
    <row r="549" spans="2:19" x14ac:dyDescent="0.35">
      <c r="B549" s="98">
        <v>62</v>
      </c>
      <c r="D549" s="21">
        <f>Calculations!D67*Instructions!$I$64</f>
        <v>7846.8</v>
      </c>
      <c r="E549" s="6" t="str">
        <f>Calculations!E217</f>
        <v>DS Djibo</v>
      </c>
      <c r="F549" s="21">
        <f t="shared" si="50"/>
        <v>99.639478798210916</v>
      </c>
      <c r="G549" s="21">
        <f t="shared" si="49"/>
        <v>133.2953959349469</v>
      </c>
      <c r="H549" s="21">
        <f t="shared" si="49"/>
        <v>166.95131307168293</v>
      </c>
      <c r="I549" s="21">
        <f t="shared" si="49"/>
        <v>173.68249649903009</v>
      </c>
      <c r="J549" s="21">
        <f t="shared" si="49"/>
        <v>153.48894621698847</v>
      </c>
      <c r="K549" s="21">
        <f t="shared" si="49"/>
        <v>119.83302908025249</v>
      </c>
      <c r="L549" s="21">
        <f t="shared" si="49"/>
        <v>86.177111943516536</v>
      </c>
      <c r="M549" s="21">
        <f t="shared" si="49"/>
        <v>72.714745088822156</v>
      </c>
      <c r="N549" s="21">
        <f t="shared" si="49"/>
        <v>92.908295370863712</v>
      </c>
      <c r="O549" s="21">
        <f t="shared" si="49"/>
        <v>133.2953959349469</v>
      </c>
      <c r="P549" s="21">
        <f t="shared" si="49"/>
        <v>133.2953959349469</v>
      </c>
      <c r="Q549" s="21">
        <f t="shared" si="49"/>
        <v>106.37066222555812</v>
      </c>
      <c r="R549" s="21">
        <f>D549*AVERAGE(F439:Q439)/100*(Instructions!I$68+1)</f>
        <v>1114.8995444503646</v>
      </c>
      <c r="S549" s="24"/>
    </row>
    <row r="550" spans="2:19" x14ac:dyDescent="0.35">
      <c r="B550" s="98">
        <v>63</v>
      </c>
      <c r="D550" s="21">
        <f>Calculations!D68*Instructions!$I$64</f>
        <v>9320.08</v>
      </c>
      <c r="E550" s="6" t="str">
        <f>Calculations!E218</f>
        <v>DS Dori</v>
      </c>
      <c r="F550" s="21">
        <f t="shared" si="50"/>
        <v>123.49287732569526</v>
      </c>
      <c r="G550" s="21">
        <f t="shared" si="49"/>
        <v>165.20592215873717</v>
      </c>
      <c r="H550" s="21">
        <f t="shared" si="49"/>
        <v>206.91896699177914</v>
      </c>
      <c r="I550" s="21">
        <f t="shared" si="49"/>
        <v>215.26157595838751</v>
      </c>
      <c r="J550" s="21">
        <f t="shared" si="49"/>
        <v>190.2337490585623</v>
      </c>
      <c r="K550" s="21">
        <f t="shared" si="49"/>
        <v>148.52070422552038</v>
      </c>
      <c r="L550" s="21">
        <f t="shared" si="49"/>
        <v>106.80765939247851</v>
      </c>
      <c r="M550" s="21">
        <f t="shared" si="49"/>
        <v>90.122441459261751</v>
      </c>
      <c r="N550" s="21">
        <f t="shared" si="49"/>
        <v>115.15026835908687</v>
      </c>
      <c r="O550" s="21">
        <f t="shared" si="49"/>
        <v>165.20592215873717</v>
      </c>
      <c r="P550" s="21">
        <f t="shared" si="49"/>
        <v>165.20592215873717</v>
      </c>
      <c r="Q550" s="21">
        <f t="shared" si="49"/>
        <v>131.83548629230364</v>
      </c>
      <c r="R550" s="21">
        <f>D550*AVERAGE(F440:Q440)/100*(Instructions!I$68+1)</f>
        <v>1381.8032203090424</v>
      </c>
      <c r="S550" s="24"/>
    </row>
    <row r="551" spans="2:19" x14ac:dyDescent="0.35">
      <c r="B551" s="98">
        <v>64</v>
      </c>
      <c r="D551" s="21">
        <f>Calculations!D69*Instructions!$I$64</f>
        <v>3262.4</v>
      </c>
      <c r="E551" s="6" t="str">
        <f>Calculations!E219</f>
        <v>DS Gorom-Gorom</v>
      </c>
      <c r="F551" s="21">
        <f t="shared" si="50"/>
        <v>41.426292964174358</v>
      </c>
      <c r="G551" s="21">
        <f t="shared" si="49"/>
        <v>55.4191389736161</v>
      </c>
      <c r="H551" s="21">
        <f t="shared" si="49"/>
        <v>69.411984983057863</v>
      </c>
      <c r="I551" s="21">
        <f t="shared" si="49"/>
        <v>72.210554184946204</v>
      </c>
      <c r="J551" s="21">
        <f t="shared" si="49"/>
        <v>63.814846579281138</v>
      </c>
      <c r="K551" s="21">
        <f t="shared" si="49"/>
        <v>49.822000569839396</v>
      </c>
      <c r="L551" s="21">
        <f t="shared" si="49"/>
        <v>35.829154560397662</v>
      </c>
      <c r="M551" s="21">
        <f t="shared" si="49"/>
        <v>30.232016156620968</v>
      </c>
      <c r="N551" s="21">
        <f t="shared" si="49"/>
        <v>38.627723762286003</v>
      </c>
      <c r="O551" s="21">
        <f t="shared" si="49"/>
        <v>55.4191389736161</v>
      </c>
      <c r="P551" s="21">
        <f t="shared" si="49"/>
        <v>55.4191389736161</v>
      </c>
      <c r="Q551" s="21">
        <f t="shared" si="49"/>
        <v>44.224862166062707</v>
      </c>
      <c r="R551" s="21">
        <f>D551*AVERAGE(F441:Q441)/100*(Instructions!I$68+1)</f>
        <v>463.53268514743206</v>
      </c>
      <c r="S551" s="24"/>
    </row>
    <row r="552" spans="2:19" x14ac:dyDescent="0.35">
      <c r="B552" s="98">
        <v>65</v>
      </c>
      <c r="D552" s="21">
        <f>Calculations!D70*Instructions!$I$64</f>
        <v>3717.38</v>
      </c>
      <c r="E552" s="6" t="str">
        <f>Calculations!E220</f>
        <v>DS Sebba</v>
      </c>
      <c r="F552" s="21">
        <f t="shared" si="50"/>
        <v>47.20367610935584</v>
      </c>
      <c r="G552" s="21">
        <f t="shared" si="49"/>
        <v>63.147988854138376</v>
      </c>
      <c r="H552" s="21">
        <f t="shared" si="49"/>
        <v>79.09230159892094</v>
      </c>
      <c r="I552" s="21">
        <f t="shared" si="49"/>
        <v>82.281164147877433</v>
      </c>
      <c r="J552" s="21">
        <f t="shared" si="49"/>
        <v>72.714576501007897</v>
      </c>
      <c r="K552" s="21">
        <f t="shared" si="49"/>
        <v>56.770263756225354</v>
      </c>
      <c r="L552" s="21">
        <f t="shared" si="49"/>
        <v>40.825951011442825</v>
      </c>
      <c r="M552" s="21">
        <f t="shared" si="49"/>
        <v>34.448225913529811</v>
      </c>
      <c r="N552" s="21">
        <f t="shared" si="49"/>
        <v>44.014813560399325</v>
      </c>
      <c r="O552" s="21">
        <f t="shared" si="49"/>
        <v>63.147988854138376</v>
      </c>
      <c r="P552" s="21">
        <f t="shared" si="49"/>
        <v>63.147988854138376</v>
      </c>
      <c r="Q552" s="21">
        <f t="shared" si="49"/>
        <v>50.392538658312347</v>
      </c>
      <c r="R552" s="21">
        <f>D552*AVERAGE(F442:Q442)/100*(Instructions!I$68+1)</f>
        <v>528.17776272479193</v>
      </c>
      <c r="S552" s="24"/>
    </row>
    <row r="553" spans="2:19" x14ac:dyDescent="0.35">
      <c r="B553" s="98">
        <v>66</v>
      </c>
      <c r="D553" s="21">
        <f>Calculations!D71*Instructions!$I$64</f>
        <v>2259.36</v>
      </c>
      <c r="E553" s="6" t="str">
        <f>Calculations!E221</f>
        <v>DS BatiÃ©</v>
      </c>
      <c r="F553" s="21">
        <f t="shared" si="50"/>
        <v>2.4947467127837863</v>
      </c>
      <c r="G553" s="21">
        <f t="shared" si="49"/>
        <v>3.3374145955879184</v>
      </c>
      <c r="H553" s="21">
        <f t="shared" si="49"/>
        <v>4.1800824783920509</v>
      </c>
      <c r="I553" s="21">
        <f t="shared" si="49"/>
        <v>4.3486160549528776</v>
      </c>
      <c r="J553" s="21">
        <f t="shared" si="49"/>
        <v>3.8430153252703971</v>
      </c>
      <c r="K553" s="21">
        <f t="shared" si="49"/>
        <v>3.0003474424662651</v>
      </c>
      <c r="L553" s="21">
        <f t="shared" si="49"/>
        <v>2.1576795596621339</v>
      </c>
      <c r="M553" s="21">
        <f t="shared" si="49"/>
        <v>1.8206124065404812</v>
      </c>
      <c r="N553" s="21">
        <f t="shared" si="49"/>
        <v>2.3262131362229597</v>
      </c>
      <c r="O553" s="21">
        <f t="shared" si="49"/>
        <v>3.3374145955879184</v>
      </c>
      <c r="P553" s="21">
        <f t="shared" si="49"/>
        <v>3.3374145955879184</v>
      </c>
      <c r="Q553" s="21">
        <f t="shared" si="49"/>
        <v>2.663280289344613</v>
      </c>
      <c r="R553" s="21">
        <f>D553*AVERAGE(F443:Q443)/100*(Instructions!I$68+1)</f>
        <v>27.914557634675514</v>
      </c>
      <c r="S553" s="24"/>
    </row>
    <row r="554" spans="2:19" x14ac:dyDescent="0.35">
      <c r="B554" s="98">
        <v>67</v>
      </c>
      <c r="D554" s="21">
        <f>Calculations!D72*Instructions!$I$64</f>
        <v>6052.68</v>
      </c>
      <c r="E554" s="6" t="str">
        <f>Calculations!E222</f>
        <v>DS Dano</v>
      </c>
      <c r="F554" s="21">
        <f t="shared" si="50"/>
        <v>11.69571523957284</v>
      </c>
      <c r="G554" s="21">
        <f t="shared" si="49"/>
        <v>15.646258013437604</v>
      </c>
      <c r="H554" s="21">
        <f t="shared" si="49"/>
        <v>19.596800787302374</v>
      </c>
      <c r="I554" s="21">
        <f t="shared" si="49"/>
        <v>20.386909342075327</v>
      </c>
      <c r="J554" s="21">
        <f t="shared" si="49"/>
        <v>18.016583677756461</v>
      </c>
      <c r="K554" s="21">
        <f t="shared" si="49"/>
        <v>14.066040903891697</v>
      </c>
      <c r="L554" s="21">
        <f t="shared" si="49"/>
        <v>10.115498130026934</v>
      </c>
      <c r="M554" s="21">
        <f t="shared" si="49"/>
        <v>8.5352810204810279</v>
      </c>
      <c r="N554" s="21">
        <f t="shared" si="49"/>
        <v>10.905606684799885</v>
      </c>
      <c r="O554" s="21">
        <f t="shared" si="49"/>
        <v>15.646258013437604</v>
      </c>
      <c r="P554" s="21">
        <f t="shared" si="49"/>
        <v>15.646258013437604</v>
      </c>
      <c r="Q554" s="21">
        <f t="shared" si="49"/>
        <v>12.485823794345793</v>
      </c>
      <c r="R554" s="21">
        <f>D554*AVERAGE(F444:Q444)/100*(Instructions!I$68+1)</f>
        <v>130.86728021759862</v>
      </c>
      <c r="S554" s="24"/>
    </row>
    <row r="555" spans="2:19" x14ac:dyDescent="0.35">
      <c r="B555" s="98">
        <v>68</v>
      </c>
      <c r="D555" s="21">
        <f>Calculations!D73*Instructions!$I$64</f>
        <v>3552.12</v>
      </c>
      <c r="E555" s="6" t="str">
        <f>Calculations!E223</f>
        <v>DS DiÃ©bougou</v>
      </c>
      <c r="F555" s="21">
        <f t="shared" si="50"/>
        <v>2.941642664320939</v>
      </c>
      <c r="G555" s="21">
        <f t="shared" si="49"/>
        <v>3.9352616891331249</v>
      </c>
      <c r="H555" s="21">
        <f t="shared" si="49"/>
        <v>4.9288807139453112</v>
      </c>
      <c r="I555" s="21">
        <f t="shared" si="49"/>
        <v>5.1276045189077486</v>
      </c>
      <c r="J555" s="21">
        <f t="shared" si="49"/>
        <v>4.5314331040204356</v>
      </c>
      <c r="K555" s="21">
        <f t="shared" si="49"/>
        <v>3.5378140792082498</v>
      </c>
      <c r="L555" s="21">
        <f t="shared" si="49"/>
        <v>2.5441950543960652</v>
      </c>
      <c r="M555" s="21">
        <f t="shared" si="49"/>
        <v>2.1467474444711909</v>
      </c>
      <c r="N555" s="21">
        <f t="shared" si="49"/>
        <v>2.7429188593585017</v>
      </c>
      <c r="O555" s="21">
        <f t="shared" si="49"/>
        <v>3.9352616891331249</v>
      </c>
      <c r="P555" s="21">
        <f t="shared" si="49"/>
        <v>3.9352616891331249</v>
      </c>
      <c r="Q555" s="21">
        <f t="shared" si="49"/>
        <v>3.1403664692833764</v>
      </c>
      <c r="R555" s="21">
        <f>D555*AVERAGE(F445:Q445)/100*(Instructions!I$68+1)</f>
        <v>32.915026312302018</v>
      </c>
      <c r="S555" s="24"/>
    </row>
    <row r="556" spans="2:19" x14ac:dyDescent="0.35">
      <c r="B556" s="98">
        <v>69</v>
      </c>
      <c r="D556" s="21">
        <f>Calculations!D74*Instructions!$I$64</f>
        <v>5456.4000000000005</v>
      </c>
      <c r="E556" s="6" t="str">
        <f>Calculations!E224</f>
        <v>DS Gaoua</v>
      </c>
      <c r="F556" s="21">
        <f t="shared" si="50"/>
        <v>10.54351140869916</v>
      </c>
      <c r="G556" s="21">
        <f t="shared" si="49"/>
        <v>14.104866311207752</v>
      </c>
      <c r="H556" s="21">
        <f t="shared" si="49"/>
        <v>17.666221213716351</v>
      </c>
      <c r="I556" s="21">
        <f t="shared" si="49"/>
        <v>18.378492194218069</v>
      </c>
      <c r="J556" s="21">
        <f t="shared" si="49"/>
        <v>16.241679252712906</v>
      </c>
      <c r="K556" s="21">
        <f t="shared" si="49"/>
        <v>12.680324350204314</v>
      </c>
      <c r="L556" s="21">
        <f t="shared" si="49"/>
        <v>9.1189694476957257</v>
      </c>
      <c r="M556" s="21">
        <f t="shared" si="49"/>
        <v>7.6944274866922884</v>
      </c>
      <c r="N556" s="21">
        <f t="shared" si="49"/>
        <v>9.8312404281974413</v>
      </c>
      <c r="O556" s="21">
        <f t="shared" si="49"/>
        <v>14.104866311207752</v>
      </c>
      <c r="P556" s="21">
        <f t="shared" si="49"/>
        <v>14.104866311207752</v>
      </c>
      <c r="Q556" s="21">
        <f t="shared" si="49"/>
        <v>11.255782389200879</v>
      </c>
      <c r="R556" s="21">
        <f>D556*AVERAGE(F446:Q446)/100*(Instructions!I$68+1)</f>
        <v>117.9748851383693</v>
      </c>
      <c r="S556" s="24"/>
    </row>
    <row r="557" spans="2:19" x14ac:dyDescent="0.35">
      <c r="B557" s="98">
        <v>70</v>
      </c>
      <c r="D557" s="21">
        <f>Calculations!D75*Instructions!$I$64</f>
        <v>2672.8</v>
      </c>
      <c r="E557" s="6" t="str">
        <f>Calculations!E225</f>
        <v>DS Kampti</v>
      </c>
      <c r="F557" s="21">
        <f t="shared" si="50"/>
        <v>5.1647051706566822</v>
      </c>
      <c r="G557" s="21">
        <f t="shared" si="49"/>
        <v>6.9092234214126691</v>
      </c>
      <c r="H557" s="21">
        <f t="shared" si="49"/>
        <v>8.6537416721686586</v>
      </c>
      <c r="I557" s="21">
        <f t="shared" si="49"/>
        <v>9.0026453223198555</v>
      </c>
      <c r="J557" s="21">
        <f t="shared" si="49"/>
        <v>7.9559343718662605</v>
      </c>
      <c r="K557" s="21">
        <f t="shared" si="49"/>
        <v>6.2114161211102736</v>
      </c>
      <c r="L557" s="21">
        <f t="shared" si="49"/>
        <v>4.4668978703542885</v>
      </c>
      <c r="M557" s="21">
        <f t="shared" si="49"/>
        <v>3.7690905700518935</v>
      </c>
      <c r="N557" s="21">
        <f t="shared" si="49"/>
        <v>4.8158015205054845</v>
      </c>
      <c r="O557" s="21">
        <f t="shared" si="49"/>
        <v>6.9092234214126691</v>
      </c>
      <c r="P557" s="21">
        <f t="shared" si="49"/>
        <v>6.9092234214126691</v>
      </c>
      <c r="Q557" s="21">
        <f t="shared" si="49"/>
        <v>5.51360882080788</v>
      </c>
      <c r="R557" s="21">
        <f>D557*AVERAGE(F447:Q447)/100*(Instructions!I$68+1)</f>
        <v>57.789618246065814</v>
      </c>
      <c r="S557" s="24"/>
    </row>
    <row r="558" spans="2:19" x14ac:dyDescent="0.35">
      <c r="B558" s="98">
        <v>71</v>
      </c>
      <c r="D558" s="21">
        <f>Calculations!D76*Instructions!$I$64</f>
        <v>0</v>
      </c>
      <c r="E558" s="6" t="str">
        <f>Calculations!E226</f>
        <v>Z_empty_row_71</v>
      </c>
      <c r="F558" s="21">
        <f t="shared" si="50"/>
        <v>0</v>
      </c>
      <c r="G558" s="21">
        <f t="shared" si="49"/>
        <v>0</v>
      </c>
      <c r="H558" s="21">
        <f t="shared" si="49"/>
        <v>0</v>
      </c>
      <c r="I558" s="21">
        <f t="shared" si="49"/>
        <v>0</v>
      </c>
      <c r="J558" s="21">
        <f t="shared" si="49"/>
        <v>0</v>
      </c>
      <c r="K558" s="21">
        <f t="shared" si="49"/>
        <v>0</v>
      </c>
      <c r="L558" s="21">
        <f t="shared" si="49"/>
        <v>0</v>
      </c>
      <c r="M558" s="21">
        <f t="shared" si="49"/>
        <v>0</v>
      </c>
      <c r="N558" s="21">
        <f t="shared" si="49"/>
        <v>0</v>
      </c>
      <c r="O558" s="21">
        <f t="shared" si="49"/>
        <v>0</v>
      </c>
      <c r="P558" s="21">
        <f t="shared" si="49"/>
        <v>0</v>
      </c>
      <c r="Q558" s="21">
        <f t="shared" si="49"/>
        <v>0</v>
      </c>
      <c r="R558" s="21">
        <f>D558*AVERAGE(F448:Q448)/100*(Instructions!I$68+1)</f>
        <v>0</v>
      </c>
      <c r="S558" s="24"/>
    </row>
    <row r="559" spans="2:19" x14ac:dyDescent="0.35">
      <c r="B559" s="98">
        <v>72</v>
      </c>
      <c r="D559" s="21">
        <f>Calculations!D77*Instructions!$I$64</f>
        <v>0</v>
      </c>
      <c r="E559" s="6" t="str">
        <f>Calculations!E227</f>
        <v>Z_empty_row_72</v>
      </c>
      <c r="F559" s="21">
        <f t="shared" si="50"/>
        <v>0</v>
      </c>
      <c r="G559" s="21">
        <f t="shared" si="49"/>
        <v>0</v>
      </c>
      <c r="H559" s="21">
        <f t="shared" si="49"/>
        <v>0</v>
      </c>
      <c r="I559" s="21">
        <f t="shared" si="49"/>
        <v>0</v>
      </c>
      <c r="J559" s="21">
        <f t="shared" si="49"/>
        <v>0</v>
      </c>
      <c r="K559" s="21">
        <f t="shared" si="49"/>
        <v>0</v>
      </c>
      <c r="L559" s="21">
        <f t="shared" si="49"/>
        <v>0</v>
      </c>
      <c r="M559" s="21">
        <f t="shared" si="49"/>
        <v>0</v>
      </c>
      <c r="N559" s="21">
        <f t="shared" si="49"/>
        <v>0</v>
      </c>
      <c r="O559" s="21">
        <f t="shared" si="49"/>
        <v>0</v>
      </c>
      <c r="P559" s="21">
        <f t="shared" si="49"/>
        <v>0</v>
      </c>
      <c r="Q559" s="21">
        <f t="shared" si="49"/>
        <v>0</v>
      </c>
      <c r="R559" s="21">
        <f>D559*AVERAGE(F449:Q449)/100*(Instructions!I$68+1)</f>
        <v>0</v>
      </c>
      <c r="S559" s="24"/>
    </row>
    <row r="560" spans="2:19" x14ac:dyDescent="0.35">
      <c r="B560" s="98">
        <v>73</v>
      </c>
      <c r="D560" s="21">
        <f>Calculations!D78*Instructions!$I$64</f>
        <v>0</v>
      </c>
      <c r="E560" s="6" t="str">
        <f>Calculations!E228</f>
        <v>Z_empty_row_73</v>
      </c>
      <c r="F560" s="21">
        <f t="shared" si="50"/>
        <v>0</v>
      </c>
      <c r="G560" s="21">
        <f t="shared" si="49"/>
        <v>0</v>
      </c>
      <c r="H560" s="21">
        <f t="shared" si="49"/>
        <v>0</v>
      </c>
      <c r="I560" s="21">
        <f t="shared" si="49"/>
        <v>0</v>
      </c>
      <c r="J560" s="21">
        <f t="shared" si="49"/>
        <v>0</v>
      </c>
      <c r="K560" s="21">
        <f t="shared" si="49"/>
        <v>0</v>
      </c>
      <c r="L560" s="21">
        <f t="shared" si="49"/>
        <v>0</v>
      </c>
      <c r="M560" s="21">
        <f t="shared" si="49"/>
        <v>0</v>
      </c>
      <c r="N560" s="21">
        <f t="shared" si="49"/>
        <v>0</v>
      </c>
      <c r="O560" s="21">
        <f t="shared" si="49"/>
        <v>0</v>
      </c>
      <c r="P560" s="21">
        <f t="shared" si="49"/>
        <v>0</v>
      </c>
      <c r="Q560" s="21">
        <f t="shared" si="49"/>
        <v>0</v>
      </c>
      <c r="R560" s="21">
        <f>D560*AVERAGE(F450:Q450)/100*(Instructions!I$68+1)</f>
        <v>0</v>
      </c>
      <c r="S560" s="24"/>
    </row>
    <row r="561" spans="2:19" x14ac:dyDescent="0.35">
      <c r="B561" s="98">
        <v>74</v>
      </c>
      <c r="D561" s="21">
        <f>Calculations!D79*Instructions!$I$64</f>
        <v>0</v>
      </c>
      <c r="E561" s="6" t="str">
        <f>Calculations!E229</f>
        <v>Z_empty_row_74</v>
      </c>
      <c r="F561" s="21">
        <f t="shared" si="50"/>
        <v>0</v>
      </c>
      <c r="G561" s="21">
        <f t="shared" si="49"/>
        <v>0</v>
      </c>
      <c r="H561" s="21">
        <f t="shared" si="49"/>
        <v>0</v>
      </c>
      <c r="I561" s="21">
        <f t="shared" si="49"/>
        <v>0</v>
      </c>
      <c r="J561" s="21">
        <f t="shared" si="49"/>
        <v>0</v>
      </c>
      <c r="K561" s="21">
        <f t="shared" si="49"/>
        <v>0</v>
      </c>
      <c r="L561" s="21">
        <f t="shared" si="49"/>
        <v>0</v>
      </c>
      <c r="M561" s="21">
        <f t="shared" si="49"/>
        <v>0</v>
      </c>
      <c r="N561" s="21">
        <f t="shared" si="49"/>
        <v>0</v>
      </c>
      <c r="O561" s="21">
        <f t="shared" si="49"/>
        <v>0</v>
      </c>
      <c r="P561" s="21">
        <f t="shared" si="49"/>
        <v>0</v>
      </c>
      <c r="Q561" s="21">
        <f t="shared" si="49"/>
        <v>0</v>
      </c>
      <c r="R561" s="21">
        <f>D561*AVERAGE(F451:Q451)/100*(Instructions!I$68+1)</f>
        <v>0</v>
      </c>
      <c r="S561" s="24"/>
    </row>
    <row r="562" spans="2:19" x14ac:dyDescent="0.35">
      <c r="B562" s="98">
        <v>75</v>
      </c>
      <c r="D562" s="21">
        <f>Calculations!D80*Instructions!$I$64</f>
        <v>0</v>
      </c>
      <c r="E562" s="6" t="str">
        <f>Calculations!E230</f>
        <v>Z_empty_row_75</v>
      </c>
      <c r="F562" s="21">
        <f t="shared" si="50"/>
        <v>0</v>
      </c>
      <c r="G562" s="21">
        <f t="shared" si="49"/>
        <v>0</v>
      </c>
      <c r="H562" s="21">
        <f t="shared" si="49"/>
        <v>0</v>
      </c>
      <c r="I562" s="21">
        <f t="shared" si="49"/>
        <v>0</v>
      </c>
      <c r="J562" s="21">
        <f t="shared" si="49"/>
        <v>0</v>
      </c>
      <c r="K562" s="21">
        <f t="shared" si="49"/>
        <v>0</v>
      </c>
      <c r="L562" s="21">
        <f t="shared" si="49"/>
        <v>0</v>
      </c>
      <c r="M562" s="21">
        <f t="shared" si="49"/>
        <v>0</v>
      </c>
      <c r="N562" s="21">
        <f t="shared" si="49"/>
        <v>0</v>
      </c>
      <c r="O562" s="21">
        <f t="shared" si="49"/>
        <v>0</v>
      </c>
      <c r="P562" s="21">
        <f t="shared" si="49"/>
        <v>0</v>
      </c>
      <c r="Q562" s="21">
        <f t="shared" si="49"/>
        <v>0</v>
      </c>
      <c r="R562" s="21">
        <f>D562*AVERAGE(F452:Q452)/100*(Instructions!I$68+1)</f>
        <v>0</v>
      </c>
      <c r="S562" s="24"/>
    </row>
    <row r="563" spans="2:19" x14ac:dyDescent="0.35">
      <c r="B563" s="98">
        <v>76</v>
      </c>
      <c r="D563" s="21">
        <f>Calculations!D81*Instructions!$I$64</f>
        <v>0</v>
      </c>
      <c r="E563" s="6" t="str">
        <f>Calculations!E231</f>
        <v>Z_empty_row_76</v>
      </c>
      <c r="F563" s="21">
        <f t="shared" si="50"/>
        <v>0</v>
      </c>
      <c r="G563" s="21">
        <f t="shared" si="49"/>
        <v>0</v>
      </c>
      <c r="H563" s="21">
        <f t="shared" si="49"/>
        <v>0</v>
      </c>
      <c r="I563" s="21">
        <f t="shared" si="49"/>
        <v>0</v>
      </c>
      <c r="J563" s="21">
        <f t="shared" si="49"/>
        <v>0</v>
      </c>
      <c r="K563" s="21">
        <f t="shared" si="49"/>
        <v>0</v>
      </c>
      <c r="L563" s="21">
        <f t="shared" si="49"/>
        <v>0</v>
      </c>
      <c r="M563" s="21">
        <f t="shared" si="49"/>
        <v>0</v>
      </c>
      <c r="N563" s="21">
        <f t="shared" si="49"/>
        <v>0</v>
      </c>
      <c r="O563" s="21">
        <f t="shared" si="49"/>
        <v>0</v>
      </c>
      <c r="P563" s="21">
        <f t="shared" si="49"/>
        <v>0</v>
      </c>
      <c r="Q563" s="21">
        <f t="shared" si="49"/>
        <v>0</v>
      </c>
      <c r="R563" s="21">
        <f>D563*AVERAGE(F453:Q453)/100*(Instructions!I$68+1)</f>
        <v>0</v>
      </c>
      <c r="S563" s="24"/>
    </row>
    <row r="564" spans="2:19" x14ac:dyDescent="0.35">
      <c r="B564" s="98">
        <v>77</v>
      </c>
      <c r="D564" s="21">
        <f>Calculations!D82*Instructions!$I$64</f>
        <v>0</v>
      </c>
      <c r="E564" s="6" t="str">
        <f>Calculations!E232</f>
        <v>Z_empty_row_77</v>
      </c>
      <c r="F564" s="21">
        <f t="shared" si="50"/>
        <v>0</v>
      </c>
      <c r="G564" s="21">
        <f t="shared" si="49"/>
        <v>0</v>
      </c>
      <c r="H564" s="21">
        <f t="shared" si="49"/>
        <v>0</v>
      </c>
      <c r="I564" s="21">
        <f t="shared" si="49"/>
        <v>0</v>
      </c>
      <c r="J564" s="21">
        <f t="shared" si="49"/>
        <v>0</v>
      </c>
      <c r="K564" s="21">
        <f t="shared" si="49"/>
        <v>0</v>
      </c>
      <c r="L564" s="21">
        <f t="shared" si="49"/>
        <v>0</v>
      </c>
      <c r="M564" s="21">
        <f t="shared" si="49"/>
        <v>0</v>
      </c>
      <c r="N564" s="21">
        <f t="shared" si="49"/>
        <v>0</v>
      </c>
      <c r="O564" s="21">
        <f t="shared" si="49"/>
        <v>0</v>
      </c>
      <c r="P564" s="21">
        <f t="shared" si="49"/>
        <v>0</v>
      </c>
      <c r="Q564" s="21">
        <f t="shared" si="49"/>
        <v>0</v>
      </c>
      <c r="R564" s="21">
        <f>D564*AVERAGE(F454:Q454)/100*(Instructions!I$68+1)</f>
        <v>0</v>
      </c>
      <c r="S564" s="24"/>
    </row>
    <row r="565" spans="2:19" x14ac:dyDescent="0.35">
      <c r="B565" s="98">
        <v>78</v>
      </c>
      <c r="D565" s="21">
        <f>Calculations!D83*Instructions!$I$64</f>
        <v>0</v>
      </c>
      <c r="E565" s="6" t="str">
        <f>Calculations!E233</f>
        <v>Z_empty_row_78</v>
      </c>
      <c r="F565" s="21">
        <f t="shared" si="50"/>
        <v>0</v>
      </c>
      <c r="G565" s="21">
        <f t="shared" si="49"/>
        <v>0</v>
      </c>
      <c r="H565" s="21">
        <f t="shared" si="49"/>
        <v>0</v>
      </c>
      <c r="I565" s="21">
        <f t="shared" si="49"/>
        <v>0</v>
      </c>
      <c r="J565" s="21">
        <f t="shared" si="49"/>
        <v>0</v>
      </c>
      <c r="K565" s="21">
        <f t="shared" si="49"/>
        <v>0</v>
      </c>
      <c r="L565" s="21">
        <f t="shared" si="49"/>
        <v>0</v>
      </c>
      <c r="M565" s="21">
        <f t="shared" si="49"/>
        <v>0</v>
      </c>
      <c r="N565" s="21">
        <f t="shared" si="49"/>
        <v>0</v>
      </c>
      <c r="O565" s="21">
        <f t="shared" si="49"/>
        <v>0</v>
      </c>
      <c r="P565" s="21">
        <f t="shared" si="49"/>
        <v>0</v>
      </c>
      <c r="Q565" s="21">
        <f t="shared" si="49"/>
        <v>0</v>
      </c>
      <c r="R565" s="21">
        <f>D565*AVERAGE(F455:Q455)/100*(Instructions!I$68+1)</f>
        <v>0</v>
      </c>
      <c r="S565" s="24"/>
    </row>
    <row r="566" spans="2:19" x14ac:dyDescent="0.35">
      <c r="B566" s="98">
        <v>79</v>
      </c>
      <c r="D566" s="21">
        <f>Calculations!D84*Instructions!$I$64</f>
        <v>0</v>
      </c>
      <c r="E566" s="6" t="str">
        <f>Calculations!E234</f>
        <v>Z_empty_row_79</v>
      </c>
      <c r="F566" s="21">
        <f t="shared" si="50"/>
        <v>0</v>
      </c>
      <c r="G566" s="21">
        <f t="shared" si="49"/>
        <v>0</v>
      </c>
      <c r="H566" s="21">
        <f t="shared" si="49"/>
        <v>0</v>
      </c>
      <c r="I566" s="21">
        <f t="shared" si="49"/>
        <v>0</v>
      </c>
      <c r="J566" s="21">
        <f t="shared" si="49"/>
        <v>0</v>
      </c>
      <c r="K566" s="21">
        <f t="shared" si="49"/>
        <v>0</v>
      </c>
      <c r="L566" s="21">
        <f t="shared" si="49"/>
        <v>0</v>
      </c>
      <c r="M566" s="21">
        <f t="shared" si="49"/>
        <v>0</v>
      </c>
      <c r="N566" s="21">
        <f t="shared" si="49"/>
        <v>0</v>
      </c>
      <c r="O566" s="21">
        <f t="shared" si="49"/>
        <v>0</v>
      </c>
      <c r="P566" s="21">
        <f t="shared" si="49"/>
        <v>0</v>
      </c>
      <c r="Q566" s="21">
        <f t="shared" si="49"/>
        <v>0</v>
      </c>
      <c r="R566" s="21">
        <f>D566*AVERAGE(F456:Q456)/100*(Instructions!I$68+1)</f>
        <v>0</v>
      </c>
      <c r="S566" s="24"/>
    </row>
    <row r="567" spans="2:19" x14ac:dyDescent="0.35">
      <c r="B567" s="98">
        <v>80</v>
      </c>
      <c r="D567" s="21">
        <f>Calculations!D85*Instructions!$I$64</f>
        <v>0</v>
      </c>
      <c r="E567" s="6" t="str">
        <f>Calculations!E235</f>
        <v>Z_empty_row_80</v>
      </c>
      <c r="F567" s="21">
        <f t="shared" si="50"/>
        <v>0</v>
      </c>
      <c r="G567" s="21">
        <f t="shared" si="49"/>
        <v>0</v>
      </c>
      <c r="H567" s="21">
        <f t="shared" si="49"/>
        <v>0</v>
      </c>
      <c r="I567" s="21">
        <f t="shared" si="49"/>
        <v>0</v>
      </c>
      <c r="J567" s="21">
        <f t="shared" si="49"/>
        <v>0</v>
      </c>
      <c r="K567" s="21">
        <f t="shared" ref="G567:Q586" si="51">$R567/12*K$482</f>
        <v>0</v>
      </c>
      <c r="L567" s="21">
        <f t="shared" si="51"/>
        <v>0</v>
      </c>
      <c r="M567" s="21">
        <f t="shared" si="51"/>
        <v>0</v>
      </c>
      <c r="N567" s="21">
        <f t="shared" si="51"/>
        <v>0</v>
      </c>
      <c r="O567" s="21">
        <f t="shared" si="51"/>
        <v>0</v>
      </c>
      <c r="P567" s="21">
        <f t="shared" si="51"/>
        <v>0</v>
      </c>
      <c r="Q567" s="21">
        <f t="shared" si="51"/>
        <v>0</v>
      </c>
      <c r="R567" s="21">
        <f>D567*AVERAGE(F457:Q457)/100*(Instructions!I$68+1)</f>
        <v>0</v>
      </c>
      <c r="S567" s="24"/>
    </row>
    <row r="568" spans="2:19" x14ac:dyDescent="0.35">
      <c r="B568" s="98">
        <v>81</v>
      </c>
      <c r="D568" s="21">
        <f>Calculations!D86*Instructions!$I$64</f>
        <v>0</v>
      </c>
      <c r="E568" s="6" t="str">
        <f>Calculations!E236</f>
        <v>Z_empty_row_81</v>
      </c>
      <c r="F568" s="21">
        <f t="shared" si="50"/>
        <v>0</v>
      </c>
      <c r="G568" s="21">
        <f t="shared" si="51"/>
        <v>0</v>
      </c>
      <c r="H568" s="21">
        <f t="shared" si="51"/>
        <v>0</v>
      </c>
      <c r="I568" s="21">
        <f t="shared" si="51"/>
        <v>0</v>
      </c>
      <c r="J568" s="21">
        <f t="shared" si="51"/>
        <v>0</v>
      </c>
      <c r="K568" s="21">
        <f t="shared" si="51"/>
        <v>0</v>
      </c>
      <c r="L568" s="21">
        <f t="shared" si="51"/>
        <v>0</v>
      </c>
      <c r="M568" s="21">
        <f t="shared" si="51"/>
        <v>0</v>
      </c>
      <c r="N568" s="21">
        <f t="shared" si="51"/>
        <v>0</v>
      </c>
      <c r="O568" s="21">
        <f t="shared" si="51"/>
        <v>0</v>
      </c>
      <c r="P568" s="21">
        <f t="shared" si="51"/>
        <v>0</v>
      </c>
      <c r="Q568" s="21">
        <f t="shared" si="51"/>
        <v>0</v>
      </c>
      <c r="R568" s="21">
        <f>D568*AVERAGE(F458:Q458)/100*(Instructions!I$68+1)</f>
        <v>0</v>
      </c>
      <c r="S568" s="24"/>
    </row>
    <row r="569" spans="2:19" x14ac:dyDescent="0.35">
      <c r="B569" s="98">
        <v>82</v>
      </c>
      <c r="D569" s="21">
        <f>Calculations!D87*Instructions!$I$64</f>
        <v>0</v>
      </c>
      <c r="E569" s="6" t="str">
        <f>Calculations!E237</f>
        <v>Z_empty_row_82</v>
      </c>
      <c r="F569" s="21">
        <f t="shared" si="50"/>
        <v>0</v>
      </c>
      <c r="G569" s="21">
        <f t="shared" si="51"/>
        <v>0</v>
      </c>
      <c r="H569" s="21">
        <f t="shared" si="51"/>
        <v>0</v>
      </c>
      <c r="I569" s="21">
        <f t="shared" si="51"/>
        <v>0</v>
      </c>
      <c r="J569" s="21">
        <f t="shared" si="51"/>
        <v>0</v>
      </c>
      <c r="K569" s="21">
        <f t="shared" si="51"/>
        <v>0</v>
      </c>
      <c r="L569" s="21">
        <f t="shared" si="51"/>
        <v>0</v>
      </c>
      <c r="M569" s="21">
        <f t="shared" si="51"/>
        <v>0</v>
      </c>
      <c r="N569" s="21">
        <f t="shared" si="51"/>
        <v>0</v>
      </c>
      <c r="O569" s="21">
        <f t="shared" si="51"/>
        <v>0</v>
      </c>
      <c r="P569" s="21">
        <f t="shared" si="51"/>
        <v>0</v>
      </c>
      <c r="Q569" s="21">
        <f t="shared" si="51"/>
        <v>0</v>
      </c>
      <c r="R569" s="21">
        <f>D569*AVERAGE(F459:Q459)/100*(Instructions!I$68+1)</f>
        <v>0</v>
      </c>
      <c r="S569" s="24"/>
    </row>
    <row r="570" spans="2:19" x14ac:dyDescent="0.35">
      <c r="B570" s="98">
        <v>83</v>
      </c>
      <c r="D570" s="21">
        <f>Calculations!D88*Instructions!$I$64</f>
        <v>0</v>
      </c>
      <c r="E570" s="6" t="str">
        <f>Calculations!E238</f>
        <v>Z_empty_row_83</v>
      </c>
      <c r="F570" s="21">
        <f t="shared" si="50"/>
        <v>0</v>
      </c>
      <c r="G570" s="21">
        <f t="shared" si="51"/>
        <v>0</v>
      </c>
      <c r="H570" s="21">
        <f t="shared" si="51"/>
        <v>0</v>
      </c>
      <c r="I570" s="21">
        <f t="shared" si="51"/>
        <v>0</v>
      </c>
      <c r="J570" s="21">
        <f t="shared" si="51"/>
        <v>0</v>
      </c>
      <c r="K570" s="21">
        <f t="shared" si="51"/>
        <v>0</v>
      </c>
      <c r="L570" s="21">
        <f t="shared" si="51"/>
        <v>0</v>
      </c>
      <c r="M570" s="21">
        <f t="shared" si="51"/>
        <v>0</v>
      </c>
      <c r="N570" s="21">
        <f t="shared" si="51"/>
        <v>0</v>
      </c>
      <c r="O570" s="21">
        <f t="shared" si="51"/>
        <v>0</v>
      </c>
      <c r="P570" s="21">
        <f t="shared" si="51"/>
        <v>0</v>
      </c>
      <c r="Q570" s="21">
        <f t="shared" si="51"/>
        <v>0</v>
      </c>
      <c r="R570" s="21">
        <f>D570*AVERAGE(F460:Q460)/100*(Instructions!I$68+1)</f>
        <v>0</v>
      </c>
      <c r="S570" s="24"/>
    </row>
    <row r="571" spans="2:19" x14ac:dyDescent="0.35">
      <c r="B571" s="98">
        <v>84</v>
      </c>
      <c r="D571" s="21">
        <f>Calculations!D89*Instructions!$I$64</f>
        <v>0</v>
      </c>
      <c r="E571" s="6" t="str">
        <f>Calculations!E239</f>
        <v>Z_empty_row_84</v>
      </c>
      <c r="F571" s="21">
        <f t="shared" si="50"/>
        <v>0</v>
      </c>
      <c r="G571" s="21">
        <f t="shared" si="51"/>
        <v>0</v>
      </c>
      <c r="H571" s="21">
        <f t="shared" si="51"/>
        <v>0</v>
      </c>
      <c r="I571" s="21">
        <f t="shared" si="51"/>
        <v>0</v>
      </c>
      <c r="J571" s="21">
        <f t="shared" si="51"/>
        <v>0</v>
      </c>
      <c r="K571" s="21">
        <f t="shared" si="51"/>
        <v>0</v>
      </c>
      <c r="L571" s="21">
        <f t="shared" si="51"/>
        <v>0</v>
      </c>
      <c r="M571" s="21">
        <f t="shared" si="51"/>
        <v>0</v>
      </c>
      <c r="N571" s="21">
        <f t="shared" si="51"/>
        <v>0</v>
      </c>
      <c r="O571" s="21">
        <f t="shared" si="51"/>
        <v>0</v>
      </c>
      <c r="P571" s="21">
        <f t="shared" si="51"/>
        <v>0</v>
      </c>
      <c r="Q571" s="21">
        <f t="shared" si="51"/>
        <v>0</v>
      </c>
      <c r="R571" s="21">
        <f>D571*AVERAGE(F461:Q461)/100*(Instructions!I$68+1)</f>
        <v>0</v>
      </c>
      <c r="S571" s="24"/>
    </row>
    <row r="572" spans="2:19" x14ac:dyDescent="0.35">
      <c r="B572" s="98">
        <v>85</v>
      </c>
      <c r="D572" s="21">
        <f>Calculations!D90*Instructions!$I$64</f>
        <v>0</v>
      </c>
      <c r="E572" s="6" t="str">
        <f>Calculations!E240</f>
        <v>Z_empty_row_85</v>
      </c>
      <c r="F572" s="21">
        <f t="shared" si="50"/>
        <v>0</v>
      </c>
      <c r="G572" s="21">
        <f t="shared" si="51"/>
        <v>0</v>
      </c>
      <c r="H572" s="21">
        <f t="shared" si="51"/>
        <v>0</v>
      </c>
      <c r="I572" s="21">
        <f t="shared" si="51"/>
        <v>0</v>
      </c>
      <c r="J572" s="21">
        <f t="shared" si="51"/>
        <v>0</v>
      </c>
      <c r="K572" s="21">
        <f t="shared" si="51"/>
        <v>0</v>
      </c>
      <c r="L572" s="21">
        <f t="shared" si="51"/>
        <v>0</v>
      </c>
      <c r="M572" s="21">
        <f t="shared" si="51"/>
        <v>0</v>
      </c>
      <c r="N572" s="21">
        <f t="shared" si="51"/>
        <v>0</v>
      </c>
      <c r="O572" s="21">
        <f t="shared" si="51"/>
        <v>0</v>
      </c>
      <c r="P572" s="21">
        <f t="shared" si="51"/>
        <v>0</v>
      </c>
      <c r="Q572" s="21">
        <f t="shared" si="51"/>
        <v>0</v>
      </c>
      <c r="R572" s="21">
        <f>D572*AVERAGE(F462:Q462)/100*(Instructions!I$68+1)</f>
        <v>0</v>
      </c>
      <c r="S572" s="24"/>
    </row>
    <row r="573" spans="2:19" x14ac:dyDescent="0.35">
      <c r="B573" s="98">
        <v>86</v>
      </c>
      <c r="D573" s="21">
        <f>Calculations!D91*Instructions!$I$64</f>
        <v>0</v>
      </c>
      <c r="E573" s="6" t="str">
        <f>Calculations!E241</f>
        <v>Z_empty_row_86</v>
      </c>
      <c r="F573" s="21">
        <f t="shared" si="50"/>
        <v>0</v>
      </c>
      <c r="G573" s="21">
        <f t="shared" si="51"/>
        <v>0</v>
      </c>
      <c r="H573" s="21">
        <f t="shared" si="51"/>
        <v>0</v>
      </c>
      <c r="I573" s="21">
        <f t="shared" si="51"/>
        <v>0</v>
      </c>
      <c r="J573" s="21">
        <f t="shared" si="51"/>
        <v>0</v>
      </c>
      <c r="K573" s="21">
        <f t="shared" si="51"/>
        <v>0</v>
      </c>
      <c r="L573" s="21">
        <f t="shared" si="51"/>
        <v>0</v>
      </c>
      <c r="M573" s="21">
        <f t="shared" si="51"/>
        <v>0</v>
      </c>
      <c r="N573" s="21">
        <f t="shared" si="51"/>
        <v>0</v>
      </c>
      <c r="O573" s="21">
        <f t="shared" si="51"/>
        <v>0</v>
      </c>
      <c r="P573" s="21">
        <f t="shared" si="51"/>
        <v>0</v>
      </c>
      <c r="Q573" s="21">
        <f t="shared" si="51"/>
        <v>0</v>
      </c>
      <c r="R573" s="21">
        <f>D573*AVERAGE(F463:Q463)/100*(Instructions!I$68+1)</f>
        <v>0</v>
      </c>
      <c r="S573" s="24"/>
    </row>
    <row r="574" spans="2:19" x14ac:dyDescent="0.35">
      <c r="B574" s="98">
        <v>87</v>
      </c>
      <c r="D574" s="21">
        <f>Calculations!D92*Instructions!$I$64</f>
        <v>0</v>
      </c>
      <c r="E574" s="6" t="str">
        <f>Calculations!E242</f>
        <v>Z_empty_row_87</v>
      </c>
      <c r="F574" s="21">
        <f t="shared" si="50"/>
        <v>0</v>
      </c>
      <c r="G574" s="21">
        <f t="shared" si="51"/>
        <v>0</v>
      </c>
      <c r="H574" s="21">
        <f t="shared" si="51"/>
        <v>0</v>
      </c>
      <c r="I574" s="21">
        <f t="shared" si="51"/>
        <v>0</v>
      </c>
      <c r="J574" s="21">
        <f t="shared" si="51"/>
        <v>0</v>
      </c>
      <c r="K574" s="21">
        <f t="shared" si="51"/>
        <v>0</v>
      </c>
      <c r="L574" s="21">
        <f t="shared" si="51"/>
        <v>0</v>
      </c>
      <c r="M574" s="21">
        <f t="shared" si="51"/>
        <v>0</v>
      </c>
      <c r="N574" s="21">
        <f t="shared" si="51"/>
        <v>0</v>
      </c>
      <c r="O574" s="21">
        <f t="shared" si="51"/>
        <v>0</v>
      </c>
      <c r="P574" s="21">
        <f t="shared" si="51"/>
        <v>0</v>
      </c>
      <c r="Q574" s="21">
        <f t="shared" si="51"/>
        <v>0</v>
      </c>
      <c r="R574" s="21">
        <f>D574*AVERAGE(F464:Q464)/100*(Instructions!I$68+1)</f>
        <v>0</v>
      </c>
      <c r="S574" s="24"/>
    </row>
    <row r="575" spans="2:19" x14ac:dyDescent="0.35">
      <c r="B575" s="98">
        <v>88</v>
      </c>
      <c r="D575" s="21">
        <f>Calculations!D93*Instructions!$I$64</f>
        <v>0</v>
      </c>
      <c r="E575" s="6" t="str">
        <f>Calculations!E243</f>
        <v>Z_empty_row_88</v>
      </c>
      <c r="F575" s="21">
        <f t="shared" si="50"/>
        <v>0</v>
      </c>
      <c r="G575" s="21">
        <f t="shared" si="51"/>
        <v>0</v>
      </c>
      <c r="H575" s="21">
        <f t="shared" si="51"/>
        <v>0</v>
      </c>
      <c r="I575" s="21">
        <f t="shared" si="51"/>
        <v>0</v>
      </c>
      <c r="J575" s="21">
        <f t="shared" si="51"/>
        <v>0</v>
      </c>
      <c r="K575" s="21">
        <f t="shared" si="51"/>
        <v>0</v>
      </c>
      <c r="L575" s="21">
        <f t="shared" si="51"/>
        <v>0</v>
      </c>
      <c r="M575" s="21">
        <f t="shared" si="51"/>
        <v>0</v>
      </c>
      <c r="N575" s="21">
        <f t="shared" si="51"/>
        <v>0</v>
      </c>
      <c r="O575" s="21">
        <f t="shared" si="51"/>
        <v>0</v>
      </c>
      <c r="P575" s="21">
        <f t="shared" si="51"/>
        <v>0</v>
      </c>
      <c r="Q575" s="21">
        <f t="shared" si="51"/>
        <v>0</v>
      </c>
      <c r="R575" s="21">
        <f>D575*AVERAGE(F465:Q465)/100*(Instructions!I$68+1)</f>
        <v>0</v>
      </c>
      <c r="S575" s="24"/>
    </row>
    <row r="576" spans="2:19" x14ac:dyDescent="0.35">
      <c r="B576" s="98">
        <v>89</v>
      </c>
      <c r="D576" s="21">
        <f>Calculations!D94*Instructions!$I$64</f>
        <v>0</v>
      </c>
      <c r="E576" s="6" t="str">
        <f>Calculations!E244</f>
        <v>Z_empty_row_89</v>
      </c>
      <c r="F576" s="21">
        <f t="shared" si="50"/>
        <v>0</v>
      </c>
      <c r="G576" s="21">
        <f t="shared" si="51"/>
        <v>0</v>
      </c>
      <c r="H576" s="21">
        <f t="shared" si="51"/>
        <v>0</v>
      </c>
      <c r="I576" s="21">
        <f t="shared" si="51"/>
        <v>0</v>
      </c>
      <c r="J576" s="21">
        <f t="shared" si="51"/>
        <v>0</v>
      </c>
      <c r="K576" s="21">
        <f t="shared" si="51"/>
        <v>0</v>
      </c>
      <c r="L576" s="21">
        <f t="shared" si="51"/>
        <v>0</v>
      </c>
      <c r="M576" s="21">
        <f t="shared" si="51"/>
        <v>0</v>
      </c>
      <c r="N576" s="21">
        <f t="shared" si="51"/>
        <v>0</v>
      </c>
      <c r="O576" s="21">
        <f t="shared" si="51"/>
        <v>0</v>
      </c>
      <c r="P576" s="21">
        <f t="shared" si="51"/>
        <v>0</v>
      </c>
      <c r="Q576" s="21">
        <f t="shared" si="51"/>
        <v>0</v>
      </c>
      <c r="R576" s="21">
        <f>D576*AVERAGE(F466:Q466)/100*(Instructions!I$68+1)</f>
        <v>0</v>
      </c>
      <c r="S576" s="24"/>
    </row>
    <row r="577" spans="2:21" x14ac:dyDescent="0.35">
      <c r="B577" s="98">
        <v>90</v>
      </c>
      <c r="D577" s="21">
        <f>Calculations!D95*Instructions!$I$64</f>
        <v>0</v>
      </c>
      <c r="E577" s="6" t="str">
        <f>Calculations!E245</f>
        <v>Z_empty_row_90</v>
      </c>
      <c r="F577" s="21">
        <f t="shared" si="50"/>
        <v>0</v>
      </c>
      <c r="G577" s="21">
        <f t="shared" si="51"/>
        <v>0</v>
      </c>
      <c r="H577" s="21">
        <f t="shared" si="51"/>
        <v>0</v>
      </c>
      <c r="I577" s="21">
        <f t="shared" si="51"/>
        <v>0</v>
      </c>
      <c r="J577" s="21">
        <f t="shared" si="51"/>
        <v>0</v>
      </c>
      <c r="K577" s="21">
        <f t="shared" si="51"/>
        <v>0</v>
      </c>
      <c r="L577" s="21">
        <f t="shared" si="51"/>
        <v>0</v>
      </c>
      <c r="M577" s="21">
        <f t="shared" si="51"/>
        <v>0</v>
      </c>
      <c r="N577" s="21">
        <f t="shared" si="51"/>
        <v>0</v>
      </c>
      <c r="O577" s="21">
        <f t="shared" si="51"/>
        <v>0</v>
      </c>
      <c r="P577" s="21">
        <f t="shared" si="51"/>
        <v>0</v>
      </c>
      <c r="Q577" s="21">
        <f t="shared" si="51"/>
        <v>0</v>
      </c>
      <c r="R577" s="21">
        <f>D577*AVERAGE(F467:Q467)/100*(Instructions!I$68+1)</f>
        <v>0</v>
      </c>
      <c r="S577" s="24"/>
    </row>
    <row r="578" spans="2:21" x14ac:dyDescent="0.35">
      <c r="B578" s="98">
        <v>91</v>
      </c>
      <c r="D578" s="21">
        <f>Calculations!D96*Instructions!$I$64</f>
        <v>0</v>
      </c>
      <c r="E578" s="6" t="str">
        <f>Calculations!E246</f>
        <v>Z_empty_row_91</v>
      </c>
      <c r="F578" s="21">
        <f t="shared" si="50"/>
        <v>0</v>
      </c>
      <c r="G578" s="21">
        <f t="shared" si="51"/>
        <v>0</v>
      </c>
      <c r="H578" s="21">
        <f t="shared" si="51"/>
        <v>0</v>
      </c>
      <c r="I578" s="21">
        <f t="shared" si="51"/>
        <v>0</v>
      </c>
      <c r="J578" s="21">
        <f t="shared" si="51"/>
        <v>0</v>
      </c>
      <c r="K578" s="21">
        <f t="shared" si="51"/>
        <v>0</v>
      </c>
      <c r="L578" s="21">
        <f t="shared" si="51"/>
        <v>0</v>
      </c>
      <c r="M578" s="21">
        <f t="shared" si="51"/>
        <v>0</v>
      </c>
      <c r="N578" s="21">
        <f t="shared" si="51"/>
        <v>0</v>
      </c>
      <c r="O578" s="21">
        <f t="shared" si="51"/>
        <v>0</v>
      </c>
      <c r="P578" s="21">
        <f t="shared" si="51"/>
        <v>0</v>
      </c>
      <c r="Q578" s="21">
        <f t="shared" si="51"/>
        <v>0</v>
      </c>
      <c r="R578" s="21">
        <f>D578*AVERAGE(F468:Q468)/100*(Instructions!I$68+1)</f>
        <v>0</v>
      </c>
      <c r="S578" s="24"/>
    </row>
    <row r="579" spans="2:21" x14ac:dyDescent="0.35">
      <c r="B579" s="98">
        <v>92</v>
      </c>
      <c r="D579" s="21">
        <f>Calculations!D97*Instructions!$I$64</f>
        <v>0</v>
      </c>
      <c r="E579" s="6" t="str">
        <f>Calculations!E247</f>
        <v>Z_empty_row_92</v>
      </c>
      <c r="F579" s="21">
        <f t="shared" si="50"/>
        <v>0</v>
      </c>
      <c r="G579" s="21">
        <f t="shared" si="51"/>
        <v>0</v>
      </c>
      <c r="H579" s="21">
        <f t="shared" si="51"/>
        <v>0</v>
      </c>
      <c r="I579" s="21">
        <f t="shared" si="51"/>
        <v>0</v>
      </c>
      <c r="J579" s="21">
        <f t="shared" si="51"/>
        <v>0</v>
      </c>
      <c r="K579" s="21">
        <f t="shared" si="51"/>
        <v>0</v>
      </c>
      <c r="L579" s="21">
        <f t="shared" si="51"/>
        <v>0</v>
      </c>
      <c r="M579" s="21">
        <f t="shared" si="51"/>
        <v>0</v>
      </c>
      <c r="N579" s="21">
        <f t="shared" si="51"/>
        <v>0</v>
      </c>
      <c r="O579" s="21">
        <f t="shared" si="51"/>
        <v>0</v>
      </c>
      <c r="P579" s="21">
        <f t="shared" si="51"/>
        <v>0</v>
      </c>
      <c r="Q579" s="21">
        <f t="shared" si="51"/>
        <v>0</v>
      </c>
      <c r="R579" s="21">
        <f>D579*AVERAGE(F469:Q469)/100*(Instructions!I$68+1)</f>
        <v>0</v>
      </c>
      <c r="S579" s="24"/>
    </row>
    <row r="580" spans="2:21" x14ac:dyDescent="0.35">
      <c r="B580" s="98">
        <v>93</v>
      </c>
      <c r="D580" s="21">
        <f>Calculations!D98*Instructions!$I$64</f>
        <v>0</v>
      </c>
      <c r="E580" s="6" t="str">
        <f>Calculations!E248</f>
        <v>Z_empty_row_93</v>
      </c>
      <c r="F580" s="21">
        <f t="shared" si="50"/>
        <v>0</v>
      </c>
      <c r="G580" s="21">
        <f t="shared" si="51"/>
        <v>0</v>
      </c>
      <c r="H580" s="21">
        <f t="shared" si="51"/>
        <v>0</v>
      </c>
      <c r="I580" s="21">
        <f t="shared" si="51"/>
        <v>0</v>
      </c>
      <c r="J580" s="21">
        <f t="shared" si="51"/>
        <v>0</v>
      </c>
      <c r="K580" s="21">
        <f t="shared" si="51"/>
        <v>0</v>
      </c>
      <c r="L580" s="21">
        <f t="shared" si="51"/>
        <v>0</v>
      </c>
      <c r="M580" s="21">
        <f t="shared" si="51"/>
        <v>0</v>
      </c>
      <c r="N580" s="21">
        <f t="shared" si="51"/>
        <v>0</v>
      </c>
      <c r="O580" s="21">
        <f t="shared" si="51"/>
        <v>0</v>
      </c>
      <c r="P580" s="21">
        <f t="shared" si="51"/>
        <v>0</v>
      </c>
      <c r="Q580" s="21">
        <f t="shared" si="51"/>
        <v>0</v>
      </c>
      <c r="R580" s="21">
        <f>D580*AVERAGE(F470:Q470)/100*(Instructions!I$68+1)</f>
        <v>0</v>
      </c>
      <c r="S580" s="24"/>
    </row>
    <row r="581" spans="2:21" x14ac:dyDescent="0.35">
      <c r="B581" s="98">
        <v>94</v>
      </c>
      <c r="D581" s="21">
        <f>Calculations!D99*Instructions!$I$64</f>
        <v>0</v>
      </c>
      <c r="E581" s="6" t="str">
        <f>Calculations!E249</f>
        <v>Z_empty_row_94</v>
      </c>
      <c r="F581" s="21">
        <f t="shared" si="50"/>
        <v>0</v>
      </c>
      <c r="G581" s="21">
        <f t="shared" si="51"/>
        <v>0</v>
      </c>
      <c r="H581" s="21">
        <f t="shared" si="51"/>
        <v>0</v>
      </c>
      <c r="I581" s="21">
        <f t="shared" si="51"/>
        <v>0</v>
      </c>
      <c r="J581" s="21">
        <f t="shared" si="51"/>
        <v>0</v>
      </c>
      <c r="K581" s="21">
        <f t="shared" si="51"/>
        <v>0</v>
      </c>
      <c r="L581" s="21">
        <f t="shared" si="51"/>
        <v>0</v>
      </c>
      <c r="M581" s="21">
        <f t="shared" si="51"/>
        <v>0</v>
      </c>
      <c r="N581" s="21">
        <f t="shared" si="51"/>
        <v>0</v>
      </c>
      <c r="O581" s="21">
        <f t="shared" si="51"/>
        <v>0</v>
      </c>
      <c r="P581" s="21">
        <f t="shared" si="51"/>
        <v>0</v>
      </c>
      <c r="Q581" s="21">
        <f t="shared" si="51"/>
        <v>0</v>
      </c>
      <c r="R581" s="21">
        <f>D581*AVERAGE(F471:Q471)/100*(Instructions!I$68+1)</f>
        <v>0</v>
      </c>
      <c r="S581" s="24"/>
    </row>
    <row r="582" spans="2:21" x14ac:dyDescent="0.35">
      <c r="B582" s="98">
        <v>95</v>
      </c>
      <c r="D582" s="21">
        <f>Calculations!D100*Instructions!$I$64</f>
        <v>0</v>
      </c>
      <c r="E582" s="6" t="str">
        <f>Calculations!E250</f>
        <v>Z_empty_row_95</v>
      </c>
      <c r="F582" s="21">
        <f t="shared" si="50"/>
        <v>0</v>
      </c>
      <c r="G582" s="21">
        <f t="shared" si="51"/>
        <v>0</v>
      </c>
      <c r="H582" s="21">
        <f t="shared" si="51"/>
        <v>0</v>
      </c>
      <c r="I582" s="21">
        <f t="shared" si="51"/>
        <v>0</v>
      </c>
      <c r="J582" s="21">
        <f t="shared" si="51"/>
        <v>0</v>
      </c>
      <c r="K582" s="21">
        <f t="shared" si="51"/>
        <v>0</v>
      </c>
      <c r="L582" s="21">
        <f t="shared" si="51"/>
        <v>0</v>
      </c>
      <c r="M582" s="21">
        <f t="shared" si="51"/>
        <v>0</v>
      </c>
      <c r="N582" s="21">
        <f t="shared" si="51"/>
        <v>0</v>
      </c>
      <c r="O582" s="21">
        <f t="shared" si="51"/>
        <v>0</v>
      </c>
      <c r="P582" s="21">
        <f t="shared" si="51"/>
        <v>0</v>
      </c>
      <c r="Q582" s="21">
        <f t="shared" si="51"/>
        <v>0</v>
      </c>
      <c r="R582" s="21">
        <f>D582*AVERAGE(F472:Q472)/100*(Instructions!I$68+1)</f>
        <v>0</v>
      </c>
      <c r="S582" s="24"/>
    </row>
    <row r="583" spans="2:21" x14ac:dyDescent="0.35">
      <c r="B583" s="98">
        <v>96</v>
      </c>
      <c r="D583" s="21">
        <f>Calculations!D101*Instructions!$I$64</f>
        <v>0</v>
      </c>
      <c r="E583" s="6" t="str">
        <f>Calculations!E251</f>
        <v>Z_empty_row_96</v>
      </c>
      <c r="F583" s="21">
        <f t="shared" si="50"/>
        <v>0</v>
      </c>
      <c r="G583" s="21">
        <f t="shared" si="51"/>
        <v>0</v>
      </c>
      <c r="H583" s="21">
        <f t="shared" si="51"/>
        <v>0</v>
      </c>
      <c r="I583" s="21">
        <f t="shared" si="51"/>
        <v>0</v>
      </c>
      <c r="J583" s="21">
        <f t="shared" si="51"/>
        <v>0</v>
      </c>
      <c r="K583" s="21">
        <f t="shared" si="51"/>
        <v>0</v>
      </c>
      <c r="L583" s="21">
        <f t="shared" si="51"/>
        <v>0</v>
      </c>
      <c r="M583" s="21">
        <f t="shared" si="51"/>
        <v>0</v>
      </c>
      <c r="N583" s="21">
        <f t="shared" si="51"/>
        <v>0</v>
      </c>
      <c r="O583" s="21">
        <f t="shared" si="51"/>
        <v>0</v>
      </c>
      <c r="P583" s="21">
        <f t="shared" si="51"/>
        <v>0</v>
      </c>
      <c r="Q583" s="21">
        <f t="shared" si="51"/>
        <v>0</v>
      </c>
      <c r="R583" s="21">
        <f>D583*AVERAGE(F473:Q473)/100*(Instructions!I$68+1)</f>
        <v>0</v>
      </c>
      <c r="S583" s="24"/>
    </row>
    <row r="584" spans="2:21" x14ac:dyDescent="0.35">
      <c r="B584" s="98">
        <v>97</v>
      </c>
      <c r="C584" s="6"/>
      <c r="D584" s="21">
        <f>Calculations!D102*Instructions!$I$64</f>
        <v>0</v>
      </c>
      <c r="E584" s="6" t="str">
        <f>Calculations!E252</f>
        <v>Z_empty_row_97</v>
      </c>
      <c r="F584" s="21">
        <f t="shared" si="50"/>
        <v>0</v>
      </c>
      <c r="G584" s="21">
        <f t="shared" si="51"/>
        <v>0</v>
      </c>
      <c r="H584" s="21">
        <f t="shared" si="51"/>
        <v>0</v>
      </c>
      <c r="I584" s="21">
        <f t="shared" si="51"/>
        <v>0</v>
      </c>
      <c r="J584" s="21">
        <f t="shared" si="51"/>
        <v>0</v>
      </c>
      <c r="K584" s="21">
        <f t="shared" si="51"/>
        <v>0</v>
      </c>
      <c r="L584" s="21">
        <f t="shared" si="51"/>
        <v>0</v>
      </c>
      <c r="M584" s="21">
        <f t="shared" si="51"/>
        <v>0</v>
      </c>
      <c r="N584" s="21">
        <f t="shared" si="51"/>
        <v>0</v>
      </c>
      <c r="O584" s="21">
        <f t="shared" si="51"/>
        <v>0</v>
      </c>
      <c r="P584" s="21">
        <f t="shared" si="51"/>
        <v>0</v>
      </c>
      <c r="Q584" s="21">
        <f t="shared" si="51"/>
        <v>0</v>
      </c>
      <c r="R584" s="21">
        <f>D584*AVERAGE(F474:Q474)/100*(Instructions!I$68+1)</f>
        <v>0</v>
      </c>
      <c r="S584" s="24"/>
    </row>
    <row r="585" spans="2:21" x14ac:dyDescent="0.35">
      <c r="B585" s="98">
        <v>98</v>
      </c>
      <c r="C585" s="20"/>
      <c r="D585" s="21">
        <f>Calculations!D103*Instructions!$I$64</f>
        <v>0</v>
      </c>
      <c r="E585" s="6" t="str">
        <f>Calculations!E253</f>
        <v>Z_empty_row_98</v>
      </c>
      <c r="F585" s="21">
        <f t="shared" si="50"/>
        <v>0</v>
      </c>
      <c r="G585" s="21">
        <f t="shared" si="51"/>
        <v>0</v>
      </c>
      <c r="H585" s="21">
        <f t="shared" si="51"/>
        <v>0</v>
      </c>
      <c r="I585" s="21">
        <f t="shared" si="51"/>
        <v>0</v>
      </c>
      <c r="J585" s="21">
        <f t="shared" si="51"/>
        <v>0</v>
      </c>
      <c r="K585" s="21">
        <f t="shared" si="51"/>
        <v>0</v>
      </c>
      <c r="L585" s="21">
        <f t="shared" si="51"/>
        <v>0</v>
      </c>
      <c r="M585" s="21">
        <f t="shared" si="51"/>
        <v>0</v>
      </c>
      <c r="N585" s="21">
        <f t="shared" si="51"/>
        <v>0</v>
      </c>
      <c r="O585" s="21">
        <f t="shared" si="51"/>
        <v>0</v>
      </c>
      <c r="P585" s="21">
        <f t="shared" si="51"/>
        <v>0</v>
      </c>
      <c r="Q585" s="21">
        <f t="shared" si="51"/>
        <v>0</v>
      </c>
      <c r="R585" s="21">
        <f>D585*AVERAGE(F475:Q475)/100*(Instructions!I$68+1)</f>
        <v>0</v>
      </c>
      <c r="S585" s="24"/>
    </row>
    <row r="586" spans="2:21" x14ac:dyDescent="0.35">
      <c r="B586" s="98">
        <v>99</v>
      </c>
      <c r="C586" s="6"/>
      <c r="D586" s="21">
        <f>Calculations!D104*Instructions!$I$64</f>
        <v>0</v>
      </c>
      <c r="E586" s="6" t="str">
        <f>Calculations!E254</f>
        <v>Z_empty_row_99</v>
      </c>
      <c r="F586" s="21">
        <f t="shared" si="50"/>
        <v>0</v>
      </c>
      <c r="G586" s="21">
        <f t="shared" si="51"/>
        <v>0</v>
      </c>
      <c r="H586" s="21">
        <f t="shared" si="51"/>
        <v>0</v>
      </c>
      <c r="I586" s="21">
        <f t="shared" si="51"/>
        <v>0</v>
      </c>
      <c r="J586" s="21">
        <f t="shared" si="51"/>
        <v>0</v>
      </c>
      <c r="K586" s="21">
        <f t="shared" si="51"/>
        <v>0</v>
      </c>
      <c r="L586" s="21">
        <f t="shared" si="51"/>
        <v>0</v>
      </c>
      <c r="M586" s="21">
        <f t="shared" si="51"/>
        <v>0</v>
      </c>
      <c r="N586" s="21">
        <f t="shared" si="51"/>
        <v>0</v>
      </c>
      <c r="O586" s="21">
        <f t="shared" si="51"/>
        <v>0</v>
      </c>
      <c r="P586" s="21">
        <f t="shared" si="51"/>
        <v>0</v>
      </c>
      <c r="Q586" s="21">
        <f t="shared" si="51"/>
        <v>0</v>
      </c>
      <c r="R586" s="21">
        <f>D586*AVERAGE(F476:Q476)/100*(Instructions!I$68+1)</f>
        <v>0</v>
      </c>
      <c r="S586" s="24"/>
    </row>
    <row r="587" spans="2:21" x14ac:dyDescent="0.35">
      <c r="C587" s="6"/>
      <c r="D587" s="6"/>
      <c r="E587" s="16"/>
      <c r="F587" s="16"/>
      <c r="G587" s="16"/>
      <c r="H587" s="16"/>
      <c r="I587" s="16"/>
      <c r="J587" s="16"/>
      <c r="K587" s="16"/>
      <c r="L587" s="16"/>
      <c r="M587" s="16"/>
      <c r="N587" s="16"/>
      <c r="O587" s="16"/>
      <c r="P587" s="16"/>
      <c r="Q587" s="17"/>
    </row>
    <row r="588" spans="2:21" x14ac:dyDescent="0.35">
      <c r="C588" s="14"/>
      <c r="D588" s="6"/>
      <c r="E588" s="16"/>
      <c r="F588" s="26">
        <f t="shared" ref="F588:Q588" si="52">F486</f>
        <v>1896.6364111790656</v>
      </c>
      <c r="G588" s="26">
        <f t="shared" si="52"/>
        <v>2537.2764332172492</v>
      </c>
      <c r="H588" s="26">
        <f t="shared" si="52"/>
        <v>3177.916455255433</v>
      </c>
      <c r="I588" s="26">
        <f t="shared" si="52"/>
        <v>3306.0444596630696</v>
      </c>
      <c r="J588" s="26">
        <f t="shared" si="52"/>
        <v>2921.6604464401585</v>
      </c>
      <c r="K588" s="26">
        <f t="shared" si="52"/>
        <v>2281.0204244019751</v>
      </c>
      <c r="L588" s="26">
        <f t="shared" si="52"/>
        <v>1640.3804023637924</v>
      </c>
      <c r="M588" s="26">
        <f t="shared" si="52"/>
        <v>1384.1243935485193</v>
      </c>
      <c r="N588" s="26">
        <f t="shared" si="52"/>
        <v>1768.5084067714288</v>
      </c>
      <c r="O588" s="26">
        <f t="shared" si="52"/>
        <v>2537.2764332172492</v>
      </c>
      <c r="P588" s="26">
        <f t="shared" si="52"/>
        <v>2537.2764332172492</v>
      </c>
      <c r="Q588" s="26">
        <f t="shared" si="52"/>
        <v>2024.7644155867024</v>
      </c>
      <c r="R588" s="21">
        <f>SUM(F588:Q588)</f>
        <v>28012.885114861892</v>
      </c>
      <c r="S588" s="6" t="s">
        <v>448</v>
      </c>
      <c r="T588" s="6"/>
      <c r="U588" s="6"/>
    </row>
    <row r="589" spans="2:21" x14ac:dyDescent="0.35">
      <c r="C589" s="21"/>
      <c r="D589" s="6"/>
      <c r="E589" s="16"/>
      <c r="F589" s="21" cm="1">
        <f t="array" ref="F589">SUM(IFERROR(F488:F587,0))</f>
        <v>1896.6364111790654</v>
      </c>
      <c r="G589" s="21" cm="1">
        <f t="array" ref="G589">SUM(IFERROR(G488:G587,0))</f>
        <v>2537.2764332172492</v>
      </c>
      <c r="H589" s="21" cm="1">
        <f t="array" ref="H589">SUM(IFERROR(H488:H587,0))</f>
        <v>3177.9164552554325</v>
      </c>
      <c r="I589" s="21" cm="1">
        <f t="array" ref="I589">SUM(IFERROR(I488:I587,0))</f>
        <v>3306.0444596630678</v>
      </c>
      <c r="J589" s="21" cm="1">
        <f t="array" ref="J589">SUM(IFERROR(J488:J587,0))</f>
        <v>2921.6604464401585</v>
      </c>
      <c r="K589" s="21" cm="1">
        <f t="array" ref="K589">SUM(IFERROR(K488:K587,0))</f>
        <v>2281.0204244019756</v>
      </c>
      <c r="L589" s="21" cm="1">
        <f t="array" ref="L589">SUM(IFERROR(L488:L587,0))</f>
        <v>1640.3804023637924</v>
      </c>
      <c r="M589" s="21" cm="1">
        <f t="array" ref="M589">SUM(IFERROR(M488:M587,0))</f>
        <v>1384.1243935485193</v>
      </c>
      <c r="N589" s="21" cm="1">
        <f t="array" ref="N589">SUM(IFERROR(N488:N587,0))</f>
        <v>1768.5084067714279</v>
      </c>
      <c r="O589" s="21" cm="1">
        <f t="array" ref="O589">SUM(IFERROR(O488:O587,0))</f>
        <v>2537.2764332172492</v>
      </c>
      <c r="P589" s="21" cm="1">
        <f t="array" ref="P589">SUM(IFERROR(P488:P587,0))</f>
        <v>2537.2764332172492</v>
      </c>
      <c r="Q589" s="21" cm="1">
        <f t="array" ref="Q589">SUM(IFERROR(Q488:Q587,0))</f>
        <v>2024.7644155867019</v>
      </c>
      <c r="R589" s="21">
        <f>SUM(F589:Q589)</f>
        <v>28012.885114861885</v>
      </c>
      <c r="S589" s="6" t="s">
        <v>449</v>
      </c>
      <c r="T589" s="6"/>
      <c r="U589" s="6"/>
    </row>
    <row r="590" spans="2:21" x14ac:dyDescent="0.35">
      <c r="C590" s="21"/>
      <c r="D590" s="6"/>
      <c r="E590" s="16"/>
      <c r="F590" s="21"/>
      <c r="G590" s="21"/>
      <c r="H590" s="21"/>
      <c r="I590" s="21"/>
      <c r="J590" s="21"/>
      <c r="K590" s="21"/>
      <c r="L590" s="21"/>
      <c r="M590" s="21"/>
      <c r="N590" s="21"/>
      <c r="O590" s="21"/>
      <c r="P590" s="21"/>
      <c r="Q590" s="21"/>
      <c r="R590" s="24">
        <f>R589-R588</f>
        <v>0</v>
      </c>
      <c r="S590" s="6" t="s">
        <v>450</v>
      </c>
      <c r="T590" s="6"/>
      <c r="U590" s="6"/>
    </row>
    <row r="591" spans="2:21" x14ac:dyDescent="0.35">
      <c r="C591" s="21"/>
      <c r="D591" s="6"/>
      <c r="E591" s="16"/>
      <c r="F591" s="21">
        <f>SUM(F489:F518)</f>
        <v>901.9023198233283</v>
      </c>
      <c r="G591" s="21"/>
      <c r="H591" s="21"/>
      <c r="I591" s="21"/>
      <c r="J591" s="21"/>
      <c r="K591" s="21"/>
      <c r="L591" s="21"/>
      <c r="M591" s="21"/>
      <c r="N591" s="21"/>
      <c r="O591" s="21"/>
      <c r="P591" s="21"/>
      <c r="Q591" s="21"/>
      <c r="R591" s="53">
        <f>R590/R588*100</f>
        <v>0</v>
      </c>
      <c r="S591" s="6" t="s">
        <v>451</v>
      </c>
      <c r="T591" s="6"/>
      <c r="U591" s="6"/>
    </row>
    <row r="592" spans="2:21" x14ac:dyDescent="0.35">
      <c r="C592" s="21"/>
      <c r="D592" s="6"/>
      <c r="E592" s="16"/>
      <c r="F592" s="27"/>
      <c r="G592" s="27"/>
      <c r="H592" s="27"/>
      <c r="I592" s="27"/>
      <c r="J592" s="27"/>
      <c r="K592" s="27"/>
      <c r="L592" s="27"/>
      <c r="M592" s="27"/>
      <c r="N592" s="27"/>
      <c r="O592" s="27"/>
      <c r="P592" s="27"/>
      <c r="Q592" s="27"/>
      <c r="R592" s="2"/>
      <c r="S592" s="6"/>
      <c r="T592" s="6"/>
      <c r="U592" s="6"/>
    </row>
    <row r="593" spans="3:21" x14ac:dyDescent="0.35">
      <c r="C593" s="21"/>
      <c r="D593" s="6"/>
      <c r="E593" s="16"/>
      <c r="F593" s="2"/>
      <c r="G593" s="2"/>
      <c r="H593" s="2"/>
      <c r="I593" s="2"/>
      <c r="J593" s="2"/>
      <c r="K593" s="2"/>
      <c r="L593" s="2"/>
      <c r="M593" s="2"/>
      <c r="N593" s="2"/>
      <c r="O593" s="2"/>
      <c r="P593" s="2"/>
      <c r="Q593" s="2"/>
      <c r="R593" s="6" t="s">
        <v>452</v>
      </c>
      <c r="S593" s="2"/>
      <c r="T593" s="2"/>
      <c r="U593" s="2"/>
    </row>
    <row r="594" spans="3:21" x14ac:dyDescent="0.35">
      <c r="D594" s="21"/>
      <c r="E594" s="6"/>
      <c r="F594" s="16"/>
      <c r="G594" s="16"/>
      <c r="H594" s="16"/>
      <c r="I594" s="16"/>
      <c r="J594" s="16"/>
      <c r="K594" s="16"/>
      <c r="L594" s="16"/>
      <c r="M594" s="16"/>
      <c r="N594" s="16"/>
      <c r="O594" s="16"/>
      <c r="P594" s="16"/>
      <c r="Q594" s="17"/>
    </row>
  </sheetData>
  <sheetProtection selectLockedCells="1" selectUnlockedCells="1"/>
  <phoneticPr fontId="17" type="noConversion"/>
  <hyperlinks>
    <hyperlink ref="AE139" r:id="rId5" xr:uid="{D57CE0EE-91C0-4766-9672-1AE12FDE9BF4}"/>
    <hyperlink ref="AE140" r:id="rId6" xr:uid="{4E0F368C-158F-477A-8600-59B4934ABFEF}"/>
  </hyperlinks>
  <pageMargins left="0.7" right="0.7" top="0.75" bottom="0.75" header="0.3" footer="0.3"/>
  <ignoredErrors>
    <ignoredError sqref="F156" evalError="1"/>
  </ignoredErrors>
  <drawing r:id="rId7"/>
  <tableParts count="2">
    <tablePart r:id="rId8"/>
    <tablePart r:id="rId9"/>
  </tableParts>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i t e m > < k e y > < s t r i n g > T o t a l < / s t r i n g > < / k e y > < v a l u e > < i n t > 9 3 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i t e m > < k e y > < s t r i n g > T o t a l < / s t r i n g > < / k e y > < v a l u e > < i n t > 1 3 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8"?>
<ct:contentTypeSchema xmlns:ct="http://schemas.microsoft.com/office/2006/metadata/contentType" xmlns:ma="http://schemas.microsoft.com/office/2006/metadata/properties/metaAttributes" ct:_="" ma:_="" ma:contentTypeName="Document" ma:contentTypeID="0x010100128EECD3A5547847935DE716913AE577" ma:contentTypeVersion="20" ma:contentTypeDescription="Create a new document." ma:contentTypeScope="" ma:versionID="01a005c2e7e5f5429d941c84c66fa426">
  <xsd:schema xmlns:xsd="http://www.w3.org/2001/XMLSchema" xmlns:xs="http://www.w3.org/2001/XMLSchema" xmlns:p="http://schemas.microsoft.com/office/2006/metadata/properties" xmlns:ns2="0304a777-9e20-4efa-89ba-852150dac193" xmlns:ns3="a8a9630b-75d6-4764-bb6e-6771892ef157" xmlns:ns4="ca283e0b-db31-4043-a2ef-b80661bf084a" targetNamespace="http://schemas.microsoft.com/office/2006/metadata/properties" ma:root="true" ma:fieldsID="f7406be0999ce290ee0cfe31a665c90b" ns2:_="" ns3:_="" ns4:_="">
    <xsd:import namespace="0304a777-9e20-4efa-89ba-852150dac193"/>
    <xsd:import namespace="a8a9630b-75d6-4764-bb6e-6771892ef157"/>
    <xsd:import namespace="ca283e0b-db31-4043-a2ef-b80661bf08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element ref="ns2:lcf76f155ced4ddcb4097134ff3c332f" minOccurs="0"/>
                <xsd:element ref="ns4:TaxCatchAll" minOccurs="0"/>
                <xsd:element ref="ns2:MediaServiceLocation" minOccurs="0"/>
                <xsd:element ref="ns2:MediaServiceObjectDetectorVersions" minOccurs="0"/>
                <xsd:element ref="ns2:MediaServiceSearchProperties" minOccurs="0"/>
                <xsd:element ref="ns2:Link"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04a777-9e20-4efa-89ba-852150dac1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Link" ma:index="26"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8a9630b-75d6-4764-bb6e-6771892ef15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86ea8736-5878-4a17-b164-f11a1f2d044f}" ma:internalName="TaxCatchAll" ma:showField="CatchAllData" ma:web="a8a9630b-75d6-4764-bb6e-6771892ef1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3.xml>��< ? x m l   v e r s i o n = " 1 . 0 "   e n c o d i n g = " U T F - 1 6 " ? > < G e m i n i   x m l n s = " h t t p : / / g e m i n i / p i v o t c u s t o m i z a t i o n / T a b l e X M L _ b 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14.xml><?xml version="1.0" encoding="utf-8"?>
<p:properties xmlns:p="http://schemas.microsoft.com/office/2006/metadata/properties" xmlns:xsi="http://www.w3.org/2001/XMLSchema-instance" xmlns:pc="http://schemas.microsoft.com/office/infopath/2007/PartnerControls">
  <documentManagement>
    <TaxCatchAll xmlns="ca283e0b-db31-4043-a2ef-b80661bf084a" xsi:nil="true"/>
    <lcf76f155ced4ddcb4097134ff3c332f xmlns="0304a777-9e20-4efa-89ba-852150dac193">
      <Terms xmlns="http://schemas.microsoft.com/office/infopath/2007/PartnerControls"/>
    </lcf76f155ced4ddcb4097134ff3c332f>
    <Link xmlns="0304a777-9e20-4efa-89ba-852150dac193">
      <Url xsi:nil="true"/>
      <Description xsi:nil="true"/>
    </Link>
  </documentManagement>
</p:properties>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 D a t a E n t r y 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 D a t a E n t r y 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 C o l u m n s \ N a t i o n a l   o r   o v e r a l l < / K e y > < / a : K e y > < a : V a l u e   i : t y p e = " T a b l e W i d g e t B a s e V i e w S t a t e " / > < / a : K e y V a l u e O f D i a g r a m O b j e c t K e y a n y T y p e z b w N T n L X > < a : K e y V a l u e O f D i a g r a m O b j e c t K e y a n y T y p e z b w N T n L X > < a : K e y > < K e y > C o l u m n s \ A d m i n   1   o r   A d m i n   2 < / K e y > < / a : K e y > < a : V a l u e   i : t y p e = " T a b l e W i d g e t B a s e V i e w S t a t e " / > < / a : K e y V a l u e O f D i a g r a m O b j e c t K e y a n y T y p e z b w N T n L X > < a : K e y V a l u e O f D i a g r a m O b j e c t K e y a n y T y p e z b w N T n L X > < a : K e y > < K e y > C o l u m n s \ T o t a l   P o p u l a t i o n < / K e y > < / a : K e y > < a : V a l u e   i : t y p e = " T a b l e W i d g e t B a s e V i e w S t a t e " / > < / a : K e y V a l u e O f D i a g r a m O b j e c t K e y a n y T y p e z b w N T n L X > < a : K e y V a l u e O f D i a g r a m O b j e c t K e y a n y T y p e z b w N T n L X > < a : K e y > < K e y > C o l u m n s \ c G A M   %   ( W H Z   a n d / o r   M U A C )   C h i l d r e n   6 - 5 9 M < / K e y > < / a : K e y > < a : V a l u e   i : t y p e = " T a b l e W i d g e t B a s e V i e w S t a t e " / > < / a : K e y V a l u e O f D i a g r a m O b j e c t K e y a n y T y p e z b w N T n L X > < a : K e y V a l u e O f D i a g r a m O b j e c t K e y a n y T y p e z b w N T n L X > < a : K e y > < K e y > C o l u m n s \ G A M   %   ( W H Z )   C h i l d r e n   6 - 5 9 M < / K e y > < / a : K e y > < a : V a l u e   i : t y p e = " T a b l e W i d g e t B a s e V i e w S t a t e " / > < / a : K e y V a l u e O f D i a g r a m O b j e c t K e y a n y T y p e z b w N T n L X > < a : K e y V a l u e O f D i a g r a m O b j e c t K e y a n y T y p e z b w N T n L X > < a : K e y > < K e y > C o l u m n s \ G A M   %   ( M U A C )   C h i l d r e n   6 - 5 9 M < / K e y > < / a : K e y > < a : V a l u e   i : t y p e = " T a b l e W i d g e t B a s e V i e w S t a t e " / > < / a : K e y V a l u e O f D i a g r a m O b j e c t K e y a n y T y p e z b w N T n L X > < a : K e y V a l u e O f D i a g r a m O b j e c t K e y a n y T y p e z b w N T n L X > < a : K e y > < K e y > C o l u m n s \ c S A M   %     ( W F H   a n d / o r   M U A C   o r   n u t r i t i o n a l   e d e m a )   6 - 5 9 M < / K e y > < / a : K e y > < a : V a l u e   i : t y p e = " T a b l e W i d g e t B a s e V i e w S t a t e " / > < / a : K e y V a l u e O f D i a g r a m O b j e c t K e y a n y T y p e z b w N T n L X > < a : K e y V a l u e O f D i a g r a m O b j e c t K e y a n y T y p e z b w N T n L X > < a : K e y > < K e y > C o l u m n s \ S A M   %   ( W H Z   o r   n u t r i t i o n a l   e d e m a )   C h i l d r e n   6 - 5 9 M < / K e y > < / a : K e y > < a : V a l u e   i : t y p e = " T a b l e W i d g e t B a s e V i e w S t a t e " / > < / a : K e y V a l u e O f D i a g r a m O b j e c t K e y a n y T y p e z b w N T n L X > < a : K e y V a l u e O f D i a g r a m O b j e c t K e y a n y T y p e z b w N T n L X > < a : K e y > < K e y > C o l u m n s \ S A M   %   ( M U A C   o r   n u t r i t i o n a l   e d e m a )   C h i l d r e n   6 - 5 9 M < / K e y > < / a : K e y > < a : V a l u e   i : t y p e = " T a b l e W i d g e t B a s e V i e w S t a t e " / > < / a : K e y V a l u e O f D i a g r a m O b j e c t K e y a n y T y p e z b w N T n L X > < a : K e y V a l u e O f D i a g r a m O b j e c t K e y a n y T y p e z b w N T n L X > < a : K e y > < K e y > C o l u m n s \ I n f a n t s   0 - 5 M   %   ( C o m b i n e d   a d m i s s i o n   c r i t e r i a   f o r   R x ) < / K e y > < / a : K e y > < a : V a l u e   i : t y p e = " T a b l e W i d g e t B a s e V i e w S t a t e " / > < / a : K e y V a l u e O f D i a g r a m O b j e c t K e y a n y T y p e z b w N T n L X > < a : K e y V a l u e O f D i a g r a m O b j e c t K e y a n y T y p e z b w N T n L X > < a : K e y > < K e y > C o l u m n s \ I n f a n t s   0 - 5 M   %   ( W H Z   o r   n u t r i t i o n a l   e d e m a ) < / K e y > < / a : K e y > < a : V a l u e   i : t y p e = " T a b l e W i d g e t B a s e V i e w S t a t e " / > < / a : K e y V a l u e O f D i a g r a m O b j e c t K e y a n y T y p e z b w N T n L X > < a : K e y V a l u e O f D i a g r a m O b j e c t K e y a n y T y p e z b w N T n L X > < a : K e y > < K e y > C o l u m n s \ I n f a n t s   0 - 5 M   %   ( M U A C   o r   n u t r i t i o n a l   e d e m a < / K e y > < / a : K e y > < a : V a l u e   i : t y p e = " T a b l e W i d g e t B a s e V i e w S t a t e " / > < / a : K e y V a l u e O f D i a g r a m O b j e c t K e y a n y T y p e z b w N T n L X > < a : K e y V a l u e O f D i a g r a m O b j e c t K e y a n y T y p e z b w N T n L X > < a : K e y > < K e y > C o l u m n s \ I n f a n t s   0 - 5 M   %   ( W A Z   o r   n u t r i t i o n a l   e d e m a < / K e y > < / a : K e y > < a : V a l u e   i : t y p e = " T a b l e W i d g e t B a s e V i e w S t a t e " / > < / a : K e y V a l u e O f D i a g r a m O b j e c t K e y a n y T y p e z b w N T n L X > < a : K e y V a l u e O f D i a g r a m O b j e c t K e y a n y T y p e z b w N T n L X > < a : K e y > < K e y > C o l u m n s \ A c u t e   m a l n u t r i t i o n   i n   P B W , 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 p 6 t o 5 9 < / K e y > < V a l u e   x m l n s : a = " h t t p : / / s c h e m a s . d a t a c o n t r a c t . o r g / 2 0 0 4 / 0 7 / M i c r o s o f t . A n a l y s i s S e r v i c e s . C o m m o n " > < a : H a s F o c u s > t r u e < / a : H a s F o c u s > < a : S i z e A t D p i 9 6 > 1 4 3 < / a : S i z e A t D p i 9 6 > < a : V i s i b l e > t r u e < / a : V i s i b l e > < / V a l u e > < / K e y V a l u e O f s t r i n g S a n d b o x E d i t o r . M e a s u r e G r i d S t a t e S c d E 3 5 R y > < K e y V a l u e O f s t r i n g S a n d b o x E d i t o r . M e a s u r e G r i d S t a t e S c d E 3 5 R y > < K e y > R a n g e < / K e y > < V a l u e   x m l n s : a = " h t t p : / / s c h e m a s . d a t a c o n t r a c t . o r g / 2 0 0 4 / 0 7 / M i c r o s o f t . A n a l y s i s S e r v i c e s . C o m m o n " > < a : H a s F o c u s > t r u e < / a : H a s F o c u s > < a : S i z e A t D p i 9 6 > 1 4 3 < / a : S i z e A t D p i 9 6 > < a : V i s i b l e > t r u e < / a : V i s i b l e > < / V a l u e > < / K e y V a l u e O f s t r i n g S a n d b o x E d i t o r . M e a s u r e G r i d S t a t e S c d E 3 5 R y > < K e y V a l u e O f s t r i n g S a n d b o x E d i t o r . M e a s u r e G r i d S t a t e S c d E 3 5 R y > < K e y > R a n g e   1 < / K e y > < V a l u e   x m l n s : a = " h t t p : / / s c h e m a s . d a t a c o n t r a c t . o r g / 2 0 0 4 / 0 7 / M i c r o s o f t . A n a l y s i s S e r v i c e s . C o m m o n " > < a : H a s F o c u s > t r u e < / a : H a s F o c u s > < a : S i z e A t D p i 9 6 > 1 4 3 < / a : S i z e A t D p i 9 6 > < a : V i s i b l e > t r u e < / a : V i s i b l e > < / V a l u e > < / K e y V a l u e O f s t r i n g S a n d b o x E d i t o r . M e a s u r e G r i d S t a t e S c d E 3 5 R y > < K e y V a l u e O f s t r i n g S a n d b o x E d i t o r . M e a s u r e G r i d S t a t e S c d E 3 5 R y > < K e y > b 6 t o 5 9 < / 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 p 6 t o 5 9 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 p 6 t o 5 9 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K e y > < / D i a g r a m O b j e c t K e y > < D i a g r a m O b j e c t K e y > < K e y > M e a s u r e s \ S u m   o f   J a n \ T a g I n f o \ F o r m u l a < / K e y > < / D i a g r a m O b j e c t K e y > < D i a g r a m O b j e c t K e y > < K e y > M e a s u r e s \ S u m   o f   J a n \ T a g I n f o \ V a l u e < / K e y > < / D i a g r a m O b j e c t K e y > < D i a g r a m O b j e c t K e y > < K e y > M e a s u r e s \ S u m   o f   F e b < / K e y > < / D i a g r a m O b j e c t K e y > < D i a g r a m O b j e c t K e y > < K e y > M e a s u r e s \ S u m   o f   F e b \ T a g I n f o \ F o r m u l a < / K e y > < / D i a g r a m O b j e c t K e y > < D i a g r a m O b j e c t K e y > < K e y > M e a s u r e s \ S u m   o f   F e b \ T a g I n f o \ V a l u e < / K e y > < / D i a g r a m O b j e c t K e y > < D i a g r a m O b j e c t K e y > < K e y > M e a s u r e s \ S u m   o f   M a r < / K e y > < / D i a g r a m O b j e c t K e y > < D i a g r a m O b j e c t K e y > < K e y > M e a s u r e s \ S u m   o f   M a r \ T a g I n f o \ F o r m u l a < / K e y > < / D i a g r a m O b j e c t K e y > < D i a g r a m O b j e c t K e y > < K e y > M e a s u r e s \ S u m   o f   M a r \ T a g I n f o \ V a l u e < / K e y > < / D i a g r a m O b j e c t K e y > < D i a g r a m O b j e c t K e y > < K e y > M e a s u r e s \ S u m   o f   A p r < / K e y > < / D i a g r a m O b j e c t K e y > < D i a g r a m O b j e c t K e y > < K e y > M e a s u r e s \ S u m   o f   A p r \ T a g I n f o \ F o r m u l a < / K e y > < / D i a g r a m O b j e c t K e y > < D i a g r a m O b j e c t K e y > < K e y > M e a s u r e s \ S u m   o f   A p r \ T a g I n f o \ V a l u e < / K e y > < / D i a g r a m O b j e c t K e y > < D i a g r a m O b j e c t K e y > < K e y > M e a s u r e s \ S u m   o f   M a y < / K e y > < / D i a g r a m O b j e c t K e y > < D i a g r a m O b j e c t K e y > < K e y > M e a s u r e s \ S u m   o f   M a y \ T a g I n f o \ F o r m u l a < / K e y > < / D i a g r a m O b j e c t K e y > < D i a g r a m O b j e c t K e y > < K e y > M e a s u r e s \ S u m   o f   M a y \ T a g I n f o \ V a l u e < / K e y > < / D i a g r a m O b j e c t K e y > < D i a g r a m O b j e c t K e y > < K e y > M e a s u r e s \ S u m   o f   J u n < / K e y > < / D i a g r a m O b j e c t K e y > < D i a g r a m O b j e c t K e y > < K e y > M e a s u r e s \ S u m   o f   J u n \ T a g I n f o \ F o r m u l a < / K e y > < / D i a g r a m O b j e c t K e y > < D i a g r a m O b j e c t K e y > < K e y > M e a s u r e s \ S u m   o f   J u n \ T a g I n f o \ V a l u e < / K e y > < / D i a g r a m O b j e c t K e y > < D i a g r a m O b j e c t K e y > < K e y > M e a s u r e s \ S u m   o f   J u l < / K e y > < / D i a g r a m O b j e c t K e y > < D i a g r a m O b j e c t K e y > < K e y > M e a s u r e s \ S u m   o f   J u l \ T a g I n f o \ F o r m u l a < / K e y > < / D i a g r a m O b j e c t K e y > < D i a g r a m O b j e c t K e y > < K e y > M e a s u r e s \ S u m   o f   J u l \ T a g I n f o \ V a l u e < / K e y > < / D i a g r a m O b j e c t K e y > < D i a g r a m O b j e c t K e y > < K e y > M e a s u r e s \ S u m   o f   A u g < / K e y > < / D i a g r a m O b j e c t K e y > < D i a g r a m O b j e c t K e y > < K e y > M e a s u r e s \ S u m   o f   A u g \ T a g I n f o \ F o r m u l a < / K e y > < / D i a g r a m O b j e c t K e y > < D i a g r a m O b j e c t K e y > < K e y > M e a s u r e s \ S u m   o f   A u g \ T a g I n f o \ V a l u e < / K e y > < / D i a g r a m O b j e c t K e y > < D i a g r a m O b j e c t K e y > < K e y > M e a s u r e s \ S u m   o f   S e p < / K e y > < / D i a g r a m O b j e c t K e y > < D i a g r a m O b j e c t K e y > < K e y > M e a s u r e s \ S u m   o f   S e p \ T a g I n f o \ F o r m u l a < / K e y > < / D i a g r a m O b j e c t K e y > < D i a g r a m O b j e c t K e y > < K e y > M e a s u r e s \ S u m   o f   S e p \ T a g I n f o \ V a l u e < / K e y > < / D i a g r a m O b j e c t K e y > < D i a g r a m O b j e c t K e y > < K e y > M e a s u r e s \ S u m   o f   O c t < / K e y > < / D i a g r a m O b j e c t K e y > < D i a g r a m O b j e c t K e y > < K e y > M e a s u r e s \ S u m   o f   O c t \ T a g I n f o \ F o r m u l a < / K e y > < / D i a g r a m O b j e c t K e y > < D i a g r a m O b j e c t K e y > < K e y > M e a s u r e s \ S u m   o f   O c t \ T a g I n f o \ V a l u e < / K e y > < / D i a g r a m O b j e c t K e y > < D i a g r a m O b j e c t K e y > < K e y > M e a s u r e s \ S u m   o f   N o v < / K e y > < / D i a g r a m O b j e c t K e y > < D i a g r a m O b j e c t K e y > < K e y > M e a s u r e s \ S u m   o f   N o v \ T a g I n f o \ F o r m u l a < / K e y > < / D i a g r a m O b j e c t K e y > < D i a g r a m O b j e c t K e y > < K e y > M e a s u r e s \ S u m   o f   N o v \ T a g I n f o \ V a l u e < / K e y > < / D i a g r a m O b j e c t K e y > < D i a g r a m O b j e c t K e y > < K e y > M e a s u r e s \ S u m   o f   D e c < / K e y > < / D i a g r a m O b j e c t K e y > < D i a g r a m O b j e c t K e y > < K e y > M e a s u r e s \ S u m   o f   D e c \ T a g I n f o \ F o r m u l a < / K e y > < / D i a g r a m O b j e c t K e y > < D i a g r a m O b j e c t K e y > < K e y > M e a s u r e s \ S u m   o f   D e c \ T a g I n f o \ V a l u e 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 J a n & g t ; - & l t ; M e a s u r e s \ J a n & g t ; < / K e y > < / D i a g r a m O b j e c t K e y > < D i a g r a m O b j e c t K e y > < K e y > L i n k s \ & l t ; C o l u m n s \ S u m   o f   J a n & g t ; - & l t ; M e a s u r e s \ J a n & g t ; \ C O L U M N < / K e y > < / D i a g r a m O b j e c t K e y > < D i a g r a m O b j e c t K e y > < K e y > L i n k s \ & l t ; C o l u m n s \ S u m   o f   J a n & g t ; - & l t ; M e a s u r e s \ J a n & g t ; \ M E A S U R E < / K e y > < / D i a g r a m O b j e c t K e y > < D i a g r a m O b j e c t K e y > < K e y > L i n k s \ & l t ; C o l u m n s \ S u m   o f   F e b & g t ; - & l t ; M e a s u r e s \ F e b & g t ; < / K e y > < / D i a g r a m O b j e c t K e y > < D i a g r a m O b j e c t K e y > < K e y > L i n k s \ & l t ; C o l u m n s \ S u m   o f   F e b & g t ; - & l t ; M e a s u r e s \ F e b & g t ; \ C O L U M N < / K e y > < / D i a g r a m O b j e c t K e y > < D i a g r a m O b j e c t K e y > < K e y > L i n k s \ & l t ; C o l u m n s \ S u m   o f   F e b & g t ; - & l t ; M e a s u r e s \ F e b & g t ; \ M E A S U R E < / K e y > < / D i a g r a m O b j e c t K e y > < D i a g r a m O b j e c t K e y > < K e y > L i n k s \ & l t ; C o l u m n s \ S u m   o f   M a r & g t ; - & l t ; M e a s u r e s \ M a r & g t ; < / K e y > < / D i a g r a m O b j e c t K e y > < D i a g r a m O b j e c t K e y > < K e y > L i n k s \ & l t ; C o l u m n s \ S u m   o f   M a r & g t ; - & l t ; M e a s u r e s \ M a r & g t ; \ C O L U M N < / K e y > < / D i a g r a m O b j e c t K e y > < D i a g r a m O b j e c t K e y > < K e y > L i n k s \ & l t ; C o l u m n s \ S u m   o f   M a r & g t ; - & l t ; M e a s u r e s \ M a r & g t ; \ M E A S U R E < / K e y > < / D i a g r a m O b j e c t K e y > < D i a g r a m O b j e c t K e y > < K e y > L i n k s \ & l t ; C o l u m n s \ S u m   o f   A p r & g t ; - & l t ; M e a s u r e s \ A p r & g t ; < / K e y > < / D i a g r a m O b j e c t K e y > < D i a g r a m O b j e c t K e y > < K e y > L i n k s \ & l t ; C o l u m n s \ S u m   o f   A p r & g t ; - & l t ; M e a s u r e s \ A p r & g t ; \ C O L U M N < / K e y > < / D i a g r a m O b j e c t K e y > < D i a g r a m O b j e c t K e y > < K e y > L i n k s \ & l t ; C o l u m n s \ S u m   o f   A p r & g t ; - & l t ; M e a s u r e s \ A p r & g t ; \ M E A S U R E < / K e y > < / D i a g r a m O b j e c t K e y > < D i a g r a m O b j e c t K e y > < K e y > L i n k s \ & l t ; C o l u m n s \ S u m   o f   M a y & g t ; - & l t ; M e a s u r e s \ M a y & g t ; < / K e y > < / D i a g r a m O b j e c t K e y > < D i a g r a m O b j e c t K e y > < K e y > L i n k s \ & l t ; C o l u m n s \ S u m   o f   M a y & g t ; - & l t ; M e a s u r e s \ M a y & g t ; \ C O L U M N < / K e y > < / D i a g r a m O b j e c t K e y > < D i a g r a m O b j e c t K e y > < K e y > L i n k s \ & l t ; C o l u m n s \ S u m   o f   M a y & g t ; - & l t ; M e a s u r e s \ M a y & g t ; \ M E A S U R E < / K e y > < / D i a g r a m O b j e c t K e y > < D i a g r a m O b j e c t K e y > < K e y > L i n k s \ & l t ; C o l u m n s \ S u m   o f   J u n & g t ; - & l t ; M e a s u r e s \ J u n & g t ; < / K e y > < / D i a g r a m O b j e c t K e y > < D i a g r a m O b j e c t K e y > < K e y > L i n k s \ & l t ; C o l u m n s \ S u m   o f   J u n & g t ; - & l t ; M e a s u r e s \ J u n & g t ; \ C O L U M N < / K e y > < / D i a g r a m O b j e c t K e y > < D i a g r a m O b j e c t K e y > < K e y > L i n k s \ & l t ; C o l u m n s \ S u m   o f   J u n & g t ; - & l t ; M e a s u r e s \ J u n & g t ; \ M E A S U R E < / K e y > < / D i a g r a m O b j e c t K e y > < D i a g r a m O b j e c t K e y > < K e y > L i n k s \ & l t ; C o l u m n s \ S u m   o f   J u l & g t ; - & l t ; M e a s u r e s \ J u l & g t ; < / K e y > < / D i a g r a m O b j e c t K e y > < D i a g r a m O b j e c t K e y > < K e y > L i n k s \ & l t ; C o l u m n s \ S u m   o f   J u l & g t ; - & l t ; M e a s u r e s \ J u l & g t ; \ C O L U M N < / K e y > < / D i a g r a m O b j e c t K e y > < D i a g r a m O b j e c t K e y > < K e y > L i n k s \ & l t ; C o l u m n s \ S u m   o f   J u l & g t ; - & l t ; M e a s u r e s \ J u l & g t ; \ M E A S U R E < / K e y > < / D i a g r a m O b j e c t K e y > < D i a g r a m O b j e c t K e y > < K e y > L i n k s \ & l t ; C o l u m n s \ S u m   o f   A u g & g t ; - & l t ; M e a s u r e s \ A u g & g t ; < / K e y > < / D i a g r a m O b j e c t K e y > < D i a g r a m O b j e c t K e y > < K e y > L i n k s \ & l t ; C o l u m n s \ S u m   o f   A u g & g t ; - & l t ; M e a s u r e s \ A u g & g t ; \ C O L U M N < / K e y > < / D i a g r a m O b j e c t K e y > < D i a g r a m O b j e c t K e y > < K e y > L i n k s \ & l t ; C o l u m n s \ S u m   o f   A u g & g t ; - & l t ; M e a s u r e s \ A u g & g t ; \ M E A S U R E < / K e y > < / D i a g r a m O b j e c t K e y > < D i a g r a m O b j e c t K e y > < K e y > L i n k s \ & l t ; C o l u m n s \ S u m   o f   S e p & g t ; - & l t ; M e a s u r e s \ S e p & g t ; < / K e y > < / D i a g r a m O b j e c t K e y > < D i a g r a m O b j e c t K e y > < K e y > L i n k s \ & l t ; C o l u m n s \ S u m   o f   S e p & g t ; - & l t ; M e a s u r e s \ S e p & g t ; \ C O L U M N < / K e y > < / D i a g r a m O b j e c t K e y > < D i a g r a m O b j e c t K e y > < K e y > L i n k s \ & l t ; C o l u m n s \ S u m   o f   S e p & g t ; - & l t ; M e a s u r e s \ S e p & g t ; \ M E A S U R E < / K e y > < / D i a g r a m O b j e c t K e y > < D i a g r a m O b j e c t K e y > < K e y > L i n k s \ & l t ; C o l u m n s \ S u m   o f   O c t & g t ; - & l t ; M e a s u r e s \ O c t & g t ; < / K e y > < / D i a g r a m O b j e c t K e y > < D i a g r a m O b j e c t K e y > < K e y > L i n k s \ & l t ; C o l u m n s \ S u m   o f   O c t & g t ; - & l t ; M e a s u r e s \ O c t & g t ; \ C O L U M N < / K e y > < / D i a g r a m O b j e c t K e y > < D i a g r a m O b j e c t K e y > < K e y > L i n k s \ & l t ; C o l u m n s \ S u m   o f   O c t & g t ; - & l t ; M e a s u r e s \ O c t & g t ; \ M E A S U R E < / K e y > < / D i a g r a m O b j e c t K e y > < D i a g r a m O b j e c t K e y > < K e y > L i n k s \ & l t ; C o l u m n s \ S u m   o f   N o v & g t ; - & l t ; M e a s u r e s \ N o v & g t ; < / K e y > < / D i a g r a m O b j e c t K e y > < D i a g r a m O b j e c t K e y > < K e y > L i n k s \ & l t ; C o l u m n s \ S u m   o f   N o v & g t ; - & l t ; M e a s u r e s \ N o v & g t ; \ C O L U M N < / K e y > < / D i a g r a m O b j e c t K e y > < D i a g r a m O b j e c t K e y > < K e y > L i n k s \ & l t ; C o l u m n s \ S u m   o f   N o v & g t ; - & l t ; M e a s u r e s \ N o v & g t ; \ M E A S U R E < / K e y > < / D i a g r a m O b j e c t K e y > < D i a g r a m O b j e c t K e y > < K e y > L i n k s \ & l t ; C o l u m n s \ S u m   o f   D e c & g t ; - & l t ; M e a s u r e s \ D e c & g t ; < / K e y > < / D i a g r a m O b j e c t K e y > < D i a g r a m O b j e c t K e y > < K e y > L i n k s \ & l t ; C o l u m n s \ S u m   o f   D e c & g t ; - & l t ; M e a s u r e s \ D e c & g t ; \ C O L U M N < / K e y > < / D i a g r a m O b j e c t K e y > < D i a g r a m O b j e c t K e y > < K e y > L i n k s \ & l t ; C o l u m n s \ S u m   o f   D e c & g t ; - & l t ; M e a s u r e s \ D e c & g t ; \ M E A S U R E 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K e y > < / a : K e y > < a : V a l u e   i : t y p e = " M e a s u r e G r i d N o d e V i e w S t a t e " > < C o l u m n > 1 < / C o l u m n > < L a y e d O u t > t r u e < / L a y e d O u t > < W a s U I I n v i s i b l e > t r u e < / W a s U I I n v i s i b l e > < / a : V a l u e > < / a : K e y V a l u e O f D i a g r a m O b j e c t K e y a n y T y p e z b w N T n L X > < a : K e y V a l u e O f D i a g r a m O b j e c t K e y a n y T y p e z b w N T n L X > < a : K e y > < K e y > M e a s u r e s \ S u m   o f   J a n \ T a g I n f o \ F o r m u l a < / K e y > < / a : K e y > < a : V a l u e   i : t y p e = " M e a s u r e G r i d V i e w S t a t e I D i a g r a m T a g A d d i t i o n a l I n f o " / > < / a : K e y V a l u e O f D i a g r a m O b j e c t K e y a n y T y p e z b w N T n L X > < a : K e y V a l u e O f D i a g r a m O b j e c t K e y a n y T y p e z b w N T n L X > < a : K e y > < K e y > M e a s u r e s \ S u m   o f   J a n \ T a g I n f o \ V a l u e < / K e y > < / a : K e y > < a : V a l u e   i : t y p e = " M e a s u r e G r i d V i e w S t a t e I D i a g r a m T a g A d d i t i o n a l I n f o " / > < / a : K e y V a l u e O f D i a g r a m O b j e c t K e y a n y T y p e z b w N T n L X > < a : K e y V a l u e O f D i a g r a m O b j e c t K e y a n y T y p e z b w N T n L X > < a : K e y > < K e y > M e a s u r e s \ S u m   o f   F e b < / K e y > < / a : K e y > < a : V a l u e   i : t y p e = " M e a s u r e G r i d N o d e V i e w S t a t e " > < C o l u m n > 2 < / C o l u m n > < L a y e d O u t > t r u e < / L a y e d O u t > < W a s U I I n v i s i b l e > t r u e < / W a s U I I n v i s i b l e > < / a : V a l u e > < / a : K e y V a l u e O f D i a g r a m O b j e c t K e y a n y T y p e z b w N T n L X > < a : K e y V a l u e O f D i a g r a m O b j e c t K e y a n y T y p e z b w N T n L X > < a : K e y > < K e y > M e a s u r e s \ S u m   o f   F e b \ T a g I n f o \ F o r m u l a < / K e y > < / a : K e y > < a : V a l u e   i : t y p e = " M e a s u r e G r i d V i e w S t a t e I D i a g r a m T a g A d d i t i o n a l I n f o " / > < / a : K e y V a l u e O f D i a g r a m O b j e c t K e y a n y T y p e z b w N T n L X > < a : K e y V a l u e O f D i a g r a m O b j e c t K e y a n y T y p e z b w N T n L X > < a : K e y > < K e y > M e a s u r e s \ S u m   o f   F e b \ T a g I n f o \ V a l u e < / K e y > < / a : K e y > < a : V a l u e   i : t y p e = " M e a s u r e G r i d V i e w S t a t e I D i a g r a m T a g A d d i t i o n a l I n f o " / > < / a : K e y V a l u e O f D i a g r a m O b j e c t K e y a n y T y p e z b w N T n L X > < a : K e y V a l u e O f D i a g r a m O b j e c t K e y a n y T y p e z b w N T n L X > < a : K e y > < K e y > M e a s u r e s \ S u m   o f   M a r < / K e y > < / a : K e y > < a : V a l u e   i : t y p e = " M e a s u r e G r i d N o d e V i e w S t a t e " > < C o l u m n > 3 < / C o l u m n > < L a y e d O u t > t r u e < / L a y e d O u t > < W a s U I I n v i s i b l e > t r u e < / W a s U I I n v i s i b l e > < / a : V a l u e > < / a : K e y V a l u e O f D i a g r a m O b j e c t K e y a n y T y p e z b w N T n L X > < a : K e y V a l u e O f D i a g r a m O b j e c t K e y a n y T y p e z b w N T n L X > < a : K e y > < K e y > M e a s u r e s \ S u m   o f   M a r \ T a g I n f o \ F o r m u l a < / K e y > < / a : K e y > < a : V a l u e   i : t y p e = " M e a s u r e G r i d V i e w S t a t e I D i a g r a m T a g A d d i t i o n a l I n f o " / > < / a : K e y V a l u e O f D i a g r a m O b j e c t K e y a n y T y p e z b w N T n L X > < a : K e y V a l u e O f D i a g r a m O b j e c t K e y a n y T y p e z b w N T n L X > < a : K e y > < K e y > M e a s u r e s \ S u m   o f   M a r \ T a g I n f o \ V a l u e < / K e y > < / a : K e y > < a : V a l u e   i : t y p e = " M e a s u r e G r i d V i e w S t a t e I D i a g r a m T a g A d d i t i o n a l I n f o " / > < / a : K e y V a l u e O f D i a g r a m O b j e c t K e y a n y T y p e z b w N T n L X > < a : K e y V a l u e O f D i a g r a m O b j e c t K e y a n y T y p e z b w N T n L X > < a : K e y > < K e y > M e a s u r e s \ S u m   o f   A p r < / K e y > < / a : K e y > < a : V a l u e   i : t y p e = " M e a s u r e G r i d N o d e V i e w S t a t e " > < C o l u m n > 4 < / C o l u m n > < L a y e d O u t > t r u e < / L a y e d O u t > < W a s U I I n v i s i b l e > t r u e < / W a s U I I n v i s i b l e > < / a : V a l u e > < / a : K e y V a l u e O f D i a g r a m O b j e c t K e y a n y T y p e z b w N T n L X > < a : K e y V a l u e O f D i a g r a m O b j e c t K e y a n y T y p e z b w N T n L X > < a : K e y > < K e y > M e a s u r e s \ S u m   o f   A p r \ T a g I n f o \ F o r m u l a < / K e y > < / a : K e y > < a : V a l u e   i : t y p e = " M e a s u r e G r i d V i e w S t a t e I D i a g r a m T a g A d d i t i o n a l I n f o " / > < / a : K e y V a l u e O f D i a g r a m O b j e c t K e y a n y T y p e z b w N T n L X > < a : K e y V a l u e O f D i a g r a m O b j e c t K e y a n y T y p e z b w N T n L X > < a : K e y > < K e y > M e a s u r e s \ S u m   o f   A p r \ T a g I n f o \ V a l u e < / K e y > < / a : K e y > < a : V a l u e   i : t y p e = " M e a s u r e G r i d V i e w S t a t e I D i a g r a m T a g A d d i t i o n a l I n f o " / > < / a : K e y V a l u e O f D i a g r a m O b j e c t K e y a n y T y p e z b w N T n L X > < a : K e y V a l u e O f D i a g r a m O b j e c t K e y a n y T y p e z b w N T n L X > < a : K e y > < K e y > M e a s u r e s \ S u m   o f   M a y < / K e y > < / a : K e y > < a : V a l u e   i : t y p e = " M e a s u r e G r i d N o d e V i e w S t a t e " > < C o l u m n > 5 < / C o l u m n > < L a y e d O u t > t r u e < / L a y e d O u t > < W a s U I I n v i s i b l e > t r u e < / W a s U I I n v i s i b l e > < / a : V a l u e > < / a : K e y V a l u e O f D i a g r a m O b j e c t K e y a n y T y p e z b w N T n L X > < a : K e y V a l u e O f D i a g r a m O b j e c t K e y a n y T y p e z b w N T n L X > < a : K e y > < K e y > M e a s u r e s \ S u m   o f   M a y \ T a g I n f o \ F o r m u l a < / K e y > < / a : K e y > < a : V a l u e   i : t y p e = " M e a s u r e G r i d V i e w S t a t e I D i a g r a m T a g A d d i t i o n a l I n f o " / > < / a : K e y V a l u e O f D i a g r a m O b j e c t K e y a n y T y p e z b w N T n L X > < a : K e y V a l u e O f D i a g r a m O b j e c t K e y a n y T y p e z b w N T n L X > < a : K e y > < K e y > M e a s u r e s \ S u m   o f   M a y \ T a g I n f o \ V a l u e < / K e y > < / a : K e y > < a : V a l u e   i : t y p e = " M e a s u r e G r i d V i e w S t a t e I D i a g r a m T a g A d d i t i o n a l I n f o " / > < / a : K e y V a l u e O f D i a g r a m O b j e c t K e y a n y T y p e z b w N T n L X > < a : K e y V a l u e O f D i a g r a m O b j e c t K e y a n y T y p e z b w N T n L X > < a : K e y > < K e y > M e a s u r e s \ S u m   o f   J u n < / K e y > < / a : K e y > < a : V a l u e   i : t y p e = " M e a s u r e G r i d N o d e V i e w S t a t e " > < C o l u m n > 6 < / C o l u m n > < L a y e d O u t > t r u e < / L a y e d O u t > < W a s U I I n v i s i b l e > t r u e < / W a s U I I n v i s i b l e > < / a : V a l u e > < / a : K e y V a l u e O f D i a g r a m O b j e c t K e y a n y T y p e z b w N T n L X > < a : K e y V a l u e O f D i a g r a m O b j e c t K e y a n y T y p e z b w N T n L X > < a : K e y > < K e y > M e a s u r e s \ S u m   o f   J u n \ T a g I n f o \ F o r m u l a < / K e y > < / a : K e y > < a : V a l u e   i : t y p e = " M e a s u r e G r i d V i e w S t a t e I D i a g r a m T a g A d d i t i o n a l I n f o " / > < / a : K e y V a l u e O f D i a g r a m O b j e c t K e y a n y T y p e z b w N T n L X > < a : K e y V a l u e O f D i a g r a m O b j e c t K e y a n y T y p e z b w N T n L X > < a : K e y > < K e y > M e a s u r e s \ S u m   o f   J u n \ T a g I n f o \ V a l u e < / K e y > < / a : K e y > < a : V a l u e   i : t y p e = " M e a s u r e G r i d V i e w S t a t e I D i a g r a m T a g A d d i t i o n a l I n f o " / > < / a : K e y V a l u e O f D i a g r a m O b j e c t K e y a n y T y p e z b w N T n L X > < a : K e y V a l u e O f D i a g r a m O b j e c t K e y a n y T y p e z b w N T n L X > < a : K e y > < K e y > M e a s u r e s \ S u m   o f   J u l < / K e y > < / a : K e y > < a : V a l u e   i : t y p e = " M e a s u r e G r i d N o d e V i e w S t a t e " > < C o l u m n > 7 < / C o l u m n > < L a y e d O u t > t r u e < / L a y e d O u t > < W a s U I I n v i s i b l e > t r u e < / W a s U I I n v i s i b l e > < / a : V a l u e > < / a : K e y V a l u e O f D i a g r a m O b j e c t K e y a n y T y p e z b w N T n L X > < a : K e y V a l u e O f D i a g r a m O b j e c t K e y a n y T y p e z b w N T n L X > < a : K e y > < K e y > M e a s u r e s \ S u m   o f   J u l \ T a g I n f o \ F o r m u l a < / K e y > < / a : K e y > < a : V a l u e   i : t y p e = " M e a s u r e G r i d V i e w S t a t e I D i a g r a m T a g A d d i t i o n a l I n f o " / > < / a : K e y V a l u e O f D i a g r a m O b j e c t K e y a n y T y p e z b w N T n L X > < a : K e y V a l u e O f D i a g r a m O b j e c t K e y a n y T y p e z b w N T n L X > < a : K e y > < K e y > M e a s u r e s \ S u m   o f   J u l \ T a g I n f o \ V a l u e < / K e y > < / a : K e y > < a : V a l u e   i : t y p e = " M e a s u r e G r i d V i e w S t a t e I D i a g r a m T a g A d d i t i o n a l I n f o " / > < / a : K e y V a l u e O f D i a g r a m O b j e c t K e y a n y T y p e z b w N T n L X > < a : K e y V a l u e O f D i a g r a m O b j e c t K e y a n y T y p e z b w N T n L X > < a : K e y > < K e y > M e a s u r e s \ S u m   o f   A u g < / K e y > < / a : K e y > < a : V a l u e   i : t y p e = " M e a s u r e G r i d N o d e V i e w S t a t e " > < C o l u m n > 8 < / C o l u m n > < L a y e d O u t > t r u e < / L a y e d O u t > < W a s U I I n v i s i b l e > t r u e < / W a s U I I n v i s i b l e > < / a : V a l u e > < / a : K e y V a l u e O f D i a g r a m O b j e c t K e y a n y T y p e z b w N T n L X > < a : K e y V a l u e O f D i a g r a m O b j e c t K e y a n y T y p e z b w N T n L X > < a : K e y > < K e y > M e a s u r e s \ S u m   o f   A u g \ T a g I n f o \ F o r m u l a < / K e y > < / a : K e y > < a : V a l u e   i : t y p e = " M e a s u r e G r i d V i e w S t a t e I D i a g r a m T a g A d d i t i o n a l I n f o " / > < / a : K e y V a l u e O f D i a g r a m O b j e c t K e y a n y T y p e z b w N T n L X > < a : K e y V a l u e O f D i a g r a m O b j e c t K e y a n y T y p e z b w N T n L X > < a : K e y > < K e y > M e a s u r e s \ S u m   o f   A u g \ T a g I n f o \ V a l u e < / K e y > < / a : K e y > < a : V a l u e   i : t y p e = " M e a s u r e G r i d V i e w S t a t e I D i a g r a m T a g A d d i t i o n a l I n f o " / > < / a : K e y V a l u e O f D i a g r a m O b j e c t K e y a n y T y p e z b w N T n L X > < a : K e y V a l u e O f D i a g r a m O b j e c t K e y a n y T y p e z b w N T n L X > < a : K e y > < K e y > M e a s u r e s \ S u m   o f   S e p < / K e y > < / a : K e y > < a : V a l u e   i : t y p e = " M e a s u r e G r i d N o d e V i e w S t a t e " > < C o l u m n > 9 < / C o l u m n > < L a y e d O u t > t r u e < / L a y e d O u t > < W a s U I I n v i s i b l e > t r u e < / W a s U I I n v i s i b l e > < / a : V a l u e > < / a : K e y V a l u e O f D i a g r a m O b j e c t K e y a n y T y p e z b w N T n L X > < a : K e y V a l u e O f D i a g r a m O b j e c t K e y a n y T y p e z b w N T n L X > < a : K e y > < K e y > M e a s u r e s \ S u m   o f   S e p \ T a g I n f o \ F o r m u l a < / K e y > < / a : K e y > < a : V a l u e   i : t y p e = " M e a s u r e G r i d V i e w S t a t e I D i a g r a m T a g A d d i t i o n a l I n f o " / > < / a : K e y V a l u e O f D i a g r a m O b j e c t K e y a n y T y p e z b w N T n L X > < a : K e y V a l u e O f D i a g r a m O b j e c t K e y a n y T y p e z b w N T n L X > < a : K e y > < K e y > M e a s u r e s \ S u m   o f   S e p \ T a g I n f o \ V a l u e < / K e y > < / a : K e y > < a : V a l u e   i : t y p e = " M e a s u r e G r i d V i e w S t a t e I D i a g r a m T a g A d d i t i o n a l I n f o " / > < / a : K e y V a l u e O f D i a g r a m O b j e c t K e y a n y T y p e z b w N T n L X > < a : K e y V a l u e O f D i a g r a m O b j e c t K e y a n y T y p e z b w N T n L X > < a : K e y > < K e y > M e a s u r e s \ S u m   o f   O c t < / K e y > < / a : K e y > < a : V a l u e   i : t y p e = " M e a s u r e G r i d N o d e V i e w S t a t e " > < C o l u m n > 1 0 < / C o l u m n > < L a y e d O u t > t r u e < / L a y e d O u t > < W a s U I I n v i s i b l e > t r u e < / W a s U I I n v i s i b l e > < / a : V a l u e > < / a : K e y V a l u e O f D i a g r a m O b j e c t K e y a n y T y p e z b w N T n L X > < a : K e y V a l u e O f D i a g r a m O b j e c t K e y a n y T y p e z b w N T n L X > < a : K e y > < K e y > M e a s u r e s \ S u m   o f   O c t \ T a g I n f o \ F o r m u l a < / K e y > < / a : K e y > < a : V a l u e   i : t y p e = " M e a s u r e G r i d V i e w S t a t e I D i a g r a m T a g A d d i t i o n a l I n f o " / > < / a : K e y V a l u e O f D i a g r a m O b j e c t K e y a n y T y p e z b w N T n L X > < a : K e y V a l u e O f D i a g r a m O b j e c t K e y a n y T y p e z b w N T n L X > < a : K e y > < K e y > M e a s u r e s \ S u m   o f   O c t \ T a g I n f o \ V a l u e < / K e y > < / a : K e y > < a : V a l u e   i : t y p e = " M e a s u r e G r i d V i e w S t a t e I D i a g r a m T a g A d d i t i o n a l I n f o " / > < / a : K e y V a l u e O f D i a g r a m O b j e c t K e y a n y T y p e z b w N T n L X > < a : K e y V a l u e O f D i a g r a m O b j e c t K e y a n y T y p e z b w N T n L X > < a : K e y > < K e y > M e a s u r e s \ S u m   o f   N o v < / K e y > < / a : K e y > < a : V a l u e   i : t y p e = " M e a s u r e G r i d N o d e V i e w S t a t e " > < C o l u m n > 1 1 < / C o l u m n > < L a y e d O u t > t r u e < / L a y e d O u t > < W a s U I I n v i s i b l e > t r u e < / W a s U I I n v i s i b l e > < / a : V a l u e > < / a : K e y V a l u e O f D i a g r a m O b j e c t K e y a n y T y p e z b w N T n L X > < a : K e y V a l u e O f D i a g r a m O b j e c t K e y a n y T y p e z b w N T n L X > < a : K e y > < K e y > M e a s u r e s \ S u m   o f   N o v \ T a g I n f o \ F o r m u l a < / K e y > < / a : K e y > < a : V a l u e   i : t y p e = " M e a s u r e G r i d V i e w S t a t e I D i a g r a m T a g A d d i t i o n a l I n f o " / > < / a : K e y V a l u e O f D i a g r a m O b j e c t K e y a n y T y p e z b w N T n L X > < a : K e y V a l u e O f D i a g r a m O b j e c t K e y a n y T y p e z b w N T n L X > < a : K e y > < K e y > M e a s u r e s \ S u m   o f   N o v \ T a g I n f o \ V a l u e < / K e y > < / a : K e y > < a : V a l u e   i : t y p e = " M e a s u r e G r i d V i e w S t a t e I D i a g r a m T a g A d d i t i o n a l I n f o " / > < / a : K e y V a l u e O f D i a g r a m O b j e c t K e y a n y T y p e z b w N T n L X > < a : K e y V a l u e O f D i a g r a m O b j e c t K e y a n y T y p e z b w N T n L X > < a : K e y > < K e y > M e a s u r e s \ S u m   o f   D e c < / K e y > < / a : K e y > < a : V a l u e   i : t y p e = " M e a s u r e G r i d N o d e V i e w S t a t e " > < C o l u m n > 1 2 < / C o l u m n > < L a y e d O u t > t r u e < / L a y e d O u t > < W a s U I I n v i s i b l e > t r u e < / W a s U I I n v i s i b l e > < / a : V a l u e > < / a : K e y V a l u e O f D i a g r a m O b j e c t K e y a n y T y p e z b w N T n L X > < a : K e y V a l u e O f D i a g r a m O b j e c t K e y a n y T y p e z b w N T n L X > < a : K e y > < K e y > M e a s u r e s \ S u m   o f   D e c \ T a g I n f o \ F o r m u l a < / K e y > < / a : K e y > < a : V a l u e   i : t y p e = " M e a s u r e G r i d V i e w S t a t e I D i a g r a m T a g A d d i t i o n a l I n f o " / > < / a : K e y V a l u e O f D i a g r a m O b j e c t K e y a n y T y p e z b w N T n L X > < a : K e y V a l u e O f D i a g r a m O b j e c t K e y a n y T y p e z b w N T n L X > < a : K e y > < K e y > M e a s u r e s \ S u m   o f   D e c \ T a g I n f o \ V a l u e 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 J a n & g t ; - & l t ; M e a s u r e s \ J a n & g t ; < / K e y > < / a : K e y > < a : V a l u e   i : t y p e = " M e a s u r e G r i d V i e w S t a t e I D i a g r a m L i n k " / > < / a : K e y V a l u e O f D i a g r a m O b j e c t K e y a n y T y p e z b w N T n L X > < a : K e y V a l u e O f D i a g r a m O b j e c t K e y a n y T y p e z b w N T n L X > < a : K e y > < K e y > L i n k s \ & l t ; C o l u m n s \ S u m   o f   J a n & g t ; - & l t ; M e a s u r e s \ J a n & g t ; \ C O L U M N < / K e y > < / a : K e y > < a : V a l u e   i : t y p e = " M e a s u r e G r i d V i e w S t a t e I D i a g r a m L i n k E n d p o i n t " / > < / a : K e y V a l u e O f D i a g r a m O b j e c t K e y a n y T y p e z b w N T n L X > < a : K e y V a l u e O f D i a g r a m O b j e c t K e y a n y T y p e z b w N T n L X > < a : K e y > < K e y > L i n k s \ & l t ; C o l u m n s \ S u m   o f   J a n & g t ; - & l t ; M e a s u r e s \ J a n & g t ; \ M E A S U R E < / K e y > < / a : K e y > < a : V a l u e   i : t y p e = " M e a s u r e G r i d V i e w S t a t e I D i a g r a m L i n k E n d p o i n t " / > < / a : K e y V a l u e O f D i a g r a m O b j e c t K e y a n y T y p e z b w N T n L X > < a : K e y V a l u e O f D i a g r a m O b j e c t K e y a n y T y p e z b w N T n L X > < a : K e y > < K e y > L i n k s \ & l t ; C o l u m n s \ S u m   o f   F e b & g t ; - & l t ; M e a s u r e s \ F e b & g t ; < / K e y > < / a : K e y > < a : V a l u e   i : t y p e = " M e a s u r e G r i d V i e w S t a t e I D i a g r a m L i n k " / > < / a : K e y V a l u e O f D i a g r a m O b j e c t K e y a n y T y p e z b w N T n L X > < a : K e y V a l u e O f D i a g r a m O b j e c t K e y a n y T y p e z b w N T n L X > < a : K e y > < K e y > L i n k s \ & l t ; C o l u m n s \ S u m   o f   F e b & g t ; - & l t ; M e a s u r e s \ F e b & g t ; \ C O L U M N < / K e y > < / a : K e y > < a : V a l u e   i : t y p e = " M e a s u r e G r i d V i e w S t a t e I D i a g r a m L i n k E n d p o i n t " / > < / a : K e y V a l u e O f D i a g r a m O b j e c t K e y a n y T y p e z b w N T n L X > < a : K e y V a l u e O f D i a g r a m O b j e c t K e y a n y T y p e z b w N T n L X > < a : K e y > < K e y > L i n k s \ & l t ; C o l u m n s \ S u m   o f   F e b & g t ; - & l t ; M e a s u r e s \ F e b & g t ; \ M E A S U R E < / K e y > < / a : K e y > < a : V a l u e   i : t y p e = " M e a s u r e G r i d V i e w S t a t e I D i a g r a m L i n k E n d p o i n t " / > < / a : K e y V a l u e O f D i a g r a m O b j e c t K e y a n y T y p e z b w N T n L X > < a : K e y V a l u e O f D i a g r a m O b j e c t K e y a n y T y p e z b w N T n L X > < a : K e y > < K e y > L i n k s \ & l t ; C o l u m n s \ S u m   o f   M a r & g t ; - & l t ; M e a s u r e s \ M a r & g t ; < / K e y > < / a : K e y > < a : V a l u e   i : t y p e = " M e a s u r e G r i d V i e w S t a t e I D i a g r a m L i n k " / > < / a : K e y V a l u e O f D i a g r a m O b j e c t K e y a n y T y p e z b w N T n L X > < a : K e y V a l u e O f D i a g r a m O b j e c t K e y a n y T y p e z b w N T n L X > < a : K e y > < K e y > L i n k s \ & l t ; C o l u m n s \ S u m   o f   M a r & g t ; - & l t ; M e a s u r e s \ M a r & g t ; \ C O L U M N < / K e y > < / a : K e y > < a : V a l u e   i : t y p e = " M e a s u r e G r i d V i e w S t a t e I D i a g r a m L i n k E n d p o i n t " / > < / a : K e y V a l u e O f D i a g r a m O b j e c t K e y a n y T y p e z b w N T n L X > < a : K e y V a l u e O f D i a g r a m O b j e c t K e y a n y T y p e z b w N T n L X > < a : K e y > < K e y > L i n k s \ & l t ; C o l u m n s \ S u m   o f   M a r & g t ; - & l t ; M e a s u r e s \ M a r & g t ; \ M E A S U R E < / K e y > < / a : K e y > < a : V a l u e   i : t y p e = " M e a s u r e G r i d V i e w S t a t e I D i a g r a m L i n k E n d p o i n t " / > < / a : K e y V a l u e O f D i a g r a m O b j e c t K e y a n y T y p e z b w N T n L X > < a : K e y V a l u e O f D i a g r a m O b j e c t K e y a n y T y p e z b w N T n L X > < a : K e y > < K e y > L i n k s \ & l t ; C o l u m n s \ S u m   o f   A p r & g t ; - & l t ; M e a s u r e s \ A p r & g t ; < / K e y > < / a : K e y > < a : V a l u e   i : t y p e = " M e a s u r e G r i d V i e w S t a t e I D i a g r a m L i n k " / > < / a : K e y V a l u e O f D i a g r a m O b j e c t K e y a n y T y p e z b w N T n L X > < a : K e y V a l u e O f D i a g r a m O b j e c t K e y a n y T y p e z b w N T n L X > < a : K e y > < K e y > L i n k s \ & l t ; C o l u m n s \ S u m   o f   A p r & g t ; - & l t ; M e a s u r e s \ A p r & g t ; \ C O L U M N < / K e y > < / a : K e y > < a : V a l u e   i : t y p e = " M e a s u r e G r i d V i e w S t a t e I D i a g r a m L i n k E n d p o i n t " / > < / a : K e y V a l u e O f D i a g r a m O b j e c t K e y a n y T y p e z b w N T n L X > < a : K e y V a l u e O f D i a g r a m O b j e c t K e y a n y T y p e z b w N T n L X > < a : K e y > < K e y > L i n k s \ & l t ; C o l u m n s \ S u m   o f   A p r & g t ; - & l t ; M e a s u r e s \ A p r & g t ; \ M E A S U R E < / K e y > < / a : K e y > < a : V a l u e   i : t y p e = " M e a s u r e G r i d V i e w S t a t e I D i a g r a m L i n k E n d p o i n t " / > < / a : K e y V a l u e O f D i a g r a m O b j e c t K e y a n y T y p e z b w N T n L X > < a : K e y V a l u e O f D i a g r a m O b j e c t K e y a n y T y p e z b w N T n L X > < a : K e y > < K e y > L i n k s \ & l t ; C o l u m n s \ S u m   o f   M a y & g t ; - & l t ; M e a s u r e s \ M a y & g t ; < / K e y > < / a : K e y > < a : V a l u e   i : t y p e = " M e a s u r e G r i d V i e w S t a t e I D i a g r a m L i n k " / > < / a : K e y V a l u e O f D i a g r a m O b j e c t K e y a n y T y p e z b w N T n L X > < a : K e y V a l u e O f D i a g r a m O b j e c t K e y a n y T y p e z b w N T n L X > < a : K e y > < K e y > L i n k s \ & l t ; C o l u m n s \ S u m   o f   M a y & g t ; - & l t ; M e a s u r e s \ M a y & g t ; \ C O L U M N < / K e y > < / a : K e y > < a : V a l u e   i : t y p e = " M e a s u r e G r i d V i e w S t a t e I D i a g r a m L i n k E n d p o i n t " / > < / a : K e y V a l u e O f D i a g r a m O b j e c t K e y a n y T y p e z b w N T n L X > < a : K e y V a l u e O f D i a g r a m O b j e c t K e y a n y T y p e z b w N T n L X > < a : K e y > < K e y > L i n k s \ & l t ; C o l u m n s \ S u m   o f   M a y & g t ; - & l t ; M e a s u r e s \ M a y & g t ; \ M E A S U R E < / K e y > < / a : K e y > < a : V a l u e   i : t y p e = " M e a s u r e G r i d V i e w S t a t e I D i a g r a m L i n k E n d p o i n t " / > < / a : K e y V a l u e O f D i a g r a m O b j e c t K e y a n y T y p e z b w N T n L X > < a : K e y V a l u e O f D i a g r a m O b j e c t K e y a n y T y p e z b w N T n L X > < a : K e y > < K e y > L i n k s \ & l t ; C o l u m n s \ S u m   o f   J u n & g t ; - & l t ; M e a s u r e s \ J u n & g t ; < / K e y > < / a : K e y > < a : V a l u e   i : t y p e = " M e a s u r e G r i d V i e w S t a t e I D i a g r a m L i n k " / > < / a : K e y V a l u e O f D i a g r a m O b j e c t K e y a n y T y p e z b w N T n L X > < a : K e y V a l u e O f D i a g r a m O b j e c t K e y a n y T y p e z b w N T n L X > < a : K e y > < K e y > L i n k s \ & l t ; C o l u m n s \ S u m   o f   J u n & g t ; - & l t ; M e a s u r e s \ J u n & g t ; \ C O L U M N < / K e y > < / a : K e y > < a : V a l u e   i : t y p e = " M e a s u r e G r i d V i e w S t a t e I D i a g r a m L i n k E n d p o i n t " / > < / a : K e y V a l u e O f D i a g r a m O b j e c t K e y a n y T y p e z b w N T n L X > < a : K e y V a l u e O f D i a g r a m O b j e c t K e y a n y T y p e z b w N T n L X > < a : K e y > < K e y > L i n k s \ & l t ; C o l u m n s \ S u m   o f   J u n & g t ; - & l t ; M e a s u r e s \ J u n & g t ; \ M E A S U R E < / K e y > < / a : K e y > < a : V a l u e   i : t y p e = " M e a s u r e G r i d V i e w S t a t e I D i a g r a m L i n k E n d p o i n t " / > < / a : K e y V a l u e O f D i a g r a m O b j e c t K e y a n y T y p e z b w N T n L X > < a : K e y V a l u e O f D i a g r a m O b j e c t K e y a n y T y p e z b w N T n L X > < a : K e y > < K e y > L i n k s \ & l t ; C o l u m n s \ S u m   o f   J u l & g t ; - & l t ; M e a s u r e s \ J u l & g t ; < / K e y > < / a : K e y > < a : V a l u e   i : t y p e = " M e a s u r e G r i d V i e w S t a t e I D i a g r a m L i n k " / > < / a : K e y V a l u e O f D i a g r a m O b j e c t K e y a n y T y p e z b w N T n L X > < a : K e y V a l u e O f D i a g r a m O b j e c t K e y a n y T y p e z b w N T n L X > < a : K e y > < K e y > L i n k s \ & l t ; C o l u m n s \ S u m   o f   J u l & g t ; - & l t ; M e a s u r e s \ J u l & g t ; \ C O L U M N < / K e y > < / a : K e y > < a : V a l u e   i : t y p e = " M e a s u r e G r i d V i e w S t a t e I D i a g r a m L i n k E n d p o i n t " / > < / a : K e y V a l u e O f D i a g r a m O b j e c t K e y a n y T y p e z b w N T n L X > < a : K e y V a l u e O f D i a g r a m O b j e c t K e y a n y T y p e z b w N T n L X > < a : K e y > < K e y > L i n k s \ & l t ; C o l u m n s \ S u m   o f   J u l & g t ; - & l t ; M e a s u r e s \ J u l & g t ; \ M E A S U R E < / K e y > < / a : K e y > < a : V a l u e   i : t y p e = " M e a s u r e G r i d V i e w S t a t e I D i a g r a m L i n k E n d p o i n t " / > < / a : K e y V a l u e O f D i a g r a m O b j e c t K e y a n y T y p e z b w N T n L X > < a : K e y V a l u e O f D i a g r a m O b j e c t K e y a n y T y p e z b w N T n L X > < a : K e y > < K e y > L i n k s \ & l t ; C o l u m n s \ S u m   o f   A u g & g t ; - & l t ; M e a s u r e s \ A u g & g t ; < / K e y > < / a : K e y > < a : V a l u e   i : t y p e = " M e a s u r e G r i d V i e w S t a t e I D i a g r a m L i n k " / > < / a : K e y V a l u e O f D i a g r a m O b j e c t K e y a n y T y p e z b w N T n L X > < a : K e y V a l u e O f D i a g r a m O b j e c t K e y a n y T y p e z b w N T n L X > < a : K e y > < K e y > L i n k s \ & l t ; C o l u m n s \ S u m   o f   A u g & g t ; - & l t ; M e a s u r e s \ A u g & g t ; \ C O L U M N < / K e y > < / a : K e y > < a : V a l u e   i : t y p e = " M e a s u r e G r i d V i e w S t a t e I D i a g r a m L i n k E n d p o i n t " / > < / a : K e y V a l u e O f D i a g r a m O b j e c t K e y a n y T y p e z b w N T n L X > < a : K e y V a l u e O f D i a g r a m O b j e c t K e y a n y T y p e z b w N T n L X > < a : K e y > < K e y > L i n k s \ & l t ; C o l u m n s \ S u m   o f   A u g & g t ; - & l t ; M e a s u r e s \ A u g & g t ; \ M E A S U R E < / K e y > < / a : K e y > < a : V a l u e   i : t y p e = " M e a s u r e G r i d V i e w S t a t e I D i a g r a m L i n k E n d p o i n t " / > < / a : K e y V a l u e O f D i a g r a m O b j e c t K e y a n y T y p e z b w N T n L X > < a : K e y V a l u e O f D i a g r a m O b j e c t K e y a n y T y p e z b w N T n L X > < a : K e y > < K e y > L i n k s \ & l t ; C o l u m n s \ S u m   o f   S e p & g t ; - & l t ; M e a s u r e s \ S e p & g t ; < / K e y > < / a : K e y > < a : V a l u e   i : t y p e = " M e a s u r e G r i d V i e w S t a t e I D i a g r a m L i n k " / > < / a : K e y V a l u e O f D i a g r a m O b j e c t K e y a n y T y p e z b w N T n L X > < a : K e y V a l u e O f D i a g r a m O b j e c t K e y a n y T y p e z b w N T n L X > < a : K e y > < K e y > L i n k s \ & l t ; C o l u m n s \ S u m   o f   S e p & g t ; - & l t ; M e a s u r e s \ S e p & g t ; \ C O L U M N < / K e y > < / a : K e y > < a : V a l u e   i : t y p e = " M e a s u r e G r i d V i e w S t a t e I D i a g r a m L i n k E n d p o i n t " / > < / a : K e y V a l u e O f D i a g r a m O b j e c t K e y a n y T y p e z b w N T n L X > < a : K e y V a l u e O f D i a g r a m O b j e c t K e y a n y T y p e z b w N T n L X > < a : K e y > < K e y > L i n k s \ & l t ; C o l u m n s \ S u m   o f   S e p & g t ; - & l t ; M e a s u r e s \ S e p & g t ; \ M E A S U R E < / K e y > < / a : K e y > < a : V a l u e   i : t y p e = " M e a s u r e G r i d V i e w S t a t e I D i a g r a m L i n k E n d p o i n t " / > < / a : K e y V a l u e O f D i a g r a m O b j e c t K e y a n y T y p e z b w N T n L X > < a : K e y V a l u e O f D i a g r a m O b j e c t K e y a n y T y p e z b w N T n L X > < a : K e y > < K e y > L i n k s \ & l t ; C o l u m n s \ S u m   o f   O c t & g t ; - & l t ; M e a s u r e s \ O c t & g t ; < / K e y > < / a : K e y > < a : V a l u e   i : t y p e = " M e a s u r e G r i d V i e w S t a t e I D i a g r a m L i n k " / > < / a : K e y V a l u e O f D i a g r a m O b j e c t K e y a n y T y p e z b w N T n L X > < a : K e y V a l u e O f D i a g r a m O b j e c t K e y a n y T y p e z b w N T n L X > < a : K e y > < K e y > L i n k s \ & l t ; C o l u m n s \ S u m   o f   O c t & g t ; - & l t ; M e a s u r e s \ O c t & g t ; \ C O L U M N < / K e y > < / a : K e y > < a : V a l u e   i : t y p e = " M e a s u r e G r i d V i e w S t a t e I D i a g r a m L i n k E n d p o i n t " / > < / a : K e y V a l u e O f D i a g r a m O b j e c t K e y a n y T y p e z b w N T n L X > < a : K e y V a l u e O f D i a g r a m O b j e c t K e y a n y T y p e z b w N T n L X > < a : K e y > < K e y > L i n k s \ & l t ; C o l u m n s \ S u m   o f   O c t & g t ; - & l t ; M e a s u r e s \ O c t & g t ; \ M E A S U R E < / K e y > < / a : K e y > < a : V a l u e   i : t y p e = " M e a s u r e G r i d V i e w S t a t e I D i a g r a m L i n k E n d p o i n t " / > < / a : K e y V a l u e O f D i a g r a m O b j e c t K e y a n y T y p e z b w N T n L X > < a : K e y V a l u e O f D i a g r a m O b j e c t K e y a n y T y p e z b w N T n L X > < a : K e y > < K e y > L i n k s \ & l t ; C o l u m n s \ S u m   o f   N o v & g t ; - & l t ; M e a s u r e s \ N o v & g t ; < / K e y > < / a : K e y > < a : V a l u e   i : t y p e = " M e a s u r e G r i d V i e w S t a t e I D i a g r a m L i n k " / > < / a : K e y V a l u e O f D i a g r a m O b j e c t K e y a n y T y p e z b w N T n L X > < a : K e y V a l u e O f D i a g r a m O b j e c t K e y a n y T y p e z b w N T n L X > < a : K e y > < K e y > L i n k s \ & l t ; C o l u m n s \ S u m   o f   N o v & g t ; - & l t ; M e a s u r e s \ N o v & g t ; \ C O L U M N < / K e y > < / a : K e y > < a : V a l u e   i : t y p e = " M e a s u r e G r i d V i e w S t a t e I D i a g r a m L i n k E n d p o i n t " / > < / a : K e y V a l u e O f D i a g r a m O b j e c t K e y a n y T y p e z b w N T n L X > < a : K e y V a l u e O f D i a g r a m O b j e c t K e y a n y T y p e z b w N T n L X > < a : K e y > < K e y > L i n k s \ & l t ; C o l u m n s \ S u m   o f   N o v & g t ; - & l t ; M e a s u r e s \ N o v & g t ; \ M E A S U R E < / K e y > < / a : K e y > < a : V a l u e   i : t y p e = " M e a s u r e G r i d V i e w S t a t e I D i a g r a m L i n k E n d p o i n t " / > < / a : K e y V a l u e O f D i a g r a m O b j e c t K e y a n y T y p e z b w N T n L X > < a : K e y V a l u e O f D i a g r a m O b j e c t K e y a n y T y p e z b w N T n L X > < a : K e y > < K e y > L i n k s \ & l t ; C o l u m n s \ S u m   o f   D e c & g t ; - & l t ; M e a s u r e s \ D e c & g t ; < / K e y > < / a : K e y > < a : V a l u e   i : t y p e = " M e a s u r e G r i d V i e w S t a t e I D i a g r a m L i n k " / > < / a : K e y V a l u e O f D i a g r a m O b j e c t K e y a n y T y p e z b w N T n L X > < a : K e y V a l u e O f D i a g r a m O b j e c t K e y a n y T y p e z b w N T n L X > < a : K e y > < K e y > L i n k s \ & l t ; C o l u m n s \ S u m   o f   D e c & g t ; - & l t ; M e a s u r e s \ D e c & g t ; \ C O L U M N < / K e y > < / a : K e y > < a : V a l u e   i : t y p e = " M e a s u r e G r i d V i e w S t a t e I D i a g r a m L i n k E n d p o i n t " / > < / a : K e y V a l u e O f D i a g r a m O b j e c t K e y a n y T y p e z b w N T n L X > < a : K e y V a l u e O f D i a g r a m O b j e c t K e y a n y T y p e z b w N T n L X > < a : K e y > < K e y > L i n k s \ & l t ; C o l u m n s \ S u m   o f   D e c & g t ; - & l t ; M e a s u r e s \ D e c & g t ; \ M E A S U R E < / K e y > < / a : K e y > < a : V a l u e   i : t y p e = " M e a s u r e G r i d V i e w S t a t e I D i a g r a m L i n k E n d p o i n t " / > < / a : K e y V a l u e O f D i a g r a m O b j e c t K e y a n y T y p e z b w N T n L X > < / V i e w S t a t e s > < / D i a g r a m M a n a g e r . S e r i a l i z a b l e D i a g r a m > < D i a g r a m M a n a g e r . S e r i a l i z a b l e D i a g r a m > < A d a p t e r   i : t y p e = " M e a s u r e D i a g r a m S a n d b o x A d a p t e r " > < T a b l e N a m e > p 0 t o 5 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 3 < / K e y > < / D i a g r a m O b j e c t K e y > < D i a g r a m O b j e c t K e y > < K e y > M e a s u r e s \ S u m   o f   J a n   3 \ T a g I n f o \ F o r m u l a < / K e y > < / D i a g r a m O b j e c t K e y > < D i a g r a m O b j e c t K e y > < K e y > M e a s u r e s \ S u m   o f   J a n   3 \ T a g I n f o \ V a l u e < / K e y > < / D i a g r a m O b j e c t K e y > < D i a g r a m O b j e c t K e y > < K e y > M e a s u r e s \ S u m   o f   F e b   3 < / K e y > < / D i a g r a m O b j e c t K e y > < D i a g r a m O b j e c t K e y > < K e y > M e a s u r e s \ S u m   o f   F e b   3 \ T a g I n f o \ F o r m u l a < / K e y > < / D i a g r a m O b j e c t K e y > < D i a g r a m O b j e c t K e y > < K e y > M e a s u r e s \ S u m   o f   F e b   3 \ T a g I n f o \ V a l u e < / K e y > < / D i a g r a m O b j e c t K e y > < D i a g r a m O b j e c t K e y > < K e y > M e a s u r e s \ S u m   o f   M a r   3 < / K e y > < / D i a g r a m O b j e c t K e y > < D i a g r a m O b j e c t K e y > < K e y > M e a s u r e s \ S u m   o f   M a r   3 \ T a g I n f o \ F o r m u l a < / K e y > < / D i a g r a m O b j e c t K e y > < D i a g r a m O b j e c t K e y > < K e y > M e a s u r e s \ S u m   o f   M a r   3 \ T a g I n f o \ V a l u e < / K e y > < / D i a g r a m O b j e c t K e y > < D i a g r a m O b j e c t K e y > < K e y > M e a s u r e s \ S u m   o f   A p r   3 < / K e y > < / D i a g r a m O b j e c t K e y > < D i a g r a m O b j e c t K e y > < K e y > M e a s u r e s \ S u m   o f   A p r   3 \ T a g I n f o \ F o r m u l a < / K e y > < / D i a g r a m O b j e c t K e y > < D i a g r a m O b j e c t K e y > < K e y > M e a s u r e s \ S u m   o f   A p r   3 \ T a g I n f o \ V a l u e < / K e y > < / D i a g r a m O b j e c t K e y > < D i a g r a m O b j e c t K e y > < K e y > M e a s u r e s \ S u m   o f   M a y   3 < / K e y > < / D i a g r a m O b j e c t K e y > < D i a g r a m O b j e c t K e y > < K e y > M e a s u r e s \ S u m   o f   M a y   3 \ T a g I n f o \ F o r m u l a < / K e y > < / D i a g r a m O b j e c t K e y > < D i a g r a m O b j e c t K e y > < K e y > M e a s u r e s \ S u m   o f   M a y   3 \ T a g I n f o \ V a l u e < / K e y > < / D i a g r a m O b j e c t K e y > < D i a g r a m O b j e c t K e y > < K e y > M e a s u r e s \ S u m   o f   J u n   3 < / K e y > < / D i a g r a m O b j e c t K e y > < D i a g r a m O b j e c t K e y > < K e y > M e a s u r e s \ S u m   o f   J u n   3 \ T a g I n f o \ F o r m u l a < / K e y > < / D i a g r a m O b j e c t K e y > < D i a g r a m O b j e c t K e y > < K e y > M e a s u r e s \ S u m   o f   J u n   3 \ T a g I n f o \ V a l u e < / K e y > < / D i a g r a m O b j e c t K e y > < D i a g r a m O b j e c t K e y > < K e y > M e a s u r e s \ S u m   o f   J u l   3 < / K e y > < / D i a g r a m O b j e c t K e y > < D i a g r a m O b j e c t K e y > < K e y > M e a s u r e s \ S u m   o f   J u l   3 \ T a g I n f o \ F o r m u l a < / K e y > < / D i a g r a m O b j e c t K e y > < D i a g r a m O b j e c t K e y > < K e y > M e a s u r e s \ S u m   o f   J u l   3 \ T a g I n f o \ V a l u e < / K e y > < / D i a g r a m O b j e c t K e y > < D i a g r a m O b j e c t K e y > < K e y > M e a s u r e s \ S u m   o f   A u g   3 < / K e y > < / D i a g r a m O b j e c t K e y > < D i a g r a m O b j e c t K e y > < K e y > M e a s u r e s \ S u m   o f   A u g   3 \ T a g I n f o \ F o r m u l a < / K e y > < / D i a g r a m O b j e c t K e y > < D i a g r a m O b j e c t K e y > < K e y > M e a s u r e s \ S u m   o f   A u g   3 \ T a g I n f o \ V a l u e < / K e y > < / D i a g r a m O b j e c t K e y > < D i a g r a m O b j e c t K e y > < K e y > M e a s u r e s \ S u m   o f   S e p   3 < / K e y > < / D i a g r a m O b j e c t K e y > < D i a g r a m O b j e c t K e y > < K e y > M e a s u r e s \ S u m   o f   S e p   3 \ T a g I n f o \ F o r m u l a < / K e y > < / D i a g r a m O b j e c t K e y > < D i a g r a m O b j e c t K e y > < K e y > M e a s u r e s \ S u m   o f   S e p   3 \ T a g I n f o \ V a l u e < / K e y > < / D i a g r a m O b j e c t K e y > < D i a g r a m O b j e c t K e y > < K e y > M e a s u r e s \ S u m   o f   O c t   3 < / K e y > < / D i a g r a m O b j e c t K e y > < D i a g r a m O b j e c t K e y > < K e y > M e a s u r e s \ S u m   o f   O c t   3 \ T a g I n f o \ F o r m u l a < / K e y > < / D i a g r a m O b j e c t K e y > < D i a g r a m O b j e c t K e y > < K e y > M e a s u r e s \ S u m   o f   O c t   3 \ T a g I n f o \ V a l u e < / K e y > < / D i a g r a m O b j e c t K e y > < D i a g r a m O b j e c t K e y > < K e y > M e a s u r e s \ S u m   o f   N o v   3 < / K e y > < / D i a g r a m O b j e c t K e y > < D i a g r a m O b j e c t K e y > < K e y > M e a s u r e s \ S u m   o f   N o v   3 \ T a g I n f o \ F o r m u l a < / K e y > < / D i a g r a m O b j e c t K e y > < D i a g r a m O b j e c t K e y > < K e y > M e a s u r e s \ S u m   o f   N o v   3 \ T a g I n f o \ V a l u e < / K e y > < / D i a g r a m O b j e c t K e y > < D i a g r a m O b j e c t K e y > < K e y > M e a s u r e s \ S u m   o f   D e c   3 < / K e y > < / D i a g r a m O b j e c t K e y > < D i a g r a m O b j e c t K e y > < K e y > M e a s u r e s \ S u m   o f   D e c   3 \ T a g I n f o \ F o r m u l a < / K e y > < / D i a g r a m O b j e c t K e y > < D i a g r a m O b j e c t K e y > < K e y > M e a s u r e s \ S u m   o f   D e c   3 \ T a g I n f o \ V a l u e 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  3 & g t ; - & l t ; M e a s u r e s \ J a n & g t ; < / K e y > < / D i a g r a m O b j e c t K e y > < D i a g r a m O b j e c t K e y > < K e y > L i n k s \ & l t ; C o l u m n s \ S u m   o f   J a n   3 & g t ; - & l t ; M e a s u r e s \ J a n & g t ; \ C O L U M N < / K e y > < / D i a g r a m O b j e c t K e y > < D i a g r a m O b j e c t K e y > < K e y > L i n k s \ & l t ; C o l u m n s \ S u m   o f   J a n   3 & g t ; - & l t ; M e a s u r e s \ J a n & g t ; \ M E A S U R E < / K e y > < / D i a g r a m O b j e c t K e y > < D i a g r a m O b j e c t K e y > < K e y > L i n k s \ & l t ; C o l u m n s \ S u m   o f   F e b   3 & g t ; - & l t ; M e a s u r e s \ F e b & g t ; < / K e y > < / D i a g r a m O b j e c t K e y > < D i a g r a m O b j e c t K e y > < K e y > L i n k s \ & l t ; C o l u m n s \ S u m   o f   F e b   3 & g t ; - & l t ; M e a s u r e s \ F e b & g t ; \ C O L U M N < / K e y > < / D i a g r a m O b j e c t K e y > < D i a g r a m O b j e c t K e y > < K e y > L i n k s \ & l t ; C o l u m n s \ S u m   o f   F e b   3 & g t ; - & l t ; M e a s u r e s \ F e b & g t ; \ M E A S U R E < / K e y > < / D i a g r a m O b j e c t K e y > < D i a g r a m O b j e c t K e y > < K e y > L i n k s \ & l t ; C o l u m n s \ S u m   o f   M a r   3 & g t ; - & l t ; M e a s u r e s \ M a r & g t ; < / K e y > < / D i a g r a m O b j e c t K e y > < D i a g r a m O b j e c t K e y > < K e y > L i n k s \ & l t ; C o l u m n s \ S u m   o f   M a r   3 & g t ; - & l t ; M e a s u r e s \ M a r & g t ; \ C O L U M N < / K e y > < / D i a g r a m O b j e c t K e y > < D i a g r a m O b j e c t K e y > < K e y > L i n k s \ & l t ; C o l u m n s \ S u m   o f   M a r   3 & g t ; - & l t ; M e a s u r e s \ M a r & g t ; \ M E A S U R E < / K e y > < / D i a g r a m O b j e c t K e y > < D i a g r a m O b j e c t K e y > < K e y > L i n k s \ & l t ; C o l u m n s \ S u m   o f   A p r   3 & g t ; - & l t ; M e a s u r e s \ A p r & g t ; < / K e y > < / D i a g r a m O b j e c t K e y > < D i a g r a m O b j e c t K e y > < K e y > L i n k s \ & l t ; C o l u m n s \ S u m   o f   A p r   3 & g t ; - & l t ; M e a s u r e s \ A p r & g t ; \ C O L U M N < / K e y > < / D i a g r a m O b j e c t K e y > < D i a g r a m O b j e c t K e y > < K e y > L i n k s \ & l t ; C o l u m n s \ S u m   o f   A p r   3 & g t ; - & l t ; M e a s u r e s \ A p r & g t ; \ M E A S U R E < / K e y > < / D i a g r a m O b j e c t K e y > < D i a g r a m O b j e c t K e y > < K e y > L i n k s \ & l t ; C o l u m n s \ S u m   o f   M a y   3 & g t ; - & l t ; M e a s u r e s \ M a y & g t ; < / K e y > < / D i a g r a m O b j e c t K e y > < D i a g r a m O b j e c t K e y > < K e y > L i n k s \ & l t ; C o l u m n s \ S u m   o f   M a y   3 & g t ; - & l t ; M e a s u r e s \ M a y & g t ; \ C O L U M N < / K e y > < / D i a g r a m O b j e c t K e y > < D i a g r a m O b j e c t K e y > < K e y > L i n k s \ & l t ; C o l u m n s \ S u m   o f   M a y   3 & g t ; - & l t ; M e a s u r e s \ M a y & g t ; \ M E A S U R E < / K e y > < / D i a g r a m O b j e c t K e y > < D i a g r a m O b j e c t K e y > < K e y > L i n k s \ & l t ; C o l u m n s \ S u m   o f   J u n   3 & g t ; - & l t ; M e a s u r e s \ J u n & g t ; < / K e y > < / D i a g r a m O b j e c t K e y > < D i a g r a m O b j e c t K e y > < K e y > L i n k s \ & l t ; C o l u m n s \ S u m   o f   J u n   3 & g t ; - & l t ; M e a s u r e s \ J u n & g t ; \ C O L U M N < / K e y > < / D i a g r a m O b j e c t K e y > < D i a g r a m O b j e c t K e y > < K e y > L i n k s \ & l t ; C o l u m n s \ S u m   o f   J u n   3 & g t ; - & l t ; M e a s u r e s \ J u n & g t ; \ M E A S U R E < / K e y > < / D i a g r a m O b j e c t K e y > < D i a g r a m O b j e c t K e y > < K e y > L i n k s \ & l t ; C o l u m n s \ S u m   o f   J u l   3 & g t ; - & l t ; M e a s u r e s \ J u l & g t ; < / K e y > < / D i a g r a m O b j e c t K e y > < D i a g r a m O b j e c t K e y > < K e y > L i n k s \ & l t ; C o l u m n s \ S u m   o f   J u l   3 & g t ; - & l t ; M e a s u r e s \ J u l & g t ; \ C O L U M N < / K e y > < / D i a g r a m O b j e c t K e y > < D i a g r a m O b j e c t K e y > < K e y > L i n k s \ & l t ; C o l u m n s \ S u m   o f   J u l   3 & g t ; - & l t ; M e a s u r e s \ J u l & g t ; \ M E A S U R E < / K e y > < / D i a g r a m O b j e c t K e y > < D i a g r a m O b j e c t K e y > < K e y > L i n k s \ & l t ; C o l u m n s \ S u m   o f   A u g   3 & g t ; - & l t ; M e a s u r e s \ A u g & g t ; < / K e y > < / D i a g r a m O b j e c t K e y > < D i a g r a m O b j e c t K e y > < K e y > L i n k s \ & l t ; C o l u m n s \ S u m   o f   A u g   3 & g t ; - & l t ; M e a s u r e s \ A u g & g t ; \ C O L U M N < / K e y > < / D i a g r a m O b j e c t K e y > < D i a g r a m O b j e c t K e y > < K e y > L i n k s \ & l t ; C o l u m n s \ S u m   o f   A u g   3 & g t ; - & l t ; M e a s u r e s \ A u g & g t ; \ M E A S U R E < / K e y > < / D i a g r a m O b j e c t K e y > < D i a g r a m O b j e c t K e y > < K e y > L i n k s \ & l t ; C o l u m n s \ S u m   o f   S e p   3 & g t ; - & l t ; M e a s u r e s \ S e p & g t ; < / K e y > < / D i a g r a m O b j e c t K e y > < D i a g r a m O b j e c t K e y > < K e y > L i n k s \ & l t ; C o l u m n s \ S u m   o f   S e p   3 & g t ; - & l t ; M e a s u r e s \ S e p & g t ; \ C O L U M N < / K e y > < / D i a g r a m O b j e c t K e y > < D i a g r a m O b j e c t K e y > < K e y > L i n k s \ & l t ; C o l u m n s \ S u m   o f   S e p   3 & g t ; - & l t ; M e a s u r e s \ S e p & g t ; \ M E A S U R E < / K e y > < / D i a g r a m O b j e c t K e y > < D i a g r a m O b j e c t K e y > < K e y > L i n k s \ & l t ; C o l u m n s \ S u m   o f   O c t   3 & g t ; - & l t ; M e a s u r e s \ O c t & g t ; < / K e y > < / D i a g r a m O b j e c t K e y > < D i a g r a m O b j e c t K e y > < K e y > L i n k s \ & l t ; C o l u m n s \ S u m   o f   O c t   3 & g t ; - & l t ; M e a s u r e s \ O c t & g t ; \ C O L U M N < / K e y > < / D i a g r a m O b j e c t K e y > < D i a g r a m O b j e c t K e y > < K e y > L i n k s \ & l t ; C o l u m n s \ S u m   o f   O c t   3 & g t ; - & l t ; M e a s u r e s \ O c t & g t ; \ M E A S U R E < / K e y > < / D i a g r a m O b j e c t K e y > < D i a g r a m O b j e c t K e y > < K e y > L i n k s \ & l t ; C o l u m n s \ S u m   o f   N o v   3 & g t ; - & l t ; M e a s u r e s \ N o v & g t ; < / K e y > < / D i a g r a m O b j e c t K e y > < D i a g r a m O b j e c t K e y > < K e y > L i n k s \ & l t ; C o l u m n s \ S u m   o f   N o v   3 & g t ; - & l t ; M e a s u r e s \ N o v & g t ; \ C O L U M N < / K e y > < / D i a g r a m O b j e c t K e y > < D i a g r a m O b j e c t K e y > < K e y > L i n k s \ & l t ; C o l u m n s \ S u m   o f   N o v   3 & g t ; - & l t ; M e a s u r e s \ N o v & g t ; \ M E A S U R E < / K e y > < / D i a g r a m O b j e c t K e y > < D i a g r a m O b j e c t K e y > < K e y > L i n k s \ & l t ; C o l u m n s \ S u m   o f   D e c   3 & g t ; - & l t ; M e a s u r e s \ D e c & g t ; < / K e y > < / D i a g r a m O b j e c t K e y > < D i a g r a m O b j e c t K e y > < K e y > L i n k s \ & l t ; C o l u m n s \ S u m   o f   D e c   3 & g t ; - & l t ; M e a s u r e s \ D e c & g t ; \ C O L U M N < / K e y > < / D i a g r a m O b j e c t K e y > < D i a g r a m O b j e c t K e y > < K e y > L i n k s \ & l t ; C o l u m n s \ S u m   o f   D e c   3 & g t ; - & l t ; M e a s u r e s \ D e c & g t ; \ M E A S U R E 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 4 < / F o c u s R o w > < S e l e c t i o n E n d C o l u m n > 2 < / S e l e c t i o n E n d C o l u m n > < S e l e c t i o n E n d R o w > 4 < / S e l e c t i o n E n d R o w > < S e l e c t i o n S t a r t C o l u m n > 2 < / 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 3 < / K e y > < / a : K e y > < a : V a l u e   i : t y p e = " M e a s u r e G r i d N o d e V i e w S t a t e " > < C o l u m n > 1 < / C o l u m n > < L a y e d O u t > t r u e < / L a y e d O u t > < W a s U I I n v i s i b l e > t r u e < / W a s U I I n v i s i b l e > < / a : V a l u e > < / a : K e y V a l u e O f D i a g r a m O b j e c t K e y a n y T y p e z b w N T n L X > < a : K e y V a l u e O f D i a g r a m O b j e c t K e y a n y T y p e z b w N T n L X > < a : K e y > < K e y > M e a s u r e s \ S u m   o f   J a n   3 \ T a g I n f o \ F o r m u l a < / K e y > < / a : K e y > < a : V a l u e   i : t y p e = " M e a s u r e G r i d V i e w S t a t e I D i a g r a m T a g A d d i t i o n a l I n f o " / > < / a : K e y V a l u e O f D i a g r a m O b j e c t K e y a n y T y p e z b w N T n L X > < a : K e y V a l u e O f D i a g r a m O b j e c t K e y a n y T y p e z b w N T n L X > < a : K e y > < K e y > M e a s u r e s \ S u m   o f   J a n   3 \ T a g I n f o \ V a l u e < / K e y > < / a : K e y > < a : V a l u e   i : t y p e = " M e a s u r e G r i d V i e w S t a t e I D i a g r a m T a g A d d i t i o n a l I n f o " / > < / a : K e y V a l u e O f D i a g r a m O b j e c t K e y a n y T y p e z b w N T n L X > < a : K e y V a l u e O f D i a g r a m O b j e c t K e y a n y T y p e z b w N T n L X > < a : K e y > < K e y > M e a s u r e s \ S u m   o f   F e b   3 < / K e y > < / a : K e y > < a : V a l u e   i : t y p e = " M e a s u r e G r i d N o d e V i e w S t a t e " > < C o l u m n > 2 < / C o l u m n > < L a y e d O u t > t r u e < / L a y e d O u t > < W a s U I I n v i s i b l e > t r u e < / W a s U I I n v i s i b l e > < / a : V a l u e > < / a : K e y V a l u e O f D i a g r a m O b j e c t K e y a n y T y p e z b w N T n L X > < a : K e y V a l u e O f D i a g r a m O b j e c t K e y a n y T y p e z b w N T n L X > < a : K e y > < K e y > M e a s u r e s \ S u m   o f   F e b   3 \ T a g I n f o \ F o r m u l a < / K e y > < / a : K e y > < a : V a l u e   i : t y p e = " M e a s u r e G r i d V i e w S t a t e I D i a g r a m T a g A d d i t i o n a l I n f o " / > < / a : K e y V a l u e O f D i a g r a m O b j e c t K e y a n y T y p e z b w N T n L X > < a : K e y V a l u e O f D i a g r a m O b j e c t K e y a n y T y p e z b w N T n L X > < a : K e y > < K e y > M e a s u r e s \ S u m   o f   F e b   3 \ T a g I n f o \ V a l u e < / K e y > < / a : K e y > < a : V a l u e   i : t y p e = " M e a s u r e G r i d V i e w S t a t e I D i a g r a m T a g A d d i t i o n a l I n f o " / > < / a : K e y V a l u e O f D i a g r a m O b j e c t K e y a n y T y p e z b w N T n L X > < a : K e y V a l u e O f D i a g r a m O b j e c t K e y a n y T y p e z b w N T n L X > < a : K e y > < K e y > M e a s u r e s \ S u m   o f   M a r   3 < / K e y > < / a : K e y > < a : V a l u e   i : t y p e = " M e a s u r e G r i d N o d e V i e w S t a t e " > < C o l u m n > 3 < / C o l u m n > < L a y e d O u t > t r u e < / L a y e d O u t > < W a s U I I n v i s i b l e > t r u e < / W a s U I I n v i s i b l e > < / a : V a l u e > < / a : K e y V a l u e O f D i a g r a m O b j e c t K e y a n y T y p e z b w N T n L X > < a : K e y V a l u e O f D i a g r a m O b j e c t K e y a n y T y p e z b w N T n L X > < a : K e y > < K e y > M e a s u r e s \ S u m   o f   M a r   3 \ T a g I n f o \ F o r m u l a < / K e y > < / a : K e y > < a : V a l u e   i : t y p e = " M e a s u r e G r i d V i e w S t a t e I D i a g r a m T a g A d d i t i o n a l I n f o " / > < / a : K e y V a l u e O f D i a g r a m O b j e c t K e y a n y T y p e z b w N T n L X > < a : K e y V a l u e O f D i a g r a m O b j e c t K e y a n y T y p e z b w N T n L X > < a : K e y > < K e y > M e a s u r e s \ S u m   o f   M a r   3 \ T a g I n f o \ V a l u e < / K e y > < / a : K e y > < a : V a l u e   i : t y p e = " M e a s u r e G r i d V i e w S t a t e I D i a g r a m T a g A d d i t i o n a l I n f o " / > < / a : K e y V a l u e O f D i a g r a m O b j e c t K e y a n y T y p e z b w N T n L X > < a : K e y V a l u e O f D i a g r a m O b j e c t K e y a n y T y p e z b w N T n L X > < a : K e y > < K e y > M e a s u r e s \ S u m   o f   A p r   3 < / K e y > < / a : K e y > < a : V a l u e   i : t y p e = " M e a s u r e G r i d N o d e V i e w S t a t e " > < C o l u m n > 4 < / C o l u m n > < L a y e d O u t > t r u e < / L a y e d O u t > < W a s U I I n v i s i b l e > t r u e < / W a s U I I n v i s i b l e > < / a : V a l u e > < / a : K e y V a l u e O f D i a g r a m O b j e c t K e y a n y T y p e z b w N T n L X > < a : K e y V a l u e O f D i a g r a m O b j e c t K e y a n y T y p e z b w N T n L X > < a : K e y > < K e y > M e a s u r e s \ S u m   o f   A p r   3 \ T a g I n f o \ F o r m u l a < / K e y > < / a : K e y > < a : V a l u e   i : t y p e = " M e a s u r e G r i d V i e w S t a t e I D i a g r a m T a g A d d i t i o n a l I n f o " / > < / a : K e y V a l u e O f D i a g r a m O b j e c t K e y a n y T y p e z b w N T n L X > < a : K e y V a l u e O f D i a g r a m O b j e c t K e y a n y T y p e z b w N T n L X > < a : K e y > < K e y > M e a s u r e s \ S u m   o f   A p r   3 \ T a g I n f o \ V a l u e < / K e y > < / a : K e y > < a : V a l u e   i : t y p e = " M e a s u r e G r i d V i e w S t a t e I D i a g r a m T a g A d d i t i o n a l I n f o " / > < / a : K e y V a l u e O f D i a g r a m O b j e c t K e y a n y T y p e z b w N T n L X > < a : K e y V a l u e O f D i a g r a m O b j e c t K e y a n y T y p e z b w N T n L X > < a : K e y > < K e y > M e a s u r e s \ S u m   o f   M a y   3 < / K e y > < / a : K e y > < a : V a l u e   i : t y p e = " M e a s u r e G r i d N o d e V i e w S t a t e " > < C o l u m n > 5 < / C o l u m n > < L a y e d O u t > t r u e < / L a y e d O u t > < W a s U I I n v i s i b l e > t r u e < / W a s U I I n v i s i b l e > < / a : V a l u e > < / a : K e y V a l u e O f D i a g r a m O b j e c t K e y a n y T y p e z b w N T n L X > < a : K e y V a l u e O f D i a g r a m O b j e c t K e y a n y T y p e z b w N T n L X > < a : K e y > < K e y > M e a s u r e s \ S u m   o f   M a y   3 \ T a g I n f o \ F o r m u l a < / K e y > < / a : K e y > < a : V a l u e   i : t y p e = " M e a s u r e G r i d V i e w S t a t e I D i a g r a m T a g A d d i t i o n a l I n f o " / > < / a : K e y V a l u e O f D i a g r a m O b j e c t K e y a n y T y p e z b w N T n L X > < a : K e y V a l u e O f D i a g r a m O b j e c t K e y a n y T y p e z b w N T n L X > < a : K e y > < K e y > M e a s u r e s \ S u m   o f   M a y   3 \ T a g I n f o \ V a l u e < / K e y > < / a : K e y > < a : V a l u e   i : t y p e = " M e a s u r e G r i d V i e w S t a t e I D i a g r a m T a g A d d i t i o n a l I n f o " / > < / a : K e y V a l u e O f D i a g r a m O b j e c t K e y a n y T y p e z b w N T n L X > < a : K e y V a l u e O f D i a g r a m O b j e c t K e y a n y T y p e z b w N T n L X > < a : K e y > < K e y > M e a s u r e s \ S u m   o f   J u n   3 < / K e y > < / a : K e y > < a : V a l u e   i : t y p e = " M e a s u r e G r i d N o d e V i e w S t a t e " > < C o l u m n > 6 < / C o l u m n > < L a y e d O u t > t r u e < / L a y e d O u t > < W a s U I I n v i s i b l e > t r u e < / W a s U I I n v i s i b l e > < / a : V a l u e > < / a : K e y V a l u e O f D i a g r a m O b j e c t K e y a n y T y p e z b w N T n L X > < a : K e y V a l u e O f D i a g r a m O b j e c t K e y a n y T y p e z b w N T n L X > < a : K e y > < K e y > M e a s u r e s \ S u m   o f   J u n   3 \ T a g I n f o \ F o r m u l a < / K e y > < / a : K e y > < a : V a l u e   i : t y p e = " M e a s u r e G r i d V i e w S t a t e I D i a g r a m T a g A d d i t i o n a l I n f o " / > < / a : K e y V a l u e O f D i a g r a m O b j e c t K e y a n y T y p e z b w N T n L X > < a : K e y V a l u e O f D i a g r a m O b j e c t K e y a n y T y p e z b w N T n L X > < a : K e y > < K e y > M e a s u r e s \ S u m   o f   J u n   3 \ T a g I n f o \ V a l u e < / K e y > < / a : K e y > < a : V a l u e   i : t y p e = " M e a s u r e G r i d V i e w S t a t e I D i a g r a m T a g A d d i t i o n a l I n f o " / > < / a : K e y V a l u e O f D i a g r a m O b j e c t K e y a n y T y p e z b w N T n L X > < a : K e y V a l u e O f D i a g r a m O b j e c t K e y a n y T y p e z b w N T n L X > < a : K e y > < K e y > M e a s u r e s \ S u m   o f   J u l   3 < / K e y > < / a : K e y > < a : V a l u e   i : t y p e = " M e a s u r e G r i d N o d e V i e w S t a t e " > < C o l u m n > 7 < / C o l u m n > < L a y e d O u t > t r u e < / L a y e d O u t > < W a s U I I n v i s i b l e > t r u e < / W a s U I I n v i s i b l e > < / a : V a l u e > < / a : K e y V a l u e O f D i a g r a m O b j e c t K e y a n y T y p e z b w N T n L X > < a : K e y V a l u e O f D i a g r a m O b j e c t K e y a n y T y p e z b w N T n L X > < a : K e y > < K e y > M e a s u r e s \ S u m   o f   J u l   3 \ T a g I n f o \ F o r m u l a < / K e y > < / a : K e y > < a : V a l u e   i : t y p e = " M e a s u r e G r i d V i e w S t a t e I D i a g r a m T a g A d d i t i o n a l I n f o " / > < / a : K e y V a l u e O f D i a g r a m O b j e c t K e y a n y T y p e z b w N T n L X > < a : K e y V a l u e O f D i a g r a m O b j e c t K e y a n y T y p e z b w N T n L X > < a : K e y > < K e y > M e a s u r e s \ S u m   o f   J u l   3 \ T a g I n f o \ V a l u e < / K e y > < / a : K e y > < a : V a l u e   i : t y p e = " M e a s u r e G r i d V i e w S t a t e I D i a g r a m T a g A d d i t i o n a l I n f o " / > < / a : K e y V a l u e O f D i a g r a m O b j e c t K e y a n y T y p e z b w N T n L X > < a : K e y V a l u e O f D i a g r a m O b j e c t K e y a n y T y p e z b w N T n L X > < a : K e y > < K e y > M e a s u r e s \ S u m   o f   A u g   3 < / K e y > < / a : K e y > < a : V a l u e   i : t y p e = " M e a s u r e G r i d N o d e V i e w S t a t e " > < C o l u m n > 8 < / C o l u m n > < L a y e d O u t > t r u e < / L a y e d O u t > < W a s U I I n v i s i b l e > t r u e < / W a s U I I n v i s i b l e > < / a : V a l u e > < / a : K e y V a l u e O f D i a g r a m O b j e c t K e y a n y T y p e z b w N T n L X > < a : K e y V a l u e O f D i a g r a m O b j e c t K e y a n y T y p e z b w N T n L X > < a : K e y > < K e y > M e a s u r e s \ S u m   o f   A u g   3 \ T a g I n f o \ F o r m u l a < / K e y > < / a : K e y > < a : V a l u e   i : t y p e = " M e a s u r e G r i d V i e w S t a t e I D i a g r a m T a g A d d i t i o n a l I n f o " / > < / a : K e y V a l u e O f D i a g r a m O b j e c t K e y a n y T y p e z b w N T n L X > < a : K e y V a l u e O f D i a g r a m O b j e c t K e y a n y T y p e z b w N T n L X > < a : K e y > < K e y > M e a s u r e s \ S u m   o f   A u g   3 \ T a g I n f o \ V a l u e < / K e y > < / a : K e y > < a : V a l u e   i : t y p e = " M e a s u r e G r i d V i e w S t a t e I D i a g r a m T a g A d d i t i o n a l I n f o " / > < / a : K e y V a l u e O f D i a g r a m O b j e c t K e y a n y T y p e z b w N T n L X > < a : K e y V a l u e O f D i a g r a m O b j e c t K e y a n y T y p e z b w N T n L X > < a : K e y > < K e y > M e a s u r e s \ S u m   o f   S e p   3 < / K e y > < / a : K e y > < a : V a l u e   i : t y p e = " M e a s u r e G r i d N o d e V i e w S t a t e " > < C o l u m n > 9 < / C o l u m n > < L a y e d O u t > t r u e < / L a y e d O u t > < W a s U I I n v i s i b l e > t r u e < / W a s U I I n v i s i b l e > < / a : V a l u e > < / a : K e y V a l u e O f D i a g r a m O b j e c t K e y a n y T y p e z b w N T n L X > < a : K e y V a l u e O f D i a g r a m O b j e c t K e y a n y T y p e z b w N T n L X > < a : K e y > < K e y > M e a s u r e s \ S u m   o f   S e p   3 \ T a g I n f o \ F o r m u l a < / K e y > < / a : K e y > < a : V a l u e   i : t y p e = " M e a s u r e G r i d V i e w S t a t e I D i a g r a m T a g A d d i t i o n a l I n f o " / > < / a : K e y V a l u e O f D i a g r a m O b j e c t K e y a n y T y p e z b w N T n L X > < a : K e y V a l u e O f D i a g r a m O b j e c t K e y a n y T y p e z b w N T n L X > < a : K e y > < K e y > M e a s u r e s \ S u m   o f   S e p   3 \ T a g I n f o \ V a l u e < / K e y > < / a : K e y > < a : V a l u e   i : t y p e = " M e a s u r e G r i d V i e w S t a t e I D i a g r a m T a g A d d i t i o n a l I n f o " / > < / a : K e y V a l u e O f D i a g r a m O b j e c t K e y a n y T y p e z b w N T n L X > < a : K e y V a l u e O f D i a g r a m O b j e c t K e y a n y T y p e z b w N T n L X > < a : K e y > < K e y > M e a s u r e s \ S u m   o f   O c t   3 < / K e y > < / a : K e y > < a : V a l u e   i : t y p e = " M e a s u r e G r i d N o d e V i e w S t a t e " > < C o l u m n > 1 0 < / C o l u m n > < L a y e d O u t > t r u e < / L a y e d O u t > < W a s U I I n v i s i b l e > t r u e < / W a s U I I n v i s i b l e > < / a : V a l u e > < / a : K e y V a l u e O f D i a g r a m O b j e c t K e y a n y T y p e z b w N T n L X > < a : K e y V a l u e O f D i a g r a m O b j e c t K e y a n y T y p e z b w N T n L X > < a : K e y > < K e y > M e a s u r e s \ S u m   o f   O c t   3 \ T a g I n f o \ F o r m u l a < / K e y > < / a : K e y > < a : V a l u e   i : t y p e = " M e a s u r e G r i d V i e w S t a t e I D i a g r a m T a g A d d i t i o n a l I n f o " / > < / a : K e y V a l u e O f D i a g r a m O b j e c t K e y a n y T y p e z b w N T n L X > < a : K e y V a l u e O f D i a g r a m O b j e c t K e y a n y T y p e z b w N T n L X > < a : K e y > < K e y > M e a s u r e s \ S u m   o f   O c t   3 \ T a g I n f o \ V a l u e < / K e y > < / a : K e y > < a : V a l u e   i : t y p e = " M e a s u r e G r i d V i e w S t a t e I D i a g r a m T a g A d d i t i o n a l I n f o " / > < / a : K e y V a l u e O f D i a g r a m O b j e c t K e y a n y T y p e z b w N T n L X > < a : K e y V a l u e O f D i a g r a m O b j e c t K e y a n y T y p e z b w N T n L X > < a : K e y > < K e y > M e a s u r e s \ S u m   o f   N o v   3 < / K e y > < / a : K e y > < a : V a l u e   i : t y p e = " M e a s u r e G r i d N o d e V i e w S t a t e " > < C o l u m n > 1 1 < / C o l u m n > < L a y e d O u t > t r u e < / L a y e d O u t > < W a s U I I n v i s i b l e > t r u e < / W a s U I I n v i s i b l e > < / a : V a l u e > < / a : K e y V a l u e O f D i a g r a m O b j e c t K e y a n y T y p e z b w N T n L X > < a : K e y V a l u e O f D i a g r a m O b j e c t K e y a n y T y p e z b w N T n L X > < a : K e y > < K e y > M e a s u r e s \ S u m   o f   N o v   3 \ T a g I n f o \ F o r m u l a < / K e y > < / a : K e y > < a : V a l u e   i : t y p e = " M e a s u r e G r i d V i e w S t a t e I D i a g r a m T a g A d d i t i o n a l I n f o " / > < / a : K e y V a l u e O f D i a g r a m O b j e c t K e y a n y T y p e z b w N T n L X > < a : K e y V a l u e O f D i a g r a m O b j e c t K e y a n y T y p e z b w N T n L X > < a : K e y > < K e y > M e a s u r e s \ S u m   o f   N o v   3 \ T a g I n f o \ V a l u e < / K e y > < / a : K e y > < a : V a l u e   i : t y p e = " M e a s u r e G r i d V i e w S t a t e I D i a g r a m T a g A d d i t i o n a l I n f o " / > < / a : K e y V a l u e O f D i a g r a m O b j e c t K e y a n y T y p e z b w N T n L X > < a : K e y V a l u e O f D i a g r a m O b j e c t K e y a n y T y p e z b w N T n L X > < a : K e y > < K e y > M e a s u r e s \ S u m   o f   D e c   3 < / K e y > < / a : K e y > < a : V a l u e   i : t y p e = " M e a s u r e G r i d N o d e V i e w S t a t e " > < C o l u m n > 1 2 < / C o l u m n > < L a y e d O u t > t r u e < / L a y e d O u t > < W a s U I I n v i s i b l e > t r u e < / W a s U I I n v i s i b l e > < / a : V a l u e > < / a : K e y V a l u e O f D i a g r a m O b j e c t K e y a n y T y p e z b w N T n L X > < a : K e y V a l u e O f D i a g r a m O b j e c t K e y a n y T y p e z b w N T n L X > < a : K e y > < K e y > M e a s u r e s \ S u m   o f   D e c   3 \ T a g I n f o \ F o r m u l a < / K e y > < / a : K e y > < a : V a l u e   i : t y p e = " M e a s u r e G r i d V i e w S t a t e I D i a g r a m T a g A d d i t i o n a l I n f o " / > < / a : K e y V a l u e O f D i a g r a m O b j e c t K e y a n y T y p e z b w N T n L X > < a : K e y V a l u e O f D i a g r a m O b j e c t K e y a n y T y p e z b w N T n L X > < a : K e y > < K e y > M e a s u r e s \ S u m   o f   D e c   3 \ T a g I n f o \ V a l u e 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  3 & g t ; - & l t ; M e a s u r e s \ J a n & g t ; < / K e y > < / a : K e y > < a : V a l u e   i : t y p e = " M e a s u r e G r i d V i e w S t a t e I D i a g r a m L i n k " / > < / a : K e y V a l u e O f D i a g r a m O b j e c t K e y a n y T y p e z b w N T n L X > < a : K e y V a l u e O f D i a g r a m O b j e c t K e y a n y T y p e z b w N T n L X > < a : K e y > < K e y > L i n k s \ & l t ; C o l u m n s \ S u m   o f   J a n   3 & g t ; - & l t ; M e a s u r e s \ J a n & g t ; \ C O L U M N < / K e y > < / a : K e y > < a : V a l u e   i : t y p e = " M e a s u r e G r i d V i e w S t a t e I D i a g r a m L i n k E n d p o i n t " / > < / a : K e y V a l u e O f D i a g r a m O b j e c t K e y a n y T y p e z b w N T n L X > < a : K e y V a l u e O f D i a g r a m O b j e c t K e y a n y T y p e z b w N T n L X > < a : K e y > < K e y > L i n k s \ & l t ; C o l u m n s \ S u m   o f   J a n   3 & g t ; - & l t ; M e a s u r e s \ J a n & g t ; \ M E A S U R E < / K e y > < / a : K e y > < a : V a l u e   i : t y p e = " M e a s u r e G r i d V i e w S t a t e I D i a g r a m L i n k E n d p o i n t " / > < / a : K e y V a l u e O f D i a g r a m O b j e c t K e y a n y T y p e z b w N T n L X > < a : K e y V a l u e O f D i a g r a m O b j e c t K e y a n y T y p e z b w N T n L X > < a : K e y > < K e y > L i n k s \ & l t ; C o l u m n s \ S u m   o f   F e b   3 & g t ; - & l t ; M e a s u r e s \ F e b & g t ; < / K e y > < / a : K e y > < a : V a l u e   i : t y p e = " M e a s u r e G r i d V i e w S t a t e I D i a g r a m L i n k " / > < / a : K e y V a l u e O f D i a g r a m O b j e c t K e y a n y T y p e z b w N T n L X > < a : K e y V a l u e O f D i a g r a m O b j e c t K e y a n y T y p e z b w N T n L X > < a : K e y > < K e y > L i n k s \ & l t ; C o l u m n s \ S u m   o f   F e b   3 & g t ; - & l t ; M e a s u r e s \ F e b & g t ; \ C O L U M N < / K e y > < / a : K e y > < a : V a l u e   i : t y p e = " M e a s u r e G r i d V i e w S t a t e I D i a g r a m L i n k E n d p o i n t " / > < / a : K e y V a l u e O f D i a g r a m O b j e c t K e y a n y T y p e z b w N T n L X > < a : K e y V a l u e O f D i a g r a m O b j e c t K e y a n y T y p e z b w N T n L X > < a : K e y > < K e y > L i n k s \ & l t ; C o l u m n s \ S u m   o f   F e b   3 & g t ; - & l t ; M e a s u r e s \ F e b & g t ; \ M E A S U R E < / K e y > < / a : K e y > < a : V a l u e   i : t y p e = " M e a s u r e G r i d V i e w S t a t e I D i a g r a m L i n k E n d p o i n t " / > < / a : K e y V a l u e O f D i a g r a m O b j e c t K e y a n y T y p e z b w N T n L X > < a : K e y V a l u e O f D i a g r a m O b j e c t K e y a n y T y p e z b w N T n L X > < a : K e y > < K e y > L i n k s \ & l t ; C o l u m n s \ S u m   o f   M a r   3 & g t ; - & l t ; M e a s u r e s \ M a r & g t ; < / K e y > < / a : K e y > < a : V a l u e   i : t y p e = " M e a s u r e G r i d V i e w S t a t e I D i a g r a m L i n k " / > < / a : K e y V a l u e O f D i a g r a m O b j e c t K e y a n y T y p e z b w N T n L X > < a : K e y V a l u e O f D i a g r a m O b j e c t K e y a n y T y p e z b w N T n L X > < a : K e y > < K e y > L i n k s \ & l t ; C o l u m n s \ S u m   o f   M a r   3 & g t ; - & l t ; M e a s u r e s \ M a r & g t ; \ C O L U M N < / K e y > < / a : K e y > < a : V a l u e   i : t y p e = " M e a s u r e G r i d V i e w S t a t e I D i a g r a m L i n k E n d p o i n t " / > < / a : K e y V a l u e O f D i a g r a m O b j e c t K e y a n y T y p e z b w N T n L X > < a : K e y V a l u e O f D i a g r a m O b j e c t K e y a n y T y p e z b w N T n L X > < a : K e y > < K e y > L i n k s \ & l t ; C o l u m n s \ S u m   o f   M a r   3 & g t ; - & l t ; M e a s u r e s \ M a r & g t ; \ M E A S U R E < / K e y > < / a : K e y > < a : V a l u e   i : t y p e = " M e a s u r e G r i d V i e w S t a t e I D i a g r a m L i n k E n d p o i n t " / > < / a : K e y V a l u e O f D i a g r a m O b j e c t K e y a n y T y p e z b w N T n L X > < a : K e y V a l u e O f D i a g r a m O b j e c t K e y a n y T y p e z b w N T n L X > < a : K e y > < K e y > L i n k s \ & l t ; C o l u m n s \ S u m   o f   A p r   3 & g t ; - & l t ; M e a s u r e s \ A p r & g t ; < / K e y > < / a : K e y > < a : V a l u e   i : t y p e = " M e a s u r e G r i d V i e w S t a t e I D i a g r a m L i n k " / > < / a : K e y V a l u e O f D i a g r a m O b j e c t K e y a n y T y p e z b w N T n L X > < a : K e y V a l u e O f D i a g r a m O b j e c t K e y a n y T y p e z b w N T n L X > < a : K e y > < K e y > L i n k s \ & l t ; C o l u m n s \ S u m   o f   A p r   3 & g t ; - & l t ; M e a s u r e s \ A p r & g t ; \ C O L U M N < / K e y > < / a : K e y > < a : V a l u e   i : t y p e = " M e a s u r e G r i d V i e w S t a t e I D i a g r a m L i n k E n d p o i n t " / > < / a : K e y V a l u e O f D i a g r a m O b j e c t K e y a n y T y p e z b w N T n L X > < a : K e y V a l u e O f D i a g r a m O b j e c t K e y a n y T y p e z b w N T n L X > < a : K e y > < K e y > L i n k s \ & l t ; C o l u m n s \ S u m   o f   A p r   3 & g t ; - & l t ; M e a s u r e s \ A p r & g t ; \ M E A S U R E < / K e y > < / a : K e y > < a : V a l u e   i : t y p e = " M e a s u r e G r i d V i e w S t a t e I D i a g r a m L i n k E n d p o i n t " / > < / a : K e y V a l u e O f D i a g r a m O b j e c t K e y a n y T y p e z b w N T n L X > < a : K e y V a l u e O f D i a g r a m O b j e c t K e y a n y T y p e z b w N T n L X > < a : K e y > < K e y > L i n k s \ & l t ; C o l u m n s \ S u m   o f   M a y   3 & g t ; - & l t ; M e a s u r e s \ M a y & g t ; < / K e y > < / a : K e y > < a : V a l u e   i : t y p e = " M e a s u r e G r i d V i e w S t a t e I D i a g r a m L i n k " / > < / a : K e y V a l u e O f D i a g r a m O b j e c t K e y a n y T y p e z b w N T n L X > < a : K e y V a l u e O f D i a g r a m O b j e c t K e y a n y T y p e z b w N T n L X > < a : K e y > < K e y > L i n k s \ & l t ; C o l u m n s \ S u m   o f   M a y   3 & g t ; - & l t ; M e a s u r e s \ M a y & g t ; \ C O L U M N < / K e y > < / a : K e y > < a : V a l u e   i : t y p e = " M e a s u r e G r i d V i e w S t a t e I D i a g r a m L i n k E n d p o i n t " / > < / a : K e y V a l u e O f D i a g r a m O b j e c t K e y a n y T y p e z b w N T n L X > < a : K e y V a l u e O f D i a g r a m O b j e c t K e y a n y T y p e z b w N T n L X > < a : K e y > < K e y > L i n k s \ & l t ; C o l u m n s \ S u m   o f   M a y   3 & g t ; - & l t ; M e a s u r e s \ M a y & g t ; \ M E A S U R E < / K e y > < / a : K e y > < a : V a l u e   i : t y p e = " M e a s u r e G r i d V i e w S t a t e I D i a g r a m L i n k E n d p o i n t " / > < / a : K e y V a l u e O f D i a g r a m O b j e c t K e y a n y T y p e z b w N T n L X > < a : K e y V a l u e O f D i a g r a m O b j e c t K e y a n y T y p e z b w N T n L X > < a : K e y > < K e y > L i n k s \ & l t ; C o l u m n s \ S u m   o f   J u n   3 & g t ; - & l t ; M e a s u r e s \ J u n & g t ; < / K e y > < / a : K e y > < a : V a l u e   i : t y p e = " M e a s u r e G r i d V i e w S t a t e I D i a g r a m L i n k " / > < / a : K e y V a l u e O f D i a g r a m O b j e c t K e y a n y T y p e z b w N T n L X > < a : K e y V a l u e O f D i a g r a m O b j e c t K e y a n y T y p e z b w N T n L X > < a : K e y > < K e y > L i n k s \ & l t ; C o l u m n s \ S u m   o f   J u n   3 & g t ; - & l t ; M e a s u r e s \ J u n & g t ; \ C O L U M N < / K e y > < / a : K e y > < a : V a l u e   i : t y p e = " M e a s u r e G r i d V i e w S t a t e I D i a g r a m L i n k E n d p o i n t " / > < / a : K e y V a l u e O f D i a g r a m O b j e c t K e y a n y T y p e z b w N T n L X > < a : K e y V a l u e O f D i a g r a m O b j e c t K e y a n y T y p e z b w N T n L X > < a : K e y > < K e y > L i n k s \ & l t ; C o l u m n s \ S u m   o f   J u n   3 & g t ; - & l t ; M e a s u r e s \ J u n & g t ; \ M E A S U R E < / K e y > < / a : K e y > < a : V a l u e   i : t y p e = " M e a s u r e G r i d V i e w S t a t e I D i a g r a m L i n k E n d p o i n t " / > < / a : K e y V a l u e O f D i a g r a m O b j e c t K e y a n y T y p e z b w N T n L X > < a : K e y V a l u e O f D i a g r a m O b j e c t K e y a n y T y p e z b w N T n L X > < a : K e y > < K e y > L i n k s \ & l t ; C o l u m n s \ S u m   o f   J u l   3 & g t ; - & l t ; M e a s u r e s \ J u l & g t ; < / K e y > < / a : K e y > < a : V a l u e   i : t y p e = " M e a s u r e G r i d V i e w S t a t e I D i a g r a m L i n k " / > < / a : K e y V a l u e O f D i a g r a m O b j e c t K e y a n y T y p e z b w N T n L X > < a : K e y V a l u e O f D i a g r a m O b j e c t K e y a n y T y p e z b w N T n L X > < a : K e y > < K e y > L i n k s \ & l t ; C o l u m n s \ S u m   o f   J u l   3 & g t ; - & l t ; M e a s u r e s \ J u l & g t ; \ C O L U M N < / K e y > < / a : K e y > < a : V a l u e   i : t y p e = " M e a s u r e G r i d V i e w S t a t e I D i a g r a m L i n k E n d p o i n t " / > < / a : K e y V a l u e O f D i a g r a m O b j e c t K e y a n y T y p e z b w N T n L X > < a : K e y V a l u e O f D i a g r a m O b j e c t K e y a n y T y p e z b w N T n L X > < a : K e y > < K e y > L i n k s \ & l t ; C o l u m n s \ S u m   o f   J u l   3 & g t ; - & l t ; M e a s u r e s \ J u l & g t ; \ M E A S U R E < / K e y > < / a : K e y > < a : V a l u e   i : t y p e = " M e a s u r e G r i d V i e w S t a t e I D i a g r a m L i n k E n d p o i n t " / > < / a : K e y V a l u e O f D i a g r a m O b j e c t K e y a n y T y p e z b w N T n L X > < a : K e y V a l u e O f D i a g r a m O b j e c t K e y a n y T y p e z b w N T n L X > < a : K e y > < K e y > L i n k s \ & l t ; C o l u m n s \ S u m   o f   A u g   3 & g t ; - & l t ; M e a s u r e s \ A u g & g t ; < / K e y > < / a : K e y > < a : V a l u e   i : t y p e = " M e a s u r e G r i d V i e w S t a t e I D i a g r a m L i n k " / > < / a : K e y V a l u e O f D i a g r a m O b j e c t K e y a n y T y p e z b w N T n L X > < a : K e y V a l u e O f D i a g r a m O b j e c t K e y a n y T y p e z b w N T n L X > < a : K e y > < K e y > L i n k s \ & l t ; C o l u m n s \ S u m   o f   A u g   3 & g t ; - & l t ; M e a s u r e s \ A u g & g t ; \ C O L U M N < / K e y > < / a : K e y > < a : V a l u e   i : t y p e = " M e a s u r e G r i d V i e w S t a t e I D i a g r a m L i n k E n d p o i n t " / > < / a : K e y V a l u e O f D i a g r a m O b j e c t K e y a n y T y p e z b w N T n L X > < a : K e y V a l u e O f D i a g r a m O b j e c t K e y a n y T y p e z b w N T n L X > < a : K e y > < K e y > L i n k s \ & l t ; C o l u m n s \ S u m   o f   A u g   3 & g t ; - & l t ; M e a s u r e s \ A u g & g t ; \ M E A S U R E < / K e y > < / a : K e y > < a : V a l u e   i : t y p e = " M e a s u r e G r i d V i e w S t a t e I D i a g r a m L i n k E n d p o i n t " / > < / a : K e y V a l u e O f D i a g r a m O b j e c t K e y a n y T y p e z b w N T n L X > < a : K e y V a l u e O f D i a g r a m O b j e c t K e y a n y T y p e z b w N T n L X > < a : K e y > < K e y > L i n k s \ & l t ; C o l u m n s \ S u m   o f   S e p   3 & g t ; - & l t ; M e a s u r e s \ S e p & g t ; < / K e y > < / a : K e y > < a : V a l u e   i : t y p e = " M e a s u r e G r i d V i e w S t a t e I D i a g r a m L i n k " / > < / a : K e y V a l u e O f D i a g r a m O b j e c t K e y a n y T y p e z b w N T n L X > < a : K e y V a l u e O f D i a g r a m O b j e c t K e y a n y T y p e z b w N T n L X > < a : K e y > < K e y > L i n k s \ & l t ; C o l u m n s \ S u m   o f   S e p   3 & g t ; - & l t ; M e a s u r e s \ S e p & g t ; \ C O L U M N < / K e y > < / a : K e y > < a : V a l u e   i : t y p e = " M e a s u r e G r i d V i e w S t a t e I D i a g r a m L i n k E n d p o i n t " / > < / a : K e y V a l u e O f D i a g r a m O b j e c t K e y a n y T y p e z b w N T n L X > < a : K e y V a l u e O f D i a g r a m O b j e c t K e y a n y T y p e z b w N T n L X > < a : K e y > < K e y > L i n k s \ & l t ; C o l u m n s \ S u m   o f   S e p   3 & g t ; - & l t ; M e a s u r e s \ S e p & g t ; \ M E A S U R E < / K e y > < / a : K e y > < a : V a l u e   i : t y p e = " M e a s u r e G r i d V i e w S t a t e I D i a g r a m L i n k E n d p o i n t " / > < / a : K e y V a l u e O f D i a g r a m O b j e c t K e y a n y T y p e z b w N T n L X > < a : K e y V a l u e O f D i a g r a m O b j e c t K e y a n y T y p e z b w N T n L X > < a : K e y > < K e y > L i n k s \ & l t ; C o l u m n s \ S u m   o f   O c t   3 & g t ; - & l t ; M e a s u r e s \ O c t & g t ; < / K e y > < / a : K e y > < a : V a l u e   i : t y p e = " M e a s u r e G r i d V i e w S t a t e I D i a g r a m L i n k " / > < / a : K e y V a l u e O f D i a g r a m O b j e c t K e y a n y T y p e z b w N T n L X > < a : K e y V a l u e O f D i a g r a m O b j e c t K e y a n y T y p e z b w N T n L X > < a : K e y > < K e y > L i n k s \ & l t ; C o l u m n s \ S u m   o f   O c t   3 & g t ; - & l t ; M e a s u r e s \ O c t & g t ; \ C O L U M N < / K e y > < / a : K e y > < a : V a l u e   i : t y p e = " M e a s u r e G r i d V i e w S t a t e I D i a g r a m L i n k E n d p o i n t " / > < / a : K e y V a l u e O f D i a g r a m O b j e c t K e y a n y T y p e z b w N T n L X > < a : K e y V a l u e O f D i a g r a m O b j e c t K e y a n y T y p e z b w N T n L X > < a : K e y > < K e y > L i n k s \ & l t ; C o l u m n s \ S u m   o f   O c t   3 & g t ; - & l t ; M e a s u r e s \ O c t & g t ; \ M E A S U R E < / K e y > < / a : K e y > < a : V a l u e   i : t y p e = " M e a s u r e G r i d V i e w S t a t e I D i a g r a m L i n k E n d p o i n t " / > < / a : K e y V a l u e O f D i a g r a m O b j e c t K e y a n y T y p e z b w N T n L X > < a : K e y V a l u e O f D i a g r a m O b j e c t K e y a n y T y p e z b w N T n L X > < a : K e y > < K e y > L i n k s \ & l t ; C o l u m n s \ S u m   o f   N o v   3 & g t ; - & l t ; M e a s u r e s \ N o v & g t ; < / K e y > < / a : K e y > < a : V a l u e   i : t y p e = " M e a s u r e G r i d V i e w S t a t e I D i a g r a m L i n k " / > < / a : K e y V a l u e O f D i a g r a m O b j e c t K e y a n y T y p e z b w N T n L X > < a : K e y V a l u e O f D i a g r a m O b j e c t K e y a n y T y p e z b w N T n L X > < a : K e y > < K e y > L i n k s \ & l t ; C o l u m n s \ S u m   o f   N o v   3 & g t ; - & l t ; M e a s u r e s \ N o v & g t ; \ C O L U M N < / K e y > < / a : K e y > < a : V a l u e   i : t y p e = " M e a s u r e G r i d V i e w S t a t e I D i a g r a m L i n k E n d p o i n t " / > < / a : K e y V a l u e O f D i a g r a m O b j e c t K e y a n y T y p e z b w N T n L X > < a : K e y V a l u e O f D i a g r a m O b j e c t K e y a n y T y p e z b w N T n L X > < a : K e y > < K e y > L i n k s \ & l t ; C o l u m n s \ S u m   o f   N o v   3 & g t ; - & l t ; M e a s u r e s \ N o v & g t ; \ M E A S U R E < / K e y > < / a : K e y > < a : V a l u e   i : t y p e = " M e a s u r e G r i d V i e w S t a t e I D i a g r a m L i n k E n d p o i n t " / > < / a : K e y V a l u e O f D i a g r a m O b j e c t K e y a n y T y p e z b w N T n L X > < a : K e y V a l u e O f D i a g r a m O b j e c t K e y a n y T y p e z b w N T n L X > < a : K e y > < K e y > L i n k s \ & l t ; C o l u m n s \ S u m   o f   D e c   3 & g t ; - & l t ; M e a s u r e s \ D e c & g t ; < / K e y > < / a : K e y > < a : V a l u e   i : t y p e = " M e a s u r e G r i d V i e w S t a t e I D i a g r a m L i n k " / > < / a : K e y V a l u e O f D i a g r a m O b j e c t K e y a n y T y p e z b w N T n L X > < a : K e y V a l u e O f D i a g r a m O b j e c t K e y a n y T y p e z b w N T n L X > < a : K e y > < K e y > L i n k s \ & l t ; C o l u m n s \ S u m   o f   D e c   3 & g t ; - & l t ; M e a s u r e s \ D e c & g t ; \ C O L U M N < / K e y > < / a : K e y > < a : V a l u e   i : t y p e = " M e a s u r e G r i d V i e w S t a t e I D i a g r a m L i n k E n d p o i n t " / > < / a : K e y V a l u e O f D i a g r a m O b j e c t K e y a n y T y p e z b w N T n L X > < a : K e y V a l u e O f D i a g r a m O b j e c t K e y a n y T y p e z b w N T n L X > < a : K e y > < K e y > L i n k s \ & l t ; C o l u m n s \ S u m   o f   D e c   3 & g t ; - & l t ; M e a s u r e s \ D e c & g t ; \ M E A S U R E < / K e y > < / a : K e y > < a : V a l u e   i : t y p e = " M e a s u r e G r i d V i e w S t a t e I D i a g r a m L i n k E n d p o i n t " / > < / a : K e y V a l u e O f D i a g r a m O b j e c t K e y a n y T y p e z b w N T n L X > < / V i e w S t a t e s > < / D i a g r a m M a n a g e r . S e r i a l i z a b l e D i a g r a m > < D i a g r a m M a n a g e r . S e r i a l i z a b l e D i a g r a m > < A d a p t e r   i : t y p e = " M e a s u r e D i a g r a m S a n d b o x A d a p t e r " > < T a b l e N a m e > b 0 t o 5 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 4 < / K e y > < / D i a g r a m O b j e c t K e y > < D i a g r a m O b j e c t K e y > < K e y > M e a s u r e s \ S u m   o f   J a n   4 \ T a g I n f o \ F o r m u l a < / K e y > < / D i a g r a m O b j e c t K e y > < D i a g r a m O b j e c t K e y > < K e y > M e a s u r e s \ S u m   o f   J a n   4 \ T a g I n f o \ V a l u e < / K e y > < / D i a g r a m O b j e c t K e y > < D i a g r a m O b j e c t K e y > < K e y > M e a s u r e s \ S u m   o f   F e b   4 < / K e y > < / D i a g r a m O b j e c t K e y > < D i a g r a m O b j e c t K e y > < K e y > M e a s u r e s \ S u m   o f   F e b   4 \ T a g I n f o \ F o r m u l a < / K e y > < / D i a g r a m O b j e c t K e y > < D i a g r a m O b j e c t K e y > < K e y > M e a s u r e s \ S u m   o f   F e b   4 \ T a g I n f o \ V a l u e < / K e y > < / D i a g r a m O b j e c t K e y > < D i a g r a m O b j e c t K e y > < K e y > M e a s u r e s \ S u m   o f   M a r   4 < / K e y > < / D i a g r a m O b j e c t K e y > < D i a g r a m O b j e c t K e y > < K e y > M e a s u r e s \ S u m   o f   M a r   4 \ T a g I n f o \ F o r m u l a < / K e y > < / D i a g r a m O b j e c t K e y > < D i a g r a m O b j e c t K e y > < K e y > M e a s u r e s \ S u m   o f   M a r   4 \ T a g I n f o \ V a l u e < / K e y > < / D i a g r a m O b j e c t K e y > < D i a g r a m O b j e c t K e y > < K e y > M e a s u r e s \ S u m   o f   A p r   4 < / K e y > < / D i a g r a m O b j e c t K e y > < D i a g r a m O b j e c t K e y > < K e y > M e a s u r e s \ S u m   o f   A p r   4 \ T a g I n f o \ F o r m u l a < / K e y > < / D i a g r a m O b j e c t K e y > < D i a g r a m O b j e c t K e y > < K e y > M e a s u r e s \ S u m   o f   A p r   4 \ T a g I n f o \ V a l u e < / K e y > < / D i a g r a m O b j e c t K e y > < D i a g r a m O b j e c t K e y > < K e y > M e a s u r e s \ S u m   o f   M a y   4 < / K e y > < / D i a g r a m O b j e c t K e y > < D i a g r a m O b j e c t K e y > < K e y > M e a s u r e s \ S u m   o f   M a y   4 \ T a g I n f o \ F o r m u l a < / K e y > < / D i a g r a m O b j e c t K e y > < D i a g r a m O b j e c t K e y > < K e y > M e a s u r e s \ S u m   o f   M a y   4 \ T a g I n f o \ V a l u e < / K e y > < / D i a g r a m O b j e c t K e y > < D i a g r a m O b j e c t K e y > < K e y > M e a s u r e s \ S u m   o f   J u n   4 < / K e y > < / D i a g r a m O b j e c t K e y > < D i a g r a m O b j e c t K e y > < K e y > M e a s u r e s \ S u m   o f   J u n   4 \ T a g I n f o \ F o r m u l a < / K e y > < / D i a g r a m O b j e c t K e y > < D i a g r a m O b j e c t K e y > < K e y > M e a s u r e s \ S u m   o f   J u n   4 \ T a g I n f o \ V a l u e < / K e y > < / D i a g r a m O b j e c t K e y > < D i a g r a m O b j e c t K e y > < K e y > M e a s u r e s \ S u m   o f   J u l   4 < / K e y > < / D i a g r a m O b j e c t K e y > < D i a g r a m O b j e c t K e y > < K e y > M e a s u r e s \ S u m   o f   J u l   4 \ T a g I n f o \ F o r m u l a < / K e y > < / D i a g r a m O b j e c t K e y > < D i a g r a m O b j e c t K e y > < K e y > M e a s u r e s \ S u m   o f   J u l   4 \ T a g I n f o \ V a l u e < / K e y > < / D i a g r a m O b j e c t K e y > < D i a g r a m O b j e c t K e y > < K e y > M e a s u r e s \ S u m   o f   A u g   4 < / K e y > < / D i a g r a m O b j e c t K e y > < D i a g r a m O b j e c t K e y > < K e y > M e a s u r e s \ S u m   o f   A u g   4 \ T a g I n f o \ F o r m u l a < / K e y > < / D i a g r a m O b j e c t K e y > < D i a g r a m O b j e c t K e y > < K e y > M e a s u r e s \ S u m   o f   A u g   4 \ T a g I n f o \ V a l u e < / K e y > < / D i a g r a m O b j e c t K e y > < D i a g r a m O b j e c t K e y > < K e y > M e a s u r e s \ S u m   o f   S e p   4 < / K e y > < / D i a g r a m O b j e c t K e y > < D i a g r a m O b j e c t K e y > < K e y > M e a s u r e s \ S u m   o f   S e p   4 \ T a g I n f o \ F o r m u l a < / K e y > < / D i a g r a m O b j e c t K e y > < D i a g r a m O b j e c t K e y > < K e y > M e a s u r e s \ S u m   o f   S e p   4 \ T a g I n f o \ V a l u e < / K e y > < / D i a g r a m O b j e c t K e y > < D i a g r a m O b j e c t K e y > < K e y > M e a s u r e s \ S u m   o f   O c t   4 < / K e y > < / D i a g r a m O b j e c t K e y > < D i a g r a m O b j e c t K e y > < K e y > M e a s u r e s \ S u m   o f   O c t   4 \ T a g I n f o \ F o r m u l a < / K e y > < / D i a g r a m O b j e c t K e y > < D i a g r a m O b j e c t K e y > < K e y > M e a s u r e s \ S u m   o f   O c t   4 \ T a g I n f o \ V a l u e < / K e y > < / D i a g r a m O b j e c t K e y > < D i a g r a m O b j e c t K e y > < K e y > M e a s u r e s \ S u m   o f   N o v   4 < / K e y > < / D i a g r a m O b j e c t K e y > < D i a g r a m O b j e c t K e y > < K e y > M e a s u r e s \ S u m   o f   N o v   4 \ T a g I n f o \ F o r m u l a < / K e y > < / D i a g r a m O b j e c t K e y > < D i a g r a m O b j e c t K e y > < K e y > M e a s u r e s \ S u m   o f   N o v   4 \ T a g I n f o \ V a l u e < / K e y > < / D i a g r a m O b j e c t K e y > < D i a g r a m O b j e c t K e y > < K e y > M e a s u r e s \ S u m   o f   D e c   4 < / K e y > < / D i a g r a m O b j e c t K e y > < D i a g r a m O b j e c t K e y > < K e y > M e a s u r e s \ S u m   o f   D e c   4 \ T a g I n f o \ F o r m u l a < / K e y > < / D i a g r a m O b j e c t K e y > < D i a g r a m O b j e c t K e y > < K e y > M e a s u r e s \ S u m   o f   D e c   4 \ T a g I n f o \ V a l u e < / K e y > < / D i a g r a m O b j e c t K e y > < D i a g r a m O b j e c t K e y > < K e y > M e a s u r e s \ S u m   o f   T o t a l < / K e y > < / D i a g r a m O b j e c t K e y > < D i a g r a m O b j e c t K e y > < K e y > M e a s u r e s \ S u m   o f   T o t a l \ T a g I n f o \ F o r m u l a < / K e y > < / D i a g r a m O b j e c t K e y > < D i a g r a m O b j e c t K e y > < K e y > M e a s u r e s \ S u m   o f   T o t a l \ T a g I n f o \ V a l u e 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 C o l u m n s \ T o t a l < / K e y > < / D i a g r a m O b j e c t K e y > < D i a g r a m O b j e c t K e y > < K e y > L i n k s \ & l t ; C o l u m n s \ S u m   o f   J a n   4 & g t ; - & l t ; M e a s u r e s \ J a n & g t ; < / K e y > < / D i a g r a m O b j e c t K e y > < D i a g r a m O b j e c t K e y > < K e y > L i n k s \ & l t ; C o l u m n s \ S u m   o f   J a n   4 & g t ; - & l t ; M e a s u r e s \ J a n & g t ; \ C O L U M N < / K e y > < / D i a g r a m O b j e c t K e y > < D i a g r a m O b j e c t K e y > < K e y > L i n k s \ & l t ; C o l u m n s \ S u m   o f   J a n   4 & g t ; - & l t ; M e a s u r e s \ J a n & g t ; \ M E A S U R E < / K e y > < / D i a g r a m O b j e c t K e y > < D i a g r a m O b j e c t K e y > < K e y > L i n k s \ & l t ; C o l u m n s \ S u m   o f   F e b   4 & g t ; - & l t ; M e a s u r e s \ F e b & g t ; < / K e y > < / D i a g r a m O b j e c t K e y > < D i a g r a m O b j e c t K e y > < K e y > L i n k s \ & l t ; C o l u m n s \ S u m   o f   F e b   4 & g t ; - & l t ; M e a s u r e s \ F e b & g t ; \ C O L U M N < / K e y > < / D i a g r a m O b j e c t K e y > < D i a g r a m O b j e c t K e y > < K e y > L i n k s \ & l t ; C o l u m n s \ S u m   o f   F e b   4 & g t ; - & l t ; M e a s u r e s \ F e b & g t ; \ M E A S U R E < / K e y > < / D i a g r a m O b j e c t K e y > < D i a g r a m O b j e c t K e y > < K e y > L i n k s \ & l t ; C o l u m n s \ S u m   o f   M a r   4 & g t ; - & l t ; M e a s u r e s \ M a r & g t ; < / K e y > < / D i a g r a m O b j e c t K e y > < D i a g r a m O b j e c t K e y > < K e y > L i n k s \ & l t ; C o l u m n s \ S u m   o f   M a r   4 & g t ; - & l t ; M e a s u r e s \ M a r & g t ; \ C O L U M N < / K e y > < / D i a g r a m O b j e c t K e y > < D i a g r a m O b j e c t K e y > < K e y > L i n k s \ & l t ; C o l u m n s \ S u m   o f   M a r   4 & g t ; - & l t ; M e a s u r e s \ M a r & g t ; \ M E A S U R E < / K e y > < / D i a g r a m O b j e c t K e y > < D i a g r a m O b j e c t K e y > < K e y > L i n k s \ & l t ; C o l u m n s \ S u m   o f   A p r   4 & g t ; - & l t ; M e a s u r e s \ A p r & g t ; < / K e y > < / D i a g r a m O b j e c t K e y > < D i a g r a m O b j e c t K e y > < K e y > L i n k s \ & l t ; C o l u m n s \ S u m   o f   A p r   4 & g t ; - & l t ; M e a s u r e s \ A p r & g t ; \ C O L U M N < / K e y > < / D i a g r a m O b j e c t K e y > < D i a g r a m O b j e c t K e y > < K e y > L i n k s \ & l t ; C o l u m n s \ S u m   o f   A p r   4 & g t ; - & l t ; M e a s u r e s \ A p r & g t ; \ M E A S U R E < / K e y > < / D i a g r a m O b j e c t K e y > < D i a g r a m O b j e c t K e y > < K e y > L i n k s \ & l t ; C o l u m n s \ S u m   o f   M a y   4 & g t ; - & l t ; M e a s u r e s \ M a y & g t ; < / K e y > < / D i a g r a m O b j e c t K e y > < D i a g r a m O b j e c t K e y > < K e y > L i n k s \ & l t ; C o l u m n s \ S u m   o f   M a y   4 & g t ; - & l t ; M e a s u r e s \ M a y & g t ; \ C O L U M N < / K e y > < / D i a g r a m O b j e c t K e y > < D i a g r a m O b j e c t K e y > < K e y > L i n k s \ & l t ; C o l u m n s \ S u m   o f   M a y   4 & g t ; - & l t ; M e a s u r e s \ M a y & g t ; \ M E A S U R E < / K e y > < / D i a g r a m O b j e c t K e y > < D i a g r a m O b j e c t K e y > < K e y > L i n k s \ & l t ; C o l u m n s \ S u m   o f   J u n   4 & g t ; - & l t ; M e a s u r e s \ J u n & g t ; < / K e y > < / D i a g r a m O b j e c t K e y > < D i a g r a m O b j e c t K e y > < K e y > L i n k s \ & l t ; C o l u m n s \ S u m   o f   J u n   4 & g t ; - & l t ; M e a s u r e s \ J u n & g t ; \ C O L U M N < / K e y > < / D i a g r a m O b j e c t K e y > < D i a g r a m O b j e c t K e y > < K e y > L i n k s \ & l t ; C o l u m n s \ S u m   o f   J u n   4 & g t ; - & l t ; M e a s u r e s \ J u n & g t ; \ M E A S U R E < / K e y > < / D i a g r a m O b j e c t K e y > < D i a g r a m O b j e c t K e y > < K e y > L i n k s \ & l t ; C o l u m n s \ S u m   o f   J u l   4 & g t ; - & l t ; M e a s u r e s \ J u l & g t ; < / K e y > < / D i a g r a m O b j e c t K e y > < D i a g r a m O b j e c t K e y > < K e y > L i n k s \ & l t ; C o l u m n s \ S u m   o f   J u l   4 & g t ; - & l t ; M e a s u r e s \ J u l & g t ; \ C O L U M N < / K e y > < / D i a g r a m O b j e c t K e y > < D i a g r a m O b j e c t K e y > < K e y > L i n k s \ & l t ; C o l u m n s \ S u m   o f   J u l   4 & g t ; - & l t ; M e a s u r e s \ J u l & g t ; \ M E A S U R E < / K e y > < / D i a g r a m O b j e c t K e y > < D i a g r a m O b j e c t K e y > < K e y > L i n k s \ & l t ; C o l u m n s \ S u m   o f   A u g   4 & g t ; - & l t ; M e a s u r e s \ A u g & g t ; < / K e y > < / D i a g r a m O b j e c t K e y > < D i a g r a m O b j e c t K e y > < K e y > L i n k s \ & l t ; C o l u m n s \ S u m   o f   A u g   4 & g t ; - & l t ; M e a s u r e s \ A u g & g t ; \ C O L U M N < / K e y > < / D i a g r a m O b j e c t K e y > < D i a g r a m O b j e c t K e y > < K e y > L i n k s \ & l t ; C o l u m n s \ S u m   o f   A u g   4 & g t ; - & l t ; M e a s u r e s \ A u g & g t ; \ M E A S U R E < / K e y > < / D i a g r a m O b j e c t K e y > < D i a g r a m O b j e c t K e y > < K e y > L i n k s \ & l t ; C o l u m n s \ S u m   o f   S e p   4 & g t ; - & l t ; M e a s u r e s \ S e p & g t ; < / K e y > < / D i a g r a m O b j e c t K e y > < D i a g r a m O b j e c t K e y > < K e y > L i n k s \ & l t ; C o l u m n s \ S u m   o f   S e p   4 & g t ; - & l t ; M e a s u r e s \ S e p & g t ; \ C O L U M N < / K e y > < / D i a g r a m O b j e c t K e y > < D i a g r a m O b j e c t K e y > < K e y > L i n k s \ & l t ; C o l u m n s \ S u m   o f   S e p   4 & g t ; - & l t ; M e a s u r e s \ S e p & g t ; \ M E A S U R E < / K e y > < / D i a g r a m O b j e c t K e y > < D i a g r a m O b j e c t K e y > < K e y > L i n k s \ & l t ; C o l u m n s \ S u m   o f   O c t   4 & g t ; - & l t ; M e a s u r e s \ O c t & g t ; < / K e y > < / D i a g r a m O b j e c t K e y > < D i a g r a m O b j e c t K e y > < K e y > L i n k s \ & l t ; C o l u m n s \ S u m   o f   O c t   4 & g t ; - & l t ; M e a s u r e s \ O c t & g t ; \ C O L U M N < / K e y > < / D i a g r a m O b j e c t K e y > < D i a g r a m O b j e c t K e y > < K e y > L i n k s \ & l t ; C o l u m n s \ S u m   o f   O c t   4 & g t ; - & l t ; M e a s u r e s \ O c t & g t ; \ M E A S U R E < / K e y > < / D i a g r a m O b j e c t K e y > < D i a g r a m O b j e c t K e y > < K e y > L i n k s \ & l t ; C o l u m n s \ S u m   o f   N o v   4 & g t ; - & l t ; M e a s u r e s \ N o v & g t ; < / K e y > < / D i a g r a m O b j e c t K e y > < D i a g r a m O b j e c t K e y > < K e y > L i n k s \ & l t ; C o l u m n s \ S u m   o f   N o v   4 & g t ; - & l t ; M e a s u r e s \ N o v & g t ; \ C O L U M N < / K e y > < / D i a g r a m O b j e c t K e y > < D i a g r a m O b j e c t K e y > < K e y > L i n k s \ & l t ; C o l u m n s \ S u m   o f   N o v   4 & g t ; - & l t ; M e a s u r e s \ N o v & g t ; \ M E A S U R E < / K e y > < / D i a g r a m O b j e c t K e y > < D i a g r a m O b j e c t K e y > < K e y > L i n k s \ & l t ; C o l u m n s \ S u m   o f   D e c   4 & g t ; - & l t ; M e a s u r e s \ D e c & g t ; < / K e y > < / D i a g r a m O b j e c t K e y > < D i a g r a m O b j e c t K e y > < K e y > L i n k s \ & l t ; C o l u m n s \ S u m   o f   D e c   4 & g t ; - & l t ; M e a s u r e s \ D e c & g t ; \ C O L U M N < / K e y > < / D i a g r a m O b j e c t K e y > < D i a g r a m O b j e c t K e y > < K e y > L i n k s \ & l t ; C o l u m n s \ S u m   o f   D e c   4 & g t ; - & l t ; M e a s u r e s \ D e c & g t ; \ M E A S U R E 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 4 < / K e y > < / a : K e y > < a : V a l u e   i : t y p e = " M e a s u r e G r i d N o d e V i e w S t a t e " > < C o l u m n > 1 < / C o l u m n > < L a y e d O u t > t r u e < / L a y e d O u t > < W a s U I I n v i s i b l e > t r u e < / W a s U I I n v i s i b l e > < / a : V a l u e > < / a : K e y V a l u e O f D i a g r a m O b j e c t K e y a n y T y p e z b w N T n L X > < a : K e y V a l u e O f D i a g r a m O b j e c t K e y a n y T y p e z b w N T n L X > < a : K e y > < K e y > M e a s u r e s \ S u m   o f   J a n   4 \ T a g I n f o \ F o r m u l a < / K e y > < / a : K e y > < a : V a l u e   i : t y p e = " M e a s u r e G r i d V i e w S t a t e I D i a g r a m T a g A d d i t i o n a l I n f o " / > < / a : K e y V a l u e O f D i a g r a m O b j e c t K e y a n y T y p e z b w N T n L X > < a : K e y V a l u e O f D i a g r a m O b j e c t K e y a n y T y p e z b w N T n L X > < a : K e y > < K e y > M e a s u r e s \ S u m   o f   J a n   4 \ T a g I n f o \ V a l u e < / K e y > < / a : K e y > < a : V a l u e   i : t y p e = " M e a s u r e G r i d V i e w S t a t e I D i a g r a m T a g A d d i t i o n a l I n f o " / > < / a : K e y V a l u e O f D i a g r a m O b j e c t K e y a n y T y p e z b w N T n L X > < a : K e y V a l u e O f D i a g r a m O b j e c t K e y a n y T y p e z b w N T n L X > < a : K e y > < K e y > M e a s u r e s \ S u m   o f   F e b   4 < / K e y > < / a : K e y > < a : V a l u e   i : t y p e = " M e a s u r e G r i d N o d e V i e w S t a t e " > < C o l u m n > 2 < / C o l u m n > < L a y e d O u t > t r u e < / L a y e d O u t > < W a s U I I n v i s i b l e > t r u e < / W a s U I I n v i s i b l e > < / a : V a l u e > < / a : K e y V a l u e O f D i a g r a m O b j e c t K e y a n y T y p e z b w N T n L X > < a : K e y V a l u e O f D i a g r a m O b j e c t K e y a n y T y p e z b w N T n L X > < a : K e y > < K e y > M e a s u r e s \ S u m   o f   F e b   4 \ T a g I n f o \ F o r m u l a < / K e y > < / a : K e y > < a : V a l u e   i : t y p e = " M e a s u r e G r i d V i e w S t a t e I D i a g r a m T a g A d d i t i o n a l I n f o " / > < / a : K e y V a l u e O f D i a g r a m O b j e c t K e y a n y T y p e z b w N T n L X > < a : K e y V a l u e O f D i a g r a m O b j e c t K e y a n y T y p e z b w N T n L X > < a : K e y > < K e y > M e a s u r e s \ S u m   o f   F e b   4 \ T a g I n f o \ V a l u e < / K e y > < / a : K e y > < a : V a l u e   i : t y p e = " M e a s u r e G r i d V i e w S t a t e I D i a g r a m T a g A d d i t i o n a l I n f o " / > < / a : K e y V a l u e O f D i a g r a m O b j e c t K e y a n y T y p e z b w N T n L X > < a : K e y V a l u e O f D i a g r a m O b j e c t K e y a n y T y p e z b w N T n L X > < a : K e y > < K e y > M e a s u r e s \ S u m   o f   M a r   4 < / K e y > < / a : K e y > < a : V a l u e   i : t y p e = " M e a s u r e G r i d N o d e V i e w S t a t e " > < C o l u m n > 3 < / C o l u m n > < L a y e d O u t > t r u e < / L a y e d O u t > < W a s U I I n v i s i b l e > t r u e < / W a s U I I n v i s i b l e > < / a : V a l u e > < / a : K e y V a l u e O f D i a g r a m O b j e c t K e y a n y T y p e z b w N T n L X > < a : K e y V a l u e O f D i a g r a m O b j e c t K e y a n y T y p e z b w N T n L X > < a : K e y > < K e y > M e a s u r e s \ S u m   o f   M a r   4 \ T a g I n f o \ F o r m u l a < / K e y > < / a : K e y > < a : V a l u e   i : t y p e = " M e a s u r e G r i d V i e w S t a t e I D i a g r a m T a g A d d i t i o n a l I n f o " / > < / a : K e y V a l u e O f D i a g r a m O b j e c t K e y a n y T y p e z b w N T n L X > < a : K e y V a l u e O f D i a g r a m O b j e c t K e y a n y T y p e z b w N T n L X > < a : K e y > < K e y > M e a s u r e s \ S u m   o f   M a r   4 \ T a g I n f o \ V a l u e < / K e y > < / a : K e y > < a : V a l u e   i : t y p e = " M e a s u r e G r i d V i e w S t a t e I D i a g r a m T a g A d d i t i o n a l I n f o " / > < / a : K e y V a l u e O f D i a g r a m O b j e c t K e y a n y T y p e z b w N T n L X > < a : K e y V a l u e O f D i a g r a m O b j e c t K e y a n y T y p e z b w N T n L X > < a : K e y > < K e y > M e a s u r e s \ S u m   o f   A p r   4 < / K e y > < / a : K e y > < a : V a l u e   i : t y p e = " M e a s u r e G r i d N o d e V i e w S t a t e " > < C o l u m n > 4 < / C o l u m n > < L a y e d O u t > t r u e < / L a y e d O u t > < W a s U I I n v i s i b l e > t r u e < / W a s U I I n v i s i b l e > < / a : V a l u e > < / a : K e y V a l u e O f D i a g r a m O b j e c t K e y a n y T y p e z b w N T n L X > < a : K e y V a l u e O f D i a g r a m O b j e c t K e y a n y T y p e z b w N T n L X > < a : K e y > < K e y > M e a s u r e s \ S u m   o f   A p r   4 \ T a g I n f o \ F o r m u l a < / K e y > < / a : K e y > < a : V a l u e   i : t y p e = " M e a s u r e G r i d V i e w S t a t e I D i a g r a m T a g A d d i t i o n a l I n f o " / > < / a : K e y V a l u e O f D i a g r a m O b j e c t K e y a n y T y p e z b w N T n L X > < a : K e y V a l u e O f D i a g r a m O b j e c t K e y a n y T y p e z b w N T n L X > < a : K e y > < K e y > M e a s u r e s \ S u m   o f   A p r   4 \ T a g I n f o \ V a l u e < / K e y > < / a : K e y > < a : V a l u e   i : t y p e = " M e a s u r e G r i d V i e w S t a t e I D i a g r a m T a g A d d i t i o n a l I n f o " / > < / a : K e y V a l u e O f D i a g r a m O b j e c t K e y a n y T y p e z b w N T n L X > < a : K e y V a l u e O f D i a g r a m O b j e c t K e y a n y T y p e z b w N T n L X > < a : K e y > < K e y > M e a s u r e s \ S u m   o f   M a y   4 < / K e y > < / a : K e y > < a : V a l u e   i : t y p e = " M e a s u r e G r i d N o d e V i e w S t a t e " > < C o l u m n > 5 < / C o l u m n > < L a y e d O u t > t r u e < / L a y e d O u t > < W a s U I I n v i s i b l e > t r u e < / W a s U I I n v i s i b l e > < / a : V a l u e > < / a : K e y V a l u e O f D i a g r a m O b j e c t K e y a n y T y p e z b w N T n L X > < a : K e y V a l u e O f D i a g r a m O b j e c t K e y a n y T y p e z b w N T n L X > < a : K e y > < K e y > M e a s u r e s \ S u m   o f   M a y   4 \ T a g I n f o \ F o r m u l a < / K e y > < / a : K e y > < a : V a l u e   i : t y p e = " M e a s u r e G r i d V i e w S t a t e I D i a g r a m T a g A d d i t i o n a l I n f o " / > < / a : K e y V a l u e O f D i a g r a m O b j e c t K e y a n y T y p e z b w N T n L X > < a : K e y V a l u e O f D i a g r a m O b j e c t K e y a n y T y p e z b w N T n L X > < a : K e y > < K e y > M e a s u r e s \ S u m   o f   M a y   4 \ T a g I n f o \ V a l u e < / K e y > < / a : K e y > < a : V a l u e   i : t y p e = " M e a s u r e G r i d V i e w S t a t e I D i a g r a m T a g A d d i t i o n a l I n f o " / > < / a : K e y V a l u e O f D i a g r a m O b j e c t K e y a n y T y p e z b w N T n L X > < a : K e y V a l u e O f D i a g r a m O b j e c t K e y a n y T y p e z b w N T n L X > < a : K e y > < K e y > M e a s u r e s \ S u m   o f   J u n   4 < / K e y > < / a : K e y > < a : V a l u e   i : t y p e = " M e a s u r e G r i d N o d e V i e w S t a t e " > < C o l u m n > 6 < / C o l u m n > < L a y e d O u t > t r u e < / L a y e d O u t > < W a s U I I n v i s i b l e > t r u e < / W a s U I I n v i s i b l e > < / a : V a l u e > < / a : K e y V a l u e O f D i a g r a m O b j e c t K e y a n y T y p e z b w N T n L X > < a : K e y V a l u e O f D i a g r a m O b j e c t K e y a n y T y p e z b w N T n L X > < a : K e y > < K e y > M e a s u r e s \ S u m   o f   J u n   4 \ T a g I n f o \ F o r m u l a < / K e y > < / a : K e y > < a : V a l u e   i : t y p e = " M e a s u r e G r i d V i e w S t a t e I D i a g r a m T a g A d d i t i o n a l I n f o " / > < / a : K e y V a l u e O f D i a g r a m O b j e c t K e y a n y T y p e z b w N T n L X > < a : K e y V a l u e O f D i a g r a m O b j e c t K e y a n y T y p e z b w N T n L X > < a : K e y > < K e y > M e a s u r e s \ S u m   o f   J u n   4 \ T a g I n f o \ V a l u e < / K e y > < / a : K e y > < a : V a l u e   i : t y p e = " M e a s u r e G r i d V i e w S t a t e I D i a g r a m T a g A d d i t i o n a l I n f o " / > < / a : K e y V a l u e O f D i a g r a m O b j e c t K e y a n y T y p e z b w N T n L X > < a : K e y V a l u e O f D i a g r a m O b j e c t K e y a n y T y p e z b w N T n L X > < a : K e y > < K e y > M e a s u r e s \ S u m   o f   J u l   4 < / K e y > < / a : K e y > < a : V a l u e   i : t y p e = " M e a s u r e G r i d N o d e V i e w S t a t e " > < C o l u m n > 7 < / C o l u m n > < L a y e d O u t > t r u e < / L a y e d O u t > < W a s U I I n v i s i b l e > t r u e < / W a s U I I n v i s i b l e > < / a : V a l u e > < / a : K e y V a l u e O f D i a g r a m O b j e c t K e y a n y T y p e z b w N T n L X > < a : K e y V a l u e O f D i a g r a m O b j e c t K e y a n y T y p e z b w N T n L X > < a : K e y > < K e y > M e a s u r e s \ S u m   o f   J u l   4 \ T a g I n f o \ F o r m u l a < / K e y > < / a : K e y > < a : V a l u e   i : t y p e = " M e a s u r e G r i d V i e w S t a t e I D i a g r a m T a g A d d i t i o n a l I n f o " / > < / a : K e y V a l u e O f D i a g r a m O b j e c t K e y a n y T y p e z b w N T n L X > < a : K e y V a l u e O f D i a g r a m O b j e c t K e y a n y T y p e z b w N T n L X > < a : K e y > < K e y > M e a s u r e s \ S u m   o f   J u l   4 \ T a g I n f o \ V a l u e < / K e y > < / a : K e y > < a : V a l u e   i : t y p e = " M e a s u r e G r i d V i e w S t a t e I D i a g r a m T a g A d d i t i o n a l I n f o " / > < / a : K e y V a l u e O f D i a g r a m O b j e c t K e y a n y T y p e z b w N T n L X > < a : K e y V a l u e O f D i a g r a m O b j e c t K e y a n y T y p e z b w N T n L X > < a : K e y > < K e y > M e a s u r e s \ S u m   o f   A u g   4 < / K e y > < / a : K e y > < a : V a l u e   i : t y p e = " M e a s u r e G r i d N o d e V i e w S t a t e " > < C o l u m n > 8 < / C o l u m n > < L a y e d O u t > t r u e < / L a y e d O u t > < W a s U I I n v i s i b l e > t r u e < / W a s U I I n v i s i b l e > < / a : V a l u e > < / a : K e y V a l u e O f D i a g r a m O b j e c t K e y a n y T y p e z b w N T n L X > < a : K e y V a l u e O f D i a g r a m O b j e c t K e y a n y T y p e z b w N T n L X > < a : K e y > < K e y > M e a s u r e s \ S u m   o f   A u g   4 \ T a g I n f o \ F o r m u l a < / K e y > < / a : K e y > < a : V a l u e   i : t y p e = " M e a s u r e G r i d V i e w S t a t e I D i a g r a m T a g A d d i t i o n a l I n f o " / > < / a : K e y V a l u e O f D i a g r a m O b j e c t K e y a n y T y p e z b w N T n L X > < a : K e y V a l u e O f D i a g r a m O b j e c t K e y a n y T y p e z b w N T n L X > < a : K e y > < K e y > M e a s u r e s \ S u m   o f   A u g   4 \ T a g I n f o \ V a l u e < / K e y > < / a : K e y > < a : V a l u e   i : t y p e = " M e a s u r e G r i d V i e w S t a t e I D i a g r a m T a g A d d i t i o n a l I n f o " / > < / a : K e y V a l u e O f D i a g r a m O b j e c t K e y a n y T y p e z b w N T n L X > < a : K e y V a l u e O f D i a g r a m O b j e c t K e y a n y T y p e z b w N T n L X > < a : K e y > < K e y > M e a s u r e s \ S u m   o f   S e p   4 < / K e y > < / a : K e y > < a : V a l u e   i : t y p e = " M e a s u r e G r i d N o d e V i e w S t a t e " > < C o l u m n > 9 < / C o l u m n > < L a y e d O u t > t r u e < / L a y e d O u t > < W a s U I I n v i s i b l e > t r u e < / W a s U I I n v i s i b l e > < / a : V a l u e > < / a : K e y V a l u e O f D i a g r a m O b j e c t K e y a n y T y p e z b w N T n L X > < a : K e y V a l u e O f D i a g r a m O b j e c t K e y a n y T y p e z b w N T n L X > < a : K e y > < K e y > M e a s u r e s \ S u m   o f   S e p   4 \ T a g I n f o \ F o r m u l a < / K e y > < / a : K e y > < a : V a l u e   i : t y p e = " M e a s u r e G r i d V i e w S t a t e I D i a g r a m T a g A d d i t i o n a l I n f o " / > < / a : K e y V a l u e O f D i a g r a m O b j e c t K e y a n y T y p e z b w N T n L X > < a : K e y V a l u e O f D i a g r a m O b j e c t K e y a n y T y p e z b w N T n L X > < a : K e y > < K e y > M e a s u r e s \ S u m   o f   S e p   4 \ T a g I n f o \ V a l u e < / K e y > < / a : K e y > < a : V a l u e   i : t y p e = " M e a s u r e G r i d V i e w S t a t e I D i a g r a m T a g A d d i t i o n a l I n f o " / > < / a : K e y V a l u e O f D i a g r a m O b j e c t K e y a n y T y p e z b w N T n L X > < a : K e y V a l u e O f D i a g r a m O b j e c t K e y a n y T y p e z b w N T n L X > < a : K e y > < K e y > M e a s u r e s \ S u m   o f   O c t   4 < / K e y > < / a : K e y > < a : V a l u e   i : t y p e = " M e a s u r e G r i d N o d e V i e w S t a t e " > < C o l u m n > 1 0 < / C o l u m n > < L a y e d O u t > t r u e < / L a y e d O u t > < W a s U I I n v i s i b l e > t r u e < / W a s U I I n v i s i b l e > < / a : V a l u e > < / a : K e y V a l u e O f D i a g r a m O b j e c t K e y a n y T y p e z b w N T n L X > < a : K e y V a l u e O f D i a g r a m O b j e c t K e y a n y T y p e z b w N T n L X > < a : K e y > < K e y > M e a s u r e s \ S u m   o f   O c t   4 \ T a g I n f o \ F o r m u l a < / K e y > < / a : K e y > < a : V a l u e   i : t y p e = " M e a s u r e G r i d V i e w S t a t e I D i a g r a m T a g A d d i t i o n a l I n f o " / > < / a : K e y V a l u e O f D i a g r a m O b j e c t K e y a n y T y p e z b w N T n L X > < a : K e y V a l u e O f D i a g r a m O b j e c t K e y a n y T y p e z b w N T n L X > < a : K e y > < K e y > M e a s u r e s \ S u m   o f   O c t   4 \ T a g I n f o \ V a l u e < / K e y > < / a : K e y > < a : V a l u e   i : t y p e = " M e a s u r e G r i d V i e w S t a t e I D i a g r a m T a g A d d i t i o n a l I n f o " / > < / a : K e y V a l u e O f D i a g r a m O b j e c t K e y a n y T y p e z b w N T n L X > < a : K e y V a l u e O f D i a g r a m O b j e c t K e y a n y T y p e z b w N T n L X > < a : K e y > < K e y > M e a s u r e s \ S u m   o f   N o v   4 < / K e y > < / a : K e y > < a : V a l u e   i : t y p e = " M e a s u r e G r i d N o d e V i e w S t a t e " > < C o l u m n > 1 1 < / C o l u m n > < L a y e d O u t > t r u e < / L a y e d O u t > < W a s U I I n v i s i b l e > t r u e < / W a s U I I n v i s i b l e > < / a : V a l u e > < / a : K e y V a l u e O f D i a g r a m O b j e c t K e y a n y T y p e z b w N T n L X > < a : K e y V a l u e O f D i a g r a m O b j e c t K e y a n y T y p e z b w N T n L X > < a : K e y > < K e y > M e a s u r e s \ S u m   o f   N o v   4 \ T a g I n f o \ F o r m u l a < / K e y > < / a : K e y > < a : V a l u e   i : t y p e = " M e a s u r e G r i d V i e w S t a t e I D i a g r a m T a g A d d i t i o n a l I n f o " / > < / a : K e y V a l u e O f D i a g r a m O b j e c t K e y a n y T y p e z b w N T n L X > < a : K e y V a l u e O f D i a g r a m O b j e c t K e y a n y T y p e z b w N T n L X > < a : K e y > < K e y > M e a s u r e s \ S u m   o f   N o v   4 \ T a g I n f o \ V a l u e < / K e y > < / a : K e y > < a : V a l u e   i : t y p e = " M e a s u r e G r i d V i e w S t a t e I D i a g r a m T a g A d d i t i o n a l I n f o " / > < / a : K e y V a l u e O f D i a g r a m O b j e c t K e y a n y T y p e z b w N T n L X > < a : K e y V a l u e O f D i a g r a m O b j e c t K e y a n y T y p e z b w N T n L X > < a : K e y > < K e y > M e a s u r e s \ S u m   o f   D e c   4 < / K e y > < / a : K e y > < a : V a l u e   i : t y p e = " M e a s u r e G r i d N o d e V i e w S t a t e " > < C o l u m n > 1 2 < / C o l u m n > < L a y e d O u t > t r u e < / L a y e d O u t > < W a s U I I n v i s i b l e > t r u e < / W a s U I I n v i s i b l e > < / a : V a l u e > < / a : K e y V a l u e O f D i a g r a m O b j e c t K e y a n y T y p e z b w N T n L X > < a : K e y V a l u e O f D i a g r a m O b j e c t K e y a n y T y p e z b w N T n L X > < a : K e y > < K e y > M e a s u r e s \ S u m   o f   D e c   4 \ T a g I n f o \ F o r m u l a < / K e y > < / a : K e y > < a : V a l u e   i : t y p e = " M e a s u r e G r i d V i e w S t a t e I D i a g r a m T a g A d d i t i o n a l I n f o " / > < / a : K e y V a l u e O f D i a g r a m O b j e c t K e y a n y T y p e z b w N T n L X > < a : K e y V a l u e O f D i a g r a m O b j e c t K e y a n y T y p e z b w N T n L X > < a : K e y > < K e y > M e a s u r e s \ S u m   o f   D e c   4 \ T a g I n f o \ V a l u e < / K e y > < / a : K e y > < a : V a l u e   i : t y p e = " M e a s u r e G r i d V i e w S t a t e I D i a g r a m T a g A d d i t i o n a l I n f o " / > < / a : K e y V a l u e O f D i a g r a m O b j e c t K e y a n y T y p e z b w N T n L X > < a : K e y V a l u e O f D i a g r a m O b j e c t K e y a n y T y p e z b w N T n L X > < a : K e y > < K e y > M e a s u r e s \ S u m   o f   T o t a l < / K e y > < / a : K e y > < a : V a l u e   i : t y p e = " M e a s u r e G r i d N o d e V i e w S t a t e " > < C o l u m n > 1 3 < / 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 C o l u m n s \ T o t a l < / K e y > < / a : K e y > < a : V a l u e   i : t y p e = " M e a s u r e G r i d N o d e V i e w S t a t e " > < C o l u m n > 1 3 < / C o l u m n > < L a y e d O u t > t r u e < / L a y e d O u t > < / a : V a l u e > < / a : K e y V a l u e O f D i a g r a m O b j e c t K e y a n y T y p e z b w N T n L X > < a : K e y V a l u e O f D i a g r a m O b j e c t K e y a n y T y p e z b w N T n L X > < a : K e y > < K e y > L i n k s \ & l t ; C o l u m n s \ S u m   o f   J a n   4 & g t ; - & l t ; M e a s u r e s \ J a n & g t ; < / K e y > < / a : K e y > < a : V a l u e   i : t y p e = " M e a s u r e G r i d V i e w S t a t e I D i a g r a m L i n k " / > < / a : K e y V a l u e O f D i a g r a m O b j e c t K e y a n y T y p e z b w N T n L X > < a : K e y V a l u e O f D i a g r a m O b j e c t K e y a n y T y p e z b w N T n L X > < a : K e y > < K e y > L i n k s \ & l t ; C o l u m n s \ S u m   o f   J a n   4 & g t ; - & l t ; M e a s u r e s \ J a n & g t ; \ C O L U M N < / K e y > < / a : K e y > < a : V a l u e   i : t y p e = " M e a s u r e G r i d V i e w S t a t e I D i a g r a m L i n k E n d p o i n t " / > < / a : K e y V a l u e O f D i a g r a m O b j e c t K e y a n y T y p e z b w N T n L X > < a : K e y V a l u e O f D i a g r a m O b j e c t K e y a n y T y p e z b w N T n L X > < a : K e y > < K e y > L i n k s \ & l t ; C o l u m n s \ S u m   o f   J a n   4 & g t ; - & l t ; M e a s u r e s \ J a n & g t ; \ M E A S U R E < / K e y > < / a : K e y > < a : V a l u e   i : t y p e = " M e a s u r e G r i d V i e w S t a t e I D i a g r a m L i n k E n d p o i n t " / > < / a : K e y V a l u e O f D i a g r a m O b j e c t K e y a n y T y p e z b w N T n L X > < a : K e y V a l u e O f D i a g r a m O b j e c t K e y a n y T y p e z b w N T n L X > < a : K e y > < K e y > L i n k s \ & l t ; C o l u m n s \ S u m   o f   F e b   4 & g t ; - & l t ; M e a s u r e s \ F e b & g t ; < / K e y > < / a : K e y > < a : V a l u e   i : t y p e = " M e a s u r e G r i d V i e w S t a t e I D i a g r a m L i n k " / > < / a : K e y V a l u e O f D i a g r a m O b j e c t K e y a n y T y p e z b w N T n L X > < a : K e y V a l u e O f D i a g r a m O b j e c t K e y a n y T y p e z b w N T n L X > < a : K e y > < K e y > L i n k s \ & l t ; C o l u m n s \ S u m   o f   F e b   4 & g t ; - & l t ; M e a s u r e s \ F e b & g t ; \ C O L U M N < / K e y > < / a : K e y > < a : V a l u e   i : t y p e = " M e a s u r e G r i d V i e w S t a t e I D i a g r a m L i n k E n d p o i n t " / > < / a : K e y V a l u e O f D i a g r a m O b j e c t K e y a n y T y p e z b w N T n L X > < a : K e y V a l u e O f D i a g r a m O b j e c t K e y a n y T y p e z b w N T n L X > < a : K e y > < K e y > L i n k s \ & l t ; C o l u m n s \ S u m   o f   F e b   4 & g t ; - & l t ; M e a s u r e s \ F e b & g t ; \ M E A S U R E < / K e y > < / a : K e y > < a : V a l u e   i : t y p e = " M e a s u r e G r i d V i e w S t a t e I D i a g r a m L i n k E n d p o i n t " / > < / a : K e y V a l u e O f D i a g r a m O b j e c t K e y a n y T y p e z b w N T n L X > < a : K e y V a l u e O f D i a g r a m O b j e c t K e y a n y T y p e z b w N T n L X > < a : K e y > < K e y > L i n k s \ & l t ; C o l u m n s \ S u m   o f   M a r   4 & g t ; - & l t ; M e a s u r e s \ M a r & g t ; < / K e y > < / a : K e y > < a : V a l u e   i : t y p e = " M e a s u r e G r i d V i e w S t a t e I D i a g r a m L i n k " / > < / a : K e y V a l u e O f D i a g r a m O b j e c t K e y a n y T y p e z b w N T n L X > < a : K e y V a l u e O f D i a g r a m O b j e c t K e y a n y T y p e z b w N T n L X > < a : K e y > < K e y > L i n k s \ & l t ; C o l u m n s \ S u m   o f   M a r   4 & g t ; - & l t ; M e a s u r e s \ M a r & g t ; \ C O L U M N < / K e y > < / a : K e y > < a : V a l u e   i : t y p e = " M e a s u r e G r i d V i e w S t a t e I D i a g r a m L i n k E n d p o i n t " / > < / a : K e y V a l u e O f D i a g r a m O b j e c t K e y a n y T y p e z b w N T n L X > < a : K e y V a l u e O f D i a g r a m O b j e c t K e y a n y T y p e z b w N T n L X > < a : K e y > < K e y > L i n k s \ & l t ; C o l u m n s \ S u m   o f   M a r   4 & g t ; - & l t ; M e a s u r e s \ M a r & g t ; \ M E A S U R E < / K e y > < / a : K e y > < a : V a l u e   i : t y p e = " M e a s u r e G r i d V i e w S t a t e I D i a g r a m L i n k E n d p o i n t " / > < / a : K e y V a l u e O f D i a g r a m O b j e c t K e y a n y T y p e z b w N T n L X > < a : K e y V a l u e O f D i a g r a m O b j e c t K e y a n y T y p e z b w N T n L X > < a : K e y > < K e y > L i n k s \ & l t ; C o l u m n s \ S u m   o f   A p r   4 & g t ; - & l t ; M e a s u r e s \ A p r & g t ; < / K e y > < / a : K e y > < a : V a l u e   i : t y p e = " M e a s u r e G r i d V i e w S t a t e I D i a g r a m L i n k " / > < / a : K e y V a l u e O f D i a g r a m O b j e c t K e y a n y T y p e z b w N T n L X > < a : K e y V a l u e O f D i a g r a m O b j e c t K e y a n y T y p e z b w N T n L X > < a : K e y > < K e y > L i n k s \ & l t ; C o l u m n s \ S u m   o f   A p r   4 & g t ; - & l t ; M e a s u r e s \ A p r & g t ; \ C O L U M N < / K e y > < / a : K e y > < a : V a l u e   i : t y p e = " M e a s u r e G r i d V i e w S t a t e I D i a g r a m L i n k E n d p o i n t " / > < / a : K e y V a l u e O f D i a g r a m O b j e c t K e y a n y T y p e z b w N T n L X > < a : K e y V a l u e O f D i a g r a m O b j e c t K e y a n y T y p e z b w N T n L X > < a : K e y > < K e y > L i n k s \ & l t ; C o l u m n s \ S u m   o f   A p r   4 & g t ; - & l t ; M e a s u r e s \ A p r & g t ; \ M E A S U R E < / K e y > < / a : K e y > < a : V a l u e   i : t y p e = " M e a s u r e G r i d V i e w S t a t e I D i a g r a m L i n k E n d p o i n t " / > < / a : K e y V a l u e O f D i a g r a m O b j e c t K e y a n y T y p e z b w N T n L X > < a : K e y V a l u e O f D i a g r a m O b j e c t K e y a n y T y p e z b w N T n L X > < a : K e y > < K e y > L i n k s \ & l t ; C o l u m n s \ S u m   o f   M a y   4 & g t ; - & l t ; M e a s u r e s \ M a y & g t ; < / K e y > < / a : K e y > < a : V a l u e   i : t y p e = " M e a s u r e G r i d V i e w S t a t e I D i a g r a m L i n k " / > < / a : K e y V a l u e O f D i a g r a m O b j e c t K e y a n y T y p e z b w N T n L X > < a : K e y V a l u e O f D i a g r a m O b j e c t K e y a n y T y p e z b w N T n L X > < a : K e y > < K e y > L i n k s \ & l t ; C o l u m n s \ S u m   o f   M a y   4 & g t ; - & l t ; M e a s u r e s \ M a y & g t ; \ C O L U M N < / K e y > < / a : K e y > < a : V a l u e   i : t y p e = " M e a s u r e G r i d V i e w S t a t e I D i a g r a m L i n k E n d p o i n t " / > < / a : K e y V a l u e O f D i a g r a m O b j e c t K e y a n y T y p e z b w N T n L X > < a : K e y V a l u e O f D i a g r a m O b j e c t K e y a n y T y p e z b w N T n L X > < a : K e y > < K e y > L i n k s \ & l t ; C o l u m n s \ S u m   o f   M a y   4 & g t ; - & l t ; M e a s u r e s \ M a y & g t ; \ M E A S U R E < / K e y > < / a : K e y > < a : V a l u e   i : t y p e = " M e a s u r e G r i d V i e w S t a t e I D i a g r a m L i n k E n d p o i n t " / > < / a : K e y V a l u e O f D i a g r a m O b j e c t K e y a n y T y p e z b w N T n L X > < a : K e y V a l u e O f D i a g r a m O b j e c t K e y a n y T y p e z b w N T n L X > < a : K e y > < K e y > L i n k s \ & l t ; C o l u m n s \ S u m   o f   J u n   4 & g t ; - & l t ; M e a s u r e s \ J u n & g t ; < / K e y > < / a : K e y > < a : V a l u e   i : t y p e = " M e a s u r e G r i d V i e w S t a t e I D i a g r a m L i n k " / > < / a : K e y V a l u e O f D i a g r a m O b j e c t K e y a n y T y p e z b w N T n L X > < a : K e y V a l u e O f D i a g r a m O b j e c t K e y a n y T y p e z b w N T n L X > < a : K e y > < K e y > L i n k s \ & l t ; C o l u m n s \ S u m   o f   J u n   4 & g t ; - & l t ; M e a s u r e s \ J u n & g t ; \ C O L U M N < / K e y > < / a : K e y > < a : V a l u e   i : t y p e = " M e a s u r e G r i d V i e w S t a t e I D i a g r a m L i n k E n d p o i n t " / > < / a : K e y V a l u e O f D i a g r a m O b j e c t K e y a n y T y p e z b w N T n L X > < a : K e y V a l u e O f D i a g r a m O b j e c t K e y a n y T y p e z b w N T n L X > < a : K e y > < K e y > L i n k s \ & l t ; C o l u m n s \ S u m   o f   J u n   4 & g t ; - & l t ; M e a s u r e s \ J u n & g t ; \ M E A S U R E < / K e y > < / a : K e y > < a : V a l u e   i : t y p e = " M e a s u r e G r i d V i e w S t a t e I D i a g r a m L i n k E n d p o i n t " / > < / a : K e y V a l u e O f D i a g r a m O b j e c t K e y a n y T y p e z b w N T n L X > < a : K e y V a l u e O f D i a g r a m O b j e c t K e y a n y T y p e z b w N T n L X > < a : K e y > < K e y > L i n k s \ & l t ; C o l u m n s \ S u m   o f   J u l   4 & g t ; - & l t ; M e a s u r e s \ J u l & g t ; < / K e y > < / a : K e y > < a : V a l u e   i : t y p e = " M e a s u r e G r i d V i e w S t a t e I D i a g r a m L i n k " / > < / a : K e y V a l u e O f D i a g r a m O b j e c t K e y a n y T y p e z b w N T n L X > < a : K e y V a l u e O f D i a g r a m O b j e c t K e y a n y T y p e z b w N T n L X > < a : K e y > < K e y > L i n k s \ & l t ; C o l u m n s \ S u m   o f   J u l   4 & g t ; - & l t ; M e a s u r e s \ J u l & g t ; \ C O L U M N < / K e y > < / a : K e y > < a : V a l u e   i : t y p e = " M e a s u r e G r i d V i e w S t a t e I D i a g r a m L i n k E n d p o i n t " / > < / a : K e y V a l u e O f D i a g r a m O b j e c t K e y a n y T y p e z b w N T n L X > < a : K e y V a l u e O f D i a g r a m O b j e c t K e y a n y T y p e z b w N T n L X > < a : K e y > < K e y > L i n k s \ & l t ; C o l u m n s \ S u m   o f   J u l   4 & g t ; - & l t ; M e a s u r e s \ J u l & g t ; \ M E A S U R E < / K e y > < / a : K e y > < a : V a l u e   i : t y p e = " M e a s u r e G r i d V i e w S t a t e I D i a g r a m L i n k E n d p o i n t " / > < / a : K e y V a l u e O f D i a g r a m O b j e c t K e y a n y T y p e z b w N T n L X > < a : K e y V a l u e O f D i a g r a m O b j e c t K e y a n y T y p e z b w N T n L X > < a : K e y > < K e y > L i n k s \ & l t ; C o l u m n s \ S u m   o f   A u g   4 & g t ; - & l t ; M e a s u r e s \ A u g & g t ; < / K e y > < / a : K e y > < a : V a l u e   i : t y p e = " M e a s u r e G r i d V i e w S t a t e I D i a g r a m L i n k " / > < / a : K e y V a l u e O f D i a g r a m O b j e c t K e y a n y T y p e z b w N T n L X > < a : K e y V a l u e O f D i a g r a m O b j e c t K e y a n y T y p e z b w N T n L X > < a : K e y > < K e y > L i n k s \ & l t ; C o l u m n s \ S u m   o f   A u g   4 & g t ; - & l t ; M e a s u r e s \ A u g & g t ; \ C O L U M N < / K e y > < / a : K e y > < a : V a l u e   i : t y p e = " M e a s u r e G r i d V i e w S t a t e I D i a g r a m L i n k E n d p o i n t " / > < / a : K e y V a l u e O f D i a g r a m O b j e c t K e y a n y T y p e z b w N T n L X > < a : K e y V a l u e O f D i a g r a m O b j e c t K e y a n y T y p e z b w N T n L X > < a : K e y > < K e y > L i n k s \ & l t ; C o l u m n s \ S u m   o f   A u g   4 & g t ; - & l t ; M e a s u r e s \ A u g & g t ; \ M E A S U R E < / K e y > < / a : K e y > < a : V a l u e   i : t y p e = " M e a s u r e G r i d V i e w S t a t e I D i a g r a m L i n k E n d p o i n t " / > < / a : K e y V a l u e O f D i a g r a m O b j e c t K e y a n y T y p e z b w N T n L X > < a : K e y V a l u e O f D i a g r a m O b j e c t K e y a n y T y p e z b w N T n L X > < a : K e y > < K e y > L i n k s \ & l t ; C o l u m n s \ S u m   o f   S e p   4 & g t ; - & l t ; M e a s u r e s \ S e p & g t ; < / K e y > < / a : K e y > < a : V a l u e   i : t y p e = " M e a s u r e G r i d V i e w S t a t e I D i a g r a m L i n k " / > < / a : K e y V a l u e O f D i a g r a m O b j e c t K e y a n y T y p e z b w N T n L X > < a : K e y V a l u e O f D i a g r a m O b j e c t K e y a n y T y p e z b w N T n L X > < a : K e y > < K e y > L i n k s \ & l t ; C o l u m n s \ S u m   o f   S e p   4 & g t ; - & l t ; M e a s u r e s \ S e p & g t ; \ C O L U M N < / K e y > < / a : K e y > < a : V a l u e   i : t y p e = " M e a s u r e G r i d V i e w S t a t e I D i a g r a m L i n k E n d p o i n t " / > < / a : K e y V a l u e O f D i a g r a m O b j e c t K e y a n y T y p e z b w N T n L X > < a : K e y V a l u e O f D i a g r a m O b j e c t K e y a n y T y p e z b w N T n L X > < a : K e y > < K e y > L i n k s \ & l t ; C o l u m n s \ S u m   o f   S e p   4 & g t ; - & l t ; M e a s u r e s \ S e p & g t ; \ M E A S U R E < / K e y > < / a : K e y > < a : V a l u e   i : t y p e = " M e a s u r e G r i d V i e w S t a t e I D i a g r a m L i n k E n d p o i n t " / > < / a : K e y V a l u e O f D i a g r a m O b j e c t K e y a n y T y p e z b w N T n L X > < a : K e y V a l u e O f D i a g r a m O b j e c t K e y a n y T y p e z b w N T n L X > < a : K e y > < K e y > L i n k s \ & l t ; C o l u m n s \ S u m   o f   O c t   4 & g t ; - & l t ; M e a s u r e s \ O c t & g t ; < / K e y > < / a : K e y > < a : V a l u e   i : t y p e = " M e a s u r e G r i d V i e w S t a t e I D i a g r a m L i n k " / > < / a : K e y V a l u e O f D i a g r a m O b j e c t K e y a n y T y p e z b w N T n L X > < a : K e y V a l u e O f D i a g r a m O b j e c t K e y a n y T y p e z b w N T n L X > < a : K e y > < K e y > L i n k s \ & l t ; C o l u m n s \ S u m   o f   O c t   4 & g t ; - & l t ; M e a s u r e s \ O c t & g t ; \ C O L U M N < / K e y > < / a : K e y > < a : V a l u e   i : t y p e = " M e a s u r e G r i d V i e w S t a t e I D i a g r a m L i n k E n d p o i n t " / > < / a : K e y V a l u e O f D i a g r a m O b j e c t K e y a n y T y p e z b w N T n L X > < a : K e y V a l u e O f D i a g r a m O b j e c t K e y a n y T y p e z b w N T n L X > < a : K e y > < K e y > L i n k s \ & l t ; C o l u m n s \ S u m   o f   O c t   4 & g t ; - & l t ; M e a s u r e s \ O c t & g t ; \ M E A S U R E < / K e y > < / a : K e y > < a : V a l u e   i : t y p e = " M e a s u r e G r i d V i e w S t a t e I D i a g r a m L i n k E n d p o i n t " / > < / a : K e y V a l u e O f D i a g r a m O b j e c t K e y a n y T y p e z b w N T n L X > < a : K e y V a l u e O f D i a g r a m O b j e c t K e y a n y T y p e z b w N T n L X > < a : K e y > < K e y > L i n k s \ & l t ; C o l u m n s \ S u m   o f   N o v   4 & g t ; - & l t ; M e a s u r e s \ N o v & g t ; < / K e y > < / a : K e y > < a : V a l u e   i : t y p e = " M e a s u r e G r i d V i e w S t a t e I D i a g r a m L i n k " / > < / a : K e y V a l u e O f D i a g r a m O b j e c t K e y a n y T y p e z b w N T n L X > < a : K e y V a l u e O f D i a g r a m O b j e c t K e y a n y T y p e z b w N T n L X > < a : K e y > < K e y > L i n k s \ & l t ; C o l u m n s \ S u m   o f   N o v   4 & g t ; - & l t ; M e a s u r e s \ N o v & g t ; \ C O L U M N < / K e y > < / a : K e y > < a : V a l u e   i : t y p e = " M e a s u r e G r i d V i e w S t a t e I D i a g r a m L i n k E n d p o i n t " / > < / a : K e y V a l u e O f D i a g r a m O b j e c t K e y a n y T y p e z b w N T n L X > < a : K e y V a l u e O f D i a g r a m O b j e c t K e y a n y T y p e z b w N T n L X > < a : K e y > < K e y > L i n k s \ & l t ; C o l u m n s \ S u m   o f   N o v   4 & g t ; - & l t ; M e a s u r e s \ N o v & g t ; \ M E A S U R E < / K e y > < / a : K e y > < a : V a l u e   i : t y p e = " M e a s u r e G r i d V i e w S t a t e I D i a g r a m L i n k E n d p o i n t " / > < / a : K e y V a l u e O f D i a g r a m O b j e c t K e y a n y T y p e z b w N T n L X > < a : K e y V a l u e O f D i a g r a m O b j e c t K e y a n y T y p e z b w N T n L X > < a : K e y > < K e y > L i n k s \ & l t ; C o l u m n s \ S u m   o f   D e c   4 & g t ; - & l t ; M e a s u r e s \ D e c & g t ; < / K e y > < / a : K e y > < a : V a l u e   i : t y p e = " M e a s u r e G r i d V i e w S t a t e I D i a g r a m L i n k " / > < / a : K e y V a l u e O f D i a g r a m O b j e c t K e y a n y T y p e z b w N T n L X > < a : K e y V a l u e O f D i a g r a m O b j e c t K e y a n y T y p e z b w N T n L X > < a : K e y > < K e y > L i n k s \ & l t ; C o l u m n s \ S u m   o f   D e c   4 & g t ; - & l t ; M e a s u r e s \ D e c & g t ; \ C O L U M N < / K e y > < / a : K e y > < a : V a l u e   i : t y p e = " M e a s u r e G r i d V i e w S t a t e I D i a g r a m L i n k E n d p o i n t " / > < / a : K e y V a l u e O f D i a g r a m O b j e c t K e y a n y T y p e z b w N T n L X > < a : K e y V a l u e O f D i a g r a m O b j e c t K e y a n y T y p e z b w N T n L X > < a : K e y > < K e y > L i n k s \ & l t ; C o l u m n s \ S u m   o f   D e c   4 & g t ; - & l t ; M e a s u r e s \ D e c & g t ; \ M E A S U R E 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 T a g s \ T a b l e s \ & l t ; T a b l e s \ p 6 t o 5 9 & g t ; < / K e y > < / D i a g r a m O b j e c t K e y > < D i a g r a m O b j e c t K e y > < K e y > D y n a m i c   T a g s \ T a b l e s \ & l t ; T a b l e s \ b 6 t o 5 9 & g t ; < / K e y > < / D i a g r a m O b j e c t K e y > < D i a g r a m O b j e c t K e y > < K e y > D y n a m i c   T a g s \ T a b l e s \ & l t ; T a b l e s \ p 0 t o 5 & g t ; < / K e y > < / D i a g r a m O b j e c t K e y > < D i a g r a m O b j e c t K e y > < K e y > D y n a m i c   T a g s \ T a b l e s \ & l t ; T a b l e s \ b 0 t o 5 & g t ; < / K e y > < / D i a g r a m O b j e c t K e y > < D i a g r a m O b j e c t K e y > < K e y > T a b l e s \ p 6 t o 5 9 < / K e y > < / D i a g r a m O b j e c t K e y > < D i a g r a m O b j e c t K e y > < K e y > T a b l e s \ p 6 t o 5 9 \ C o l u m n s \ A d m i n < / K e y > < / D i a g r a m O b j e c t K e y > < D i a g r a m O b j e c t K e y > < K e y > T a b l e s \ p 6 t o 5 9 \ C o l u m n s \ J a n < / K e y > < / D i a g r a m O b j e c t K e y > < D i a g r a m O b j e c t K e y > < K e y > T a b l e s \ p 6 t o 5 9 \ C o l u m n s \ F e b < / K e y > < / D i a g r a m O b j e c t K e y > < D i a g r a m O b j e c t K e y > < K e y > T a b l e s \ p 6 t o 5 9 \ C o l u m n s \ M a r < / K e y > < / D i a g r a m O b j e c t K e y > < D i a g r a m O b j e c t K e y > < K e y > T a b l e s \ p 6 t o 5 9 \ C o l u m n s \ A p r < / K e y > < / D i a g r a m O b j e c t K e y > < D i a g r a m O b j e c t K e y > < K e y > T a b l e s \ p 6 t o 5 9 \ C o l u m n s \ M a y < / K e y > < / D i a g r a m O b j e c t K e y > < D i a g r a m O b j e c t K e y > < K e y > T a b l e s \ p 6 t o 5 9 \ C o l u m n s \ J u n < / K e y > < / D i a g r a m O b j e c t K e y > < D i a g r a m O b j e c t K e y > < K e y > T a b l e s \ p 6 t o 5 9 \ C o l u m n s \ J u l < / K e y > < / D i a g r a m O b j e c t K e y > < D i a g r a m O b j e c t K e y > < K e y > T a b l e s \ p 6 t o 5 9 \ C o l u m n s \ A u g < / K e y > < / D i a g r a m O b j e c t K e y > < D i a g r a m O b j e c t K e y > < K e y > T a b l e s \ p 6 t o 5 9 \ C o l u m n s \ S e p < / K e y > < / D i a g r a m O b j e c t K e y > < D i a g r a m O b j e c t K e y > < K e y > T a b l e s \ p 6 t o 5 9 \ C o l u m n s \ O c t < / K e y > < / D i a g r a m O b j e c t K e y > < D i a g r a m O b j e c t K e y > < K e y > T a b l e s \ p 6 t o 5 9 \ C o l u m n s \ N o v < / K e y > < / D i a g r a m O b j e c t K e y > < D i a g r a m O b j e c t K e y > < K e y > T a b l e s \ p 6 t o 5 9 \ C o l u m n s \ D e c < / K e y > < / D i a g r a m O b j e c t K e y > < D i a g r a m O b j e c t K e y > < K e y > T a b l e s \ p 6 t o 5 9 \ M e a s u r e s \ S u m   o f   J a n < / K e y > < / D i a g r a m O b j e c t K e y > < D i a g r a m O b j e c t K e y > < K e y > T a b l e s \ p 6 t o 5 9 \ S u m   o f   J a n \ A d d i t i o n a l   I n f o \ I m p l i c i t   M e a s u r e < / K e y > < / D i a g r a m O b j e c t K e y > < D i a g r a m O b j e c t K e y > < K e y > T a b l e s \ p 6 t o 5 9 \ M e a s u r e s \ S u m   o f   F e b < / K e y > < / D i a g r a m O b j e c t K e y > < D i a g r a m O b j e c t K e y > < K e y > T a b l e s \ p 6 t o 5 9 \ S u m   o f   F e b \ A d d i t i o n a l   I n f o \ I m p l i c i t   M e a s u r e < / K e y > < / D i a g r a m O b j e c t K e y > < D i a g r a m O b j e c t K e y > < K e y > T a b l e s \ p 6 t o 5 9 \ M e a s u r e s \ S u m   o f   M a r < / K e y > < / D i a g r a m O b j e c t K e y > < D i a g r a m O b j e c t K e y > < K e y > T a b l e s \ p 6 t o 5 9 \ S u m   o f   M a r \ A d d i t i o n a l   I n f o \ I m p l i c i t   M e a s u r e < / K e y > < / D i a g r a m O b j e c t K e y > < D i a g r a m O b j e c t K e y > < K e y > T a b l e s \ p 6 t o 5 9 \ M e a s u r e s \ S u m   o f   A p r < / K e y > < / D i a g r a m O b j e c t K e y > < D i a g r a m O b j e c t K e y > < K e y > T a b l e s \ p 6 t o 5 9 \ S u m   o f   A p r \ A d d i t i o n a l   I n f o \ I m p l i c i t   M e a s u r e < / K e y > < / D i a g r a m O b j e c t K e y > < D i a g r a m O b j e c t K e y > < K e y > T a b l e s \ p 6 t o 5 9 \ M e a s u r e s \ S u m   o f   M a y < / K e y > < / D i a g r a m O b j e c t K e y > < D i a g r a m O b j e c t K e y > < K e y > T a b l e s \ p 6 t o 5 9 \ S u m   o f   M a y \ A d d i t i o n a l   I n f o \ I m p l i c i t   M e a s u r e < / K e y > < / D i a g r a m O b j e c t K e y > < D i a g r a m O b j e c t K e y > < K e y > T a b l e s \ p 6 t o 5 9 \ M e a s u r e s \ S u m   o f   J u n < / K e y > < / D i a g r a m O b j e c t K e y > < D i a g r a m O b j e c t K e y > < K e y > T a b l e s \ p 6 t o 5 9 \ S u m   o f   J u n \ A d d i t i o n a l   I n f o \ I m p l i c i t   M e a s u r e < / K e y > < / D i a g r a m O b j e c t K e y > < D i a g r a m O b j e c t K e y > < K e y > T a b l e s \ p 6 t o 5 9 \ M e a s u r e s \ S u m   o f   J u l < / K e y > < / D i a g r a m O b j e c t K e y > < D i a g r a m O b j e c t K e y > < K e y > T a b l e s \ p 6 t o 5 9 \ S u m   o f   J u l \ A d d i t i o n a l   I n f o \ I m p l i c i t   M e a s u r e < / K e y > < / D i a g r a m O b j e c t K e y > < D i a g r a m O b j e c t K e y > < K e y > T a b l e s \ p 6 t o 5 9 \ M e a s u r e s \ S u m   o f   A u g < / K e y > < / D i a g r a m O b j e c t K e y > < D i a g r a m O b j e c t K e y > < K e y > T a b l e s \ p 6 t o 5 9 \ S u m   o f   A u g \ A d d i t i o n a l   I n f o \ I m p l i c i t   M e a s u r e < / K e y > < / D i a g r a m O b j e c t K e y > < D i a g r a m O b j e c t K e y > < K e y > T a b l e s \ p 6 t o 5 9 \ M e a s u r e s \ S u m   o f   S e p < / K e y > < / D i a g r a m O b j e c t K e y > < D i a g r a m O b j e c t K e y > < K e y > T a b l e s \ p 6 t o 5 9 \ S u m   o f   S e p \ A d d i t i o n a l   I n f o \ I m p l i c i t   M e a s u r e < / K e y > < / D i a g r a m O b j e c t K e y > < D i a g r a m O b j e c t K e y > < K e y > T a b l e s \ p 6 t o 5 9 \ M e a s u r e s \ S u m   o f   O c t < / K e y > < / D i a g r a m O b j e c t K e y > < D i a g r a m O b j e c t K e y > < K e y > T a b l e s \ p 6 t o 5 9 \ S u m   o f   O c t \ A d d i t i o n a l   I n f o \ I m p l i c i t   M e a s u r e < / K e y > < / D i a g r a m O b j e c t K e y > < D i a g r a m O b j e c t K e y > < K e y > T a b l e s \ p 6 t o 5 9 \ M e a s u r e s \ S u m   o f   N o v < / K e y > < / D i a g r a m O b j e c t K e y > < D i a g r a m O b j e c t K e y > < K e y > T a b l e s \ p 6 t o 5 9 \ S u m   o f   N o v \ A d d i t i o n a l   I n f o \ I m p l i c i t   M e a s u r e < / K e y > < / D i a g r a m O b j e c t K e y > < D i a g r a m O b j e c t K e y > < K e y > T a b l e s \ p 6 t o 5 9 \ M e a s u r e s \ S u m   o f   D e c < / K e y > < / D i a g r a m O b j e c t K e y > < D i a g r a m O b j e c t K e y > < K e y > T a b l e s \ p 6 t o 5 9 \ S u m   o f   D e c \ A d d i t i o n a l   I n f o \ I m p l i c i t   M e a s u r e < / K e y > < / D i a g r a m O b j e c t K e y > < D i a g r a m O b j e c t K e y > < K e y > T a b l e s \ b 6 t o 5 9 < / K e y > < / D i a g r a m O b j e c t K e y > < D i a g r a m O b j e c t K e y > < K e y > T a b l e s \ b 6 t o 5 9 \ C o l u m n s \ A d m i n < / K e y > < / D i a g r a m O b j e c t K e y > < D i a g r a m O b j e c t K e y > < K e y > T a b l e s \ b 6 t o 5 9 \ C o l u m n s \ J a n < / K e y > < / D i a g r a m O b j e c t K e y > < D i a g r a m O b j e c t K e y > < K e y > T a b l e s \ b 6 t o 5 9 \ C o l u m n s \ F e b < / K e y > < / D i a g r a m O b j e c t K e y > < D i a g r a m O b j e c t K e y > < K e y > T a b l e s \ b 6 t o 5 9 \ C o l u m n s \ M a r < / K e y > < / D i a g r a m O b j e c t K e y > < D i a g r a m O b j e c t K e y > < K e y > T a b l e s \ b 6 t o 5 9 \ C o l u m n s \ A p r < / K e y > < / D i a g r a m O b j e c t K e y > < D i a g r a m O b j e c t K e y > < K e y > T a b l e s \ b 6 t o 5 9 \ C o l u m n s \ M a y < / K e y > < / D i a g r a m O b j e c t K e y > < D i a g r a m O b j e c t K e y > < K e y > T a b l e s \ b 6 t o 5 9 \ C o l u m n s \ J u n < / K e y > < / D i a g r a m O b j e c t K e y > < D i a g r a m O b j e c t K e y > < K e y > T a b l e s \ b 6 t o 5 9 \ C o l u m n s \ J u l < / K e y > < / D i a g r a m O b j e c t K e y > < D i a g r a m O b j e c t K e y > < K e y > T a b l e s \ b 6 t o 5 9 \ C o l u m n s \ A u g < / K e y > < / D i a g r a m O b j e c t K e y > < D i a g r a m O b j e c t K e y > < K e y > T a b l e s \ b 6 t o 5 9 \ C o l u m n s \ S e p < / K e y > < / D i a g r a m O b j e c t K e y > < D i a g r a m O b j e c t K e y > < K e y > T a b l e s \ b 6 t o 5 9 \ C o l u m n s \ O c t < / K e y > < / D i a g r a m O b j e c t K e y > < D i a g r a m O b j e c t K e y > < K e y > T a b l e s \ b 6 t o 5 9 \ C o l u m n s \ N o v < / K e y > < / D i a g r a m O b j e c t K e y > < D i a g r a m O b j e c t K e y > < K e y > T a b l e s \ b 6 t o 5 9 \ C o l u m n s \ D e c < / K e y > < / D i a g r a m O b j e c t K e y > < D i a g r a m O b j e c t K e y > < K e y > T a b l e s \ b 6 t o 5 9 \ M e a s u r e s \ S u m   o f   J a n   2 < / K e y > < / D i a g r a m O b j e c t K e y > < D i a g r a m O b j e c t K e y > < K e y > T a b l e s \ b 6 t o 5 9 \ S u m   o f   J a n   2 \ A d d i t i o n a l   I n f o \ I m p l i c i t   M e a s u r e < / K e y > < / D i a g r a m O b j e c t K e y > < D i a g r a m O b j e c t K e y > < K e y > T a b l e s \ b 6 t o 5 9 \ M e a s u r e s \ S u m   o f   F e b   2 < / K e y > < / D i a g r a m O b j e c t K e y > < D i a g r a m O b j e c t K e y > < K e y > T a b l e s \ b 6 t o 5 9 \ S u m   o f   F e b   2 \ A d d i t i o n a l   I n f o \ I m p l i c i t   M e a s u r e < / K e y > < / D i a g r a m O b j e c t K e y > < D i a g r a m O b j e c t K e y > < K e y > T a b l e s \ b 6 t o 5 9 \ M e a s u r e s \ S u m   o f   M a r   2 < / K e y > < / D i a g r a m O b j e c t K e y > < D i a g r a m O b j e c t K e y > < K e y > T a b l e s \ b 6 t o 5 9 \ S u m   o f   M a r   2 \ A d d i t i o n a l   I n f o \ I m p l i c i t   M e a s u r e < / K e y > < / D i a g r a m O b j e c t K e y > < D i a g r a m O b j e c t K e y > < K e y > T a b l e s \ b 6 t o 5 9 \ M e a s u r e s \ S u m   o f   A p r   2 < / K e y > < / D i a g r a m O b j e c t K e y > < D i a g r a m O b j e c t K e y > < K e y > T a b l e s \ b 6 t o 5 9 \ S u m   o f   A p r   2 \ A d d i t i o n a l   I n f o \ I m p l i c i t   M e a s u r e < / K e y > < / D i a g r a m O b j e c t K e y > < D i a g r a m O b j e c t K e y > < K e y > T a b l e s \ b 6 t o 5 9 \ M e a s u r e s \ S u m   o f   M a y   2 < / K e y > < / D i a g r a m O b j e c t K e y > < D i a g r a m O b j e c t K e y > < K e y > T a b l e s \ b 6 t o 5 9 \ S u m   o f   M a y   2 \ A d d i t i o n a l   I n f o \ I m p l i c i t   M e a s u r e < / K e y > < / D i a g r a m O b j e c t K e y > < D i a g r a m O b j e c t K e y > < K e y > T a b l e s \ b 6 t o 5 9 \ M e a s u r e s \ S u m   o f   J u n   2 < / K e y > < / D i a g r a m O b j e c t K e y > < D i a g r a m O b j e c t K e y > < K e y > T a b l e s \ b 6 t o 5 9 \ S u m   o f   J u n   2 \ A d d i t i o n a l   I n f o \ I m p l i c i t   M e a s u r e < / K e y > < / D i a g r a m O b j e c t K e y > < D i a g r a m O b j e c t K e y > < K e y > T a b l e s \ b 6 t o 5 9 \ M e a s u r e s \ S u m   o f   J u l   2 < / K e y > < / D i a g r a m O b j e c t K e y > < D i a g r a m O b j e c t K e y > < K e y > T a b l e s \ b 6 t o 5 9 \ S u m   o f   J u l   2 \ A d d i t i o n a l   I n f o \ I m p l i c i t   M e a s u r e < / K e y > < / D i a g r a m O b j e c t K e y > < D i a g r a m O b j e c t K e y > < K e y > T a b l e s \ b 6 t o 5 9 \ M e a s u r e s \ S u m   o f   A u g   2 < / K e y > < / D i a g r a m O b j e c t K e y > < D i a g r a m O b j e c t K e y > < K e y > T a b l e s \ b 6 t o 5 9 \ S u m   o f   A u g   2 \ A d d i t i o n a l   I n f o \ I m p l i c i t   M e a s u r e < / K e y > < / D i a g r a m O b j e c t K e y > < D i a g r a m O b j e c t K e y > < K e y > T a b l e s \ b 6 t o 5 9 \ M e a s u r e s \ S u m   o f   S e p   2 < / K e y > < / D i a g r a m O b j e c t K e y > < D i a g r a m O b j e c t K e y > < K e y > T a b l e s \ b 6 t o 5 9 \ S u m   o f   S e p   2 \ A d d i t i o n a l   I n f o \ I m p l i c i t   M e a s u r e < / K e y > < / D i a g r a m O b j e c t K e y > < D i a g r a m O b j e c t K e y > < K e y > T a b l e s \ b 6 t o 5 9 \ M e a s u r e s \ S u m   o f   O c t   2 < / K e y > < / D i a g r a m O b j e c t K e y > < D i a g r a m O b j e c t K e y > < K e y > T a b l e s \ b 6 t o 5 9 \ S u m   o f   O c t   2 \ A d d i t i o n a l   I n f o \ I m p l i c i t   M e a s u r e < / K e y > < / D i a g r a m O b j e c t K e y > < D i a g r a m O b j e c t K e y > < K e y > T a b l e s \ b 6 t o 5 9 \ M e a s u r e s \ S u m   o f   N o v   2 < / K e y > < / D i a g r a m O b j e c t K e y > < D i a g r a m O b j e c t K e y > < K e y > T a b l e s \ b 6 t o 5 9 \ S u m   o f   N o v   2 \ A d d i t i o n a l   I n f o \ I m p l i c i t   M e a s u r e < / K e y > < / D i a g r a m O b j e c t K e y > < D i a g r a m O b j e c t K e y > < K e y > T a b l e s \ b 6 t o 5 9 \ M e a s u r e s \ S u m   o f   D e c   2 < / K e y > < / D i a g r a m O b j e c t K e y > < D i a g r a m O b j e c t K e y > < K e y > T a b l e s \ b 6 t o 5 9 \ S u m   o f   D e c   2 \ A d d i t i o n a l   I n f o \ I m p l i c i t   M e a s u r e < / K e y > < / D i a g r a m O b j e c t K e y > < D i a g r a m O b j e c t K e y > < K e y > T a b l e s \ p 0 t o 5 < / K e y > < / D i a g r a m O b j e c t K e y > < D i a g r a m O b j e c t K e y > < K e y > T a b l e s \ p 0 t o 5 \ C o l u m n s \ A d m i n < / K e y > < / D i a g r a m O b j e c t K e y > < D i a g r a m O b j e c t K e y > < K e y > T a b l e s \ p 0 t o 5 \ C o l u m n s \ J a n < / K e y > < / D i a g r a m O b j e c t K e y > < D i a g r a m O b j e c t K e y > < K e y > T a b l e s \ p 0 t o 5 \ C o l u m n s \ F e b < / K e y > < / D i a g r a m O b j e c t K e y > < D i a g r a m O b j e c t K e y > < K e y > T a b l e s \ p 0 t o 5 \ C o l u m n s \ M a r < / K e y > < / D i a g r a m O b j e c t K e y > < D i a g r a m O b j e c t K e y > < K e y > T a b l e s \ p 0 t o 5 \ C o l u m n s \ A p r < / K e y > < / D i a g r a m O b j e c t K e y > < D i a g r a m O b j e c t K e y > < K e y > T a b l e s \ p 0 t o 5 \ C o l u m n s \ M a y < / K e y > < / D i a g r a m O b j e c t K e y > < D i a g r a m O b j e c t K e y > < K e y > T a b l e s \ p 0 t o 5 \ C o l u m n s \ J u n < / K e y > < / D i a g r a m O b j e c t K e y > < D i a g r a m O b j e c t K e y > < K e y > T a b l e s \ p 0 t o 5 \ C o l u m n s \ J u l < / K e y > < / D i a g r a m O b j e c t K e y > < D i a g r a m O b j e c t K e y > < K e y > T a b l e s \ p 0 t o 5 \ C o l u m n s \ A u g < / K e y > < / D i a g r a m O b j e c t K e y > < D i a g r a m O b j e c t K e y > < K e y > T a b l e s \ p 0 t o 5 \ C o l u m n s \ S e p < / K e y > < / D i a g r a m O b j e c t K e y > < D i a g r a m O b j e c t K e y > < K e y > T a b l e s \ p 0 t o 5 \ C o l u m n s \ O c t < / K e y > < / D i a g r a m O b j e c t K e y > < D i a g r a m O b j e c t K e y > < K e y > T a b l e s \ p 0 t o 5 \ C o l u m n s \ N o v < / K e y > < / D i a g r a m O b j e c t K e y > < D i a g r a m O b j e c t K e y > < K e y > T a b l e s \ p 0 t o 5 \ C o l u m n s \ D e c < / K e y > < / D i a g r a m O b j e c t K e y > < D i a g r a m O b j e c t K e y > < K e y > T a b l e s \ p 0 t o 5 \ M e a s u r e s \ S u m   o f   J a n   3 < / K e y > < / D i a g r a m O b j e c t K e y > < D i a g r a m O b j e c t K e y > < K e y > T a b l e s \ p 0 t o 5 \ S u m   o f   J a n   3 \ A d d i t i o n a l   I n f o \ I m p l i c i t   M e a s u r e < / K e y > < / D i a g r a m O b j e c t K e y > < D i a g r a m O b j e c t K e y > < K e y > T a b l e s \ p 0 t o 5 \ M e a s u r e s \ S u m   o f   F e b   3 < / K e y > < / D i a g r a m O b j e c t K e y > < D i a g r a m O b j e c t K e y > < K e y > T a b l e s \ p 0 t o 5 \ S u m   o f   F e b   3 \ A d d i t i o n a l   I n f o \ I m p l i c i t   M e a s u r e < / K e y > < / D i a g r a m O b j e c t K e y > < D i a g r a m O b j e c t K e y > < K e y > T a b l e s \ p 0 t o 5 \ M e a s u r e s \ S u m   o f   M a r   3 < / K e y > < / D i a g r a m O b j e c t K e y > < D i a g r a m O b j e c t K e y > < K e y > T a b l e s \ p 0 t o 5 \ S u m   o f   M a r   3 \ A d d i t i o n a l   I n f o \ I m p l i c i t   M e a s u r e < / K e y > < / D i a g r a m O b j e c t K e y > < D i a g r a m O b j e c t K e y > < K e y > T a b l e s \ p 0 t o 5 \ M e a s u r e s \ S u m   o f   A p r   3 < / K e y > < / D i a g r a m O b j e c t K e y > < D i a g r a m O b j e c t K e y > < K e y > T a b l e s \ p 0 t o 5 \ S u m   o f   A p r   3 \ A d d i t i o n a l   I n f o \ I m p l i c i t   M e a s u r e < / K e y > < / D i a g r a m O b j e c t K e y > < D i a g r a m O b j e c t K e y > < K e y > T a b l e s \ p 0 t o 5 \ M e a s u r e s \ S u m   o f   M a y   3 < / K e y > < / D i a g r a m O b j e c t K e y > < D i a g r a m O b j e c t K e y > < K e y > T a b l e s \ p 0 t o 5 \ S u m   o f   M a y   3 \ A d d i t i o n a l   I n f o \ I m p l i c i t   M e a s u r e < / K e y > < / D i a g r a m O b j e c t K e y > < D i a g r a m O b j e c t K e y > < K e y > T a b l e s \ p 0 t o 5 \ M e a s u r e s \ S u m   o f   J u n   3 < / K e y > < / D i a g r a m O b j e c t K e y > < D i a g r a m O b j e c t K e y > < K e y > T a b l e s \ p 0 t o 5 \ S u m   o f   J u n   3 \ A d d i t i o n a l   I n f o \ I m p l i c i t   M e a s u r e < / K e y > < / D i a g r a m O b j e c t K e y > < D i a g r a m O b j e c t K e y > < K e y > T a b l e s \ p 0 t o 5 \ M e a s u r e s \ S u m   o f   J u l   3 < / K e y > < / D i a g r a m O b j e c t K e y > < D i a g r a m O b j e c t K e y > < K e y > T a b l e s \ p 0 t o 5 \ S u m   o f   J u l   3 \ A d d i t i o n a l   I n f o \ I m p l i c i t   M e a s u r e < / K e y > < / D i a g r a m O b j e c t K e y > < D i a g r a m O b j e c t K e y > < K e y > T a b l e s \ p 0 t o 5 \ M e a s u r e s \ S u m   o f   A u g   3 < / K e y > < / D i a g r a m O b j e c t K e y > < D i a g r a m O b j e c t K e y > < K e y > T a b l e s \ p 0 t o 5 \ S u m   o f   A u g   3 \ A d d i t i o n a l   I n f o \ I m p l i c i t   M e a s u r e < / K e y > < / D i a g r a m O b j e c t K e y > < D i a g r a m O b j e c t K e y > < K e y > T a b l e s \ p 0 t o 5 \ M e a s u r e s \ S u m   o f   S e p   3 < / K e y > < / D i a g r a m O b j e c t K e y > < D i a g r a m O b j e c t K e y > < K e y > T a b l e s \ p 0 t o 5 \ S u m   o f   S e p   3 \ A d d i t i o n a l   I n f o \ I m p l i c i t   M e a s u r e < / K e y > < / D i a g r a m O b j e c t K e y > < D i a g r a m O b j e c t K e y > < K e y > T a b l e s \ p 0 t o 5 \ M e a s u r e s \ S u m   o f   O c t   3 < / K e y > < / D i a g r a m O b j e c t K e y > < D i a g r a m O b j e c t K e y > < K e y > T a b l e s \ p 0 t o 5 \ S u m   o f   O c t   3 \ A d d i t i o n a l   I n f o \ I m p l i c i t   M e a s u r e < / K e y > < / D i a g r a m O b j e c t K e y > < D i a g r a m O b j e c t K e y > < K e y > T a b l e s \ p 0 t o 5 \ M e a s u r e s \ S u m   o f   N o v   3 < / K e y > < / D i a g r a m O b j e c t K e y > < D i a g r a m O b j e c t K e y > < K e y > T a b l e s \ p 0 t o 5 \ S u m   o f   N o v   3 \ A d d i t i o n a l   I n f o \ I m p l i c i t   M e a s u r e < / K e y > < / D i a g r a m O b j e c t K e y > < D i a g r a m O b j e c t K e y > < K e y > T a b l e s \ p 0 t o 5 \ M e a s u r e s \ S u m   o f   D e c   3 < / K e y > < / D i a g r a m O b j e c t K e y > < D i a g r a m O b j e c t K e y > < K e y > T a b l e s \ p 0 t o 5 \ S u m   o f   D e c   3 \ A d d i t i o n a l   I n f o \ I m p l i c i t   M e a s u r e < / K e y > < / D i a g r a m O b j e c t K e y > < D i a g r a m O b j e c t K e y > < K e y > T a b l e s \ b 0 t o 5 < / K e y > < / D i a g r a m O b j e c t K e y > < D i a g r a m O b j e c t K e y > < K e y > T a b l e s \ b 0 t o 5 \ C o l u m n s \ A d m i n < / K e y > < / D i a g r a m O b j e c t K e y > < D i a g r a m O b j e c t K e y > < K e y > T a b l e s \ b 0 t o 5 \ C o l u m n s \ J a n < / K e y > < / D i a g r a m O b j e c t K e y > < D i a g r a m O b j e c t K e y > < K e y > T a b l e s \ b 0 t o 5 \ C o l u m n s \ F e b < / K e y > < / D i a g r a m O b j e c t K e y > < D i a g r a m O b j e c t K e y > < K e y > T a b l e s \ b 0 t o 5 \ C o l u m n s \ M a r < / K e y > < / D i a g r a m O b j e c t K e y > < D i a g r a m O b j e c t K e y > < K e y > T a b l e s \ b 0 t o 5 \ C o l u m n s \ A p r < / K e y > < / D i a g r a m O b j e c t K e y > < D i a g r a m O b j e c t K e y > < K e y > T a b l e s \ b 0 t o 5 \ C o l u m n s \ M a y < / K e y > < / D i a g r a m O b j e c t K e y > < D i a g r a m O b j e c t K e y > < K e y > T a b l e s \ b 0 t o 5 \ C o l u m n s \ J u n < / K e y > < / D i a g r a m O b j e c t K e y > < D i a g r a m O b j e c t K e y > < K e y > T a b l e s \ b 0 t o 5 \ C o l u m n s \ J u l < / K e y > < / D i a g r a m O b j e c t K e y > < D i a g r a m O b j e c t K e y > < K e y > T a b l e s \ b 0 t o 5 \ C o l u m n s \ A u g < / K e y > < / D i a g r a m O b j e c t K e y > < D i a g r a m O b j e c t K e y > < K e y > T a b l e s \ b 0 t o 5 \ C o l u m n s \ S e p < / K e y > < / D i a g r a m O b j e c t K e y > < D i a g r a m O b j e c t K e y > < K e y > T a b l e s \ b 0 t o 5 \ C o l u m n s \ O c t < / K e y > < / D i a g r a m O b j e c t K e y > < D i a g r a m O b j e c t K e y > < K e y > T a b l e s \ b 0 t o 5 \ C o l u m n s \ N o v < / K e y > < / D i a g r a m O b j e c t K e y > < D i a g r a m O b j e c t K e y > < K e y > T a b l e s \ b 0 t o 5 \ C o l u m n s \ D e c < / K e y > < / D i a g r a m O b j e c t K e y > < D i a g r a m O b j e c t K e y > < K e y > T a b l e s \ b 0 t o 5 \ C o l u m n s \ T o t a l < / K e y > < / D i a g r a m O b j e c t K e y > < D i a g r a m O b j e c t K e y > < K e y > T a b l e s \ b 0 t o 5 \ M e a s u r e s \ S u m   o f   J a n   4 < / K e y > < / D i a g r a m O b j e c t K e y > < D i a g r a m O b j e c t K e y > < K e y > T a b l e s \ b 0 t o 5 \ S u m   o f   J a n   4 \ A d d i t i o n a l   I n f o \ I m p l i c i t   M e a s u r e < / K e y > < / D i a g r a m O b j e c t K e y > < D i a g r a m O b j e c t K e y > < K e y > T a b l e s \ b 0 t o 5 \ M e a s u r e s \ S u m   o f   F e b   4 < / K e y > < / D i a g r a m O b j e c t K e y > < D i a g r a m O b j e c t K e y > < K e y > T a b l e s \ b 0 t o 5 \ S u m   o f   F e b   4 \ A d d i t i o n a l   I n f o \ I m p l i c i t   M e a s u r e < / K e y > < / D i a g r a m O b j e c t K e y > < D i a g r a m O b j e c t K e y > < K e y > T a b l e s \ b 0 t o 5 \ M e a s u r e s \ S u m   o f   M a r   4 < / K e y > < / D i a g r a m O b j e c t K e y > < D i a g r a m O b j e c t K e y > < K e y > T a b l e s \ b 0 t o 5 \ S u m   o f   M a r   4 \ A d d i t i o n a l   I n f o \ I m p l i c i t   M e a s u r e < / K e y > < / D i a g r a m O b j e c t K e y > < D i a g r a m O b j e c t K e y > < K e y > T a b l e s \ b 0 t o 5 \ M e a s u r e s \ S u m   o f   A p r   4 < / K e y > < / D i a g r a m O b j e c t K e y > < D i a g r a m O b j e c t K e y > < K e y > T a b l e s \ b 0 t o 5 \ S u m   o f   A p r   4 \ A d d i t i o n a l   I n f o \ I m p l i c i t   M e a s u r e < / K e y > < / D i a g r a m O b j e c t K e y > < D i a g r a m O b j e c t K e y > < K e y > T a b l e s \ b 0 t o 5 \ M e a s u r e s \ S u m   o f   M a y   4 < / K e y > < / D i a g r a m O b j e c t K e y > < D i a g r a m O b j e c t K e y > < K e y > T a b l e s \ b 0 t o 5 \ S u m   o f   M a y   4 \ A d d i t i o n a l   I n f o \ I m p l i c i t   M e a s u r e < / K e y > < / D i a g r a m O b j e c t K e y > < D i a g r a m O b j e c t K e y > < K e y > T a b l e s \ b 0 t o 5 \ M e a s u r e s \ S u m   o f   J u n   4 < / K e y > < / D i a g r a m O b j e c t K e y > < D i a g r a m O b j e c t K e y > < K e y > T a b l e s \ b 0 t o 5 \ S u m   o f   J u n   4 \ A d d i t i o n a l   I n f o \ I m p l i c i t   M e a s u r e < / K e y > < / D i a g r a m O b j e c t K e y > < D i a g r a m O b j e c t K e y > < K e y > T a b l e s \ b 0 t o 5 \ M e a s u r e s \ S u m   o f   J u l   4 < / K e y > < / D i a g r a m O b j e c t K e y > < D i a g r a m O b j e c t K e y > < K e y > T a b l e s \ b 0 t o 5 \ S u m   o f   J u l   4 \ A d d i t i o n a l   I n f o \ I m p l i c i t   M e a s u r e < / K e y > < / D i a g r a m O b j e c t K e y > < D i a g r a m O b j e c t K e y > < K e y > T a b l e s \ b 0 t o 5 \ M e a s u r e s \ S u m   o f   A u g   4 < / K e y > < / D i a g r a m O b j e c t K e y > < D i a g r a m O b j e c t K e y > < K e y > T a b l e s \ b 0 t o 5 \ S u m   o f   A u g   4 \ A d d i t i o n a l   I n f o \ I m p l i c i t   M e a s u r e < / K e y > < / D i a g r a m O b j e c t K e y > < D i a g r a m O b j e c t K e y > < K e y > T a b l e s \ b 0 t o 5 \ M e a s u r e s \ S u m   o f   S e p   4 < / K e y > < / D i a g r a m O b j e c t K e y > < D i a g r a m O b j e c t K e y > < K e y > T a b l e s \ b 0 t o 5 \ S u m   o f   S e p   4 \ A d d i t i o n a l   I n f o \ I m p l i c i t   M e a s u r e < / K e y > < / D i a g r a m O b j e c t K e y > < D i a g r a m O b j e c t K e y > < K e y > T a b l e s \ b 0 t o 5 \ M e a s u r e s \ S u m   o f   O c t   4 < / K e y > < / D i a g r a m O b j e c t K e y > < D i a g r a m O b j e c t K e y > < K e y > T a b l e s \ b 0 t o 5 \ S u m   o f   O c t   4 \ A d d i t i o n a l   I n f o \ I m p l i c i t   M e a s u r e < / K e y > < / D i a g r a m O b j e c t K e y > < D i a g r a m O b j e c t K e y > < K e y > T a b l e s \ b 0 t o 5 \ M e a s u r e s \ S u m   o f   N o v   4 < / K e y > < / D i a g r a m O b j e c t K e y > < D i a g r a m O b j e c t K e y > < K e y > T a b l e s \ b 0 t o 5 \ S u m   o f   N o v   4 \ A d d i t i o n a l   I n f o \ I m p l i c i t   M e a s u r e < / K e y > < / D i a g r a m O b j e c t K e y > < D i a g r a m O b j e c t K e y > < K e y > T a b l e s \ b 0 t o 5 \ M e a s u r e s \ S u m   o f   D e c   4 < / K e y > < / D i a g r a m O b j e c t K e y > < D i a g r a m O b j e c t K e y > < K e y > T a b l e s \ b 0 t o 5 \ S u m   o f   D e c   4 \ A d d i t i o n a l   I n f o \ I m p l i c i t   M e a s u r e < / K e y > < / D i a g r a m O b j e c t K e y > < D i a g r a m O b j e c t K e y > < K e y > T a b l e s \ b 0 t o 5 \ M e a s u r e s \ S u m   o f   T o t a l < / K e y > < / D i a g r a m O b j e c t K e y > < D i a g r a m O b j e c t K e y > < K e y > T a b l e s \ b 0 t o 5 \ S u m   o f   T o t a l \ A d d i t i o n a l   I n f o \ I m p l i c i t   M e a s u r e < / K e y > < / D i a g r a m O b j e c t K e y > < D i a g r a m O b j e c t K e y > < K e y > R e l a t i o n s h i p s \ & l t ; T a b l e s \ b 6 t o 5 9 \ C o l u m n s \ A d m i n & g t ; - & l t ; T a b l e s \ p 6 t o 5 9 \ C o l u m n s \ A d m i n & g t ; < / K e y > < / D i a g r a m O b j e c t K e y > < D i a g r a m O b j e c t K e y > < K e y > R e l a t i o n s h i p s \ & l t ; T a b l e s \ b 6 t o 5 9 \ C o l u m n s \ A d m i n & g t ; - & l t ; T a b l e s \ p 6 t o 5 9 \ C o l u m n s \ A d m i n & g t ; \ F K < / K e y > < / D i a g r a m O b j e c t K e y > < D i a g r a m O b j e c t K e y > < K e y > R e l a t i o n s h i p s \ & l t ; T a b l e s \ b 6 t o 5 9 \ C o l u m n s \ A d m i n & g t ; - & l t ; T a b l e s \ p 6 t o 5 9 \ C o l u m n s \ A d m i n & g t ; \ P K < / K e y > < / D i a g r a m O b j e c t K e y > < D i a g r a m O b j e c t K e y > < K e y > R e l a t i o n s h i p s \ & l t ; T a b l e s \ b 6 t o 5 9 \ C o l u m n s \ A d m i n & g t ; - & l t ; T a b l e s \ p 6 t o 5 9 \ C o l u m n s \ A d m i n & g t ; \ C r o s s F i l t e r < / K e y > < / D i a g r a m O b j e c t K e y > < D i a g r a m O b j e c t K e y > < K e y > R e l a t i o n s h i p s \ & l t ; T a b l e s \ b 0 t o 5 \ C o l u m n s \ A d m i n & g t ; - & l t ; T a b l e s \ p 6 t o 5 9 \ C o l u m n s \ A d m i n & g t ; < / K e y > < / D i a g r a m O b j e c t K e y > < D i a g r a m O b j e c t K e y > < K e y > R e l a t i o n s h i p s \ & l t ; T a b l e s \ b 0 t o 5 \ C o l u m n s \ A d m i n & g t ; - & l t ; T a b l e s \ p 6 t o 5 9 \ C o l u m n s \ A d m i n & g t ; \ F K < / K e y > < / D i a g r a m O b j e c t K e y > < D i a g r a m O b j e c t K e y > < K e y > R e l a t i o n s h i p s \ & l t ; T a b l e s \ b 0 t o 5 \ C o l u m n s \ A d m i n & g t ; - & l t ; T a b l e s \ p 6 t o 5 9 \ C o l u m n s \ A d m i n & g t ; \ P K < / K e y > < / D i a g r a m O b j e c t K e y > < D i a g r a m O b j e c t K e y > < K e y > R e l a t i o n s h i p s \ & l t ; T a b l e s \ b 0 t o 5 \ C o l u m n s \ A d m i n & g t ; - & l t ; T a b l e s \ p 6 t o 5 9 \ C o l u m n s \ A d m i n & g t ; \ C r o s s F i l t e r < / K e y > < / D i a g r a m O b j e c t K e y > < D i a g r a m O b j e c t K e y > < K e y > R e l a t i o n s h i p s \ & l t ; T a b l e s \ p 0 t o 5 \ C o l u m n s \ A d m i n & g t ; - & l t ; T a b l e s \ p 6 t o 5 9 \ C o l u m n s \ A d m i n & g t ; < / K e y > < / D i a g r a m O b j e c t K e y > < D i a g r a m O b j e c t K e y > < K e y > R e l a t i o n s h i p s \ & l t ; T a b l e s \ p 0 t o 5 \ C o l u m n s \ A d m i n & g t ; - & l t ; T a b l e s \ p 6 t o 5 9 \ C o l u m n s \ A d m i n & g t ; \ F K < / K e y > < / D i a g r a m O b j e c t K e y > < D i a g r a m O b j e c t K e y > < K e y > R e l a t i o n s h i p s \ & l t ; T a b l e s \ p 0 t o 5 \ C o l u m n s \ A d m i n & g t ; - & l t ; T a b l e s \ p 6 t o 5 9 \ C o l u m n s \ A d m i n & g t ; \ P K < / K e y > < / D i a g r a m O b j e c t K e y > < D i a g r a m O b j e c t K e y > < K e y > R e l a t i o n s h i p s \ & l t ; T a b l e s \ p 0 t o 5 \ C o l u m n s \ A d m i n & g t ; - & l t ; T a b l e s \ p 6 t o 5 9 \ C o l u m n s \ A d m i n & g t ; \ C r o s s F i l t e r < / K e y > < / D i a g r a m O b j e c t K e y > < / A l l K e y s > < S e l e c t e d K e y s > < D i a g r a m O b j e c t K e y > < K e y > R e l a t i o n s h i p s \ & l t ; T a b l e s \ p 0 t o 5 \ C o l u m n s \ A d m i n & g t ; - & l t ; T a b l e s \ p 6 t o 5 9 \ C o l u m n s \ A d m i n & g t ; 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 T a g s \ T a b l e s \ & l t ; T a b l e s \ p 6 t o 5 9 & g t ; < / K e y > < / a : K e y > < a : V a l u e   i : t y p e = " D i a g r a m D i s p l a y T a g V i e w S t a t e " > < I s N o t F i l t e r e d O u t > t r u e < / I s N o t F i l t e r e d O u t > < / a : V a l u e > < / a : K e y V a l u e O f D i a g r a m O b j e c t K e y a n y T y p e z b w N T n L X > < a : K e y V a l u e O f D i a g r a m O b j e c t K e y a n y T y p e z b w N T n L X > < a : K e y > < K e y > D y n a m i c   T a g s \ T a b l e s \ & l t ; T a b l e s \ b 6 t o 5 9 & g t ; < / K e y > < / a : K e y > < a : V a l u e   i : t y p e = " D i a g r a m D i s p l a y T a g V i e w S t a t e " > < I s N o t F i l t e r e d O u t > t r u e < / I s N o t F i l t e r e d O u t > < / a : V a l u e > < / a : K e y V a l u e O f D i a g r a m O b j e c t K e y a n y T y p e z b w N T n L X > < a : K e y V a l u e O f D i a g r a m O b j e c t K e y a n y T y p e z b w N T n L X > < a : K e y > < K e y > D y n a m i c   T a g s \ T a b l e s \ & l t ; T a b l e s \ p 0 t o 5 & g t ; < / K e y > < / a : K e y > < a : V a l u e   i : t y p e = " D i a g r a m D i s p l a y T a g V i e w S t a t e " > < I s N o t F i l t e r e d O u t > t r u e < / I s N o t F i l t e r e d O u t > < / a : V a l u e > < / a : K e y V a l u e O f D i a g r a m O b j e c t K e y a n y T y p e z b w N T n L X > < a : K e y V a l u e O f D i a g r a m O b j e c t K e y a n y T y p e z b w N T n L X > < a : K e y > < K e y > D y n a m i c   T a g s \ T a b l e s \ & l t ; T a b l e s \ b 0 t o 5 & g t ; < / K e y > < / a : K e y > < a : V a l u e   i : t y p e = " D i a g r a m D i s p l a y T a g V i e w S t a t e " > < I s N o t F i l t e r e d O u t > t r u e < / I s N o t F i l t e r e d O u t > < / a : V a l u e > < / a : K e y V a l u e O f D i a g r a m O b j e c t K e y a n y T y p e z b w N T n L X > < a : K e y V a l u e O f D i a g r a m O b j e c t K e y a n y T y p e z b w N T n L X > < a : K e y > < K e y > T a b l e s \ p 6 t o 5 9 < / K e y > < / a : K e y > < a : V a l u e   i : t y p e = " D i a g r a m D i s p l a y N o d e V i e w S t a t e " > < H e i g h t > 1 5 0 < / H e i g h t > < I s E x p a n d e d > t r u e < / I s E x p a n d e d > < L a y e d O u t > t r u e < / L a y e d O u t > < W i d t h > 2 0 0 < / W i d t h > < / a : V a l u e > < / a : K e y V a l u e O f D i a g r a m O b j e c t K e y a n y T y p e z b w N T n L X > < a : K e y V a l u e O f D i a g r a m O b j e c t K e y a n y T y p e z b w N T n L X > < a : K e y > < K e y > T a b l e s \ p 6 t o 5 9 \ C o l u m n s \ A d m i n < / K e y > < / a : K e y > < a : V a l u e   i : t y p e = " D i a g r a m D i s p l a y N o d e V i e w S t a t e " > < H e i g h t > 1 5 0 < / H e i g h t > < I s E x p a n d e d > t r u e < / I s E x p a n d e d > < W i d t h > 2 0 0 < / W i d t h > < / a : V a l u e > < / a : K e y V a l u e O f D i a g r a m O b j e c t K e y a n y T y p e z b w N T n L X > < a : K e y V a l u e O f D i a g r a m O b j e c t K e y a n y T y p e z b w N T n L X > < a : K e y > < K e y > T a b l e s \ p 6 t o 5 9 \ C o l u m n s \ J a n < / K e y > < / a : K e y > < a : V a l u e   i : t y p e = " D i a g r a m D i s p l a y N o d e V i e w S t a t e " > < H e i g h t > 1 5 0 < / H e i g h t > < I s E x p a n d e d > t r u e < / I s E x p a n d e d > < W i d t h > 2 0 0 < / W i d t h > < / a : V a l u e > < / a : K e y V a l u e O f D i a g r a m O b j e c t K e y a n y T y p e z b w N T n L X > < a : K e y V a l u e O f D i a g r a m O b j e c t K e y a n y T y p e z b w N T n L X > < a : K e y > < K e y > T a b l e s \ p 6 t o 5 9 \ C o l u m n s \ F e b < / K e y > < / a : K e y > < a : V a l u e   i : t y p e = " D i a g r a m D i s p l a y N o d e V i e w S t a t e " > < H e i g h t > 1 5 0 < / H e i g h t > < I s E x p a n d e d > t r u e < / I s E x p a n d e d > < W i d t h > 2 0 0 < / W i d t h > < / a : V a l u e > < / a : K e y V a l u e O f D i a g r a m O b j e c t K e y a n y T y p e z b w N T n L X > < a : K e y V a l u e O f D i a g r a m O b j e c t K e y a n y T y p e z b w N T n L X > < a : K e y > < K e y > T a b l e s \ p 6 t o 5 9 \ C o l u m n s \ M a r < / K e y > < / a : K e y > < a : V a l u e   i : t y p e = " D i a g r a m D i s p l a y N o d e V i e w S t a t e " > < H e i g h t > 1 5 0 < / H e i g h t > < I s E x p a n d e d > t r u e < / I s E x p a n d e d > < W i d t h > 2 0 0 < / W i d t h > < / a : V a l u e > < / a : K e y V a l u e O f D i a g r a m O b j e c t K e y a n y T y p e z b w N T n L X > < a : K e y V a l u e O f D i a g r a m O b j e c t K e y a n y T y p e z b w N T n L X > < a : K e y > < K e y > T a b l e s \ p 6 t o 5 9 \ C o l u m n s \ A p r < / K e y > < / a : K e y > < a : V a l u e   i : t y p e = " D i a g r a m D i s p l a y N o d e V i e w S t a t e " > < H e i g h t > 1 5 0 < / H e i g h t > < I s E x p a n d e d > t r u e < / I s E x p a n d e d > < W i d t h > 2 0 0 < / W i d t h > < / a : V a l u e > < / a : K e y V a l u e O f D i a g r a m O b j e c t K e y a n y T y p e z b w N T n L X > < a : K e y V a l u e O f D i a g r a m O b j e c t K e y a n y T y p e z b w N T n L X > < a : K e y > < K e y > T a b l e s \ p 6 t o 5 9 \ C o l u m n s \ M a y < / K e y > < / a : K e y > < a : V a l u e   i : t y p e = " D i a g r a m D i s p l a y N o d e V i e w S t a t e " > < H e i g h t > 1 5 0 < / H e i g h t > < I s E x p a n d e d > t r u e < / I s E x p a n d e d > < W i d t h > 2 0 0 < / W i d t h > < / a : V a l u e > < / a : K e y V a l u e O f D i a g r a m O b j e c t K e y a n y T y p e z b w N T n L X > < a : K e y V a l u e O f D i a g r a m O b j e c t K e y a n y T y p e z b w N T n L X > < a : K e y > < K e y > T a b l e s \ p 6 t o 5 9 \ C o l u m n s \ J u n < / K e y > < / a : K e y > < a : V a l u e   i : t y p e = " D i a g r a m D i s p l a y N o d e V i e w S t a t e " > < H e i g h t > 1 5 0 < / H e i g h t > < I s E x p a n d e d > t r u e < / I s E x p a n d e d > < W i d t h > 2 0 0 < / W i d t h > < / a : V a l u e > < / a : K e y V a l u e O f D i a g r a m O b j e c t K e y a n y T y p e z b w N T n L X > < a : K e y V a l u e O f D i a g r a m O b j e c t K e y a n y T y p e z b w N T n L X > < a : K e y > < K e y > T a b l e s \ p 6 t o 5 9 \ C o l u m n s \ J u l < / K e y > < / a : K e y > < a : V a l u e   i : t y p e = " D i a g r a m D i s p l a y N o d e V i e w S t a t e " > < H e i g h t > 1 5 0 < / H e i g h t > < I s E x p a n d e d > t r u e < / I s E x p a n d e d > < W i d t h > 2 0 0 < / W i d t h > < / a : V a l u e > < / a : K e y V a l u e O f D i a g r a m O b j e c t K e y a n y T y p e z b w N T n L X > < a : K e y V a l u e O f D i a g r a m O b j e c t K e y a n y T y p e z b w N T n L X > < a : K e y > < K e y > T a b l e s \ p 6 t o 5 9 \ C o l u m n s \ A u g < / K e y > < / a : K e y > < a : V a l u e   i : t y p e = " D i a g r a m D i s p l a y N o d e V i e w S t a t e " > < H e i g h t > 1 5 0 < / H e i g h t > < I s E x p a n d e d > t r u e < / I s E x p a n d e d > < W i d t h > 2 0 0 < / W i d t h > < / a : V a l u e > < / a : K e y V a l u e O f D i a g r a m O b j e c t K e y a n y T y p e z b w N T n L X > < a : K e y V a l u e O f D i a g r a m O b j e c t K e y a n y T y p e z b w N T n L X > < a : K e y > < K e y > T a b l e s \ p 6 t o 5 9 \ C o l u m n s \ S e p < / K e y > < / a : K e y > < a : V a l u e   i : t y p e = " D i a g r a m D i s p l a y N o d e V i e w S t a t e " > < H e i g h t > 1 5 0 < / H e i g h t > < I s E x p a n d e d > t r u e < / I s E x p a n d e d > < W i d t h > 2 0 0 < / W i d t h > < / a : V a l u e > < / a : K e y V a l u e O f D i a g r a m O b j e c t K e y a n y T y p e z b w N T n L X > < a : K e y V a l u e O f D i a g r a m O b j e c t K e y a n y T y p e z b w N T n L X > < a : K e y > < K e y > T a b l e s \ p 6 t o 5 9 \ C o l u m n s \ O c t < / K e y > < / a : K e y > < a : V a l u e   i : t y p e = " D i a g r a m D i s p l a y N o d e V i e w S t a t e " > < H e i g h t > 1 5 0 < / H e i g h t > < I s E x p a n d e d > t r u e < / I s E x p a n d e d > < W i d t h > 2 0 0 < / W i d t h > < / a : V a l u e > < / a : K e y V a l u e O f D i a g r a m O b j e c t K e y a n y T y p e z b w N T n L X > < a : K e y V a l u e O f D i a g r a m O b j e c t K e y a n y T y p e z b w N T n L X > < a : K e y > < K e y > T a b l e s \ p 6 t o 5 9 \ C o l u m n s \ N o v < / K e y > < / a : K e y > < a : V a l u e   i : t y p e = " D i a g r a m D i s p l a y N o d e V i e w S t a t e " > < H e i g h t > 1 5 0 < / H e i g h t > < I s E x p a n d e d > t r u e < / I s E x p a n d e d > < W i d t h > 2 0 0 < / W i d t h > < / a : V a l u e > < / a : K e y V a l u e O f D i a g r a m O b j e c t K e y a n y T y p e z b w N T n L X > < a : K e y V a l u e O f D i a g r a m O b j e c t K e y a n y T y p e z b w N T n L X > < a : K e y > < K e y > T a b l e s \ p 6 t o 5 9 \ C o l u m n s \ D e c < / K e y > < / a : K e y > < a : V a l u e   i : t y p e = " D i a g r a m D i s p l a y N o d e V i e w S t a t e " > < H e i g h t > 1 5 0 < / H e i g h t > < I s E x p a n d e d > t r u e < / I s E x p a n d e d > < W i d t h > 2 0 0 < / W i d t h > < / a : V a l u e > < / a : K e y V a l u e O f D i a g r a m O b j e c t K e y a n y T y p e z b w N T n L X > < a : K e y V a l u e O f D i a g r a m O b j e c t K e y a n y T y p e z b w N T n L X > < a : K e y > < K e y > T a b l e s \ p 6 t o 5 9 \ M e a s u r e s \ S u m   o f   J a n < / K e y > < / a : K e y > < a : V a l u e   i : t y p e = " D i a g r a m D i s p l a y N o d e V i e w S t a t e " > < H e i g h t > 1 5 0 < / H e i g h t > < I s E x p a n d e d > t r u e < / I s E x p a n d e d > < W i d t h > 2 0 0 < / W i d t h > < / a : V a l u e > < / a : K e y V a l u e O f D i a g r a m O b j e c t K e y a n y T y p e z b w N T n L X > < a : K e y V a l u e O f D i a g r a m O b j e c t K e y a n y T y p e z b w N T n L X > < a : K e y > < K e y > T a b l e s \ p 6 t o 5 9 \ S u m   o f   J a n \ A d d i t i o n a l   I n f o \ I m p l i c i t   M e a s u r e < / K e y > < / a : K e y > < a : V a l u e   i : t y p e = " D i a g r a m D i s p l a y V i e w S t a t e I D i a g r a m T a g A d d i t i o n a l I n f o " / > < / a : K e y V a l u e O f D i a g r a m O b j e c t K e y a n y T y p e z b w N T n L X > < a : K e y V a l u e O f D i a g r a m O b j e c t K e y a n y T y p e z b w N T n L X > < a : K e y > < K e y > T a b l e s \ p 6 t o 5 9 \ M e a s u r e s \ S u m   o f   F e b < / K e y > < / a : K e y > < a : V a l u e   i : t y p e = " D i a g r a m D i s p l a y N o d e V i e w S t a t e " > < H e i g h t > 1 5 0 < / H e i g h t > < I s E x p a n d e d > t r u e < / I s E x p a n d e d > < W i d t h > 2 0 0 < / W i d t h > < / a : V a l u e > < / a : K e y V a l u e O f D i a g r a m O b j e c t K e y a n y T y p e z b w N T n L X > < a : K e y V a l u e O f D i a g r a m O b j e c t K e y a n y T y p e z b w N T n L X > < a : K e y > < K e y > T a b l e s \ p 6 t o 5 9 \ S u m   o f   F e b \ A d d i t i o n a l   I n f o \ I m p l i c i t   M e a s u r e < / K e y > < / a : K e y > < a : V a l u e   i : t y p e = " D i a g r a m D i s p l a y V i e w S t a t e I D i a g r a m T a g A d d i t i o n a l I n f o " / > < / a : K e y V a l u e O f D i a g r a m O b j e c t K e y a n y T y p e z b w N T n L X > < a : K e y V a l u e O f D i a g r a m O b j e c t K e y a n y T y p e z b w N T n L X > < a : K e y > < K e y > T a b l e s \ p 6 t o 5 9 \ M e a s u r e s \ S u m   o f   M a r < / K e y > < / a : K e y > < a : V a l u e   i : t y p e = " D i a g r a m D i s p l a y N o d e V i e w S t a t e " > < H e i g h t > 1 5 0 < / H e i g h t > < I s E x p a n d e d > t r u e < / I s E x p a n d e d > < W i d t h > 2 0 0 < / W i d t h > < / a : V a l u e > < / a : K e y V a l u e O f D i a g r a m O b j e c t K e y a n y T y p e z b w N T n L X > < a : K e y V a l u e O f D i a g r a m O b j e c t K e y a n y T y p e z b w N T n L X > < a : K e y > < K e y > T a b l e s \ p 6 t o 5 9 \ S u m   o f   M a r \ A d d i t i o n a l   I n f o \ I m p l i c i t   M e a s u r e < / K e y > < / a : K e y > < a : V a l u e   i : t y p e = " D i a g r a m D i s p l a y V i e w S t a t e I D i a g r a m T a g A d d i t i o n a l I n f o " / > < / a : K e y V a l u e O f D i a g r a m O b j e c t K e y a n y T y p e z b w N T n L X > < a : K e y V a l u e O f D i a g r a m O b j e c t K e y a n y T y p e z b w N T n L X > < a : K e y > < K e y > T a b l e s \ p 6 t o 5 9 \ M e a s u r e s \ S u m   o f   A p r < / K e y > < / a : K e y > < a : V a l u e   i : t y p e = " D i a g r a m D i s p l a y N o d e V i e w S t a t e " > < H e i g h t > 1 5 0 < / H e i g h t > < I s E x p a n d e d > t r u e < / I s E x p a n d e d > < W i d t h > 2 0 0 < / W i d t h > < / a : V a l u e > < / a : K e y V a l u e O f D i a g r a m O b j e c t K e y a n y T y p e z b w N T n L X > < a : K e y V a l u e O f D i a g r a m O b j e c t K e y a n y T y p e z b w N T n L X > < a : K e y > < K e y > T a b l e s \ p 6 t o 5 9 \ S u m   o f   A p r \ A d d i t i o n a l   I n f o \ I m p l i c i t   M e a s u r e < / K e y > < / a : K e y > < a : V a l u e   i : t y p e = " D i a g r a m D i s p l a y V i e w S t a t e I D i a g r a m T a g A d d i t i o n a l I n f o " / > < / a : K e y V a l u e O f D i a g r a m O b j e c t K e y a n y T y p e z b w N T n L X > < a : K e y V a l u e O f D i a g r a m O b j e c t K e y a n y T y p e z b w N T n L X > < a : K e y > < K e y > T a b l e s \ p 6 t o 5 9 \ M e a s u r e s \ S u m   o f   M a y < / K e y > < / a : K e y > < a : V a l u e   i : t y p e = " D i a g r a m D i s p l a y N o d e V i e w S t a t e " > < H e i g h t > 1 5 0 < / H e i g h t > < I s E x p a n d e d > t r u e < / I s E x p a n d e d > < W i d t h > 2 0 0 < / W i d t h > < / a : V a l u e > < / a : K e y V a l u e O f D i a g r a m O b j e c t K e y a n y T y p e z b w N T n L X > < a : K e y V a l u e O f D i a g r a m O b j e c t K e y a n y T y p e z b w N T n L X > < a : K e y > < K e y > T a b l e s \ p 6 t o 5 9 \ S u m   o f   M a y \ A d d i t i o n a l   I n f o \ I m p l i c i t   M e a s u r e < / K e y > < / a : K e y > < a : V a l u e   i : t y p e = " D i a g r a m D i s p l a y V i e w S t a t e I D i a g r a m T a g A d d i t i o n a l I n f o " / > < / a : K e y V a l u e O f D i a g r a m O b j e c t K e y a n y T y p e z b w N T n L X > < a : K e y V a l u e O f D i a g r a m O b j e c t K e y a n y T y p e z b w N T n L X > < a : K e y > < K e y > T a b l e s \ p 6 t o 5 9 \ M e a s u r e s \ S u m   o f   J u n < / K e y > < / a : K e y > < a : V a l u e   i : t y p e = " D i a g r a m D i s p l a y N o d e V i e w S t a t e " > < H e i g h t > 1 5 0 < / H e i g h t > < I s E x p a n d e d > t r u e < / I s E x p a n d e d > < W i d t h > 2 0 0 < / W i d t h > < / a : V a l u e > < / a : K e y V a l u e O f D i a g r a m O b j e c t K e y a n y T y p e z b w N T n L X > < a : K e y V a l u e O f D i a g r a m O b j e c t K e y a n y T y p e z b w N T n L X > < a : K e y > < K e y > T a b l e s \ p 6 t o 5 9 \ S u m   o f   J u n \ A d d i t i o n a l   I n f o \ I m p l i c i t   M e a s u r e < / K e y > < / a : K e y > < a : V a l u e   i : t y p e = " D i a g r a m D i s p l a y V i e w S t a t e I D i a g r a m T a g A d d i t i o n a l I n f o " / > < / a : K e y V a l u e O f D i a g r a m O b j e c t K e y a n y T y p e z b w N T n L X > < a : K e y V a l u e O f D i a g r a m O b j e c t K e y a n y T y p e z b w N T n L X > < a : K e y > < K e y > T a b l e s \ p 6 t o 5 9 \ M e a s u r e s \ S u m   o f   J u l < / K e y > < / a : K e y > < a : V a l u e   i : t y p e = " D i a g r a m D i s p l a y N o d e V i e w S t a t e " > < H e i g h t > 1 5 0 < / H e i g h t > < I s E x p a n d e d > t r u e < / I s E x p a n d e d > < W i d t h > 2 0 0 < / W i d t h > < / a : V a l u e > < / a : K e y V a l u e O f D i a g r a m O b j e c t K e y a n y T y p e z b w N T n L X > < a : K e y V a l u e O f D i a g r a m O b j e c t K e y a n y T y p e z b w N T n L X > < a : K e y > < K e y > T a b l e s \ p 6 t o 5 9 \ S u m   o f   J u l \ A d d i t i o n a l   I n f o \ I m p l i c i t   M e a s u r e < / K e y > < / a : K e y > < a : V a l u e   i : t y p e = " D i a g r a m D i s p l a y V i e w S t a t e I D i a g r a m T a g A d d i t i o n a l I n f o " / > < / a : K e y V a l u e O f D i a g r a m O b j e c t K e y a n y T y p e z b w N T n L X > < a : K e y V a l u e O f D i a g r a m O b j e c t K e y a n y T y p e z b w N T n L X > < a : K e y > < K e y > T a b l e s \ p 6 t o 5 9 \ M e a s u r e s \ S u m   o f   A u g < / K e y > < / a : K e y > < a : V a l u e   i : t y p e = " D i a g r a m D i s p l a y N o d e V i e w S t a t e " > < H e i g h t > 1 5 0 < / H e i g h t > < I s E x p a n d e d > t r u e < / I s E x p a n d e d > < W i d t h > 2 0 0 < / W i d t h > < / a : V a l u e > < / a : K e y V a l u e O f D i a g r a m O b j e c t K e y a n y T y p e z b w N T n L X > < a : K e y V a l u e O f D i a g r a m O b j e c t K e y a n y T y p e z b w N T n L X > < a : K e y > < K e y > T a b l e s \ p 6 t o 5 9 \ S u m   o f   A u g \ A d d i t i o n a l   I n f o \ I m p l i c i t   M e a s u r e < / K e y > < / a : K e y > < a : V a l u e   i : t y p e = " D i a g r a m D i s p l a y V i e w S t a t e I D i a g r a m T a g A d d i t i o n a l I n f o " / > < / a : K e y V a l u e O f D i a g r a m O b j e c t K e y a n y T y p e z b w N T n L X > < a : K e y V a l u e O f D i a g r a m O b j e c t K e y a n y T y p e z b w N T n L X > < a : K e y > < K e y > T a b l e s \ p 6 t o 5 9 \ M e a s u r e s \ S u m   o f   S e p < / K e y > < / a : K e y > < a : V a l u e   i : t y p e = " D i a g r a m D i s p l a y N o d e V i e w S t a t e " > < H e i g h t > 1 5 0 < / H e i g h t > < I s E x p a n d e d > t r u e < / I s E x p a n d e d > < W i d t h > 2 0 0 < / W i d t h > < / a : V a l u e > < / a : K e y V a l u e O f D i a g r a m O b j e c t K e y a n y T y p e z b w N T n L X > < a : K e y V a l u e O f D i a g r a m O b j e c t K e y a n y T y p e z b w N T n L X > < a : K e y > < K e y > T a b l e s \ p 6 t o 5 9 \ S u m   o f   S e p \ A d d i t i o n a l   I n f o \ I m p l i c i t   M e a s u r e < / K e y > < / a : K e y > < a : V a l u e   i : t y p e = " D i a g r a m D i s p l a y V i e w S t a t e I D i a g r a m T a g A d d i t i o n a l I n f o " / > < / a : K e y V a l u e O f D i a g r a m O b j e c t K e y a n y T y p e z b w N T n L X > < a : K e y V a l u e O f D i a g r a m O b j e c t K e y a n y T y p e z b w N T n L X > < a : K e y > < K e y > T a b l e s \ p 6 t o 5 9 \ M e a s u r e s \ S u m   o f   O c t < / K e y > < / a : K e y > < a : V a l u e   i : t y p e = " D i a g r a m D i s p l a y N o d e V i e w S t a t e " > < H e i g h t > 1 5 0 < / H e i g h t > < I s E x p a n d e d > t r u e < / I s E x p a n d e d > < W i d t h > 2 0 0 < / W i d t h > < / a : V a l u e > < / a : K e y V a l u e O f D i a g r a m O b j e c t K e y a n y T y p e z b w N T n L X > < a : K e y V a l u e O f D i a g r a m O b j e c t K e y a n y T y p e z b w N T n L X > < a : K e y > < K e y > T a b l e s \ p 6 t o 5 9 \ S u m   o f   O c t \ A d d i t i o n a l   I n f o \ I m p l i c i t   M e a s u r e < / K e y > < / a : K e y > < a : V a l u e   i : t y p e = " D i a g r a m D i s p l a y V i e w S t a t e I D i a g r a m T a g A d d i t i o n a l I n f o " / > < / a : K e y V a l u e O f D i a g r a m O b j e c t K e y a n y T y p e z b w N T n L X > < a : K e y V a l u e O f D i a g r a m O b j e c t K e y a n y T y p e z b w N T n L X > < a : K e y > < K e y > T a b l e s \ p 6 t o 5 9 \ M e a s u r e s \ S u m   o f   N o v < / K e y > < / a : K e y > < a : V a l u e   i : t y p e = " D i a g r a m D i s p l a y N o d e V i e w S t a t e " > < H e i g h t > 1 5 0 < / H e i g h t > < I s E x p a n d e d > t r u e < / I s E x p a n d e d > < W i d t h > 2 0 0 < / W i d t h > < / a : V a l u e > < / a : K e y V a l u e O f D i a g r a m O b j e c t K e y a n y T y p e z b w N T n L X > < a : K e y V a l u e O f D i a g r a m O b j e c t K e y a n y T y p e z b w N T n L X > < a : K e y > < K e y > T a b l e s \ p 6 t o 5 9 \ S u m   o f   N o v \ A d d i t i o n a l   I n f o \ I m p l i c i t   M e a s u r e < / K e y > < / a : K e y > < a : V a l u e   i : t y p e = " D i a g r a m D i s p l a y V i e w S t a t e I D i a g r a m T a g A d d i t i o n a l I n f o " / > < / a : K e y V a l u e O f D i a g r a m O b j e c t K e y a n y T y p e z b w N T n L X > < a : K e y V a l u e O f D i a g r a m O b j e c t K e y a n y T y p e z b w N T n L X > < a : K e y > < K e y > T a b l e s \ p 6 t o 5 9 \ M e a s u r e s \ S u m   o f   D e c < / K e y > < / a : K e y > < a : V a l u e   i : t y p e = " D i a g r a m D i s p l a y N o d e V i e w S t a t e " > < H e i g h t > 1 5 0 < / H e i g h t > < I s E x p a n d e d > t r u e < / I s E x p a n d e d > < W i d t h > 2 0 0 < / W i d t h > < / a : V a l u e > < / a : K e y V a l u e O f D i a g r a m O b j e c t K e y a n y T y p e z b w N T n L X > < a : K e y V a l u e O f D i a g r a m O b j e c t K e y a n y T y p e z b w N T n L X > < a : K e y > < K e y > T a b l e s \ p 6 t o 5 9 \ S u m   o f   D e c \ A d d i t i o n a l   I n f o \ I m p l i c i t   M e a s u r e < / K e y > < / a : K e y > < a : V a l u e   i : t y p e = " D i a g r a m D i s p l a y V i e w S t a t e I D i a g r a m T a g A d d i t i o n a l I n f o " / > < / a : K e y V a l u e O f D i a g r a m O b j e c t K e y a n y T y p e z b w N T n L X > < a : K e y V a l u e O f D i a g r a m O b j e c t K e y a n y T y p e z b w N T n L X > < a : K e y > < K e y > T a b l e s \ b 6 t o 5 9 < / K e y > < / a : K e y > < a : V a l u e   i : t y p e = " D i a g r a m D i s p l a y N o d e V i e w S t a t e " > < H e i g h t > 1 5 0 < / H e i g h t > < I s E x p a n d e d > t r u e < / I s E x p a n d e d > < L a y e d O u t > t r u e < / L a y e d O u t > < L e f t > 3 1 2 < / L e f t > < T a b I n d e x > 1 < / T a b I n d e x > < W i d t h > 2 0 0 < / W i d t h > < / a : V a l u e > < / a : K e y V a l u e O f D i a g r a m O b j e c t K e y a n y T y p e z b w N T n L X > < a : K e y V a l u e O f D i a g r a m O b j e c t K e y a n y T y p e z b w N T n L X > < a : K e y > < K e y > T a b l e s \ b 6 t o 5 9 \ C o l u m n s \ A d m i n < / K e y > < / a : K e y > < a : V a l u e   i : t y p e = " D i a g r a m D i s p l a y N o d e V i e w S t a t e " > < H e i g h t > 1 5 0 < / H e i g h t > < I s E x p a n d e d > t r u e < / I s E x p a n d e d > < W i d t h > 2 0 0 < / W i d t h > < / a : V a l u e > < / a : K e y V a l u e O f D i a g r a m O b j e c t K e y a n y T y p e z b w N T n L X > < a : K e y V a l u e O f D i a g r a m O b j e c t K e y a n y T y p e z b w N T n L X > < a : K e y > < K e y > T a b l e s \ b 6 t o 5 9 \ C o l u m n s \ J a n < / K e y > < / a : K e y > < a : V a l u e   i : t y p e = " D i a g r a m D i s p l a y N o d e V i e w S t a t e " > < H e i g h t > 1 5 0 < / H e i g h t > < I s E x p a n d e d > t r u e < / I s E x p a n d e d > < W i d t h > 2 0 0 < / W i d t h > < / a : V a l u e > < / a : K e y V a l u e O f D i a g r a m O b j e c t K e y a n y T y p e z b w N T n L X > < a : K e y V a l u e O f D i a g r a m O b j e c t K e y a n y T y p e z b w N T n L X > < a : K e y > < K e y > T a b l e s \ b 6 t o 5 9 \ C o l u m n s \ F e b < / K e y > < / a : K e y > < a : V a l u e   i : t y p e = " D i a g r a m D i s p l a y N o d e V i e w S t a t e " > < H e i g h t > 1 5 0 < / H e i g h t > < I s E x p a n d e d > t r u e < / I s E x p a n d e d > < W i d t h > 2 0 0 < / W i d t h > < / a : V a l u e > < / a : K e y V a l u e O f D i a g r a m O b j e c t K e y a n y T y p e z b w N T n L X > < a : K e y V a l u e O f D i a g r a m O b j e c t K e y a n y T y p e z b w N T n L X > < a : K e y > < K e y > T a b l e s \ b 6 t o 5 9 \ C o l u m n s \ M a r < / K e y > < / a : K e y > < a : V a l u e   i : t y p e = " D i a g r a m D i s p l a y N o d e V i e w S t a t e " > < H e i g h t > 1 5 0 < / H e i g h t > < I s E x p a n d e d > t r u e < / I s E x p a n d e d > < W i d t h > 2 0 0 < / W i d t h > < / a : V a l u e > < / a : K e y V a l u e O f D i a g r a m O b j e c t K e y a n y T y p e z b w N T n L X > < a : K e y V a l u e O f D i a g r a m O b j e c t K e y a n y T y p e z b w N T n L X > < a : K e y > < K e y > T a b l e s \ b 6 t o 5 9 \ C o l u m n s \ A p r < / K e y > < / a : K e y > < a : V a l u e   i : t y p e = " D i a g r a m D i s p l a y N o d e V i e w S t a t e " > < H e i g h t > 1 5 0 < / H e i g h t > < I s E x p a n d e d > t r u e < / I s E x p a n d e d > < W i d t h > 2 0 0 < / W i d t h > < / a : V a l u e > < / a : K e y V a l u e O f D i a g r a m O b j e c t K e y a n y T y p e z b w N T n L X > < a : K e y V a l u e O f D i a g r a m O b j e c t K e y a n y T y p e z b w N T n L X > < a : K e y > < K e y > T a b l e s \ b 6 t o 5 9 \ C o l u m n s \ M a y < / K e y > < / a : K e y > < a : V a l u e   i : t y p e = " D i a g r a m D i s p l a y N o d e V i e w S t a t e " > < H e i g h t > 1 5 0 < / H e i g h t > < I s E x p a n d e d > t r u e < / I s E x p a n d e d > < W i d t h > 2 0 0 < / W i d t h > < / a : V a l u e > < / a : K e y V a l u e O f D i a g r a m O b j e c t K e y a n y T y p e z b w N T n L X > < a : K e y V a l u e O f D i a g r a m O b j e c t K e y a n y T y p e z b w N T n L X > < a : K e y > < K e y > T a b l e s \ b 6 t o 5 9 \ C o l u m n s \ J u n < / K e y > < / a : K e y > < a : V a l u e   i : t y p e = " D i a g r a m D i s p l a y N o d e V i e w S t a t e " > < H e i g h t > 1 5 0 < / H e i g h t > < I s E x p a n d e d > t r u e < / I s E x p a n d e d > < W i d t h > 2 0 0 < / W i d t h > < / a : V a l u e > < / a : K e y V a l u e O f D i a g r a m O b j e c t K e y a n y T y p e z b w N T n L X > < a : K e y V a l u e O f D i a g r a m O b j e c t K e y a n y T y p e z b w N T n L X > < a : K e y > < K e y > T a b l e s \ b 6 t o 5 9 \ C o l u m n s \ J u l < / K e y > < / a : K e y > < a : V a l u e   i : t y p e = " D i a g r a m D i s p l a y N o d e V i e w S t a t e " > < H e i g h t > 1 5 0 < / H e i g h t > < I s E x p a n d e d > t r u e < / I s E x p a n d e d > < W i d t h > 2 0 0 < / W i d t h > < / a : V a l u e > < / a : K e y V a l u e O f D i a g r a m O b j e c t K e y a n y T y p e z b w N T n L X > < a : K e y V a l u e O f D i a g r a m O b j e c t K e y a n y T y p e z b w N T n L X > < a : K e y > < K e y > T a b l e s \ b 6 t o 5 9 \ C o l u m n s \ A u g < / K e y > < / a : K e y > < a : V a l u e   i : t y p e = " D i a g r a m D i s p l a y N o d e V i e w S t a t e " > < H e i g h t > 1 5 0 < / H e i g h t > < I s E x p a n d e d > t r u e < / I s E x p a n d e d > < W i d t h > 2 0 0 < / W i d t h > < / a : V a l u e > < / a : K e y V a l u e O f D i a g r a m O b j e c t K e y a n y T y p e z b w N T n L X > < a : K e y V a l u e O f D i a g r a m O b j e c t K e y a n y T y p e z b w N T n L X > < a : K e y > < K e y > T a b l e s \ b 6 t o 5 9 \ C o l u m n s \ S e p < / K e y > < / a : K e y > < a : V a l u e   i : t y p e = " D i a g r a m D i s p l a y N o d e V i e w S t a t e " > < H e i g h t > 1 5 0 < / H e i g h t > < I s E x p a n d e d > t r u e < / I s E x p a n d e d > < W i d t h > 2 0 0 < / W i d t h > < / a : V a l u e > < / a : K e y V a l u e O f D i a g r a m O b j e c t K e y a n y T y p e z b w N T n L X > < a : K e y V a l u e O f D i a g r a m O b j e c t K e y a n y T y p e z b w N T n L X > < a : K e y > < K e y > T a b l e s \ b 6 t o 5 9 \ C o l u m n s \ O c t < / K e y > < / a : K e y > < a : V a l u e   i : t y p e = " D i a g r a m D i s p l a y N o d e V i e w S t a t e " > < H e i g h t > 1 5 0 < / H e i g h t > < I s E x p a n d e d > t r u e < / I s E x p a n d e d > < W i d t h > 2 0 0 < / W i d t h > < / a : V a l u e > < / a : K e y V a l u e O f D i a g r a m O b j e c t K e y a n y T y p e z b w N T n L X > < a : K e y V a l u e O f D i a g r a m O b j e c t K e y a n y T y p e z b w N T n L X > < a : K e y > < K e y > T a b l e s \ b 6 t o 5 9 \ C o l u m n s \ N o v < / K e y > < / a : K e y > < a : V a l u e   i : t y p e = " D i a g r a m D i s p l a y N o d e V i e w S t a t e " > < H e i g h t > 1 5 0 < / H e i g h t > < I s E x p a n d e d > t r u e < / I s E x p a n d e d > < W i d t h > 2 0 0 < / W i d t h > < / a : V a l u e > < / a : K e y V a l u e O f D i a g r a m O b j e c t K e y a n y T y p e z b w N T n L X > < a : K e y V a l u e O f D i a g r a m O b j e c t K e y a n y T y p e z b w N T n L X > < a : K e y > < K e y > T a b l e s \ b 6 t o 5 9 \ C o l u m n s \ D e c < / K e y > < / a : K e y > < a : V a l u e   i : t y p e = " D i a g r a m D i s p l a y N o d e V i e w S t a t e " > < H e i g h t > 1 5 0 < / H e i g h t > < I s E x p a n d e d > t r u e < / I s E x p a n d e d > < W i d t h > 2 0 0 < / W i d t h > < / a : V a l u e > < / a : K e y V a l u e O f D i a g r a m O b j e c t K e y a n y T y p e z b w N T n L X > < a : K e y V a l u e O f D i a g r a m O b j e c t K e y a n y T y p e z b w N T n L X > < a : K e y > < K e y > T a b l e s \ b 6 t o 5 9 \ M e a s u r e s \ S u m   o f   J a n   2 < / K e y > < / a : K e y > < a : V a l u e   i : t y p e = " D i a g r a m D i s p l a y N o d e V i e w S t a t e " > < H e i g h t > 1 5 0 < / H e i g h t > < I s E x p a n d e d > t r u e < / I s E x p a n d e d > < W i d t h > 2 0 0 < / W i d t h > < / a : V a l u e > < / a : K e y V a l u e O f D i a g r a m O b j e c t K e y a n y T y p e z b w N T n L X > < a : K e y V a l u e O f D i a g r a m O b j e c t K e y a n y T y p e z b w N T n L X > < a : K e y > < K e y > T a b l e s \ b 6 t o 5 9 \ S u m   o f   J a n   2 \ A d d i t i o n a l   I n f o \ I m p l i c i t   M e a s u r e < / K e y > < / a : K e y > < a : V a l u e   i : t y p e = " D i a g r a m D i s p l a y V i e w S t a t e I D i a g r a m T a g A d d i t i o n a l I n f o " / > < / a : K e y V a l u e O f D i a g r a m O b j e c t K e y a n y T y p e z b w N T n L X > < a : K e y V a l u e O f D i a g r a m O b j e c t K e y a n y T y p e z b w N T n L X > < a : K e y > < K e y > T a b l e s \ b 6 t o 5 9 \ M e a s u r e s \ S u m   o f   F e b   2 < / K e y > < / a : K e y > < a : V a l u e   i : t y p e = " D i a g r a m D i s p l a y N o d e V i e w S t a t e " > < H e i g h t > 1 5 0 < / H e i g h t > < I s E x p a n d e d > t r u e < / I s E x p a n d e d > < W i d t h > 2 0 0 < / W i d t h > < / a : V a l u e > < / a : K e y V a l u e O f D i a g r a m O b j e c t K e y a n y T y p e z b w N T n L X > < a : K e y V a l u e O f D i a g r a m O b j e c t K e y a n y T y p e z b w N T n L X > < a : K e y > < K e y > T a b l e s \ b 6 t o 5 9 \ S u m   o f   F e b   2 \ A d d i t i o n a l   I n f o \ I m p l i c i t   M e a s u r e < / K e y > < / a : K e y > < a : V a l u e   i : t y p e = " D i a g r a m D i s p l a y V i e w S t a t e I D i a g r a m T a g A d d i t i o n a l I n f o " / > < / a : K e y V a l u e O f D i a g r a m O b j e c t K e y a n y T y p e z b w N T n L X > < a : K e y V a l u e O f D i a g r a m O b j e c t K e y a n y T y p e z b w N T n L X > < a : K e y > < K e y > T a b l e s \ b 6 t o 5 9 \ M e a s u r e s \ S u m   o f   M a r   2 < / K e y > < / a : K e y > < a : V a l u e   i : t y p e = " D i a g r a m D i s p l a y N o d e V i e w S t a t e " > < H e i g h t > 1 5 0 < / H e i g h t > < I s E x p a n d e d > t r u e < / I s E x p a n d e d > < W i d t h > 2 0 0 < / W i d t h > < / a : V a l u e > < / a : K e y V a l u e O f D i a g r a m O b j e c t K e y a n y T y p e z b w N T n L X > < a : K e y V a l u e O f D i a g r a m O b j e c t K e y a n y T y p e z b w N T n L X > < a : K e y > < K e y > T a b l e s \ b 6 t o 5 9 \ S u m   o f   M a r   2 \ A d d i t i o n a l   I n f o \ I m p l i c i t   M e a s u r e < / K e y > < / a : K e y > < a : V a l u e   i : t y p e = " D i a g r a m D i s p l a y V i e w S t a t e I D i a g r a m T a g A d d i t i o n a l I n f o " / > < / a : K e y V a l u e O f D i a g r a m O b j e c t K e y a n y T y p e z b w N T n L X > < a : K e y V a l u e O f D i a g r a m O b j e c t K e y a n y T y p e z b w N T n L X > < a : K e y > < K e y > T a b l e s \ b 6 t o 5 9 \ M e a s u r e s \ S u m   o f   A p r   2 < / K e y > < / a : K e y > < a : V a l u e   i : t y p e = " D i a g r a m D i s p l a y N o d e V i e w S t a t e " > < H e i g h t > 1 5 0 < / H e i g h t > < I s E x p a n d e d > t r u e < / I s E x p a n d e d > < W i d t h > 2 0 0 < / W i d t h > < / a : V a l u e > < / a : K e y V a l u e O f D i a g r a m O b j e c t K e y a n y T y p e z b w N T n L X > < a : K e y V a l u e O f D i a g r a m O b j e c t K e y a n y T y p e z b w N T n L X > < a : K e y > < K e y > T a b l e s \ b 6 t o 5 9 \ S u m   o f   A p r   2 \ A d d i t i o n a l   I n f o \ I m p l i c i t   M e a s u r e < / K e y > < / a : K e y > < a : V a l u e   i : t y p e = " D i a g r a m D i s p l a y V i e w S t a t e I D i a g r a m T a g A d d i t i o n a l I n f o " / > < / a : K e y V a l u e O f D i a g r a m O b j e c t K e y a n y T y p e z b w N T n L X > < a : K e y V a l u e O f D i a g r a m O b j e c t K e y a n y T y p e z b w N T n L X > < a : K e y > < K e y > T a b l e s \ b 6 t o 5 9 \ M e a s u r e s \ S u m   o f   M a y   2 < / K e y > < / a : K e y > < a : V a l u e   i : t y p e = " D i a g r a m D i s p l a y N o d e V i e w S t a t e " > < H e i g h t > 1 5 0 < / H e i g h t > < I s E x p a n d e d > t r u e < / I s E x p a n d e d > < W i d t h > 2 0 0 < / W i d t h > < / a : V a l u e > < / a : K e y V a l u e O f D i a g r a m O b j e c t K e y a n y T y p e z b w N T n L X > < a : K e y V a l u e O f D i a g r a m O b j e c t K e y a n y T y p e z b w N T n L X > < a : K e y > < K e y > T a b l e s \ b 6 t o 5 9 \ S u m   o f   M a y   2 \ A d d i t i o n a l   I n f o \ I m p l i c i t   M e a s u r e < / K e y > < / a : K e y > < a : V a l u e   i : t y p e = " D i a g r a m D i s p l a y V i e w S t a t e I D i a g r a m T a g A d d i t i o n a l I n f o " / > < / a : K e y V a l u e O f D i a g r a m O b j e c t K e y a n y T y p e z b w N T n L X > < a : K e y V a l u e O f D i a g r a m O b j e c t K e y a n y T y p e z b w N T n L X > < a : K e y > < K e y > T a b l e s \ b 6 t o 5 9 \ M e a s u r e s \ S u m   o f   J u n   2 < / K e y > < / a : K e y > < a : V a l u e   i : t y p e = " D i a g r a m D i s p l a y N o d e V i e w S t a t e " > < H e i g h t > 1 5 0 < / H e i g h t > < I s E x p a n d e d > t r u e < / I s E x p a n d e d > < W i d t h > 2 0 0 < / W i d t h > < / a : V a l u e > < / a : K e y V a l u e O f D i a g r a m O b j e c t K e y a n y T y p e z b w N T n L X > < a : K e y V a l u e O f D i a g r a m O b j e c t K e y a n y T y p e z b w N T n L X > < a : K e y > < K e y > T a b l e s \ b 6 t o 5 9 \ S u m   o f   J u n   2 \ A d d i t i o n a l   I n f o \ I m p l i c i t   M e a s u r e < / K e y > < / a : K e y > < a : V a l u e   i : t y p e = " D i a g r a m D i s p l a y V i e w S t a t e I D i a g r a m T a g A d d i t i o n a l I n f o " / > < / a : K e y V a l u e O f D i a g r a m O b j e c t K e y a n y T y p e z b w N T n L X > < a : K e y V a l u e O f D i a g r a m O b j e c t K e y a n y T y p e z b w N T n L X > < a : K e y > < K e y > T a b l e s \ b 6 t o 5 9 \ M e a s u r e s \ S u m   o f   J u l   2 < / K e y > < / a : K e y > < a : V a l u e   i : t y p e = " D i a g r a m D i s p l a y N o d e V i e w S t a t e " > < H e i g h t > 1 5 0 < / H e i g h t > < I s E x p a n d e d > t r u e < / I s E x p a n d e d > < W i d t h > 2 0 0 < / W i d t h > < / a : V a l u e > < / a : K e y V a l u e O f D i a g r a m O b j e c t K e y a n y T y p e z b w N T n L X > < a : K e y V a l u e O f D i a g r a m O b j e c t K e y a n y T y p e z b w N T n L X > < a : K e y > < K e y > T a b l e s \ b 6 t o 5 9 \ S u m   o f   J u l   2 \ A d d i t i o n a l   I n f o \ I m p l i c i t   M e a s u r e < / K e y > < / a : K e y > < a : V a l u e   i : t y p e = " D i a g r a m D i s p l a y V i e w S t a t e I D i a g r a m T a g A d d i t i o n a l I n f o " / > < / a : K e y V a l u e O f D i a g r a m O b j e c t K e y a n y T y p e z b w N T n L X > < a : K e y V a l u e O f D i a g r a m O b j e c t K e y a n y T y p e z b w N T n L X > < a : K e y > < K e y > T a b l e s \ b 6 t o 5 9 \ M e a s u r e s \ S u m   o f   A u g   2 < / K e y > < / a : K e y > < a : V a l u e   i : t y p e = " D i a g r a m D i s p l a y N o d e V i e w S t a t e " > < H e i g h t > 1 5 0 < / H e i g h t > < I s E x p a n d e d > t r u e < / I s E x p a n d e d > < W i d t h > 2 0 0 < / W i d t h > < / a : V a l u e > < / a : K e y V a l u e O f D i a g r a m O b j e c t K e y a n y T y p e z b w N T n L X > < a : K e y V a l u e O f D i a g r a m O b j e c t K e y a n y T y p e z b w N T n L X > < a : K e y > < K e y > T a b l e s \ b 6 t o 5 9 \ S u m   o f   A u g   2 \ A d d i t i o n a l   I n f o \ I m p l i c i t   M e a s u r e < / K e y > < / a : K e y > < a : V a l u e   i : t y p e = " D i a g r a m D i s p l a y V i e w S t a t e I D i a g r a m T a g A d d i t i o n a l I n f o " / > < / a : K e y V a l u e O f D i a g r a m O b j e c t K e y a n y T y p e z b w N T n L X > < a : K e y V a l u e O f D i a g r a m O b j e c t K e y a n y T y p e z b w N T n L X > < a : K e y > < K e y > T a b l e s \ b 6 t o 5 9 \ M e a s u r e s \ S u m   o f   S e p   2 < / K e y > < / a : K e y > < a : V a l u e   i : t y p e = " D i a g r a m D i s p l a y N o d e V i e w S t a t e " > < H e i g h t > 1 5 0 < / H e i g h t > < I s E x p a n d e d > t r u e < / I s E x p a n d e d > < W i d t h > 2 0 0 < / W i d t h > < / a : V a l u e > < / a : K e y V a l u e O f D i a g r a m O b j e c t K e y a n y T y p e z b w N T n L X > < a : K e y V a l u e O f D i a g r a m O b j e c t K e y a n y T y p e z b w N T n L X > < a : K e y > < K e y > T a b l e s \ b 6 t o 5 9 \ S u m   o f   S e p   2 \ A d d i t i o n a l   I n f o \ I m p l i c i t   M e a s u r e < / K e y > < / a : K e y > < a : V a l u e   i : t y p e = " D i a g r a m D i s p l a y V i e w S t a t e I D i a g r a m T a g A d d i t i o n a l I n f o " / > < / a : K e y V a l u e O f D i a g r a m O b j e c t K e y a n y T y p e z b w N T n L X > < a : K e y V a l u e O f D i a g r a m O b j e c t K e y a n y T y p e z b w N T n L X > < a : K e y > < K e y > T a b l e s \ b 6 t o 5 9 \ M e a s u r e s \ S u m   o f   O c t   2 < / K e y > < / a : K e y > < a : V a l u e   i : t y p e = " D i a g r a m D i s p l a y N o d e V i e w S t a t e " > < H e i g h t > 1 5 0 < / H e i g h t > < I s E x p a n d e d > t r u e < / I s E x p a n d e d > < W i d t h > 2 0 0 < / W i d t h > < / a : V a l u e > < / a : K e y V a l u e O f D i a g r a m O b j e c t K e y a n y T y p e z b w N T n L X > < a : K e y V a l u e O f D i a g r a m O b j e c t K e y a n y T y p e z b w N T n L X > < a : K e y > < K e y > T a b l e s \ b 6 t o 5 9 \ S u m   o f   O c t   2 \ A d d i t i o n a l   I n f o \ I m p l i c i t   M e a s u r e < / K e y > < / a : K e y > < a : V a l u e   i : t y p e = " D i a g r a m D i s p l a y V i e w S t a t e I D i a g r a m T a g A d d i t i o n a l I n f o " / > < / a : K e y V a l u e O f D i a g r a m O b j e c t K e y a n y T y p e z b w N T n L X > < a : K e y V a l u e O f D i a g r a m O b j e c t K e y a n y T y p e z b w N T n L X > < a : K e y > < K e y > T a b l e s \ b 6 t o 5 9 \ M e a s u r e s \ S u m   o f   N o v   2 < / K e y > < / a : K e y > < a : V a l u e   i : t y p e = " D i a g r a m D i s p l a y N o d e V i e w S t a t e " > < H e i g h t > 1 5 0 < / H e i g h t > < I s E x p a n d e d > t r u e < / I s E x p a n d e d > < W i d t h > 2 0 0 < / W i d t h > < / a : V a l u e > < / a : K e y V a l u e O f D i a g r a m O b j e c t K e y a n y T y p e z b w N T n L X > < a : K e y V a l u e O f D i a g r a m O b j e c t K e y a n y T y p e z b w N T n L X > < a : K e y > < K e y > T a b l e s \ b 6 t o 5 9 \ S u m   o f   N o v   2 \ A d d i t i o n a l   I n f o \ I m p l i c i t   M e a s u r e < / K e y > < / a : K e y > < a : V a l u e   i : t y p e = " D i a g r a m D i s p l a y V i e w S t a t e I D i a g r a m T a g A d d i t i o n a l I n f o " / > < / a : K e y V a l u e O f D i a g r a m O b j e c t K e y a n y T y p e z b w N T n L X > < a : K e y V a l u e O f D i a g r a m O b j e c t K e y a n y T y p e z b w N T n L X > < a : K e y > < K e y > T a b l e s \ b 6 t o 5 9 \ M e a s u r e s \ S u m   o f   D e c   2 < / K e y > < / a : K e y > < a : V a l u e   i : t y p e = " D i a g r a m D i s p l a y N o d e V i e w S t a t e " > < H e i g h t > 1 5 0 < / H e i g h t > < I s E x p a n d e d > t r u e < / I s E x p a n d e d > < W i d t h > 2 0 0 < / W i d t h > < / a : V a l u e > < / a : K e y V a l u e O f D i a g r a m O b j e c t K e y a n y T y p e z b w N T n L X > < a : K e y V a l u e O f D i a g r a m O b j e c t K e y a n y T y p e z b w N T n L X > < a : K e y > < K e y > T a b l e s \ b 6 t o 5 9 \ S u m   o f   D e c   2 \ A d d i t i o n a l   I n f o \ I m p l i c i t   M e a s u r e < / K e y > < / a : K e y > < a : V a l u e   i : t y p e = " D i a g r a m D i s p l a y V i e w S t a t e I D i a g r a m T a g A d d i t i o n a l I n f o " / > < / a : K e y V a l u e O f D i a g r a m O b j e c t K e y a n y T y p e z b w N T n L X > < a : K e y V a l u e O f D i a g r a m O b j e c t K e y a n y T y p e z b w N T n L X > < a : K e y > < K e y > T a b l e s \ p 0 t o 5 < / K e y > < / a : K e y > < a : V a l u e   i : t y p e = " D i a g r a m D i s p l a y N o d e V i e w S t a t e " > < H e i g h t > 1 5 0 < / H e i g h t > < I s E x p a n d e d > t r u e < / I s E x p a n d e d > < L a y e d O u t > t r u e < / L a y e d O u t > < T a b I n d e x > 2 < / T a b I n d e x > < T o p > 2 2 5 . 3 3 3 3 3 3 3 3 3 3 3 3 3 1 < / T o p > < W i d t h > 2 0 0 < / W i d t h > < / a : V a l u e > < / a : K e y V a l u e O f D i a g r a m O b j e c t K e y a n y T y p e z b w N T n L X > < a : K e y V a l u e O f D i a g r a m O b j e c t K e y a n y T y p e z b w N T n L X > < a : K e y > < K e y > T a b l e s \ p 0 t o 5 \ C o l u m n s \ A d m i n < / K e y > < / a : K e y > < a : V a l u e   i : t y p e = " D i a g r a m D i s p l a y N o d e V i e w S t a t e " > < H e i g h t > 1 5 0 < / H e i g h t > < I s E x p a n d e d > t r u e < / I s E x p a n d e d > < W i d t h > 2 0 0 < / W i d t h > < / a : V a l u e > < / a : K e y V a l u e O f D i a g r a m O b j e c t K e y a n y T y p e z b w N T n L X > < a : K e y V a l u e O f D i a g r a m O b j e c t K e y a n y T y p e z b w N T n L X > < a : K e y > < K e y > T a b l e s \ p 0 t o 5 \ C o l u m n s \ J a n < / K e y > < / a : K e y > < a : V a l u e   i : t y p e = " D i a g r a m D i s p l a y N o d e V i e w S t a t e " > < H e i g h t > 1 5 0 < / H e i g h t > < I s E x p a n d e d > t r u e < / I s E x p a n d e d > < W i d t h > 2 0 0 < / W i d t h > < / a : V a l u e > < / a : K e y V a l u e O f D i a g r a m O b j e c t K e y a n y T y p e z b w N T n L X > < a : K e y V a l u e O f D i a g r a m O b j e c t K e y a n y T y p e z b w N T n L X > < a : K e y > < K e y > T a b l e s \ p 0 t o 5 \ C o l u m n s \ F e b < / K e y > < / a : K e y > < a : V a l u e   i : t y p e = " D i a g r a m D i s p l a y N o d e V i e w S t a t e " > < H e i g h t > 1 5 0 < / H e i g h t > < I s E x p a n d e d > t r u e < / I s E x p a n d e d > < W i d t h > 2 0 0 < / W i d t h > < / a : V a l u e > < / a : K e y V a l u e O f D i a g r a m O b j e c t K e y a n y T y p e z b w N T n L X > < a : K e y V a l u e O f D i a g r a m O b j e c t K e y a n y T y p e z b w N T n L X > < a : K e y > < K e y > T a b l e s \ p 0 t o 5 \ C o l u m n s \ M a r < / K e y > < / a : K e y > < a : V a l u e   i : t y p e = " D i a g r a m D i s p l a y N o d e V i e w S t a t e " > < H e i g h t > 1 5 0 < / H e i g h t > < I s E x p a n d e d > t r u e < / I s E x p a n d e d > < W i d t h > 2 0 0 < / W i d t h > < / a : V a l u e > < / a : K e y V a l u e O f D i a g r a m O b j e c t K e y a n y T y p e z b w N T n L X > < a : K e y V a l u e O f D i a g r a m O b j e c t K e y a n y T y p e z b w N T n L X > < a : K e y > < K e y > T a b l e s \ p 0 t o 5 \ C o l u m n s \ A p r < / K e y > < / a : K e y > < a : V a l u e   i : t y p e = " D i a g r a m D i s p l a y N o d e V i e w S t a t e " > < H e i g h t > 1 5 0 < / H e i g h t > < I s E x p a n d e d > t r u e < / I s E x p a n d e d > < W i d t h > 2 0 0 < / W i d t h > < / a : V a l u e > < / a : K e y V a l u e O f D i a g r a m O b j e c t K e y a n y T y p e z b w N T n L X > < a : K e y V a l u e O f D i a g r a m O b j e c t K e y a n y T y p e z b w N T n L X > < a : K e y > < K e y > T a b l e s \ p 0 t o 5 \ C o l u m n s \ M a y < / K e y > < / a : K e y > < a : V a l u e   i : t y p e = " D i a g r a m D i s p l a y N o d e V i e w S t a t e " > < H e i g h t > 1 5 0 < / H e i g h t > < I s E x p a n d e d > t r u e < / I s E x p a n d e d > < W i d t h > 2 0 0 < / W i d t h > < / a : V a l u e > < / a : K e y V a l u e O f D i a g r a m O b j e c t K e y a n y T y p e z b w N T n L X > < a : K e y V a l u e O f D i a g r a m O b j e c t K e y a n y T y p e z b w N T n L X > < a : K e y > < K e y > T a b l e s \ p 0 t o 5 \ C o l u m n s \ J u n < / K e y > < / a : K e y > < a : V a l u e   i : t y p e = " D i a g r a m D i s p l a y N o d e V i e w S t a t e " > < H e i g h t > 1 5 0 < / H e i g h t > < I s E x p a n d e d > t r u e < / I s E x p a n d e d > < W i d t h > 2 0 0 < / W i d t h > < / a : V a l u e > < / a : K e y V a l u e O f D i a g r a m O b j e c t K e y a n y T y p e z b w N T n L X > < a : K e y V a l u e O f D i a g r a m O b j e c t K e y a n y T y p e z b w N T n L X > < a : K e y > < K e y > T a b l e s \ p 0 t o 5 \ C o l u m n s \ J u l < / K e y > < / a : K e y > < a : V a l u e   i : t y p e = " D i a g r a m D i s p l a y N o d e V i e w S t a t e " > < H e i g h t > 1 5 0 < / H e i g h t > < I s E x p a n d e d > t r u e < / I s E x p a n d e d > < W i d t h > 2 0 0 < / W i d t h > < / a : V a l u e > < / a : K e y V a l u e O f D i a g r a m O b j e c t K e y a n y T y p e z b w N T n L X > < a : K e y V a l u e O f D i a g r a m O b j e c t K e y a n y T y p e z b w N T n L X > < a : K e y > < K e y > T a b l e s \ p 0 t o 5 \ C o l u m n s \ A u g < / K e y > < / a : K e y > < a : V a l u e   i : t y p e = " D i a g r a m D i s p l a y N o d e V i e w S t a t e " > < H e i g h t > 1 5 0 < / H e i g h t > < I s E x p a n d e d > t r u e < / I s E x p a n d e d > < W i d t h > 2 0 0 < / W i d t h > < / a : V a l u e > < / a : K e y V a l u e O f D i a g r a m O b j e c t K e y a n y T y p e z b w N T n L X > < a : K e y V a l u e O f D i a g r a m O b j e c t K e y a n y T y p e z b w N T n L X > < a : K e y > < K e y > T a b l e s \ p 0 t o 5 \ C o l u m n s \ S e p < / K e y > < / a : K e y > < a : V a l u e   i : t y p e = " D i a g r a m D i s p l a y N o d e V i e w S t a t e " > < H e i g h t > 1 5 0 < / H e i g h t > < I s E x p a n d e d > t r u e < / I s E x p a n d e d > < W i d t h > 2 0 0 < / W i d t h > < / a : V a l u e > < / a : K e y V a l u e O f D i a g r a m O b j e c t K e y a n y T y p e z b w N T n L X > < a : K e y V a l u e O f D i a g r a m O b j e c t K e y a n y T y p e z b w N T n L X > < a : K e y > < K e y > T a b l e s \ p 0 t o 5 \ C o l u m n s \ O c t < / K e y > < / a : K e y > < a : V a l u e   i : t y p e = " D i a g r a m D i s p l a y N o d e V i e w S t a t e " > < H e i g h t > 1 5 0 < / H e i g h t > < I s E x p a n d e d > t r u e < / I s E x p a n d e d > < W i d t h > 2 0 0 < / W i d t h > < / a : V a l u e > < / a : K e y V a l u e O f D i a g r a m O b j e c t K e y a n y T y p e z b w N T n L X > < a : K e y V a l u e O f D i a g r a m O b j e c t K e y a n y T y p e z b w N T n L X > < a : K e y > < K e y > T a b l e s \ p 0 t o 5 \ C o l u m n s \ N o v < / K e y > < / a : K e y > < a : V a l u e   i : t y p e = " D i a g r a m D i s p l a y N o d e V i e w S t a t e " > < H e i g h t > 1 5 0 < / H e i g h t > < I s E x p a n d e d > t r u e < / I s E x p a n d e d > < W i d t h > 2 0 0 < / W i d t h > < / a : V a l u e > < / a : K e y V a l u e O f D i a g r a m O b j e c t K e y a n y T y p e z b w N T n L X > < a : K e y V a l u e O f D i a g r a m O b j e c t K e y a n y T y p e z b w N T n L X > < a : K e y > < K e y > T a b l e s \ p 0 t o 5 \ C o l u m n s \ D e c < / K e y > < / a : K e y > < a : V a l u e   i : t y p e = " D i a g r a m D i s p l a y N o d e V i e w S t a t e " > < H e i g h t > 1 5 0 < / H e i g h t > < I s E x p a n d e d > t r u e < / I s E x p a n d e d > < W i d t h > 2 0 0 < / W i d t h > < / a : V a l u e > < / a : K e y V a l u e O f D i a g r a m O b j e c t K e y a n y T y p e z b w N T n L X > < a : K e y V a l u e O f D i a g r a m O b j e c t K e y a n y T y p e z b w N T n L X > < a : K e y > < K e y > T a b l e s \ p 0 t o 5 \ M e a s u r e s \ S u m   o f   J a n   3 < / K e y > < / a : K e y > < a : V a l u e   i : t y p e = " D i a g r a m D i s p l a y N o d e V i e w S t a t e " > < H e i g h t > 1 5 0 < / H e i g h t > < I s E x p a n d e d > t r u e < / I s E x p a n d e d > < W i d t h > 2 0 0 < / W i d t h > < / a : V a l u e > < / a : K e y V a l u e O f D i a g r a m O b j e c t K e y a n y T y p e z b w N T n L X > < a : K e y V a l u e O f D i a g r a m O b j e c t K e y a n y T y p e z b w N T n L X > < a : K e y > < K e y > T a b l e s \ p 0 t o 5 \ S u m   o f   J a n   3 \ A d d i t i o n a l   I n f o \ I m p l i c i t   M e a s u r e < / K e y > < / a : K e y > < a : V a l u e   i : t y p e = " D i a g r a m D i s p l a y V i e w S t a t e I D i a g r a m T a g A d d i t i o n a l I n f o " / > < / a : K e y V a l u e O f D i a g r a m O b j e c t K e y a n y T y p e z b w N T n L X > < a : K e y V a l u e O f D i a g r a m O b j e c t K e y a n y T y p e z b w N T n L X > < a : K e y > < K e y > T a b l e s \ p 0 t o 5 \ M e a s u r e s \ S u m   o f   F e b   3 < / K e y > < / a : K e y > < a : V a l u e   i : t y p e = " D i a g r a m D i s p l a y N o d e V i e w S t a t e " > < H e i g h t > 1 5 0 < / H e i g h t > < I s E x p a n d e d > t r u e < / I s E x p a n d e d > < W i d t h > 2 0 0 < / W i d t h > < / a : V a l u e > < / a : K e y V a l u e O f D i a g r a m O b j e c t K e y a n y T y p e z b w N T n L X > < a : K e y V a l u e O f D i a g r a m O b j e c t K e y a n y T y p e z b w N T n L X > < a : K e y > < K e y > T a b l e s \ p 0 t o 5 \ S u m   o f   F e b   3 \ A d d i t i o n a l   I n f o \ I m p l i c i t   M e a s u r e < / K e y > < / a : K e y > < a : V a l u e   i : t y p e = " D i a g r a m D i s p l a y V i e w S t a t e I D i a g r a m T a g A d d i t i o n a l I n f o " / > < / a : K e y V a l u e O f D i a g r a m O b j e c t K e y a n y T y p e z b w N T n L X > < a : K e y V a l u e O f D i a g r a m O b j e c t K e y a n y T y p e z b w N T n L X > < a : K e y > < K e y > T a b l e s \ p 0 t o 5 \ M e a s u r e s \ S u m   o f   M a r   3 < / K e y > < / a : K e y > < a : V a l u e   i : t y p e = " D i a g r a m D i s p l a y N o d e V i e w S t a t e " > < H e i g h t > 1 5 0 < / H e i g h t > < I s E x p a n d e d > t r u e < / I s E x p a n d e d > < W i d t h > 2 0 0 < / W i d t h > < / a : V a l u e > < / a : K e y V a l u e O f D i a g r a m O b j e c t K e y a n y T y p e z b w N T n L X > < a : K e y V a l u e O f D i a g r a m O b j e c t K e y a n y T y p e z b w N T n L X > < a : K e y > < K e y > T a b l e s \ p 0 t o 5 \ S u m   o f   M a r   3 \ A d d i t i o n a l   I n f o \ I m p l i c i t   M e a s u r e < / K e y > < / a : K e y > < a : V a l u e   i : t y p e = " D i a g r a m D i s p l a y V i e w S t a t e I D i a g r a m T a g A d d i t i o n a l I n f o " / > < / a : K e y V a l u e O f D i a g r a m O b j e c t K e y a n y T y p e z b w N T n L X > < a : K e y V a l u e O f D i a g r a m O b j e c t K e y a n y T y p e z b w N T n L X > < a : K e y > < K e y > T a b l e s \ p 0 t o 5 \ M e a s u r e s \ S u m   o f   A p r   3 < / K e y > < / a : K e y > < a : V a l u e   i : t y p e = " D i a g r a m D i s p l a y N o d e V i e w S t a t e " > < H e i g h t > 1 5 0 < / H e i g h t > < I s E x p a n d e d > t r u e < / I s E x p a n d e d > < W i d t h > 2 0 0 < / W i d t h > < / a : V a l u e > < / a : K e y V a l u e O f D i a g r a m O b j e c t K e y a n y T y p e z b w N T n L X > < a : K e y V a l u e O f D i a g r a m O b j e c t K e y a n y T y p e z b w N T n L X > < a : K e y > < K e y > T a b l e s \ p 0 t o 5 \ S u m   o f   A p r   3 \ A d d i t i o n a l   I n f o \ I m p l i c i t   M e a s u r e < / K e y > < / a : K e y > < a : V a l u e   i : t y p e = " D i a g r a m D i s p l a y V i e w S t a t e I D i a g r a m T a g A d d i t i o n a l I n f o " / > < / a : K e y V a l u e O f D i a g r a m O b j e c t K e y a n y T y p e z b w N T n L X > < a : K e y V a l u e O f D i a g r a m O b j e c t K e y a n y T y p e z b w N T n L X > < a : K e y > < K e y > T a b l e s \ p 0 t o 5 \ M e a s u r e s \ S u m   o f   M a y   3 < / K e y > < / a : K e y > < a : V a l u e   i : t y p e = " D i a g r a m D i s p l a y N o d e V i e w S t a t e " > < H e i g h t > 1 5 0 < / H e i g h t > < I s E x p a n d e d > t r u e < / I s E x p a n d e d > < W i d t h > 2 0 0 < / W i d t h > < / a : V a l u e > < / a : K e y V a l u e O f D i a g r a m O b j e c t K e y a n y T y p e z b w N T n L X > < a : K e y V a l u e O f D i a g r a m O b j e c t K e y a n y T y p e z b w N T n L X > < a : K e y > < K e y > T a b l e s \ p 0 t o 5 \ S u m   o f   M a y   3 \ A d d i t i o n a l   I n f o \ I m p l i c i t   M e a s u r e < / K e y > < / a : K e y > < a : V a l u e   i : t y p e = " D i a g r a m D i s p l a y V i e w S t a t e I D i a g r a m T a g A d d i t i o n a l I n f o " / > < / a : K e y V a l u e O f D i a g r a m O b j e c t K e y a n y T y p e z b w N T n L X > < a : K e y V a l u e O f D i a g r a m O b j e c t K e y a n y T y p e z b w N T n L X > < a : K e y > < K e y > T a b l e s \ p 0 t o 5 \ M e a s u r e s \ S u m   o f   J u n   3 < / K e y > < / a : K e y > < a : V a l u e   i : t y p e = " D i a g r a m D i s p l a y N o d e V i e w S t a t e " > < H e i g h t > 1 5 0 < / H e i g h t > < I s E x p a n d e d > t r u e < / I s E x p a n d e d > < W i d t h > 2 0 0 < / W i d t h > < / a : V a l u e > < / a : K e y V a l u e O f D i a g r a m O b j e c t K e y a n y T y p e z b w N T n L X > < a : K e y V a l u e O f D i a g r a m O b j e c t K e y a n y T y p e z b w N T n L X > < a : K e y > < K e y > T a b l e s \ p 0 t o 5 \ S u m   o f   J u n   3 \ A d d i t i o n a l   I n f o \ I m p l i c i t   M e a s u r e < / K e y > < / a : K e y > < a : V a l u e   i : t y p e = " D i a g r a m D i s p l a y V i e w S t a t e I D i a g r a m T a g A d d i t i o n a l I n f o " / > < / a : K e y V a l u e O f D i a g r a m O b j e c t K e y a n y T y p e z b w N T n L X > < a : K e y V a l u e O f D i a g r a m O b j e c t K e y a n y T y p e z b w N T n L X > < a : K e y > < K e y > T a b l e s \ p 0 t o 5 \ M e a s u r e s \ S u m   o f   J u l   3 < / K e y > < / a : K e y > < a : V a l u e   i : t y p e = " D i a g r a m D i s p l a y N o d e V i e w S t a t e " > < H e i g h t > 1 5 0 < / H e i g h t > < I s E x p a n d e d > t r u e < / I s E x p a n d e d > < W i d t h > 2 0 0 < / W i d t h > < / a : V a l u e > < / a : K e y V a l u e O f D i a g r a m O b j e c t K e y a n y T y p e z b w N T n L X > < a : K e y V a l u e O f D i a g r a m O b j e c t K e y a n y T y p e z b w N T n L X > < a : K e y > < K e y > T a b l e s \ p 0 t o 5 \ S u m   o f   J u l   3 \ A d d i t i o n a l   I n f o \ I m p l i c i t   M e a s u r e < / K e y > < / a : K e y > < a : V a l u e   i : t y p e = " D i a g r a m D i s p l a y V i e w S t a t e I D i a g r a m T a g A d d i t i o n a l I n f o " / > < / a : K e y V a l u e O f D i a g r a m O b j e c t K e y a n y T y p e z b w N T n L X > < a : K e y V a l u e O f D i a g r a m O b j e c t K e y a n y T y p e z b w N T n L X > < a : K e y > < K e y > T a b l e s \ p 0 t o 5 \ M e a s u r e s \ S u m   o f   A u g   3 < / K e y > < / a : K e y > < a : V a l u e   i : t y p e = " D i a g r a m D i s p l a y N o d e V i e w S t a t e " > < H e i g h t > 1 5 0 < / H e i g h t > < I s E x p a n d e d > t r u e < / I s E x p a n d e d > < W i d t h > 2 0 0 < / W i d t h > < / a : V a l u e > < / a : K e y V a l u e O f D i a g r a m O b j e c t K e y a n y T y p e z b w N T n L X > < a : K e y V a l u e O f D i a g r a m O b j e c t K e y a n y T y p e z b w N T n L X > < a : K e y > < K e y > T a b l e s \ p 0 t o 5 \ S u m   o f   A u g   3 \ A d d i t i o n a l   I n f o \ I m p l i c i t   M e a s u r e < / K e y > < / a : K e y > < a : V a l u e   i : t y p e = " D i a g r a m D i s p l a y V i e w S t a t e I D i a g r a m T a g A d d i t i o n a l I n f o " / > < / a : K e y V a l u e O f D i a g r a m O b j e c t K e y a n y T y p e z b w N T n L X > < a : K e y V a l u e O f D i a g r a m O b j e c t K e y a n y T y p e z b w N T n L X > < a : K e y > < K e y > T a b l e s \ p 0 t o 5 \ M e a s u r e s \ S u m   o f   S e p   3 < / K e y > < / a : K e y > < a : V a l u e   i : t y p e = " D i a g r a m D i s p l a y N o d e V i e w S t a t e " > < H e i g h t > 1 5 0 < / H e i g h t > < I s E x p a n d e d > t r u e < / I s E x p a n d e d > < W i d t h > 2 0 0 < / W i d t h > < / a : V a l u e > < / a : K e y V a l u e O f D i a g r a m O b j e c t K e y a n y T y p e z b w N T n L X > < a : K e y V a l u e O f D i a g r a m O b j e c t K e y a n y T y p e z b w N T n L X > < a : K e y > < K e y > T a b l e s \ p 0 t o 5 \ S u m   o f   S e p   3 \ A d d i t i o n a l   I n f o \ I m p l i c i t   M e a s u r e < / K e y > < / a : K e y > < a : V a l u e   i : t y p e = " D i a g r a m D i s p l a y V i e w S t a t e I D i a g r a m T a g A d d i t i o n a l I n f o " / > < / a : K e y V a l u e O f D i a g r a m O b j e c t K e y a n y T y p e z b w N T n L X > < a : K e y V a l u e O f D i a g r a m O b j e c t K e y a n y T y p e z b w N T n L X > < a : K e y > < K e y > T a b l e s \ p 0 t o 5 \ M e a s u r e s \ S u m   o f   O c t   3 < / K e y > < / a : K e y > < a : V a l u e   i : t y p e = " D i a g r a m D i s p l a y N o d e V i e w S t a t e " > < H e i g h t > 1 5 0 < / H e i g h t > < I s E x p a n d e d > t r u e < / I s E x p a n d e d > < W i d t h > 2 0 0 < / W i d t h > < / a : V a l u e > < / a : K e y V a l u e O f D i a g r a m O b j e c t K e y a n y T y p e z b w N T n L X > < a : K e y V a l u e O f D i a g r a m O b j e c t K e y a n y T y p e z b w N T n L X > < a : K e y > < K e y > T a b l e s \ p 0 t o 5 \ S u m   o f   O c t   3 \ A d d i t i o n a l   I n f o \ I m p l i c i t   M e a s u r e < / K e y > < / a : K e y > < a : V a l u e   i : t y p e = " D i a g r a m D i s p l a y V i e w S t a t e I D i a g r a m T a g A d d i t i o n a l I n f o " / > < / a : K e y V a l u e O f D i a g r a m O b j e c t K e y a n y T y p e z b w N T n L X > < a : K e y V a l u e O f D i a g r a m O b j e c t K e y a n y T y p e z b w N T n L X > < a : K e y > < K e y > T a b l e s \ p 0 t o 5 \ M e a s u r e s \ S u m   o f   N o v   3 < / K e y > < / a : K e y > < a : V a l u e   i : t y p e = " D i a g r a m D i s p l a y N o d e V i e w S t a t e " > < H e i g h t > 1 5 0 < / H e i g h t > < I s E x p a n d e d > t r u e < / I s E x p a n d e d > < W i d t h > 2 0 0 < / W i d t h > < / a : V a l u e > < / a : K e y V a l u e O f D i a g r a m O b j e c t K e y a n y T y p e z b w N T n L X > < a : K e y V a l u e O f D i a g r a m O b j e c t K e y a n y T y p e z b w N T n L X > < a : K e y > < K e y > T a b l e s \ p 0 t o 5 \ S u m   o f   N o v   3 \ A d d i t i o n a l   I n f o \ I m p l i c i t   M e a s u r e < / K e y > < / a : K e y > < a : V a l u e   i : t y p e = " D i a g r a m D i s p l a y V i e w S t a t e I D i a g r a m T a g A d d i t i o n a l I n f o " / > < / a : K e y V a l u e O f D i a g r a m O b j e c t K e y a n y T y p e z b w N T n L X > < a : K e y V a l u e O f D i a g r a m O b j e c t K e y a n y T y p e z b w N T n L X > < a : K e y > < K e y > T a b l e s \ p 0 t o 5 \ M e a s u r e s \ S u m   o f   D e c   3 < / K e y > < / a : K e y > < a : V a l u e   i : t y p e = " D i a g r a m D i s p l a y N o d e V i e w S t a t e " > < H e i g h t > 1 5 0 < / H e i g h t > < I s E x p a n d e d > t r u e < / I s E x p a n d e d > < W i d t h > 2 0 0 < / W i d t h > < / a : V a l u e > < / a : K e y V a l u e O f D i a g r a m O b j e c t K e y a n y T y p e z b w N T n L X > < a : K e y V a l u e O f D i a g r a m O b j e c t K e y a n y T y p e z b w N T n L X > < a : K e y > < K e y > T a b l e s \ p 0 t o 5 \ S u m   o f   D e c   3 \ A d d i t i o n a l   I n f o \ I m p l i c i t   M e a s u r e < / K e y > < / a : K e y > < a : V a l u e   i : t y p e = " D i a g r a m D i s p l a y V i e w S t a t e I D i a g r a m T a g A d d i t i o n a l I n f o " / > < / a : K e y V a l u e O f D i a g r a m O b j e c t K e y a n y T y p e z b w N T n L X > < a : K e y V a l u e O f D i a g r a m O b j e c t K e y a n y T y p e z b w N T n L X > < a : K e y > < K e y > T a b l e s \ b 0 t o 5 < / K e y > < / a : K e y > < a : V a l u e   i : t y p e = " D i a g r a m D i s p l a y N o d e V i e w S t a t e " > < H e i g h t > 1 5 0 < / H e i g h t > < I s E x p a n d e d > t r u e < / I s E x p a n d e d > < L a y e d O u t > t r u e < / L a y e d O u t > < L e f t > 3 0 9 . 8 0 7 6 2 1 1 3 5 3 3 1 7 1 < / L e f t > < T a b I n d e x > 3 < / T a b I n d e x > < T o p > 2 2 8 . 6 6 6 6 6 6 6 6 6 6 6 6 6 3 < / T o p > < W i d t h > 2 0 0 < / W i d t h > < / a : V a l u e > < / a : K e y V a l u e O f D i a g r a m O b j e c t K e y a n y T y p e z b w N T n L X > < a : K e y V a l u e O f D i a g r a m O b j e c t K e y a n y T y p e z b w N T n L X > < a : K e y > < K e y > T a b l e s \ b 0 t o 5 \ C o l u m n s \ A d m i n < / K e y > < / a : K e y > < a : V a l u e   i : t y p e = " D i a g r a m D i s p l a y N o d e V i e w S t a t e " > < H e i g h t > 1 5 0 < / H e i g h t > < I s E x p a n d e d > t r u e < / I s E x p a n d e d > < W i d t h > 2 0 0 < / W i d t h > < / a : V a l u e > < / a : K e y V a l u e O f D i a g r a m O b j e c t K e y a n y T y p e z b w N T n L X > < a : K e y V a l u e O f D i a g r a m O b j e c t K e y a n y T y p e z b w N T n L X > < a : K e y > < K e y > T a b l e s \ b 0 t o 5 \ C o l u m n s \ J a n < / K e y > < / a : K e y > < a : V a l u e   i : t y p e = " D i a g r a m D i s p l a y N o d e V i e w S t a t e " > < H e i g h t > 1 5 0 < / H e i g h t > < I s E x p a n d e d > t r u e < / I s E x p a n d e d > < W i d t h > 2 0 0 < / W i d t h > < / a : V a l u e > < / a : K e y V a l u e O f D i a g r a m O b j e c t K e y a n y T y p e z b w N T n L X > < a : K e y V a l u e O f D i a g r a m O b j e c t K e y a n y T y p e z b w N T n L X > < a : K e y > < K e y > T a b l e s \ b 0 t o 5 \ C o l u m n s \ F e b < / K e y > < / a : K e y > < a : V a l u e   i : t y p e = " D i a g r a m D i s p l a y N o d e V i e w S t a t e " > < H e i g h t > 1 5 0 < / H e i g h t > < I s E x p a n d e d > t r u e < / I s E x p a n d e d > < W i d t h > 2 0 0 < / W i d t h > < / a : V a l u e > < / a : K e y V a l u e O f D i a g r a m O b j e c t K e y a n y T y p e z b w N T n L X > < a : K e y V a l u e O f D i a g r a m O b j e c t K e y a n y T y p e z b w N T n L X > < a : K e y > < K e y > T a b l e s \ b 0 t o 5 \ C o l u m n s \ M a r < / K e y > < / a : K e y > < a : V a l u e   i : t y p e = " D i a g r a m D i s p l a y N o d e V i e w S t a t e " > < H e i g h t > 1 5 0 < / H e i g h t > < I s E x p a n d e d > t r u e < / I s E x p a n d e d > < W i d t h > 2 0 0 < / W i d t h > < / a : V a l u e > < / a : K e y V a l u e O f D i a g r a m O b j e c t K e y a n y T y p e z b w N T n L X > < a : K e y V a l u e O f D i a g r a m O b j e c t K e y a n y T y p e z b w N T n L X > < a : K e y > < K e y > T a b l e s \ b 0 t o 5 \ C o l u m n s \ A p r < / K e y > < / a : K e y > < a : V a l u e   i : t y p e = " D i a g r a m D i s p l a y N o d e V i e w S t a t e " > < H e i g h t > 1 5 0 < / H e i g h t > < I s E x p a n d e d > t r u e < / I s E x p a n d e d > < W i d t h > 2 0 0 < / W i d t h > < / a : V a l u e > < / a : K e y V a l u e O f D i a g r a m O b j e c t K e y a n y T y p e z b w N T n L X > < a : K e y V a l u e O f D i a g r a m O b j e c t K e y a n y T y p e z b w N T n L X > < a : K e y > < K e y > T a b l e s \ b 0 t o 5 \ C o l u m n s \ M a y < / K e y > < / a : K e y > < a : V a l u e   i : t y p e = " D i a g r a m D i s p l a y N o d e V i e w S t a t e " > < H e i g h t > 1 5 0 < / H e i g h t > < I s E x p a n d e d > t r u e < / I s E x p a n d e d > < W i d t h > 2 0 0 < / W i d t h > < / a : V a l u e > < / a : K e y V a l u e O f D i a g r a m O b j e c t K e y a n y T y p e z b w N T n L X > < a : K e y V a l u e O f D i a g r a m O b j e c t K e y a n y T y p e z b w N T n L X > < a : K e y > < K e y > T a b l e s \ b 0 t o 5 \ C o l u m n s \ J u n < / K e y > < / a : K e y > < a : V a l u e   i : t y p e = " D i a g r a m D i s p l a y N o d e V i e w S t a t e " > < H e i g h t > 1 5 0 < / H e i g h t > < I s E x p a n d e d > t r u e < / I s E x p a n d e d > < W i d t h > 2 0 0 < / W i d t h > < / a : V a l u e > < / a : K e y V a l u e O f D i a g r a m O b j e c t K e y a n y T y p e z b w N T n L X > < a : K e y V a l u e O f D i a g r a m O b j e c t K e y a n y T y p e z b w N T n L X > < a : K e y > < K e y > T a b l e s \ b 0 t o 5 \ C o l u m n s \ J u l < / K e y > < / a : K e y > < a : V a l u e   i : t y p e = " D i a g r a m D i s p l a y N o d e V i e w S t a t e " > < H e i g h t > 1 5 0 < / H e i g h t > < I s E x p a n d e d > t r u e < / I s E x p a n d e d > < W i d t h > 2 0 0 < / W i d t h > < / a : V a l u e > < / a : K e y V a l u e O f D i a g r a m O b j e c t K e y a n y T y p e z b w N T n L X > < a : K e y V a l u e O f D i a g r a m O b j e c t K e y a n y T y p e z b w N T n L X > < a : K e y > < K e y > T a b l e s \ b 0 t o 5 \ C o l u m n s \ A u g < / K e y > < / a : K e y > < a : V a l u e   i : t y p e = " D i a g r a m D i s p l a y N o d e V i e w S t a t e " > < H e i g h t > 1 5 0 < / H e i g h t > < I s E x p a n d e d > t r u e < / I s E x p a n d e d > < W i d t h > 2 0 0 < / W i d t h > < / a : V a l u e > < / a : K e y V a l u e O f D i a g r a m O b j e c t K e y a n y T y p e z b w N T n L X > < a : K e y V a l u e O f D i a g r a m O b j e c t K e y a n y T y p e z b w N T n L X > < a : K e y > < K e y > T a b l e s \ b 0 t o 5 \ C o l u m n s \ S e p < / K e y > < / a : K e y > < a : V a l u e   i : t y p e = " D i a g r a m D i s p l a y N o d e V i e w S t a t e " > < H e i g h t > 1 5 0 < / H e i g h t > < I s E x p a n d e d > t r u e < / I s E x p a n d e d > < W i d t h > 2 0 0 < / W i d t h > < / a : V a l u e > < / a : K e y V a l u e O f D i a g r a m O b j e c t K e y a n y T y p e z b w N T n L X > < a : K e y V a l u e O f D i a g r a m O b j e c t K e y a n y T y p e z b w N T n L X > < a : K e y > < K e y > T a b l e s \ b 0 t o 5 \ C o l u m n s \ O c t < / K e y > < / a : K e y > < a : V a l u e   i : t y p e = " D i a g r a m D i s p l a y N o d e V i e w S t a t e " > < H e i g h t > 1 5 0 < / H e i g h t > < I s E x p a n d e d > t r u e < / I s E x p a n d e d > < W i d t h > 2 0 0 < / W i d t h > < / a : V a l u e > < / a : K e y V a l u e O f D i a g r a m O b j e c t K e y a n y T y p e z b w N T n L X > < a : K e y V a l u e O f D i a g r a m O b j e c t K e y a n y T y p e z b w N T n L X > < a : K e y > < K e y > T a b l e s \ b 0 t o 5 \ C o l u m n s \ N o v < / K e y > < / a : K e y > < a : V a l u e   i : t y p e = " D i a g r a m D i s p l a y N o d e V i e w S t a t e " > < H e i g h t > 1 5 0 < / H e i g h t > < I s E x p a n d e d > t r u e < / I s E x p a n d e d > < W i d t h > 2 0 0 < / W i d t h > < / a : V a l u e > < / a : K e y V a l u e O f D i a g r a m O b j e c t K e y a n y T y p e z b w N T n L X > < a : K e y V a l u e O f D i a g r a m O b j e c t K e y a n y T y p e z b w N T n L X > < a : K e y > < K e y > T a b l e s \ b 0 t o 5 \ C o l u m n s \ D e c < / K e y > < / a : K e y > < a : V a l u e   i : t y p e = " D i a g r a m D i s p l a y N o d e V i e w S t a t e " > < H e i g h t > 1 5 0 < / H e i g h t > < I s E x p a n d e d > t r u e < / I s E x p a n d e d > < W i d t h > 2 0 0 < / W i d t h > < / a : V a l u e > < / a : K e y V a l u e O f D i a g r a m O b j e c t K e y a n y T y p e z b w N T n L X > < a : K e y V a l u e O f D i a g r a m O b j e c t K e y a n y T y p e z b w N T n L X > < a : K e y > < K e y > T a b l e s \ b 0 t o 5 \ C o l u m n s \ T o t a l < / K e y > < / a : K e y > < a : V a l u e   i : t y p e = " D i a g r a m D i s p l a y N o d e V i e w S t a t e " > < H e i g h t > 1 5 0 < / H e i g h t > < I s E x p a n d e d > t r u e < / I s E x p a n d e d > < W i d t h > 2 0 0 < / W i d t h > < / a : V a l u e > < / a : K e y V a l u e O f D i a g r a m O b j e c t K e y a n y T y p e z b w N T n L X > < a : K e y V a l u e O f D i a g r a m O b j e c t K e y a n y T y p e z b w N T n L X > < a : K e y > < K e y > T a b l e s \ b 0 t o 5 \ M e a s u r e s \ S u m   o f   J a n   4 < / K e y > < / a : K e y > < a : V a l u e   i : t y p e = " D i a g r a m D i s p l a y N o d e V i e w S t a t e " > < H e i g h t > 1 5 0 < / H e i g h t > < I s E x p a n d e d > t r u e < / I s E x p a n d e d > < W i d t h > 2 0 0 < / W i d t h > < / a : V a l u e > < / a : K e y V a l u e O f D i a g r a m O b j e c t K e y a n y T y p e z b w N T n L X > < a : K e y V a l u e O f D i a g r a m O b j e c t K e y a n y T y p e z b w N T n L X > < a : K e y > < K e y > T a b l e s \ b 0 t o 5 \ S u m   o f   J a n   4 \ A d d i t i o n a l   I n f o \ I m p l i c i t   M e a s u r e < / K e y > < / a : K e y > < a : V a l u e   i : t y p e = " D i a g r a m D i s p l a y V i e w S t a t e I D i a g r a m T a g A d d i t i o n a l I n f o " / > < / a : K e y V a l u e O f D i a g r a m O b j e c t K e y a n y T y p e z b w N T n L X > < a : K e y V a l u e O f D i a g r a m O b j e c t K e y a n y T y p e z b w N T n L X > < a : K e y > < K e y > T a b l e s \ b 0 t o 5 \ M e a s u r e s \ S u m   o f   F e b   4 < / K e y > < / a : K e y > < a : V a l u e   i : t y p e = " D i a g r a m D i s p l a y N o d e V i e w S t a t e " > < H e i g h t > 1 5 0 < / H e i g h t > < I s E x p a n d e d > t r u e < / I s E x p a n d e d > < W i d t h > 2 0 0 < / W i d t h > < / a : V a l u e > < / a : K e y V a l u e O f D i a g r a m O b j e c t K e y a n y T y p e z b w N T n L X > < a : K e y V a l u e O f D i a g r a m O b j e c t K e y a n y T y p e z b w N T n L X > < a : K e y > < K e y > T a b l e s \ b 0 t o 5 \ S u m   o f   F e b   4 \ A d d i t i o n a l   I n f o \ I m p l i c i t   M e a s u r e < / K e y > < / a : K e y > < a : V a l u e   i : t y p e = " D i a g r a m D i s p l a y V i e w S t a t e I D i a g r a m T a g A d d i t i o n a l I n f o " / > < / a : K e y V a l u e O f D i a g r a m O b j e c t K e y a n y T y p e z b w N T n L X > < a : K e y V a l u e O f D i a g r a m O b j e c t K e y a n y T y p e z b w N T n L X > < a : K e y > < K e y > T a b l e s \ b 0 t o 5 \ M e a s u r e s \ S u m   o f   M a r   4 < / K e y > < / a : K e y > < a : V a l u e   i : t y p e = " D i a g r a m D i s p l a y N o d e V i e w S t a t e " > < H e i g h t > 1 5 0 < / H e i g h t > < I s E x p a n d e d > t r u e < / I s E x p a n d e d > < W i d t h > 2 0 0 < / W i d t h > < / a : V a l u e > < / a : K e y V a l u e O f D i a g r a m O b j e c t K e y a n y T y p e z b w N T n L X > < a : K e y V a l u e O f D i a g r a m O b j e c t K e y a n y T y p e z b w N T n L X > < a : K e y > < K e y > T a b l e s \ b 0 t o 5 \ S u m   o f   M a r   4 \ A d d i t i o n a l   I n f o \ I m p l i c i t   M e a s u r e < / K e y > < / a : K e y > < a : V a l u e   i : t y p e = " D i a g r a m D i s p l a y V i e w S t a t e I D i a g r a m T a g A d d i t i o n a l I n f o " / > < / a : K e y V a l u e O f D i a g r a m O b j e c t K e y a n y T y p e z b w N T n L X > < a : K e y V a l u e O f D i a g r a m O b j e c t K e y a n y T y p e z b w N T n L X > < a : K e y > < K e y > T a b l e s \ b 0 t o 5 \ M e a s u r e s \ S u m   o f   A p r   4 < / K e y > < / a : K e y > < a : V a l u e   i : t y p e = " D i a g r a m D i s p l a y N o d e V i e w S t a t e " > < H e i g h t > 1 5 0 < / H e i g h t > < I s E x p a n d e d > t r u e < / I s E x p a n d e d > < W i d t h > 2 0 0 < / W i d t h > < / a : V a l u e > < / a : K e y V a l u e O f D i a g r a m O b j e c t K e y a n y T y p e z b w N T n L X > < a : K e y V a l u e O f D i a g r a m O b j e c t K e y a n y T y p e z b w N T n L X > < a : K e y > < K e y > T a b l e s \ b 0 t o 5 \ S u m   o f   A p r   4 \ A d d i t i o n a l   I n f o \ I m p l i c i t   M e a s u r e < / K e y > < / a : K e y > < a : V a l u e   i : t y p e = " D i a g r a m D i s p l a y V i e w S t a t e I D i a g r a m T a g A d d i t i o n a l I n f o " / > < / a : K e y V a l u e O f D i a g r a m O b j e c t K e y a n y T y p e z b w N T n L X > < a : K e y V a l u e O f D i a g r a m O b j e c t K e y a n y T y p e z b w N T n L X > < a : K e y > < K e y > T a b l e s \ b 0 t o 5 \ M e a s u r e s \ S u m   o f   M a y   4 < / K e y > < / a : K e y > < a : V a l u e   i : t y p e = " D i a g r a m D i s p l a y N o d e V i e w S t a t e " > < H e i g h t > 1 5 0 < / H e i g h t > < I s E x p a n d e d > t r u e < / I s E x p a n d e d > < W i d t h > 2 0 0 < / W i d t h > < / a : V a l u e > < / a : K e y V a l u e O f D i a g r a m O b j e c t K e y a n y T y p e z b w N T n L X > < a : K e y V a l u e O f D i a g r a m O b j e c t K e y a n y T y p e z b w N T n L X > < a : K e y > < K e y > T a b l e s \ b 0 t o 5 \ S u m   o f   M a y   4 \ A d d i t i o n a l   I n f o \ I m p l i c i t   M e a s u r e < / K e y > < / a : K e y > < a : V a l u e   i : t y p e = " D i a g r a m D i s p l a y V i e w S t a t e I D i a g r a m T a g A d d i t i o n a l I n f o " / > < / a : K e y V a l u e O f D i a g r a m O b j e c t K e y a n y T y p e z b w N T n L X > < a : K e y V a l u e O f D i a g r a m O b j e c t K e y a n y T y p e z b w N T n L X > < a : K e y > < K e y > T a b l e s \ b 0 t o 5 \ M e a s u r e s \ S u m   o f   J u n   4 < / K e y > < / a : K e y > < a : V a l u e   i : t y p e = " D i a g r a m D i s p l a y N o d e V i e w S t a t e " > < H e i g h t > 1 5 0 < / H e i g h t > < I s E x p a n d e d > t r u e < / I s E x p a n d e d > < W i d t h > 2 0 0 < / W i d t h > < / a : V a l u e > < / a : K e y V a l u e O f D i a g r a m O b j e c t K e y a n y T y p e z b w N T n L X > < a : K e y V a l u e O f D i a g r a m O b j e c t K e y a n y T y p e z b w N T n L X > < a : K e y > < K e y > T a b l e s \ b 0 t o 5 \ S u m   o f   J u n   4 \ A d d i t i o n a l   I n f o \ I m p l i c i t   M e a s u r e < / K e y > < / a : K e y > < a : V a l u e   i : t y p e = " D i a g r a m D i s p l a y V i e w S t a t e I D i a g r a m T a g A d d i t i o n a l I n f o " / > < / a : K e y V a l u e O f D i a g r a m O b j e c t K e y a n y T y p e z b w N T n L X > < a : K e y V a l u e O f D i a g r a m O b j e c t K e y a n y T y p e z b w N T n L X > < a : K e y > < K e y > T a b l e s \ b 0 t o 5 \ M e a s u r e s \ S u m   o f   J u l   4 < / K e y > < / a : K e y > < a : V a l u e   i : t y p e = " D i a g r a m D i s p l a y N o d e V i e w S t a t e " > < H e i g h t > 1 5 0 < / H e i g h t > < I s E x p a n d e d > t r u e < / I s E x p a n d e d > < W i d t h > 2 0 0 < / W i d t h > < / a : V a l u e > < / a : K e y V a l u e O f D i a g r a m O b j e c t K e y a n y T y p e z b w N T n L X > < a : K e y V a l u e O f D i a g r a m O b j e c t K e y a n y T y p e z b w N T n L X > < a : K e y > < K e y > T a b l e s \ b 0 t o 5 \ S u m   o f   J u l   4 \ A d d i t i o n a l   I n f o \ I m p l i c i t   M e a s u r e < / K e y > < / a : K e y > < a : V a l u e   i : t y p e = " D i a g r a m D i s p l a y V i e w S t a t e I D i a g r a m T a g A d d i t i o n a l I n f o " / > < / a : K e y V a l u e O f D i a g r a m O b j e c t K e y a n y T y p e z b w N T n L X > < a : K e y V a l u e O f D i a g r a m O b j e c t K e y a n y T y p e z b w N T n L X > < a : K e y > < K e y > T a b l e s \ b 0 t o 5 \ M e a s u r e s \ S u m   o f   A u g   4 < / K e y > < / a : K e y > < a : V a l u e   i : t y p e = " D i a g r a m D i s p l a y N o d e V i e w S t a t e " > < H e i g h t > 1 5 0 < / H e i g h t > < I s E x p a n d e d > t r u e < / I s E x p a n d e d > < W i d t h > 2 0 0 < / W i d t h > < / a : V a l u e > < / a : K e y V a l u e O f D i a g r a m O b j e c t K e y a n y T y p e z b w N T n L X > < a : K e y V a l u e O f D i a g r a m O b j e c t K e y a n y T y p e z b w N T n L X > < a : K e y > < K e y > T a b l e s \ b 0 t o 5 \ S u m   o f   A u g   4 \ A d d i t i o n a l   I n f o \ I m p l i c i t   M e a s u r e < / K e y > < / a : K e y > < a : V a l u e   i : t y p e = " D i a g r a m D i s p l a y V i e w S t a t e I D i a g r a m T a g A d d i t i o n a l I n f o " / > < / a : K e y V a l u e O f D i a g r a m O b j e c t K e y a n y T y p e z b w N T n L X > < a : K e y V a l u e O f D i a g r a m O b j e c t K e y a n y T y p e z b w N T n L X > < a : K e y > < K e y > T a b l e s \ b 0 t o 5 \ M e a s u r e s \ S u m   o f   S e p   4 < / K e y > < / a : K e y > < a : V a l u e   i : t y p e = " D i a g r a m D i s p l a y N o d e V i e w S t a t e " > < H e i g h t > 1 5 0 < / H e i g h t > < I s E x p a n d e d > t r u e < / I s E x p a n d e d > < W i d t h > 2 0 0 < / W i d t h > < / a : V a l u e > < / a : K e y V a l u e O f D i a g r a m O b j e c t K e y a n y T y p e z b w N T n L X > < a : K e y V a l u e O f D i a g r a m O b j e c t K e y a n y T y p e z b w N T n L X > < a : K e y > < K e y > T a b l e s \ b 0 t o 5 \ S u m   o f   S e p   4 \ A d d i t i o n a l   I n f o \ I m p l i c i t   M e a s u r e < / K e y > < / a : K e y > < a : V a l u e   i : t y p e = " D i a g r a m D i s p l a y V i e w S t a t e I D i a g r a m T a g A d d i t i o n a l I n f o " / > < / a : K e y V a l u e O f D i a g r a m O b j e c t K e y a n y T y p e z b w N T n L X > < a : K e y V a l u e O f D i a g r a m O b j e c t K e y a n y T y p e z b w N T n L X > < a : K e y > < K e y > T a b l e s \ b 0 t o 5 \ M e a s u r e s \ S u m   o f   O c t   4 < / K e y > < / a : K e y > < a : V a l u e   i : t y p e = " D i a g r a m D i s p l a y N o d e V i e w S t a t e " > < H e i g h t > 1 5 0 < / H e i g h t > < I s E x p a n d e d > t r u e < / I s E x p a n d e d > < W i d t h > 2 0 0 < / W i d t h > < / a : V a l u e > < / a : K e y V a l u e O f D i a g r a m O b j e c t K e y a n y T y p e z b w N T n L X > < a : K e y V a l u e O f D i a g r a m O b j e c t K e y a n y T y p e z b w N T n L X > < a : K e y > < K e y > T a b l e s \ b 0 t o 5 \ S u m   o f   O c t   4 \ A d d i t i o n a l   I n f o \ I m p l i c i t   M e a s u r e < / K e y > < / a : K e y > < a : V a l u e   i : t y p e = " D i a g r a m D i s p l a y V i e w S t a t e I D i a g r a m T a g A d d i t i o n a l I n f o " / > < / a : K e y V a l u e O f D i a g r a m O b j e c t K e y a n y T y p e z b w N T n L X > < a : K e y V a l u e O f D i a g r a m O b j e c t K e y a n y T y p e z b w N T n L X > < a : K e y > < K e y > T a b l e s \ b 0 t o 5 \ M e a s u r e s \ S u m   o f   N o v   4 < / K e y > < / a : K e y > < a : V a l u e   i : t y p e = " D i a g r a m D i s p l a y N o d e V i e w S t a t e " > < H e i g h t > 1 5 0 < / H e i g h t > < I s E x p a n d e d > t r u e < / I s E x p a n d e d > < W i d t h > 2 0 0 < / W i d t h > < / a : V a l u e > < / a : K e y V a l u e O f D i a g r a m O b j e c t K e y a n y T y p e z b w N T n L X > < a : K e y V a l u e O f D i a g r a m O b j e c t K e y a n y T y p e z b w N T n L X > < a : K e y > < K e y > T a b l e s \ b 0 t o 5 \ S u m   o f   N o v   4 \ A d d i t i o n a l   I n f o \ I m p l i c i t   M e a s u r e < / K e y > < / a : K e y > < a : V a l u e   i : t y p e = " D i a g r a m D i s p l a y V i e w S t a t e I D i a g r a m T a g A d d i t i o n a l I n f o " / > < / a : K e y V a l u e O f D i a g r a m O b j e c t K e y a n y T y p e z b w N T n L X > < a : K e y V a l u e O f D i a g r a m O b j e c t K e y a n y T y p e z b w N T n L X > < a : K e y > < K e y > T a b l e s \ b 0 t o 5 \ M e a s u r e s \ S u m   o f   D e c   4 < / K e y > < / a : K e y > < a : V a l u e   i : t y p e = " D i a g r a m D i s p l a y N o d e V i e w S t a t e " > < H e i g h t > 1 5 0 < / H e i g h t > < I s E x p a n d e d > t r u e < / I s E x p a n d e d > < W i d t h > 2 0 0 < / W i d t h > < / a : V a l u e > < / a : K e y V a l u e O f D i a g r a m O b j e c t K e y a n y T y p e z b w N T n L X > < a : K e y V a l u e O f D i a g r a m O b j e c t K e y a n y T y p e z b w N T n L X > < a : K e y > < K e y > T a b l e s \ b 0 t o 5 \ S u m   o f   D e c   4 \ A d d i t i o n a l   I n f o \ I m p l i c i t   M e a s u r e < / K e y > < / a : K e y > < a : V a l u e   i : t y p e = " D i a g r a m D i s p l a y V i e w S t a t e I D i a g r a m T a g A d d i t i o n a l I n f o " / > < / a : K e y V a l u e O f D i a g r a m O b j e c t K e y a n y T y p e z b w N T n L X > < a : K e y V a l u e O f D i a g r a m O b j e c t K e y a n y T y p e z b w N T n L X > < a : K e y > < K e y > T a b l e s \ b 0 t o 5 \ M e a s u r e s \ S u m   o f   T o t a l < / K e y > < / a : K e y > < a : V a l u e   i : t y p e = " D i a g r a m D i s p l a y N o d e V i e w S t a t e " > < H e i g h t > 1 5 0 < / H e i g h t > < I s E x p a n d e d > t r u e < / I s E x p a n d e d > < W i d t h > 2 0 0 < / W i d t h > < / a : V a l u e > < / a : K e y V a l u e O f D i a g r a m O b j e c t K e y a n y T y p e z b w N T n L X > < a : K e y V a l u e O f D i a g r a m O b j e c t K e y a n y T y p e z b w N T n L X > < a : K e y > < K e y > T a b l e s \ b 0 t o 5 \ S u m   o f   T o t a l \ A d d i t i o n a l   I n f o \ I m p l i c i t   M e a s u r e < / K e y > < / a : K e y > < a : V a l u e   i : t y p e = " D i a g r a m D i s p l a y V i e w S t a t e I D i a g r a m T a g A d d i t i o n a l I n f o " / > < / a : K e y V a l u e O f D i a g r a m O b j e c t K e y a n y T y p e z b w N T n L X > < a : K e y V a l u e O f D i a g r a m O b j e c t K e y a n y T y p e z b w N T n L X > < a : K e y > < K e y > R e l a t i o n s h i p s \ & l t ; T a b l e s \ b 6 t o 5 9 \ C o l u m n s \ A d m i n & g t ; - & l t ; T a b l e s \ p 6 t o 5 9 \ C o l u m n s \ A d m i n & g t ; < / K e y > < / a : K e y > < a : V a l u e   i : t y p e = " D i a g r a m D i s p l a y L i n k V i e w S t a t e " > < A u t o m a t i o n P r o p e r t y H e l p e r T e x t > E n d   p o i n t   1 :   ( 2 9 6 , 6 5 ) .   E n d   p o i n t   2 :   ( 2 1 6 , 6 5 )   < / A u t o m a t i o n P r o p e r t y H e l p e r T e x t > < L a y e d O u t > t r u e < / L a y e d O u t > < P o i n t s   x m l n s : b = " h t t p : / / s c h e m a s . d a t a c o n t r a c t . o r g / 2 0 0 4 / 0 7 / S y s t e m . W i n d o w s " > < b : P o i n t > < b : _ x > 2 9 6 < / b : _ x > < b : _ y > 6 5 < / b : _ y > < / b : P o i n t > < b : P o i n t > < b : _ x > 2 1 6 < / b : _ x > < b : _ y > 6 5 < / b : _ y > < / b : P o i n t > < / P o i n t s > < / a : V a l u e > < / a : K e y V a l u e O f D i a g r a m O b j e c t K e y a n y T y p e z b w N T n L X > < a : K e y V a l u e O f D i a g r a m O b j e c t K e y a n y T y p e z b w N T n L X > < a : K e y > < K e y > R e l a t i o n s h i p s \ & l t ; T a b l e s \ b 6 t o 5 9 \ C o l u m n s \ A d m i n & g t ; - & l t ; T a b l e s \ p 6 t o 5 9 \ C o l u m n s \ A d m i n & g t ; \ F K < / K e y > < / a : K e y > < a : V a l u e   i : t y p e = " D i a g r a m D i s p l a y L i n k E n d p o i n t V i e w S t a t e " > < H e i g h t > 1 6 < / H e i g h t > < L a b e l L o c a t i o n   x m l n s : b = " h t t p : / / s c h e m a s . d a t a c o n t r a c t . o r g / 2 0 0 4 / 0 7 / S y s t e m . W i n d o w s " > < b : _ x > 2 9 6 < / b : _ x > < b : _ y > 5 7 < / b : _ y > < / L a b e l L o c a t i o n > < L o c a t i o n   x m l n s : b = " h t t p : / / s c h e m a s . d a t a c o n t r a c t . o r g / 2 0 0 4 / 0 7 / S y s t e m . W i n d o w s " > < b : _ x > 3 1 2 < / b : _ x > < b : _ y > 6 5 < / b : _ y > < / L o c a t i o n > < S h a p e R o t a t e A n g l e > 1 8 0 < / S h a p e R o t a t e A n g l e > < W i d t h > 1 6 < / W i d t h > < / a : V a l u e > < / a : K e y V a l u e O f D i a g r a m O b j e c t K e y a n y T y p e z b w N T n L X > < a : K e y V a l u e O f D i a g r a m O b j e c t K e y a n y T y p e z b w N T n L X > < a : K e y > < K e y > R e l a t i o n s h i p s \ & l t ; T a b l e s \ b 6 t o 5 9 \ C o l u m n s \ A d m i n & g t ; - & l t ; T a b l e s \ p 6 t o 5 9 \ C o l u m n s \ A d m i n & g t ; \ P K 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 R e l a t i o n s h i p s \ & l t ; T a b l e s \ b 6 t o 5 9 \ C o l u m n s \ A d m i n & g t ; - & l t ; T a b l e s \ p 6 t o 5 9 \ C o l u m n s \ A d m i n & g t ; \ C r o s s F i l t e r < / K e y > < / a : K e y > < a : V a l u e   i : t y p e = " D i a g r a m D i s p l a y L i n k C r o s s F i l t e r V i e w S t a t e " > < P o i n t s   x m l n s : b = " h t t p : / / s c h e m a s . d a t a c o n t r a c t . o r g / 2 0 0 4 / 0 7 / S y s t e m . W i n d o w s " > < b : P o i n t > < b : _ x > 2 9 6 < / b : _ x > < b : _ y > 6 5 < / b : _ y > < / b : P o i n t > < b : P o i n t > < b : _ x > 2 1 6 < / b : _ x > < b : _ y > 6 5 < / b : _ y > < / b : P o i n t > < / P o i n t s > < / a : V a l u e > < / a : K e y V a l u e O f D i a g r a m O b j e c t K e y a n y T y p e z b w N T n L X > < a : K e y V a l u e O f D i a g r a m O b j e c t K e y a n y T y p e z b w N T n L X > < a : K e y > < K e y > R e l a t i o n s h i p s \ & l t ; T a b l e s \ b 0 t o 5 \ C o l u m n s \ A d m i n & g t ; - & l t ; T a b l e s \ p 6 t o 5 9 \ C o l u m n s \ A d m i n & g t ; < / K e y > < / a : K e y > < a : V a l u e   i : t y p e = " D i a g r a m D i s p l a y L i n k V i e w S t a t e " > < A u t o m a t i o n P r o p e r t y H e l p e r T e x t > E n d   p o i n t   1 :   ( 2 9 3 . 8 0 7 6 2 1 1 3 5 3 3 2 , 3 0 3 . 6 6 6 6 6 7 ) .   E n d   p o i n t   2 :   ( 2 1 6 , 8 5 )   < / A u t o m a t i o n P r o p e r t y H e l p e r T e x t > < L a y e d O u t > t r u e < / L a y e d O u t > < 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 R e l a t i o n s h i p s \ & l t ; T a b l e s \ b 0 t o 5 \ C o l u m n s \ A d m i n & g t ; - & l t ; T a b l e s \ p 6 t o 5 9 \ C o l u m n s \ A d m i n & g t ; \ F K < / K e y > < / a : K e y > < a : V a l u e   i : t y p e = " D i a g r a m D i s p l a y L i n k E n d p o i n t V i e w S t a t e " > < H e i g h t > 1 6 < / H e i g h t > < L a b e l L o c a t i o n   x m l n s : b = " h t t p : / / s c h e m a s . d a t a c o n t r a c t . o r g / 2 0 0 4 / 0 7 / S y s t e m . W i n d o w s " > < b : _ x > 2 9 3 . 8 0 7 6 2 1 1 3 5 3 3 1 7 1 < / b : _ x > < b : _ y > 2 9 5 . 6 6 6 6 6 7 < / b : _ y > < / L a b e l L o c a t i o n > < L o c a t i o n   x m l n s : b = " h t t p : / / s c h e m a s . d a t a c o n t r a c t . o r g / 2 0 0 4 / 0 7 / S y s t e m . W i n d o w s " > < b : _ x > 3 0 9 . 8 0 7 6 2 1 1 3 5 3 3 1 7 1 < / b : _ x > < b : _ y > 3 0 3 . 6 6 6 6 6 7 < / b : _ y > < / L o c a t i o n > < S h a p e R o t a t e A n g l e > 1 8 0 < / S h a p e R o t a t e A n g l e > < W i d t h > 1 6 < / W i d t h > < / a : V a l u e > < / a : K e y V a l u e O f D i a g r a m O b j e c t K e y a n y T y p e z b w N T n L X > < a : K e y V a l u e O f D i a g r a m O b j e c t K e y a n y T y p e z b w N T n L X > < a : K e y > < K e y > R e l a t i o n s h i p s \ & l t ; T a b l e s \ b 0 t o 5 \ C o l u m n s \ A d m i n & g t ; - & l t ; T a b l e s \ p 6 t o 5 9 \ C o l u m n s \ A d m i n & g t ; \ P K 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 R e l a t i o n s h i p s \ & l t ; T a b l e s \ b 0 t o 5 \ C o l u m n s \ A d m i n & g t ; - & l t ; T a b l e s \ p 6 t o 5 9 \ C o l u m n s \ A d m i n & g t ; \ C r o s s F i l t e r < / K e y > < / a : K e y > < a : V a l u e   i : t y p e = " D i a g r a m D i s p l a y L i n k C r o s s F i l t e r V i e w S t a t e " > < 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 R e l a t i o n s h i p s \ & l t ; T a b l e s \ p 0 t o 5 \ C o l u m n s \ A d m i n & g t ; - & l t ; T a b l e s \ p 6 t o 5 9 \ C o l u m n s \ A d m i n & g t ; < / K e y > < / a : K e y > < a : V a l u e   i : t y p e = " D i a g r a m D i s p l a y L i n k V i e w S t a t e " > < A u t o m a t i o n P r o p e r t y H e l p e r T e x t > E n d   p o i n t   1 :   ( 1 0 0 , 2 0 9 . 3 3 3 3 3 3 3 3 3 3 3 3 ) .   E n d   p o i n t   2 :   ( 1 0 0 , 1 6 6 )   < / A u t o m a t i o n P r o p e r t y H e l p e r T e x t > < I s F o c u s e d > t r u e < / I s F o c u s e d > < L a y e d O u t > t r u e < / L a y e d O u t > < P o i n t s   x m l n s : b = " h t t p : / / s c h e m a s . d a t a c o n t r a c t . o r g / 2 0 0 4 / 0 7 / S y s t e m . W i n d o w s " > < b : P o i n t > < b : _ x > 1 0 0 < / b : _ x > < b : _ y > 2 0 9 . 3 3 3 3 3 3 3 3 3 3 3 3 3 4 < / b : _ y > < / b : P o i n t > < b : P o i n t > < b : _ x > 1 0 0 < / b : _ x > < b : _ y > 1 6 6 < / b : _ y > < / b : P o i n t > < / P o i n t s > < / a : V a l u e > < / a : K e y V a l u e O f D i a g r a m O b j e c t K e y a n y T y p e z b w N T n L X > < a : K e y V a l u e O f D i a g r a m O b j e c t K e y a n y T y p e z b w N T n L X > < a : K e y > < K e y > R e l a t i o n s h i p s \ & l t ; T a b l e s \ p 0 t o 5 \ C o l u m n s \ A d m i n & g t ; - & l t ; T a b l e s \ p 6 t o 5 9 \ C o l u m n s \ A d m i n & g t ; \ F K < / K e y > < / a : K e y > < a : V a l u e   i : t y p e = " D i a g r a m D i s p l a y L i n k E n d p o i n t V i e w S t a t e " > < H e i g h t > 1 6 < / H e i g h t > < L a b e l L o c a t i o n   x m l n s : b = " h t t p : / / s c h e m a s . d a t a c o n t r a c t . o r g / 2 0 0 4 / 0 7 / S y s t e m . W i n d o w s " > < b : _ x > 9 2 < / b : _ x > < b : _ y > 2 0 9 . 3 3 3 3 3 3 3 3 3 3 3 3 3 4 < / b : _ y > < / L a b e l L o c a t i o n > < L o c a t i o n   x m l n s : b = " h t t p : / / s c h e m a s . d a t a c o n t r a c t . o r g / 2 0 0 4 / 0 7 / S y s t e m . W i n d o w s " > < b : _ x > 1 0 0 < / b : _ x > < b : _ y > 2 2 5 . 3 3 3 3 3 3 3 3 3 3 3 3 3 4 < / b : _ y > < / L o c a t i o n > < S h a p e R o t a t e A n g l e > 2 7 0 < / S h a p e R o t a t e A n g l e > < W i d t h > 1 6 < / W i d t h > < / a : V a l u e > < / a : K e y V a l u e O f D i a g r a m O b j e c t K e y a n y T y p e z b w N T n L X > < a : K e y V a l u e O f D i a g r a m O b j e c t K e y a n y T y p e z b w N T n L X > < a : K e y > < K e y > R e l a t i o n s h i p s \ & l t ; T a b l e s \ p 0 t o 5 \ C o l u m n s \ A d m i n & g t ; - & l t ; T a b l e s \ p 6 t o 5 9 \ C o l u m n s \ A d m i n & g t ; \ P K < / K e y > < / a : K e y > < a : V a l u e   i : t y p e = " D i a g r a m D i s p l a y L i n k E n d p o i n t V i e w S t a t e " > < H e i g h t > 1 6 < / H e i g h t > < L a b e l L o c a t i o n   x m l n s : b = " h t t p : / / s c h e m a s . d a t a c o n t r a c t . o r g / 2 0 0 4 / 0 7 / S y s t e m . W i n d o w s " > < b : _ x > 9 2 < / b : _ x > < b : _ y > 1 5 0 < / b : _ y > < / L a b e l L o c a t i o n > < L o c a t i o n   x m l n s : b = " h t t p : / / s c h e m a s . d a t a c o n t r a c t . o r g / 2 0 0 4 / 0 7 / S y s t e m . W i n d o w s " > < b : _ x > 1 0 0 < / b : _ x > < b : _ y > 1 5 0 < / b : _ y > < / L o c a t i o n > < S h a p e R o t a t e A n g l e > 9 0 < / S h a p e R o t a t e A n g l e > < W i d t h > 1 6 < / W i d t h > < / a : V a l u e > < / a : K e y V a l u e O f D i a g r a m O b j e c t K e y a n y T y p e z b w N T n L X > < a : K e y V a l u e O f D i a g r a m O b j e c t K e y a n y T y p e z b w N T n L X > < a : K e y > < K e y > R e l a t i o n s h i p s \ & l t ; T a b l e s \ p 0 t o 5 \ C o l u m n s \ A d m i n & g t ; - & l t ; T a b l e s \ p 6 t o 5 9 \ C o l u m n s \ A d m i n & g t ; \ C r o s s F i l t e r < / K e y > < / a : K e y > < a : V a l u e   i : t y p e = " D i a g r a m D i s p l a y L i n k C r o s s F i l t e r V i e w S t a t e " > < P o i n t s   x m l n s : b = " h t t p : / / s c h e m a s . d a t a c o n t r a c t . o r g / 2 0 0 4 / 0 7 / S y s t e m . W i n d o w s " > < b : P o i n t > < b : _ x > 1 0 0 < / b : _ x > < b : _ y > 2 0 9 . 3 3 3 3 3 3 3 3 3 3 3 3 3 4 < / b : _ y > < / b : P o i n t > < b : P o i n t > < b : _ x > 1 0 0 < / b : _ x > < b : _ y > 1 6 6 < / b : _ y > < / b : P o i n t > < / P o i n t s > < / a : V a l u e > < / a : K e y V a l u e O f D i a g r a m O b j e c t K e y a n y T y p e z b w N T n L X > < / V i e w S t a t e s > < / D i a g r a m M a n a g e r . S e r i a l i z a b l e D i a g r a m > < / A r r a y O f D i a g r a m M a n a g e r . S e r i a l i z a b l e D i a g r a m > ] ] > < / 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 2 0 2 5 - 0 1 - 0 3 T 1 8 : 0 1 : 0 0 . 1 6 2 7 8 2 1 + 0 1 : 0 0 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S a n d b o x N o n E m p t y " > < C u s t o m C o n t e n t > < ! [ C D A T A [ 1 ] ] > < / C u s t o m C o n t e n t > < / G e m i n i > 
</file>

<file path=customXml/item22.xml>��< ? x m l   v e r s i o n = " 1 . 0 "   e n c o d i n g = " U T F - 1 6 " ? > < G e m i n i   x m l n s = " h t t p : / / g e m i n i / p i v o t c u s t o m i z a t i o n / S h o w H i d d e n " > < C u s t o m C o n t e n t > < ! [ C D A T A [ T r u e ] ] > < / C u s t o m C o n t e n t > < / G e m i n i > 
</file>

<file path=customXml/item23.xml><?xml version="1.0" encoding="utf-8"?>
<?mso-contentType ?>
<FormTemplates xmlns="http://schemas.microsoft.com/sharepoint/v3/contenttype/forms">
  <Display>DocumentLibraryForm</Display>
  <Edit>DocumentLibraryForm</Edit>
  <New>DocumentLibraryForm</New>
</FormTemplates>
</file>

<file path=customXml/item24.xml>��< ? x m l   v e r s i o n = " 1 . 0 "   e n c o d i n g = " u t f - 1 6 " ? > < D a t a M a s h u p   x m l n s = " h t t p : / / s c h e m a s . m i c r o s o f t . c o m / D a t a M a s h u p " > A A A A A B Q D A A B Q S w M E F A A C A A g A G m z K 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G m z 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p s y l o o i k e 4 D g A A A B E A A A A T A B w A R m 9 y b X V s Y X M v U 2 V j d G l v b j E u b S C i G A A o o B Q A A A A A A A A A A A A A A A A A A A A A A A A A A A A r T k 0 u y c z P U w i G 0 I b W A F B L A Q I t A B Q A A g A I A B p s y l o k 7 I e k p A A A A P Y A A A A S A A A A A A A A A A A A A A A A A A A A A A B D b 2 5 m a W c v U G F j a 2 F n Z S 5 4 b W x Q S w E C L Q A U A A I A C A A a b M p a D 8 r p q 6 Q A A A D p A A A A E w A A A A A A A A A A A A A A A A D w A A A A W 0 N v b n R l b n R f V H l w Z X N d L n h t b F B L A Q I t A B Q A A g A I A B p s y l 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Z W y + D 6 R D E S a s u M u x Z z u A 2 A A A A A A I A A A A A A A N m A A D A A A A A E A A A A M e P I M 5 6 p T j a 9 X F z p x B 0 b n k A A A A A B I A A A K A A A A A Q A A A A 0 3 H 9 i 7 S g d S D U 3 x g A c 0 w K 6 l A A A A B O H o 6 7 m / D X S U u d k D 5 G s a L Y 5 p o K J o p J y 7 J K 9 m X P r E E Q P n h X I E 5 + k 3 5 t 4 g l a Y y x 5 v q O 8 N K N L Z X 0 K 6 S k M o S Z / 1 r p 9 F j A R J W P W v O A i R h T O / E z z y h Q A A A D 9 t 9 6 u r p B M L / d 1 U 0 5 A H M b S c b V r G Q = = < / D a t a M a s h u p > 
</file>

<file path=customXml/item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 D e c < / s t r i n g > < / k e y > < v a l u e > < i n t > 8 3 < / i n t > < / v a l u e > < / i t e m > < i t e m > < k e y > < s t r i n g > N o v < / s t r i n g > < / k e y > < v a l u e > < i n t > 8 5 < / i n t > < / v a l u e > < / i t e m > < i t e m > < k e y > < s t r i n g > O c t < / s t r i n g > < / k e y > < v a l u e > < i n t > 8 0 < / i n t > < / v a l u e > < / i t e m > < i t e m > < k e y > < s t r i n g > S e p < / s t r i n g > < / k e y > < v a l u e > < i n t > 8 2 < / i n t > < / v a l u e > < / i t e m > < i t e m > < k e y > < s t r i n g > A u g < / s t r i n g > < / k e y > < v a l u e > < i n t > 8 4 < / i n t > < / v a l u e > < / i t e m > < i t e m > < k e y > < s t r i n g > J u l < / s t r i n g > < / k e y > < v a l u e > < i n t > 7 3 < / i n t > < / v a l u e > < / i t e m > < i t e m > < k e y > < s t r i n g > J u n < / s t r i n g > < / k e y > < v a l u e > < i n t > 8 0 < / i n t > < / v a l u e > < / i t e m > < i t e m > < k e y > < s t r i n g > M a y < / s t r i n g > < / k e y > < v a l u e > < i n t > 8 9 < / i n t > < / v a l u e > < / i t e m > < i t e m > < k e y > < s t r i n g > A p r < / s t r i n g > < / k e y > < v a l u e > < i n t > 8 2 < / i n t > < / v a l u e > < / i t e m > < i t e m > < k e y > < s t r i n g > M a r < / s t r i n g > < / k e y > < v a l u e > < i n t > 8 7 < / i n t > < / v a l u e > < / i t e m > < i t e m > < k e y > < s t r i n g > F e b < / s t r i n g > < / k e y > < v a l u e > < i n t > 8 2 < / i n t > < / v a l u e > < / i t e m > < i t e m > < k e y > < s t r i n g > J a n < / s t r i n g > < / k e y > < v a l u e > < i n t > 7 9 < / i n t > < / v a l u e > < / i t e m > < / C o l u m n W i d t h s > < C o l u m n D i s p l a y I n d e x > < i t e m > < k e y > < s t r i n g > A d m i n < / s t r i n g > < / k e y > < v a l u e > < i n t > 0 < / i n t > < / v a l u e > < / i t e m > < i t e m > < k e y > < s t r i n g > D e c < / s t r i n g > < / k e y > < v a l u e > < i n t > 1 2 < / i n t > < / v a l u e > < / i t e m > < i t e m > < k e y > < s t r i n g > N o v < / s t r i n g > < / k e y > < v a l u e > < i n t > 1 1 < / i n t > < / v a l u e > < / i t e m > < i t e m > < k e y > < s t r i n g > O c t < / s t r i n g > < / k e y > < v a l u e > < i n t > 1 0 < / i n t > < / v a l u e > < / i t e m > < i t e m > < k e y > < s t r i n g > S e p < / s t r i n g > < / k e y > < v a l u e > < i n t > 9 < / i n t > < / v a l u e > < / i t e m > < i t e m > < k e y > < s t r i n g > A u g < / s t r i n g > < / k e y > < v a l u e > < i n t > 8 < / i n t > < / v a l u e > < / i t e m > < i t e m > < k e y > < s t r i n g > J u l < / s t r i n g > < / k e y > < v a l u e > < i n t > 7 < / i n t > < / v a l u e > < / i t e m > < i t e m > < k e y > < s t r i n g > J u n < / s t r i n g > < / k e y > < v a l u e > < i n t > 6 < / i n t > < / v a l u e > < / i t e m > < i t e m > < k e y > < s t r i n g > M a y < / s t r i n g > < / k e y > < v a l u e > < i n t > 5 < / i n t > < / v a l u e > < / i t e m > < i t e m > < k e y > < s t r i n g > A p r < / s t r i n g > < / k e y > < v a l u e > < i n t > 4 < / i n t > < / v a l u e > < / i t e m > < i t e m > < k e y > < s t r i n g > M a r < / s t r i n g > < / k e y > < v a l u e > < i n t > 3 < / i n t > < / v a l u e > < / i t e m > < i t e m > < k e y > < s t r i n g > F e b < / s t r i n g > < / k e y > < v a l u e > < i n t > 2 < / i n t > < / v a l u e > < / i t e m > < i t e m > < k e y > < s t r i n g > J a n < / 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p 6 t o 5 9 , b 6 t o 5 9 , R a n g e , R a n g e   1 ] ] > < / 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C l i e n t W i n d o w X M L " > < C u s t o m C o n t e n t > < ! [ C D A T A [ R a n g e   1 ] ] > < / C u s t o m C o n t e n t > < / G e m i n i > 
</file>

<file path=customXml/itemProps1.xml><?xml version="1.0" encoding="utf-8"?>
<ds:datastoreItem xmlns:ds="http://schemas.openxmlformats.org/officeDocument/2006/customXml" ds:itemID="{4FB6741F-889F-41AB-8AA8-4E479C84ED74}">
  <ds:schemaRefs>
    <ds:schemaRef ds:uri="http://gemini/pivotcustomization/TableXML_p6to59"/>
  </ds:schemaRefs>
</ds:datastoreItem>
</file>

<file path=customXml/itemProps10.xml><?xml version="1.0" encoding="utf-8"?>
<ds:datastoreItem xmlns:ds="http://schemas.openxmlformats.org/officeDocument/2006/customXml" ds:itemID="{04B35CAB-4572-4770-878B-77779802CB88}">
  <ds:schemaRefs>
    <ds:schemaRef ds:uri="http://gemini/pivotcustomization/TableXML_Range 1"/>
  </ds:schemaRefs>
</ds:datastoreItem>
</file>

<file path=customXml/itemProps11.xml><?xml version="1.0" encoding="utf-8"?>
<ds:datastoreItem xmlns:ds="http://schemas.openxmlformats.org/officeDocument/2006/customXml" ds:itemID="{57D5B223-9933-47F3-99CB-511FAD673754}">
  <ds:schemaRefs>
    <ds:schemaRef ds:uri="http://gemini/pivotcustomization/IsSandboxEmbedded"/>
  </ds:schemaRefs>
</ds:datastoreItem>
</file>

<file path=customXml/itemProps12.xml><?xml version="1.0" encoding="utf-8"?>
<ds:datastoreItem xmlns:ds="http://schemas.openxmlformats.org/officeDocument/2006/customXml" ds:itemID="{A003D1CA-52CE-4CE8-857F-AF272A53F092}"/>
</file>

<file path=customXml/itemProps13.xml><?xml version="1.0" encoding="utf-8"?>
<ds:datastoreItem xmlns:ds="http://schemas.openxmlformats.org/officeDocument/2006/customXml" ds:itemID="{BBA527B4-2466-44C1-A6B6-FFF88323DC25}">
  <ds:schemaRefs>
    <ds:schemaRef ds:uri="http://gemini/pivotcustomization/TableXML_b6to59"/>
  </ds:schemaRefs>
</ds:datastoreItem>
</file>

<file path=customXml/itemProps14.xml><?xml version="1.0" encoding="utf-8"?>
<ds:datastoreItem xmlns:ds="http://schemas.openxmlformats.org/officeDocument/2006/customXml" ds:itemID="{CCB9DAE9-31D0-4944-B2F0-736901DFDCD9}">
  <ds:schemaRefs>
    <ds:schemaRef ds:uri="ca283e0b-db31-4043-a2ef-b80661bf084a"/>
    <ds:schemaRef ds:uri="http://purl.org/dc/dcmitype/"/>
    <ds:schemaRef ds:uri="http://schemas.microsoft.com/office/2006/documentManagement/types"/>
    <ds:schemaRef ds:uri="0304a777-9e20-4efa-89ba-852150dac193"/>
    <ds:schemaRef ds:uri="http://purl.org/dc/terms/"/>
    <ds:schemaRef ds:uri="a8a9630b-75d6-4764-bb6e-6771892ef157"/>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http://www.w3.org/XML/1998/namespace"/>
  </ds:schemaRefs>
</ds:datastoreItem>
</file>

<file path=customXml/itemProps15.xml><?xml version="1.0" encoding="utf-8"?>
<ds:datastoreItem xmlns:ds="http://schemas.openxmlformats.org/officeDocument/2006/customXml" ds:itemID="{E4A0569C-805E-4566-AB99-C7659D21AED8}">
  <ds:schemaRefs>
    <ds:schemaRef ds:uri="http://gemini/pivotcustomization/TableWidget"/>
  </ds:schemaRefs>
</ds:datastoreItem>
</file>

<file path=customXml/itemProps16.xml><?xml version="1.0" encoding="utf-8"?>
<ds:datastoreItem xmlns:ds="http://schemas.openxmlformats.org/officeDocument/2006/customXml" ds:itemID="{3C373607-B17B-488E-8E37-074F58CDC3A3}">
  <ds:schemaRefs>
    <ds:schemaRef ds:uri="http://gemini/pivotcustomization/MeasureGridState"/>
  </ds:schemaRefs>
</ds:datastoreItem>
</file>

<file path=customXml/itemProps17.xml><?xml version="1.0" encoding="utf-8"?>
<ds:datastoreItem xmlns:ds="http://schemas.openxmlformats.org/officeDocument/2006/customXml" ds:itemID="{4FC490AC-61CB-4C27-ABF7-1EC9F7C4E0E6}">
  <ds:schemaRefs>
    <ds:schemaRef ds:uri="http://gemini/pivotcustomization/ShowImplicitMeasures"/>
  </ds:schemaRefs>
</ds:datastoreItem>
</file>

<file path=customXml/itemProps18.xml><?xml version="1.0" encoding="utf-8"?>
<ds:datastoreItem xmlns:ds="http://schemas.openxmlformats.org/officeDocument/2006/customXml" ds:itemID="{82CD187C-77BD-4002-915E-17D1BB6B1367}">
  <ds:schemaRefs>
    <ds:schemaRef ds:uri="http://gemini/pivotcustomization/Diagrams"/>
  </ds:schemaRefs>
</ds:datastoreItem>
</file>

<file path=customXml/itemProps19.xml><?xml version="1.0" encoding="utf-8"?>
<ds:datastoreItem xmlns:ds="http://schemas.openxmlformats.org/officeDocument/2006/customXml" ds:itemID="{6C2CC445-07A4-4C63-8DD3-4FC36BCB128E}">
  <ds:schemaRefs>
    <ds:schemaRef ds:uri="http://gemini/pivotcustomization/ErrorCache"/>
  </ds:schemaRefs>
</ds:datastoreItem>
</file>

<file path=customXml/itemProps2.xml><?xml version="1.0" encoding="utf-8"?>
<ds:datastoreItem xmlns:ds="http://schemas.openxmlformats.org/officeDocument/2006/customXml" ds:itemID="{AA1BB6D9-8288-44EE-89C7-EB9701FFA818}">
  <ds:schemaRefs>
    <ds:schemaRef ds:uri="http://gemini/pivotcustomization/FormulaBarState"/>
  </ds:schemaRefs>
</ds:datastoreItem>
</file>

<file path=customXml/itemProps20.xml><?xml version="1.0" encoding="utf-8"?>
<ds:datastoreItem xmlns:ds="http://schemas.openxmlformats.org/officeDocument/2006/customXml" ds:itemID="{B4D5A18B-5FD3-42BB-8266-32FEAB2DAD34}">
  <ds:schemaRefs>
    <ds:schemaRef ds:uri="http://gemini/pivotcustomization/LinkedTableUpdateMode"/>
  </ds:schemaRefs>
</ds:datastoreItem>
</file>

<file path=customXml/itemProps21.xml><?xml version="1.0" encoding="utf-8"?>
<ds:datastoreItem xmlns:ds="http://schemas.openxmlformats.org/officeDocument/2006/customXml" ds:itemID="{72A6AC46-B5F5-42A7-AAFC-756A111F1113}">
  <ds:schemaRefs>
    <ds:schemaRef ds:uri="http://gemini/pivotcustomization/SandboxNonEmpty"/>
  </ds:schemaRefs>
</ds:datastoreItem>
</file>

<file path=customXml/itemProps22.xml><?xml version="1.0" encoding="utf-8"?>
<ds:datastoreItem xmlns:ds="http://schemas.openxmlformats.org/officeDocument/2006/customXml" ds:itemID="{27D7B3EB-2AB0-45F9-A0D9-4504352A8465}">
  <ds:schemaRefs>
    <ds:schemaRef ds:uri="http://gemini/pivotcustomization/ShowHidden"/>
  </ds:schemaRefs>
</ds:datastoreItem>
</file>

<file path=customXml/itemProps23.xml><?xml version="1.0" encoding="utf-8"?>
<ds:datastoreItem xmlns:ds="http://schemas.openxmlformats.org/officeDocument/2006/customXml" ds:itemID="{1A0118A3-F0D7-446F-B18D-8DEC55CB3A40}">
  <ds:schemaRefs>
    <ds:schemaRef ds:uri="http://schemas.microsoft.com/sharepoint/v3/contenttype/forms"/>
  </ds:schemaRefs>
</ds:datastoreItem>
</file>

<file path=customXml/itemProps24.xml><?xml version="1.0" encoding="utf-8"?>
<ds:datastoreItem xmlns:ds="http://schemas.openxmlformats.org/officeDocument/2006/customXml" ds:itemID="{2CC701F1-E446-4687-8820-A6757D819DB6}">
  <ds:schemaRefs>
    <ds:schemaRef ds:uri="http://schemas.microsoft.com/DataMashup"/>
  </ds:schemaRefs>
</ds:datastoreItem>
</file>

<file path=customXml/itemProps3.xml><?xml version="1.0" encoding="utf-8"?>
<ds:datastoreItem xmlns:ds="http://schemas.openxmlformats.org/officeDocument/2006/customXml" ds:itemID="{F81A4DF0-2FFB-4D5F-9067-24A5BCB73EDD}">
  <ds:schemaRefs>
    <ds:schemaRef ds:uri="http://gemini/pivotcustomization/TableXML_Table2"/>
  </ds:schemaRefs>
</ds:datastoreItem>
</file>

<file path=customXml/itemProps4.xml><?xml version="1.0" encoding="utf-8"?>
<ds:datastoreItem xmlns:ds="http://schemas.openxmlformats.org/officeDocument/2006/customXml" ds:itemID="{6AA33542-A601-45B3-8EB6-F468CB2FD557}">
  <ds:schemaRefs>
    <ds:schemaRef ds:uri="http://gemini/pivotcustomization/TableOrder"/>
  </ds:schemaRefs>
</ds:datastoreItem>
</file>

<file path=customXml/itemProps5.xml><?xml version="1.0" encoding="utf-8"?>
<ds:datastoreItem xmlns:ds="http://schemas.openxmlformats.org/officeDocument/2006/customXml" ds:itemID="{3F13D4A8-9939-4883-85D5-AE0512CB1F7E}">
  <ds:schemaRefs>
    <ds:schemaRef ds:uri="http://gemini/pivotcustomization/PowerPivotVersion"/>
  </ds:schemaRefs>
</ds:datastoreItem>
</file>

<file path=customXml/itemProps6.xml><?xml version="1.0" encoding="utf-8"?>
<ds:datastoreItem xmlns:ds="http://schemas.openxmlformats.org/officeDocument/2006/customXml" ds:itemID="{305DFB69-1E33-4253-AB91-55C7E2BB8E7A}">
  <ds:schemaRefs>
    <ds:schemaRef ds:uri="http://gemini/pivotcustomization/TableXML_Range"/>
  </ds:schemaRefs>
</ds:datastoreItem>
</file>

<file path=customXml/itemProps7.xml><?xml version="1.0" encoding="utf-8"?>
<ds:datastoreItem xmlns:ds="http://schemas.openxmlformats.org/officeDocument/2006/customXml" ds:itemID="{A66C7CA3-12CF-49A4-9D97-9D3813069C6F}">
  <ds:schemaRefs>
    <ds:schemaRef ds:uri="http://gemini/pivotcustomization/RelationshipAutoDetectionEnabled"/>
  </ds:schemaRefs>
</ds:datastoreItem>
</file>

<file path=customXml/itemProps8.xml><?xml version="1.0" encoding="utf-8"?>
<ds:datastoreItem xmlns:ds="http://schemas.openxmlformats.org/officeDocument/2006/customXml" ds:itemID="{ED9A5625-FDB7-4CC9-AF71-AF8BFB05814F}">
  <ds:schemaRefs>
    <ds:schemaRef ds:uri="http://gemini/pivotcustomization/ManualCalcMode"/>
  </ds:schemaRefs>
</ds:datastoreItem>
</file>

<file path=customXml/itemProps9.xml><?xml version="1.0" encoding="utf-8"?>
<ds:datastoreItem xmlns:ds="http://schemas.openxmlformats.org/officeDocument/2006/customXml" ds:itemID="{6A722E7A-2CB1-402E-A141-12E6D3B12212}">
  <ds:schemaRefs>
    <ds:schemaRef ds:uri="http://gemini/pivotcustomization/ClientWindowXM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Prevalence</vt:lpstr>
      <vt:lpstr>Admissions</vt:lpstr>
      <vt:lpstr>Burden</vt:lpstr>
      <vt:lpstr>ICF Calculator</vt:lpstr>
      <vt:lpstr>Amplitude</vt:lpstr>
      <vt:lpstr>Calculations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UNICEF</dc:creator>
  <cp:keywords/>
  <dc:description/>
  <cp:lastModifiedBy>Robert Johnston</cp:lastModifiedBy>
  <cp:revision/>
  <dcterms:created xsi:type="dcterms:W3CDTF">2013-11-27T11:04:42Z</dcterms:created>
  <dcterms:modified xsi:type="dcterms:W3CDTF">2025-06-10T11:41:26Z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0x010100128EECD3A5547847935DE716913AE577</vt:lpwstr>
  </property>
  <property fmtid="{D5CDD505-2E9C-101B-9397-08002B2CF9AE}" pid="3" name="MediaServiceImageTags">
    <vt:lpwstr/>
  </property>
</Properties>
</file>