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ml.chartshapes+xml"/>
  <Override PartName="/xl/drawings/drawing4.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6.xml" ContentType="application/vnd.openxmlformats-officedocument.drawingml.chartshapes+xml"/>
  <Override PartName="/xl/drawings/drawing7.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8.xml" ContentType="application/vnd.openxmlformats-officedocument.drawing+xml"/>
  <Override PartName="/xl/tables/table2.xml" ContentType="application/vnd.openxmlformats-officedocument.spreadsheetml.table+xml"/>
  <Override PartName="/xl/tables/table3.xml" ContentType="application/vnd.openxmlformats-officedocument.spreadsheetml.table+xml"/>
  <Override PartName="/xl/slicers/slicer3.xml" ContentType="application/vnd.ms-excel.slicer+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codeName="ThisWorkbook" hidePivotFieldList="1" defaultThemeVersion="124226"/>
  <mc:AlternateContent xmlns:mc="http://schemas.openxmlformats.org/markup-compatibility/2006">
    <mc:Choice Requires="x15">
      <x15ac:absPath xmlns:x15ac="http://schemas.microsoft.com/office/spreadsheetml/2010/11/ac" url="https://unicef.sharepoint.com/teams/DRP/Nut/Working Space/Wasting Cascade/GNC/"/>
    </mc:Choice>
  </mc:AlternateContent>
  <xr:revisionPtr revIDLastSave="865" documentId="8_{DF4370CC-7932-4964-BB0A-6BFB427FD362}" xr6:coauthVersionLast="47" xr6:coauthVersionMax="47" xr10:uidLastSave="{2099ADDF-4C64-4FC2-B438-D6E97B04A346}"/>
  <bookViews>
    <workbookView xWindow="14355" yWindow="-21720" windowWidth="38640" windowHeight="21240" activeTab="2" xr2:uid="{00000000-000D-0000-FFFF-FFFF00000000}"/>
  </bookViews>
  <sheets>
    <sheet name="Instructions" sheetId="7" r:id="rId1"/>
    <sheet name="Prevalence" sheetId="6" r:id="rId2"/>
    <sheet name="Burden" sheetId="18" r:id="rId3"/>
    <sheet name="Amplitude" sheetId="19" r:id="rId4"/>
    <sheet name="ICF Calculator" sheetId="21" r:id="rId5"/>
    <sheet name="Calculations" sheetId="20" r:id="rId6"/>
  </sheets>
  <definedNames>
    <definedName name="_xlnm._FilterDatabase" localSheetId="5" hidden="1">Calculations!$E$148:$Q$248</definedName>
    <definedName name="_xlcn.WorksheetConnection_CalculationsE259Q3581" hidden="1">Calculations!$E$370:$Q$469</definedName>
    <definedName name="_xlcn.WorksheetConnection_CalculationsE369Q4681" hidden="1">Calculations!$E$480:$Q$579</definedName>
    <definedName name="_xlcn.WorksheetConnection_GNCCaseload_Calculator_COUNTRY_NAME_YEAR_TEMP.xlsxTable11" hidden="1">DataENTRY[]</definedName>
    <definedName name="_xlcn.WorksheetConnection_GNCCaseload_Calculator_DEVELOPMENT.xlsxb6to591" hidden="1">b6to59[]</definedName>
    <definedName name="_xlcn.WorksheetConnection_GNCCaseload_Calculator_DEVELOPMENT.xlsxp6to591" hidden="1">p6to59[]</definedName>
    <definedName name="Slicer_Admin">#N/A</definedName>
  </definedNames>
  <calcPr calcId="191028"/>
  <pivotCaches>
    <pivotCache cacheId="31" r:id="rId7"/>
    <pivotCache cacheId="34" r:id="rId8"/>
    <pivotCache cacheId="37" r:id="rId9"/>
    <pivotCache cacheId="40" r:id="rId10"/>
  </pivotCaches>
  <extLst>
    <ext xmlns:x14="http://schemas.microsoft.com/office/spreadsheetml/2009/9/main" uri="{876F7934-8845-4945-9796-88D515C7AA90}">
      <x14:pivotCaches>
        <pivotCache cacheId="4" r:id="rId11"/>
      </x14:pivotCaches>
    </ext>
    <ext xmlns:x14="http://schemas.microsoft.com/office/spreadsheetml/2009/9/main" uri="{BBE1A952-AA13-448e-AADC-164F8A28A991}">
      <x14:slicerCaches>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p6to59" name="p6to59" connection="WorksheetConnection_GNC-Caseload_Calculator_DEVELOPMENT.xlsx!p6to59"/>
          <x15:modelTable id="b6to59" name="b6to59" connection="WorksheetConnection_GNC-Caseload_Calculator_DEVELOPMENT.xlsx!b6to59"/>
          <x15:modelTable id="Table1" name="DataEntry" connection="WorksheetConnection_GNC-Caseload_Calculator_COUNTRY_NAME_YEAR_TEMP.xlsx!Table1"/>
          <x15:modelTable id="Range 1" name="b0to5" connection="WorksheetConnection_Calculations!$E$369:$Q$468"/>
          <x15:modelTable id="Range" name="p0to5" connection="WorksheetConnection_Calculations!$E$259:$Q$358"/>
        </x15:modelTables>
        <x15:modelRelationships>
          <x15:modelRelationship fromTable="p0to5" fromColumn="Admin" toTable="p6to59" toColumn="Admin"/>
          <x15:modelRelationship fromTable="b0to5" fromColumn="Admin" toTable="p6to59" toColumn="Admin"/>
          <x15:modelRelationship fromTable="b6to59" fromColumn="Admin" toTable="p6to59" toColumn="Admin"/>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6" i="18" l="1"/>
  <c r="F23" i="18"/>
  <c r="R5" i="20"/>
  <c r="R6" i="20"/>
  <c r="R7" i="20"/>
  <c r="R8" i="20"/>
  <c r="R9" i="20"/>
  <c r="R10" i="20"/>
  <c r="R11" i="20"/>
  <c r="R12" i="20"/>
  <c r="R13" i="20"/>
  <c r="R14" i="20"/>
  <c r="R15" i="20"/>
  <c r="R16" i="20"/>
  <c r="R17" i="20"/>
  <c r="R18" i="20"/>
  <c r="R19" i="20"/>
  <c r="R20" i="20"/>
  <c r="R21" i="20"/>
  <c r="R22" i="20"/>
  <c r="R23" i="20"/>
  <c r="R24" i="20"/>
  <c r="R25" i="20"/>
  <c r="R26" i="20"/>
  <c r="R27" i="20"/>
  <c r="R28" i="20"/>
  <c r="R29" i="20"/>
  <c r="R30" i="20"/>
  <c r="R31" i="20"/>
  <c r="R32" i="20"/>
  <c r="R33" i="20"/>
  <c r="R34" i="20"/>
  <c r="R35" i="20"/>
  <c r="R36" i="20"/>
  <c r="T5" i="20"/>
  <c r="T6" i="20"/>
  <c r="T7" i="20"/>
  <c r="T8" i="20"/>
  <c r="T9" i="20"/>
  <c r="T10" i="20"/>
  <c r="T11" i="20"/>
  <c r="T12" i="20"/>
  <c r="T13" i="20"/>
  <c r="T14" i="20"/>
  <c r="T15" i="20"/>
  <c r="T16" i="20"/>
  <c r="T17" i="20"/>
  <c r="T18" i="20"/>
  <c r="T19" i="20"/>
  <c r="T20" i="20"/>
  <c r="T21" i="20"/>
  <c r="T22" i="20"/>
  <c r="T23" i="20"/>
  <c r="T24" i="20"/>
  <c r="T25" i="20"/>
  <c r="T26" i="20"/>
  <c r="T27" i="20"/>
  <c r="T28" i="20"/>
  <c r="T29" i="20"/>
  <c r="T30" i="20"/>
  <c r="T31" i="20"/>
  <c r="T32" i="20"/>
  <c r="T33" i="20"/>
  <c r="T34" i="20"/>
  <c r="T35" i="20"/>
  <c r="T36" i="20"/>
  <c r="O5" i="20"/>
  <c r="P5" i="20"/>
  <c r="Q5" i="20"/>
  <c r="V5" i="20"/>
  <c r="O6" i="20"/>
  <c r="P6" i="20"/>
  <c r="Q6" i="20"/>
  <c r="V6" i="20"/>
  <c r="O7" i="20"/>
  <c r="P7" i="20"/>
  <c r="Q7" i="20"/>
  <c r="V7" i="20"/>
  <c r="O8" i="20"/>
  <c r="P8" i="20"/>
  <c r="Q8" i="20"/>
  <c r="V8" i="20"/>
  <c r="O9" i="20"/>
  <c r="P9" i="20"/>
  <c r="Q9" i="20"/>
  <c r="V9" i="20"/>
  <c r="O10" i="20"/>
  <c r="P10" i="20"/>
  <c r="Q10" i="20"/>
  <c r="V10" i="20"/>
  <c r="O11" i="20"/>
  <c r="P11" i="20"/>
  <c r="Q11" i="20"/>
  <c r="V11" i="20"/>
  <c r="O12" i="20"/>
  <c r="P12" i="20"/>
  <c r="Q12" i="20"/>
  <c r="V12" i="20"/>
  <c r="O13" i="20"/>
  <c r="P13" i="20"/>
  <c r="Q13" i="20"/>
  <c r="V13" i="20"/>
  <c r="O14" i="20"/>
  <c r="P14" i="20"/>
  <c r="Q14" i="20"/>
  <c r="V14" i="20"/>
  <c r="O15" i="20"/>
  <c r="P15" i="20"/>
  <c r="Q15" i="20"/>
  <c r="V15" i="20"/>
  <c r="O16" i="20"/>
  <c r="P16" i="20"/>
  <c r="Q16" i="20"/>
  <c r="V16" i="20"/>
  <c r="O17" i="20"/>
  <c r="P17" i="20"/>
  <c r="Q17" i="20"/>
  <c r="V17" i="20"/>
  <c r="O18" i="20"/>
  <c r="P18" i="20"/>
  <c r="Q18" i="20"/>
  <c r="V18" i="20"/>
  <c r="O19" i="20"/>
  <c r="P19" i="20"/>
  <c r="Q19" i="20"/>
  <c r="V19" i="20"/>
  <c r="O20" i="20"/>
  <c r="P20" i="20"/>
  <c r="Q20" i="20"/>
  <c r="V20" i="20"/>
  <c r="O21" i="20"/>
  <c r="P21" i="20"/>
  <c r="Q21" i="20"/>
  <c r="V21" i="20"/>
  <c r="O22" i="20"/>
  <c r="P22" i="20"/>
  <c r="Q22" i="20"/>
  <c r="V22" i="20"/>
  <c r="O23" i="20"/>
  <c r="P23" i="20"/>
  <c r="Q23" i="20"/>
  <c r="V23" i="20"/>
  <c r="O24" i="20"/>
  <c r="P24" i="20"/>
  <c r="Q24" i="20"/>
  <c r="V24" i="20"/>
  <c r="O25" i="20"/>
  <c r="P25" i="20"/>
  <c r="Q25" i="20"/>
  <c r="V25" i="20"/>
  <c r="O26" i="20"/>
  <c r="P26" i="20"/>
  <c r="Q26" i="20"/>
  <c r="V26" i="20"/>
  <c r="O27" i="20"/>
  <c r="P27" i="20"/>
  <c r="Q27" i="20"/>
  <c r="V27" i="20"/>
  <c r="O28" i="20"/>
  <c r="P28" i="20"/>
  <c r="Q28" i="20"/>
  <c r="V28" i="20"/>
  <c r="O29" i="20"/>
  <c r="P29" i="20"/>
  <c r="Q29" i="20"/>
  <c r="V29" i="20"/>
  <c r="O30" i="20"/>
  <c r="P30" i="20"/>
  <c r="Q30" i="20"/>
  <c r="V30" i="20"/>
  <c r="O31" i="20"/>
  <c r="P31" i="20"/>
  <c r="Q31" i="20"/>
  <c r="V31" i="20"/>
  <c r="O32" i="20"/>
  <c r="P32" i="20"/>
  <c r="Q32" i="20"/>
  <c r="V32" i="20"/>
  <c r="O33" i="20"/>
  <c r="P33" i="20"/>
  <c r="Q33" i="20"/>
  <c r="V33" i="20"/>
  <c r="O34" i="20"/>
  <c r="P34" i="20"/>
  <c r="Q34" i="20"/>
  <c r="V34" i="20"/>
  <c r="O35" i="20"/>
  <c r="P35" i="20"/>
  <c r="Q35" i="20"/>
  <c r="V35" i="20"/>
  <c r="O36" i="20"/>
  <c r="P36" i="20"/>
  <c r="Q36" i="20"/>
  <c r="V36" i="20"/>
  <c r="O37" i="20"/>
  <c r="P37" i="20"/>
  <c r="T37" i="20"/>
  <c r="V37" i="20"/>
  <c r="O38" i="20"/>
  <c r="P38" i="20"/>
  <c r="T38" i="20"/>
  <c r="V38" i="20"/>
  <c r="O39" i="20"/>
  <c r="P39" i="20"/>
  <c r="T39" i="20"/>
  <c r="V39" i="20"/>
  <c r="O40" i="20"/>
  <c r="P40" i="20"/>
  <c r="T40" i="20"/>
  <c r="V40" i="20"/>
  <c r="O41" i="20"/>
  <c r="P41" i="20"/>
  <c r="T41" i="20"/>
  <c r="V41" i="20"/>
  <c r="O42" i="20"/>
  <c r="P42" i="20"/>
  <c r="T42" i="20"/>
  <c r="V42" i="20"/>
  <c r="O43" i="20"/>
  <c r="P43" i="20"/>
  <c r="T43" i="20"/>
  <c r="V43" i="20"/>
  <c r="O44" i="20"/>
  <c r="P44" i="20"/>
  <c r="T44" i="20"/>
  <c r="V44" i="20"/>
  <c r="O45" i="20"/>
  <c r="P45" i="20"/>
  <c r="T45" i="20"/>
  <c r="V45" i="20"/>
  <c r="O46" i="20"/>
  <c r="P46" i="20"/>
  <c r="T46" i="20"/>
  <c r="V46" i="20"/>
  <c r="O47" i="20"/>
  <c r="P47" i="20"/>
  <c r="T47" i="20"/>
  <c r="V47" i="20"/>
  <c r="O48" i="20"/>
  <c r="P48" i="20"/>
  <c r="T48" i="20"/>
  <c r="V48" i="20"/>
  <c r="O49" i="20"/>
  <c r="P49" i="20"/>
  <c r="T49" i="20"/>
  <c r="V49" i="20"/>
  <c r="O50" i="20"/>
  <c r="P50" i="20"/>
  <c r="T50" i="20"/>
  <c r="V50" i="20"/>
  <c r="O51" i="20"/>
  <c r="P51" i="20"/>
  <c r="T51" i="20"/>
  <c r="V51" i="20"/>
  <c r="O52" i="20"/>
  <c r="P52" i="20"/>
  <c r="T52" i="20"/>
  <c r="V52" i="20"/>
  <c r="O53" i="20"/>
  <c r="P53" i="20"/>
  <c r="T53" i="20"/>
  <c r="V53" i="20"/>
  <c r="O54" i="20"/>
  <c r="P54" i="20"/>
  <c r="T54" i="20"/>
  <c r="V54" i="20"/>
  <c r="O55" i="20"/>
  <c r="P55" i="20"/>
  <c r="T55" i="20"/>
  <c r="V55" i="20"/>
  <c r="O56" i="20"/>
  <c r="P56" i="20"/>
  <c r="T56" i="20"/>
  <c r="V56" i="20"/>
  <c r="O57" i="20"/>
  <c r="P57" i="20"/>
  <c r="T57" i="20"/>
  <c r="V57" i="20"/>
  <c r="O58" i="20"/>
  <c r="P58" i="20"/>
  <c r="T58" i="20"/>
  <c r="V58" i="20"/>
  <c r="O59" i="20"/>
  <c r="P59" i="20"/>
  <c r="T59" i="20"/>
  <c r="V59" i="20"/>
  <c r="O60" i="20"/>
  <c r="P60" i="20"/>
  <c r="T60" i="20"/>
  <c r="V60" i="20"/>
  <c r="O61" i="20"/>
  <c r="P61" i="20"/>
  <c r="T61" i="20"/>
  <c r="V61" i="20"/>
  <c r="O62" i="20"/>
  <c r="P62" i="20"/>
  <c r="T62" i="20"/>
  <c r="V62" i="20"/>
  <c r="O63" i="20"/>
  <c r="P63" i="20"/>
  <c r="T63" i="20"/>
  <c r="V63" i="20"/>
  <c r="O64" i="20"/>
  <c r="P64" i="20"/>
  <c r="T64" i="20"/>
  <c r="V64" i="20"/>
  <c r="O65" i="20"/>
  <c r="P65" i="20"/>
  <c r="T65" i="20"/>
  <c r="V65" i="20"/>
  <c r="O66" i="20"/>
  <c r="P66" i="20"/>
  <c r="T66" i="20"/>
  <c r="V66" i="20"/>
  <c r="O67" i="20"/>
  <c r="P67" i="20"/>
  <c r="T67" i="20"/>
  <c r="V67" i="20"/>
  <c r="O68" i="20"/>
  <c r="P68" i="20"/>
  <c r="T68" i="20"/>
  <c r="V68" i="20"/>
  <c r="O69" i="20"/>
  <c r="P69" i="20"/>
  <c r="T69" i="20"/>
  <c r="V69" i="20"/>
  <c r="O70" i="20"/>
  <c r="P70" i="20"/>
  <c r="T70" i="20"/>
  <c r="V70" i="20"/>
  <c r="O71" i="20"/>
  <c r="P71" i="20"/>
  <c r="T71" i="20"/>
  <c r="V71" i="20"/>
  <c r="O72" i="20"/>
  <c r="P72" i="20"/>
  <c r="T72" i="20"/>
  <c r="V72" i="20"/>
  <c r="O73" i="20"/>
  <c r="P73" i="20"/>
  <c r="T73" i="20"/>
  <c r="V73" i="20"/>
  <c r="O74" i="20"/>
  <c r="P74" i="20"/>
  <c r="T74" i="20"/>
  <c r="V74" i="20"/>
  <c r="O75" i="20"/>
  <c r="P75" i="20"/>
  <c r="T75" i="20"/>
  <c r="V75" i="20"/>
  <c r="O76" i="20"/>
  <c r="P76" i="20"/>
  <c r="T76" i="20"/>
  <c r="V76" i="20"/>
  <c r="O77" i="20"/>
  <c r="P77" i="20"/>
  <c r="T77" i="20"/>
  <c r="V77" i="20"/>
  <c r="O78" i="20"/>
  <c r="P78" i="20"/>
  <c r="T78" i="20"/>
  <c r="V78" i="20"/>
  <c r="O79" i="20"/>
  <c r="P79" i="20"/>
  <c r="T79" i="20"/>
  <c r="V79" i="20"/>
  <c r="O80" i="20"/>
  <c r="P80" i="20"/>
  <c r="T80" i="20"/>
  <c r="V80" i="20"/>
  <c r="O81" i="20"/>
  <c r="P81" i="20"/>
  <c r="T81" i="20"/>
  <c r="V81" i="20"/>
  <c r="O82" i="20"/>
  <c r="P82" i="20"/>
  <c r="T82" i="20"/>
  <c r="V82" i="20"/>
  <c r="O83" i="20"/>
  <c r="P83" i="20"/>
  <c r="T83" i="20"/>
  <c r="V83" i="20"/>
  <c r="O84" i="20"/>
  <c r="P84" i="20"/>
  <c r="T84" i="20"/>
  <c r="V84" i="20"/>
  <c r="O85" i="20"/>
  <c r="P85" i="20"/>
  <c r="T85" i="20"/>
  <c r="V85" i="20"/>
  <c r="O86" i="20"/>
  <c r="P86" i="20"/>
  <c r="T86" i="20"/>
  <c r="V86" i="20"/>
  <c r="O87" i="20"/>
  <c r="P87" i="20"/>
  <c r="T87" i="20"/>
  <c r="V87" i="20"/>
  <c r="O88" i="20"/>
  <c r="P88" i="20"/>
  <c r="T88" i="20"/>
  <c r="V88" i="20"/>
  <c r="O89" i="20"/>
  <c r="P89" i="20"/>
  <c r="T89" i="20"/>
  <c r="V89" i="20"/>
  <c r="O90" i="20"/>
  <c r="P90" i="20"/>
  <c r="T90" i="20"/>
  <c r="V90" i="20"/>
  <c r="O91" i="20"/>
  <c r="P91" i="20"/>
  <c r="T91" i="20"/>
  <c r="V91" i="20"/>
  <c r="O92" i="20"/>
  <c r="P92" i="20"/>
  <c r="T92" i="20"/>
  <c r="V92" i="20"/>
  <c r="O93" i="20"/>
  <c r="P93" i="20"/>
  <c r="T93" i="20"/>
  <c r="V93" i="20"/>
  <c r="O94" i="20"/>
  <c r="P94" i="20"/>
  <c r="T94" i="20"/>
  <c r="V94" i="20"/>
  <c r="O95" i="20"/>
  <c r="P95" i="20"/>
  <c r="T95" i="20"/>
  <c r="V95" i="20"/>
  <c r="O96" i="20"/>
  <c r="P96" i="20"/>
  <c r="T96" i="20"/>
  <c r="V96" i="20"/>
  <c r="O97" i="20"/>
  <c r="P97" i="20"/>
  <c r="T97" i="20"/>
  <c r="V97" i="20"/>
  <c r="O98" i="20"/>
  <c r="P98" i="20"/>
  <c r="T98" i="20"/>
  <c r="V98" i="20"/>
  <c r="O99" i="20"/>
  <c r="P99" i="20"/>
  <c r="T99" i="20"/>
  <c r="V99" i="20"/>
  <c r="O100" i="20"/>
  <c r="P100" i="20"/>
  <c r="T100" i="20"/>
  <c r="V100" i="20"/>
  <c r="O101" i="20"/>
  <c r="P101" i="20"/>
  <c r="T101" i="20"/>
  <c r="V101" i="20"/>
  <c r="O102" i="20"/>
  <c r="P102" i="20"/>
  <c r="T102" i="20"/>
  <c r="V102" i="20"/>
  <c r="O103" i="20"/>
  <c r="P103" i="20"/>
  <c r="T103" i="20"/>
  <c r="V103" i="20"/>
  <c r="O104" i="20"/>
  <c r="P104" i="20"/>
  <c r="T104" i="20"/>
  <c r="V104" i="20"/>
  <c r="O105" i="20"/>
  <c r="P105" i="20"/>
  <c r="T105" i="20"/>
  <c r="V105" i="20"/>
  <c r="N6" i="20"/>
  <c r="M6" i="20" s="1"/>
  <c r="N7" i="20"/>
  <c r="M7" i="20" s="1"/>
  <c r="N8" i="20"/>
  <c r="M8" i="20" s="1"/>
  <c r="N9" i="20"/>
  <c r="M9" i="20" s="1"/>
  <c r="N10" i="20"/>
  <c r="M10" i="20" s="1"/>
  <c r="N11" i="20"/>
  <c r="M11" i="20" s="1"/>
  <c r="N12" i="20"/>
  <c r="M12" i="20" s="1"/>
  <c r="N13" i="20"/>
  <c r="M13" i="20" s="1"/>
  <c r="N14" i="20"/>
  <c r="M14" i="20" s="1"/>
  <c r="N15" i="20"/>
  <c r="M15" i="20" s="1"/>
  <c r="N16" i="20"/>
  <c r="M16" i="20" s="1"/>
  <c r="N17" i="20"/>
  <c r="N18" i="20"/>
  <c r="M18" i="20" s="1"/>
  <c r="N19" i="20"/>
  <c r="M19" i="20" s="1"/>
  <c r="N20" i="20"/>
  <c r="N21" i="20"/>
  <c r="M21" i="20" s="1"/>
  <c r="N22" i="20"/>
  <c r="M22" i="20" s="1"/>
  <c r="N23" i="20"/>
  <c r="M23" i="20" s="1"/>
  <c r="N24" i="20"/>
  <c r="M24" i="20" s="1"/>
  <c r="N25" i="20"/>
  <c r="M25" i="20" s="1"/>
  <c r="N26" i="20"/>
  <c r="M26" i="20" s="1"/>
  <c r="N27" i="20"/>
  <c r="M27" i="20" s="1"/>
  <c r="N28" i="20"/>
  <c r="M28" i="20" s="1"/>
  <c r="N29" i="20"/>
  <c r="N30" i="20"/>
  <c r="M30" i="20" s="1"/>
  <c r="N31" i="20"/>
  <c r="M31" i="20" s="1"/>
  <c r="N32" i="20"/>
  <c r="M32" i="20" s="1"/>
  <c r="N33" i="20"/>
  <c r="M33" i="20" s="1"/>
  <c r="N34" i="20"/>
  <c r="M34" i="20" s="1"/>
  <c r="N35" i="20"/>
  <c r="M35" i="20" s="1"/>
  <c r="N36" i="20"/>
  <c r="N37" i="20"/>
  <c r="M37" i="20" s="1"/>
  <c r="N38" i="20"/>
  <c r="M38" i="20" s="1"/>
  <c r="N39" i="20"/>
  <c r="M39" i="20" s="1"/>
  <c r="N40" i="20"/>
  <c r="M40" i="20" s="1"/>
  <c r="N41" i="20"/>
  <c r="M41" i="20" s="1"/>
  <c r="N42" i="20"/>
  <c r="M42" i="20" s="1"/>
  <c r="N43" i="20"/>
  <c r="M43" i="20" s="1"/>
  <c r="N44" i="20"/>
  <c r="M44" i="20" s="1"/>
  <c r="N45" i="20"/>
  <c r="M45" i="20" s="1"/>
  <c r="N46" i="20"/>
  <c r="M46" i="20" s="1"/>
  <c r="N47" i="20"/>
  <c r="M47" i="20" s="1"/>
  <c r="N48" i="20"/>
  <c r="N49" i="20"/>
  <c r="M49" i="20" s="1"/>
  <c r="N50" i="20"/>
  <c r="M50" i="20" s="1"/>
  <c r="N51" i="20"/>
  <c r="M51" i="20" s="1"/>
  <c r="N52" i="20"/>
  <c r="M52" i="20" s="1"/>
  <c r="N53" i="20"/>
  <c r="M53" i="20" s="1"/>
  <c r="N54" i="20"/>
  <c r="M54" i="20" s="1"/>
  <c r="N55" i="20"/>
  <c r="M55" i="20" s="1"/>
  <c r="N56" i="20"/>
  <c r="M56" i="20" s="1"/>
  <c r="N57" i="20"/>
  <c r="M57" i="20" s="1"/>
  <c r="N58" i="20"/>
  <c r="M58" i="20" s="1"/>
  <c r="N59" i="20"/>
  <c r="M59" i="20" s="1"/>
  <c r="N60" i="20"/>
  <c r="M60" i="20" s="1"/>
  <c r="N61" i="20"/>
  <c r="M61" i="20" s="1"/>
  <c r="N62" i="20"/>
  <c r="N63" i="20"/>
  <c r="M63" i="20" s="1"/>
  <c r="N64" i="20"/>
  <c r="M64" i="20" s="1"/>
  <c r="N65" i="20"/>
  <c r="M65" i="20" s="1"/>
  <c r="N66" i="20"/>
  <c r="M66" i="20" s="1"/>
  <c r="N67" i="20"/>
  <c r="M67" i="20" s="1"/>
  <c r="N68" i="20"/>
  <c r="M68" i="20" s="1"/>
  <c r="N69" i="20"/>
  <c r="M69" i="20" s="1"/>
  <c r="N70" i="20"/>
  <c r="M70" i="20" s="1"/>
  <c r="N71" i="20"/>
  <c r="M71" i="20" s="1"/>
  <c r="N72" i="20"/>
  <c r="M72" i="20" s="1"/>
  <c r="N73" i="20"/>
  <c r="M73" i="20" s="1"/>
  <c r="N74" i="20"/>
  <c r="M74" i="20" s="1"/>
  <c r="N75" i="20"/>
  <c r="N76" i="20"/>
  <c r="M76" i="20" s="1"/>
  <c r="N77" i="20"/>
  <c r="M77" i="20" s="1"/>
  <c r="N78" i="20"/>
  <c r="M78" i="20" s="1"/>
  <c r="N79" i="20"/>
  <c r="M79" i="20" s="1"/>
  <c r="N80" i="20"/>
  <c r="M80" i="20" s="1"/>
  <c r="N81" i="20"/>
  <c r="N82" i="20"/>
  <c r="M82" i="20" s="1"/>
  <c r="N83" i="20"/>
  <c r="N84" i="20"/>
  <c r="M84" i="20" s="1"/>
  <c r="N85" i="20"/>
  <c r="M85" i="20" s="1"/>
  <c r="N86" i="20"/>
  <c r="M86" i="20" s="1"/>
  <c r="N87" i="20"/>
  <c r="N88" i="20"/>
  <c r="M88" i="20" s="1"/>
  <c r="N89" i="20"/>
  <c r="M89" i="20" s="1"/>
  <c r="N90" i="20"/>
  <c r="M90" i="20" s="1"/>
  <c r="N91" i="20"/>
  <c r="M91" i="20" s="1"/>
  <c r="N92" i="20"/>
  <c r="M92" i="20" s="1"/>
  <c r="N93" i="20"/>
  <c r="M93" i="20" s="1"/>
  <c r="N94" i="20"/>
  <c r="M94" i="20" s="1"/>
  <c r="N95" i="20"/>
  <c r="M95" i="20" s="1"/>
  <c r="N96" i="20"/>
  <c r="M96" i="20" s="1"/>
  <c r="N97" i="20"/>
  <c r="M97" i="20" s="1"/>
  <c r="N98" i="20"/>
  <c r="M98" i="20" s="1"/>
  <c r="N99" i="20"/>
  <c r="N100" i="20"/>
  <c r="M100" i="20" s="1"/>
  <c r="N101" i="20"/>
  <c r="M101" i="20" s="1"/>
  <c r="N102" i="20"/>
  <c r="M102" i="20" s="1"/>
  <c r="N103" i="20"/>
  <c r="M103" i="20" s="1"/>
  <c r="N104" i="20"/>
  <c r="M104" i="20" s="1"/>
  <c r="N105" i="20"/>
  <c r="M105" i="20" s="1"/>
  <c r="N5" i="20"/>
  <c r="G5" i="20"/>
  <c r="K5" i="20" s="1"/>
  <c r="H5" i="20"/>
  <c r="L5" i="20" s="1"/>
  <c r="G6" i="20"/>
  <c r="K6" i="20" s="1"/>
  <c r="H6" i="20"/>
  <c r="G7" i="20"/>
  <c r="H7" i="20"/>
  <c r="G8" i="20"/>
  <c r="K8" i="20" s="1"/>
  <c r="H8" i="20"/>
  <c r="G9" i="20"/>
  <c r="H9" i="20"/>
  <c r="L9" i="20" s="1"/>
  <c r="G10" i="20"/>
  <c r="H10" i="20"/>
  <c r="G11" i="20"/>
  <c r="K11" i="20" s="1"/>
  <c r="H11" i="20"/>
  <c r="L11" i="20" s="1"/>
  <c r="G12" i="20"/>
  <c r="K12" i="20" s="1"/>
  <c r="H12" i="20"/>
  <c r="G13" i="20"/>
  <c r="H13" i="20"/>
  <c r="G14" i="20"/>
  <c r="K14" i="20" s="1"/>
  <c r="H14" i="20"/>
  <c r="G15" i="20"/>
  <c r="H15" i="20"/>
  <c r="L15" i="20" s="1"/>
  <c r="G16" i="20"/>
  <c r="H16" i="20"/>
  <c r="G17" i="20"/>
  <c r="K17" i="20" s="1"/>
  <c r="H17" i="20"/>
  <c r="L17" i="20" s="1"/>
  <c r="G18" i="20"/>
  <c r="K18" i="20" s="1"/>
  <c r="H18" i="20"/>
  <c r="G19" i="20"/>
  <c r="H19" i="20"/>
  <c r="G20" i="20"/>
  <c r="K20" i="20" s="1"/>
  <c r="H20" i="20"/>
  <c r="G21" i="20"/>
  <c r="H21" i="20"/>
  <c r="L21" i="20" s="1"/>
  <c r="G22" i="20"/>
  <c r="H22" i="20"/>
  <c r="G23" i="20"/>
  <c r="K23" i="20" s="1"/>
  <c r="H23" i="20"/>
  <c r="L23" i="20" s="1"/>
  <c r="G24" i="20"/>
  <c r="K24" i="20" s="1"/>
  <c r="H24" i="20"/>
  <c r="G25" i="20"/>
  <c r="H25" i="20"/>
  <c r="G26" i="20"/>
  <c r="K26" i="20" s="1"/>
  <c r="H26" i="20"/>
  <c r="G27" i="20"/>
  <c r="H27" i="20"/>
  <c r="L27" i="20" s="1"/>
  <c r="G28" i="20"/>
  <c r="H28" i="20"/>
  <c r="G29" i="20"/>
  <c r="K29" i="20" s="1"/>
  <c r="H29" i="20"/>
  <c r="L29" i="20" s="1"/>
  <c r="G30" i="20"/>
  <c r="K30" i="20" s="1"/>
  <c r="H30" i="20"/>
  <c r="G31" i="20"/>
  <c r="H31" i="20"/>
  <c r="G32" i="20"/>
  <c r="K32" i="20" s="1"/>
  <c r="H32" i="20"/>
  <c r="G33" i="20"/>
  <c r="H33" i="20"/>
  <c r="L33" i="20" s="1"/>
  <c r="G34" i="20"/>
  <c r="H34" i="20"/>
  <c r="G35" i="20"/>
  <c r="K35" i="20" s="1"/>
  <c r="H35" i="20"/>
  <c r="L35" i="20" s="1"/>
  <c r="G36" i="20"/>
  <c r="K36" i="20" s="1"/>
  <c r="H36" i="20"/>
  <c r="G37" i="20"/>
  <c r="H37" i="20"/>
  <c r="G38" i="20"/>
  <c r="K38" i="20" s="1"/>
  <c r="H38" i="20"/>
  <c r="G39" i="20"/>
  <c r="H39" i="20"/>
  <c r="L39" i="20" s="1"/>
  <c r="G40" i="20"/>
  <c r="H40" i="20"/>
  <c r="G41" i="20"/>
  <c r="K41" i="20" s="1"/>
  <c r="H41" i="20"/>
  <c r="L41" i="20" s="1"/>
  <c r="G42" i="20"/>
  <c r="K42" i="20" s="1"/>
  <c r="H42" i="20"/>
  <c r="G43" i="20"/>
  <c r="H43" i="20"/>
  <c r="G44" i="20"/>
  <c r="K44" i="20" s="1"/>
  <c r="H44" i="20"/>
  <c r="G45" i="20"/>
  <c r="H45" i="20"/>
  <c r="L45" i="20" s="1"/>
  <c r="G46" i="20"/>
  <c r="H46" i="20"/>
  <c r="G47" i="20"/>
  <c r="K47" i="20" s="1"/>
  <c r="H47" i="20"/>
  <c r="L47" i="20" s="1"/>
  <c r="G48" i="20"/>
  <c r="K48" i="20" s="1"/>
  <c r="H48" i="20"/>
  <c r="G49" i="20"/>
  <c r="H49" i="20"/>
  <c r="G50" i="20"/>
  <c r="K50" i="20" s="1"/>
  <c r="H50" i="20"/>
  <c r="G51" i="20"/>
  <c r="H51" i="20"/>
  <c r="L51" i="20" s="1"/>
  <c r="G52" i="20"/>
  <c r="H52" i="20"/>
  <c r="G53" i="20"/>
  <c r="K53" i="20" s="1"/>
  <c r="H53" i="20"/>
  <c r="L53" i="20" s="1"/>
  <c r="G54" i="20"/>
  <c r="K54" i="20" s="1"/>
  <c r="H54" i="20"/>
  <c r="G55" i="20"/>
  <c r="H55" i="20"/>
  <c r="G56" i="20"/>
  <c r="K56" i="20" s="1"/>
  <c r="H56" i="20"/>
  <c r="G57" i="20"/>
  <c r="H57" i="20"/>
  <c r="L57" i="20" s="1"/>
  <c r="G58" i="20"/>
  <c r="H58" i="20"/>
  <c r="G59" i="20"/>
  <c r="K59" i="20" s="1"/>
  <c r="H59" i="20"/>
  <c r="L59" i="20" s="1"/>
  <c r="G60" i="20"/>
  <c r="H60" i="20"/>
  <c r="G61" i="20"/>
  <c r="H61" i="20"/>
  <c r="G62" i="20"/>
  <c r="K62" i="20" s="1"/>
  <c r="H62" i="20"/>
  <c r="G63" i="20"/>
  <c r="H63" i="20"/>
  <c r="L63" i="20" s="1"/>
  <c r="G64" i="20"/>
  <c r="H64" i="20"/>
  <c r="G65" i="20"/>
  <c r="K65" i="20" s="1"/>
  <c r="H65" i="20"/>
  <c r="L65" i="20" s="1"/>
  <c r="G66" i="20"/>
  <c r="H66" i="20"/>
  <c r="G67" i="20"/>
  <c r="H67" i="20"/>
  <c r="G68" i="20"/>
  <c r="K68" i="20" s="1"/>
  <c r="H68" i="20"/>
  <c r="G69" i="20"/>
  <c r="H69" i="20"/>
  <c r="L69" i="20" s="1"/>
  <c r="G70" i="20"/>
  <c r="H70" i="20"/>
  <c r="G71" i="20"/>
  <c r="K71" i="20" s="1"/>
  <c r="H71" i="20"/>
  <c r="L71" i="20" s="1"/>
  <c r="G72" i="20"/>
  <c r="H72" i="20"/>
  <c r="G73" i="20"/>
  <c r="H73" i="20"/>
  <c r="G74" i="20"/>
  <c r="K74" i="20" s="1"/>
  <c r="H74" i="20"/>
  <c r="G75" i="20"/>
  <c r="H75" i="20"/>
  <c r="L75" i="20" s="1"/>
  <c r="G76" i="20"/>
  <c r="H76" i="20"/>
  <c r="G77" i="20"/>
  <c r="K77" i="20" s="1"/>
  <c r="H77" i="20"/>
  <c r="L77" i="20" s="1"/>
  <c r="G78" i="20"/>
  <c r="H78" i="20"/>
  <c r="G79" i="20"/>
  <c r="H79" i="20"/>
  <c r="G80" i="20"/>
  <c r="K80" i="20" s="1"/>
  <c r="H80" i="20"/>
  <c r="G81" i="20"/>
  <c r="H81" i="20"/>
  <c r="L81" i="20" s="1"/>
  <c r="G82" i="20"/>
  <c r="H82" i="20"/>
  <c r="G83" i="20"/>
  <c r="K83" i="20" s="1"/>
  <c r="H83" i="20"/>
  <c r="L83" i="20" s="1"/>
  <c r="G84" i="20"/>
  <c r="H84" i="20"/>
  <c r="G85" i="20"/>
  <c r="H85" i="20"/>
  <c r="G86" i="20"/>
  <c r="K86" i="20" s="1"/>
  <c r="H86" i="20"/>
  <c r="G87" i="20"/>
  <c r="H87" i="20"/>
  <c r="L87" i="20" s="1"/>
  <c r="G88" i="20"/>
  <c r="H88" i="20"/>
  <c r="G89" i="20"/>
  <c r="K89" i="20" s="1"/>
  <c r="H89" i="20"/>
  <c r="L89" i="20" s="1"/>
  <c r="G90" i="20"/>
  <c r="H90" i="20"/>
  <c r="G91" i="20"/>
  <c r="H91" i="20"/>
  <c r="G92" i="20"/>
  <c r="K92" i="20" s="1"/>
  <c r="H92" i="20"/>
  <c r="G93" i="20"/>
  <c r="H93" i="20"/>
  <c r="L93" i="20" s="1"/>
  <c r="G94" i="20"/>
  <c r="H94" i="20"/>
  <c r="G95" i="20"/>
  <c r="K95" i="20" s="1"/>
  <c r="H95" i="20"/>
  <c r="L95" i="20" s="1"/>
  <c r="G96" i="20"/>
  <c r="H96" i="20"/>
  <c r="G97" i="20"/>
  <c r="H97" i="20"/>
  <c r="G98" i="20"/>
  <c r="K98" i="20" s="1"/>
  <c r="H98" i="20"/>
  <c r="G99" i="20"/>
  <c r="H99" i="20"/>
  <c r="L99" i="20" s="1"/>
  <c r="G100" i="20"/>
  <c r="H100" i="20"/>
  <c r="G101" i="20"/>
  <c r="K101" i="20" s="1"/>
  <c r="H101" i="20"/>
  <c r="L101" i="20" s="1"/>
  <c r="G102" i="20"/>
  <c r="H102" i="20"/>
  <c r="G103" i="20"/>
  <c r="H103" i="20"/>
  <c r="G104" i="20"/>
  <c r="K104" i="20" s="1"/>
  <c r="H104" i="20"/>
  <c r="G105" i="20"/>
  <c r="H105" i="20"/>
  <c r="L105" i="20" s="1"/>
  <c r="F6" i="20"/>
  <c r="F7" i="20"/>
  <c r="F8" i="20"/>
  <c r="E8" i="20" s="1"/>
  <c r="F9" i="20"/>
  <c r="E9" i="20" s="1"/>
  <c r="F10" i="20"/>
  <c r="E10" i="20" s="1"/>
  <c r="F11" i="20"/>
  <c r="F12" i="20"/>
  <c r="E12" i="20" s="1"/>
  <c r="F13" i="20"/>
  <c r="F14" i="20"/>
  <c r="E14" i="20" s="1"/>
  <c r="F15" i="20"/>
  <c r="F16" i="20"/>
  <c r="E16" i="20" s="1"/>
  <c r="F17" i="20"/>
  <c r="E17" i="20" s="1"/>
  <c r="F18" i="20"/>
  <c r="F19" i="20"/>
  <c r="F20" i="20"/>
  <c r="F21" i="20"/>
  <c r="E21" i="20" s="1"/>
  <c r="F22" i="20"/>
  <c r="J22" i="20" s="1"/>
  <c r="I22" i="20" s="1"/>
  <c r="F23" i="20"/>
  <c r="E23" i="20" s="1"/>
  <c r="F24" i="20"/>
  <c r="F25" i="20"/>
  <c r="E25" i="20" s="1"/>
  <c r="F26" i="20"/>
  <c r="F27" i="20"/>
  <c r="F28" i="20"/>
  <c r="E28" i="20" s="1"/>
  <c r="F29" i="20"/>
  <c r="F30" i="20"/>
  <c r="F31" i="20"/>
  <c r="E31" i="20" s="1"/>
  <c r="F32" i="20"/>
  <c r="E32" i="20" s="1"/>
  <c r="F33" i="20"/>
  <c r="F34" i="20"/>
  <c r="E34" i="20" s="1"/>
  <c r="F35" i="20"/>
  <c r="E35" i="20" s="1"/>
  <c r="F36" i="20"/>
  <c r="E36" i="20" s="1"/>
  <c r="F37" i="20"/>
  <c r="F38" i="20"/>
  <c r="F39" i="20"/>
  <c r="F40" i="20"/>
  <c r="E40" i="20" s="1"/>
  <c r="F41" i="20"/>
  <c r="F42" i="20"/>
  <c r="E42" i="20" s="1"/>
  <c r="F43" i="20"/>
  <c r="E43" i="20" s="1"/>
  <c r="F44" i="20"/>
  <c r="E44" i="20" s="1"/>
  <c r="F45" i="20"/>
  <c r="F46" i="20"/>
  <c r="J46" i="20" s="1"/>
  <c r="I46" i="20" s="1"/>
  <c r="F47" i="20"/>
  <c r="F48" i="20"/>
  <c r="E48" i="20" s="1"/>
  <c r="F49" i="20"/>
  <c r="E49" i="20" s="1"/>
  <c r="F50" i="20"/>
  <c r="F51" i="20"/>
  <c r="F52" i="20"/>
  <c r="E52" i="20" s="1"/>
  <c r="F53" i="20"/>
  <c r="F54" i="20"/>
  <c r="F55" i="20"/>
  <c r="F56" i="20"/>
  <c r="F57" i="20"/>
  <c r="E57" i="20" s="1"/>
  <c r="F58" i="20"/>
  <c r="J58" i="20" s="1"/>
  <c r="I58" i="20" s="1"/>
  <c r="F59" i="20"/>
  <c r="E59" i="20" s="1"/>
  <c r="F60" i="20"/>
  <c r="F61" i="20"/>
  <c r="F62" i="20"/>
  <c r="F63" i="20"/>
  <c r="E63" i="20" s="1"/>
  <c r="F64" i="20"/>
  <c r="E64" i="20" s="1"/>
  <c r="F65" i="20"/>
  <c r="F66" i="20"/>
  <c r="E66" i="20" s="1"/>
  <c r="F67" i="20"/>
  <c r="E67" i="20" s="1"/>
  <c r="F68" i="20"/>
  <c r="E68" i="20" s="1"/>
  <c r="F69" i="20"/>
  <c r="F70" i="20"/>
  <c r="J70" i="20" s="1"/>
  <c r="I70" i="20" s="1"/>
  <c r="F71" i="20"/>
  <c r="F72" i="20"/>
  <c r="E72" i="20" s="1"/>
  <c r="F73" i="20"/>
  <c r="F74" i="20"/>
  <c r="E74" i="20" s="1"/>
  <c r="F75" i="20"/>
  <c r="F76" i="20"/>
  <c r="E76" i="20" s="1"/>
  <c r="F77" i="20"/>
  <c r="F78" i="20"/>
  <c r="F79" i="20"/>
  <c r="F80" i="20"/>
  <c r="F81" i="20"/>
  <c r="F82" i="20"/>
  <c r="J82" i="20" s="1"/>
  <c r="I82" i="20" s="1"/>
  <c r="F83" i="20"/>
  <c r="E83" i="20" s="1"/>
  <c r="F84" i="20"/>
  <c r="E84" i="20" s="1"/>
  <c r="F85" i="20"/>
  <c r="F86" i="20"/>
  <c r="F87" i="20"/>
  <c r="F88" i="20"/>
  <c r="E88" i="20" s="1"/>
  <c r="F89" i="20"/>
  <c r="F90" i="20"/>
  <c r="E90" i="20" s="1"/>
  <c r="F91" i="20"/>
  <c r="E91" i="20" s="1"/>
  <c r="F92" i="20"/>
  <c r="E92" i="20" s="1"/>
  <c r="F93" i="20"/>
  <c r="E93" i="20" s="1"/>
  <c r="F94" i="20"/>
  <c r="J94" i="20" s="1"/>
  <c r="I94" i="20" s="1"/>
  <c r="F95" i="20"/>
  <c r="F96" i="20"/>
  <c r="E96" i="20" s="1"/>
  <c r="F97" i="20"/>
  <c r="E97" i="20" s="1"/>
  <c r="F98" i="20"/>
  <c r="F99" i="20"/>
  <c r="F100" i="20"/>
  <c r="F101" i="20"/>
  <c r="F102" i="20"/>
  <c r="F103" i="20"/>
  <c r="E103" i="20" s="1"/>
  <c r="F104" i="20"/>
  <c r="E104" i="20" s="1"/>
  <c r="F105" i="20"/>
  <c r="F5" i="20"/>
  <c r="E5" i="20" s="1"/>
  <c r="C5" i="20"/>
  <c r="D5" i="20"/>
  <c r="C6" i="20"/>
  <c r="D6" i="20"/>
  <c r="C7" i="20"/>
  <c r="D7" i="20"/>
  <c r="C8" i="20"/>
  <c r="D8" i="20"/>
  <c r="C9" i="20"/>
  <c r="D9" i="20"/>
  <c r="C10" i="20"/>
  <c r="D10" i="20"/>
  <c r="C11" i="20"/>
  <c r="D11" i="20"/>
  <c r="C12" i="20"/>
  <c r="D12" i="20"/>
  <c r="C13" i="20"/>
  <c r="D13" i="20"/>
  <c r="C14" i="20"/>
  <c r="D14" i="20"/>
  <c r="C15" i="20"/>
  <c r="D15" i="20"/>
  <c r="C16" i="20"/>
  <c r="D16" i="20"/>
  <c r="C17" i="20"/>
  <c r="D17" i="20"/>
  <c r="C18" i="20"/>
  <c r="D18" i="20"/>
  <c r="C19" i="20"/>
  <c r="D19" i="20"/>
  <c r="C20" i="20"/>
  <c r="D20" i="20"/>
  <c r="C21" i="20"/>
  <c r="D21" i="20"/>
  <c r="C22" i="20"/>
  <c r="D22" i="20"/>
  <c r="C23" i="20"/>
  <c r="D23" i="20"/>
  <c r="C24" i="20"/>
  <c r="D24" i="20"/>
  <c r="C25" i="20"/>
  <c r="D25" i="20"/>
  <c r="C26" i="20"/>
  <c r="D26" i="20"/>
  <c r="C27" i="20"/>
  <c r="D27" i="20"/>
  <c r="C28" i="20"/>
  <c r="D28" i="20"/>
  <c r="C29" i="20"/>
  <c r="D29" i="20"/>
  <c r="C30" i="20"/>
  <c r="D30" i="20"/>
  <c r="C31" i="20"/>
  <c r="D31" i="20"/>
  <c r="C32" i="20"/>
  <c r="D32" i="20"/>
  <c r="C33" i="20"/>
  <c r="D33" i="20"/>
  <c r="C34" i="20"/>
  <c r="D34" i="20"/>
  <c r="C35" i="20"/>
  <c r="D35" i="20"/>
  <c r="C36" i="20"/>
  <c r="D36" i="20"/>
  <c r="C37" i="20"/>
  <c r="D37" i="20"/>
  <c r="C38" i="20"/>
  <c r="D38" i="20"/>
  <c r="C39" i="20"/>
  <c r="D39" i="20"/>
  <c r="C40" i="20"/>
  <c r="D40" i="20"/>
  <c r="C41" i="20"/>
  <c r="D41" i="20"/>
  <c r="C42" i="20"/>
  <c r="D42" i="20"/>
  <c r="C43" i="20"/>
  <c r="D43" i="20"/>
  <c r="C44" i="20"/>
  <c r="D44" i="20"/>
  <c r="C45" i="20"/>
  <c r="D45" i="20"/>
  <c r="C46" i="20"/>
  <c r="D46" i="20"/>
  <c r="C47" i="20"/>
  <c r="D47" i="20"/>
  <c r="C48" i="20"/>
  <c r="D48" i="20"/>
  <c r="C49" i="20"/>
  <c r="D49" i="20"/>
  <c r="C50" i="20"/>
  <c r="D50" i="20"/>
  <c r="C51" i="20"/>
  <c r="D51" i="20"/>
  <c r="C52" i="20"/>
  <c r="D52" i="20"/>
  <c r="C53" i="20"/>
  <c r="D53" i="20"/>
  <c r="C54" i="20"/>
  <c r="D54" i="20"/>
  <c r="C55" i="20"/>
  <c r="D55" i="20"/>
  <c r="C56" i="20"/>
  <c r="D56" i="20"/>
  <c r="C57" i="20"/>
  <c r="D57" i="20"/>
  <c r="C58" i="20"/>
  <c r="D58" i="20"/>
  <c r="C59" i="20"/>
  <c r="D59" i="20"/>
  <c r="C60" i="20"/>
  <c r="D60" i="20"/>
  <c r="C61" i="20"/>
  <c r="D61" i="20"/>
  <c r="C62" i="20"/>
  <c r="D62" i="20"/>
  <c r="C63" i="20"/>
  <c r="D63" i="20"/>
  <c r="C64" i="20"/>
  <c r="D64" i="20"/>
  <c r="C65" i="20"/>
  <c r="D65" i="20"/>
  <c r="C66" i="20"/>
  <c r="D66" i="20"/>
  <c r="C67" i="20"/>
  <c r="D67" i="20"/>
  <c r="C68" i="20"/>
  <c r="D68" i="20"/>
  <c r="C69" i="20"/>
  <c r="D69" i="20"/>
  <c r="C70" i="20"/>
  <c r="D70" i="20"/>
  <c r="C71" i="20"/>
  <c r="D71" i="20"/>
  <c r="C72" i="20"/>
  <c r="D72" i="20"/>
  <c r="C73" i="20"/>
  <c r="D73" i="20"/>
  <c r="C74" i="20"/>
  <c r="D74" i="20"/>
  <c r="C75" i="20"/>
  <c r="D75" i="20"/>
  <c r="C76" i="20"/>
  <c r="D76" i="20"/>
  <c r="C77" i="20"/>
  <c r="D77" i="20"/>
  <c r="C78" i="20"/>
  <c r="D78" i="20"/>
  <c r="C79" i="20"/>
  <c r="D79" i="20"/>
  <c r="C80" i="20"/>
  <c r="D80" i="20"/>
  <c r="C81" i="20"/>
  <c r="D81" i="20"/>
  <c r="C82" i="20"/>
  <c r="D82" i="20"/>
  <c r="C83" i="20"/>
  <c r="D83" i="20"/>
  <c r="C84" i="20"/>
  <c r="D84" i="20"/>
  <c r="C85" i="20"/>
  <c r="D85" i="20"/>
  <c r="C86" i="20"/>
  <c r="D86" i="20"/>
  <c r="C87" i="20"/>
  <c r="D87" i="20"/>
  <c r="C88" i="20"/>
  <c r="D88" i="20"/>
  <c r="C89" i="20"/>
  <c r="D89" i="20"/>
  <c r="C90" i="20"/>
  <c r="D90" i="20"/>
  <c r="C91" i="20"/>
  <c r="D91" i="20"/>
  <c r="C92" i="20"/>
  <c r="D92" i="20"/>
  <c r="C93" i="20"/>
  <c r="D93" i="20"/>
  <c r="C94" i="20"/>
  <c r="D94" i="20"/>
  <c r="C95" i="20"/>
  <c r="D95" i="20"/>
  <c r="C96" i="20"/>
  <c r="D96" i="20"/>
  <c r="C97" i="20"/>
  <c r="D97" i="20"/>
  <c r="C98" i="20"/>
  <c r="D98" i="20"/>
  <c r="C99" i="20"/>
  <c r="D99" i="20"/>
  <c r="C100" i="20"/>
  <c r="D100" i="20"/>
  <c r="C101" i="20"/>
  <c r="D101" i="20"/>
  <c r="C102" i="20"/>
  <c r="D102" i="20"/>
  <c r="C103" i="20"/>
  <c r="D103" i="20"/>
  <c r="C104" i="20"/>
  <c r="D104" i="20"/>
  <c r="C105" i="20"/>
  <c r="D105" i="20"/>
  <c r="B6" i="20"/>
  <c r="B7" i="20"/>
  <c r="B8" i="20"/>
  <c r="B9" i="20"/>
  <c r="B10" i="20"/>
  <c r="B11" i="20"/>
  <c r="B12" i="20"/>
  <c r="B13" i="20"/>
  <c r="B14" i="20"/>
  <c r="B15" i="20"/>
  <c r="B16" i="20"/>
  <c r="B17" i="20"/>
  <c r="B18" i="20"/>
  <c r="B19" i="20"/>
  <c r="B20" i="20"/>
  <c r="B21" i="20"/>
  <c r="B22" i="20"/>
  <c r="B23" i="20"/>
  <c r="B24" i="20"/>
  <c r="B25" i="20"/>
  <c r="B26" i="20"/>
  <c r="B27" i="20"/>
  <c r="B28" i="20"/>
  <c r="B29" i="20"/>
  <c r="B30" i="20"/>
  <c r="B31" i="20"/>
  <c r="B32" i="20"/>
  <c r="B33" i="20"/>
  <c r="B34" i="20"/>
  <c r="B35" i="20"/>
  <c r="B36" i="20"/>
  <c r="B37" i="20"/>
  <c r="B38" i="20"/>
  <c r="B39" i="20"/>
  <c r="B40" i="20"/>
  <c r="B41" i="20"/>
  <c r="B42" i="20"/>
  <c r="B43" i="20"/>
  <c r="B44" i="20"/>
  <c r="B45" i="20"/>
  <c r="B46" i="20"/>
  <c r="B47" i="20"/>
  <c r="B48" i="20"/>
  <c r="B49" i="20"/>
  <c r="B50" i="20"/>
  <c r="B51" i="20"/>
  <c r="B52" i="20"/>
  <c r="B53" i="20"/>
  <c r="B54" i="20"/>
  <c r="B55" i="20"/>
  <c r="B56" i="20"/>
  <c r="B57" i="20"/>
  <c r="B58" i="20"/>
  <c r="B59" i="20"/>
  <c r="B60" i="20"/>
  <c r="B61" i="20"/>
  <c r="B62" i="20"/>
  <c r="B63" i="20"/>
  <c r="B64" i="20"/>
  <c r="B65" i="20"/>
  <c r="B66" i="20"/>
  <c r="B67" i="20"/>
  <c r="B68" i="20"/>
  <c r="B69" i="20"/>
  <c r="B70" i="20"/>
  <c r="B71" i="20"/>
  <c r="B72" i="20"/>
  <c r="B73" i="20"/>
  <c r="B74" i="20"/>
  <c r="B75" i="20"/>
  <c r="B76" i="20"/>
  <c r="B77" i="20"/>
  <c r="B78" i="20"/>
  <c r="B79" i="20"/>
  <c r="B80" i="20"/>
  <c r="B81" i="20"/>
  <c r="B82" i="20"/>
  <c r="B83" i="20"/>
  <c r="B84" i="20"/>
  <c r="B85" i="20"/>
  <c r="B86" i="20"/>
  <c r="B87" i="20"/>
  <c r="B88" i="20"/>
  <c r="B89" i="20"/>
  <c r="B90" i="20"/>
  <c r="B91" i="20"/>
  <c r="B92" i="20"/>
  <c r="B93" i="20"/>
  <c r="B94" i="20"/>
  <c r="B95" i="20"/>
  <c r="B96" i="20"/>
  <c r="B97" i="20"/>
  <c r="B98" i="20"/>
  <c r="B99" i="20"/>
  <c r="B100" i="20"/>
  <c r="B101" i="20"/>
  <c r="B102" i="20"/>
  <c r="B103" i="20"/>
  <c r="B104" i="20"/>
  <c r="B105" i="20"/>
  <c r="B5" i="20"/>
  <c r="O27" i="6"/>
  <c r="M87" i="20"/>
  <c r="E85" i="20"/>
  <c r="M83" i="20"/>
  <c r="E80" i="20"/>
  <c r="E79" i="20"/>
  <c r="M75" i="20"/>
  <c r="E75" i="20"/>
  <c r="E73" i="20"/>
  <c r="M62" i="20"/>
  <c r="E61" i="20"/>
  <c r="E60" i="20"/>
  <c r="E55" i="20"/>
  <c r="E51" i="20"/>
  <c r="M48" i="20"/>
  <c r="E37" i="20"/>
  <c r="E27" i="20"/>
  <c r="E24" i="20"/>
  <c r="M20" i="20"/>
  <c r="E19" i="20"/>
  <c r="M17" i="20"/>
  <c r="E13" i="20"/>
  <c r="E7" i="20"/>
  <c r="J95" i="20" l="1"/>
  <c r="I95" i="20" s="1"/>
  <c r="J71" i="20"/>
  <c r="I71" i="20" s="1"/>
  <c r="J47" i="20"/>
  <c r="I47" i="20" s="1"/>
  <c r="J11" i="20"/>
  <c r="I11" i="20" s="1"/>
  <c r="J101" i="20"/>
  <c r="I101" i="20" s="1"/>
  <c r="J89" i="20"/>
  <c r="I89" i="20" s="1"/>
  <c r="J77" i="20"/>
  <c r="I77" i="20" s="1"/>
  <c r="J65" i="20"/>
  <c r="I65" i="20" s="1"/>
  <c r="J53" i="20"/>
  <c r="I53" i="20" s="1"/>
  <c r="J41" i="20"/>
  <c r="I41" i="20" s="1"/>
  <c r="J29" i="20"/>
  <c r="I29" i="20" s="1"/>
  <c r="L104" i="20"/>
  <c r="K51" i="20"/>
  <c r="K45" i="20"/>
  <c r="K39" i="20"/>
  <c r="K33" i="20"/>
  <c r="K27" i="20"/>
  <c r="K21" i="20"/>
  <c r="K15" i="20"/>
  <c r="K9" i="20"/>
  <c r="K58" i="20"/>
  <c r="K52" i="20"/>
  <c r="K46" i="20"/>
  <c r="K40" i="20"/>
  <c r="K34" i="20"/>
  <c r="K28" i="20"/>
  <c r="K22" i="20"/>
  <c r="K16" i="20"/>
  <c r="K10" i="20"/>
  <c r="K55" i="20"/>
  <c r="K49" i="20"/>
  <c r="K43" i="20"/>
  <c r="K37" i="20"/>
  <c r="K31" i="20"/>
  <c r="K25" i="20"/>
  <c r="K19" i="20"/>
  <c r="K13" i="20"/>
  <c r="K7" i="20"/>
  <c r="J99" i="20"/>
  <c r="I99" i="20" s="1"/>
  <c r="J87" i="20"/>
  <c r="I87" i="20" s="1"/>
  <c r="J75" i="20"/>
  <c r="I75" i="20" s="1"/>
  <c r="J63" i="20"/>
  <c r="I63" i="20" s="1"/>
  <c r="J51" i="20"/>
  <c r="I51" i="20" s="1"/>
  <c r="J39" i="20"/>
  <c r="I39" i="20" s="1"/>
  <c r="J27" i="20"/>
  <c r="I27" i="20" s="1"/>
  <c r="J15" i="20"/>
  <c r="I15" i="20" s="1"/>
  <c r="L103" i="20"/>
  <c r="L97" i="20"/>
  <c r="L91" i="20"/>
  <c r="L85" i="20"/>
  <c r="L79" i="20"/>
  <c r="L73" i="20"/>
  <c r="L67" i="20"/>
  <c r="L61" i="20"/>
  <c r="L55" i="20"/>
  <c r="L49" i="20"/>
  <c r="L43" i="20"/>
  <c r="L37" i="20"/>
  <c r="L31" i="20"/>
  <c r="L25" i="20"/>
  <c r="L19" i="20"/>
  <c r="L13" i="20"/>
  <c r="L7" i="20"/>
  <c r="L102" i="20"/>
  <c r="L96" i="20"/>
  <c r="L90" i="20"/>
  <c r="L84" i="20"/>
  <c r="L78" i="20"/>
  <c r="L72" i="20"/>
  <c r="L66" i="20"/>
  <c r="L60" i="20"/>
  <c r="L54" i="20"/>
  <c r="L48" i="20"/>
  <c r="L42" i="20"/>
  <c r="L36" i="20"/>
  <c r="L30" i="20"/>
  <c r="L24" i="20"/>
  <c r="L18" i="20"/>
  <c r="L12" i="20"/>
  <c r="L6" i="20"/>
  <c r="J32" i="20"/>
  <c r="I32" i="20" s="1"/>
  <c r="J20" i="20"/>
  <c r="I20" i="20" s="1"/>
  <c r="J102" i="20"/>
  <c r="I102" i="20" s="1"/>
  <c r="J78" i="20"/>
  <c r="I78" i="20" s="1"/>
  <c r="J54" i="20"/>
  <c r="I54" i="20" s="1"/>
  <c r="J30" i="20"/>
  <c r="I30" i="20" s="1"/>
  <c r="J18" i="20"/>
  <c r="I18" i="20" s="1"/>
  <c r="J6" i="20"/>
  <c r="I6" i="20" s="1"/>
  <c r="K100" i="20"/>
  <c r="K94" i="20"/>
  <c r="K88" i="20"/>
  <c r="K82" i="20"/>
  <c r="K76" i="20"/>
  <c r="K70" i="20"/>
  <c r="K64" i="20"/>
  <c r="E87" i="20"/>
  <c r="J100" i="20"/>
  <c r="I100" i="20" s="1"/>
  <c r="J76" i="20"/>
  <c r="I76" i="20" s="1"/>
  <c r="J52" i="20"/>
  <c r="I52" i="20" s="1"/>
  <c r="J28" i="20"/>
  <c r="I28" i="20" s="1"/>
  <c r="J16" i="20"/>
  <c r="I16" i="20" s="1"/>
  <c r="K103" i="20"/>
  <c r="K97" i="20"/>
  <c r="K91" i="20"/>
  <c r="K85" i="20"/>
  <c r="K79" i="20"/>
  <c r="K73" i="20"/>
  <c r="K67" i="20"/>
  <c r="K61" i="20"/>
  <c r="E65" i="20"/>
  <c r="E15" i="20"/>
  <c r="E53" i="20"/>
  <c r="E39" i="20"/>
  <c r="E29" i="20"/>
  <c r="E41" i="20"/>
  <c r="J56" i="20"/>
  <c r="I56" i="20" s="1"/>
  <c r="E77" i="20"/>
  <c r="E99" i="20"/>
  <c r="J80" i="20"/>
  <c r="I80" i="20" s="1"/>
  <c r="E56" i="20"/>
  <c r="E100" i="20"/>
  <c r="K105" i="20"/>
  <c r="K99" i="20"/>
  <c r="K93" i="20"/>
  <c r="K87" i="20"/>
  <c r="K81" i="20"/>
  <c r="K75" i="20"/>
  <c r="K69" i="20"/>
  <c r="K63" i="20"/>
  <c r="K57" i="20"/>
  <c r="J98" i="20"/>
  <c r="I98" i="20" s="1"/>
  <c r="J86" i="20"/>
  <c r="I86" i="20" s="1"/>
  <c r="J74" i="20"/>
  <c r="I74" i="20" s="1"/>
  <c r="J62" i="20"/>
  <c r="I62" i="20" s="1"/>
  <c r="J50" i="20"/>
  <c r="I50" i="20" s="1"/>
  <c r="J38" i="20"/>
  <c r="I38" i="20" s="1"/>
  <c r="J26" i="20"/>
  <c r="I26" i="20" s="1"/>
  <c r="J14" i="20"/>
  <c r="I14" i="20" s="1"/>
  <c r="E11" i="20"/>
  <c r="E47" i="20"/>
  <c r="E95" i="20"/>
  <c r="K102" i="20"/>
  <c r="K96" i="20"/>
  <c r="K90" i="20"/>
  <c r="K84" i="20"/>
  <c r="K78" i="20"/>
  <c r="K72" i="20"/>
  <c r="K66" i="20"/>
  <c r="K60" i="20"/>
  <c r="J105" i="20"/>
  <c r="I105" i="20" s="1"/>
  <c r="J81" i="20"/>
  <c r="I81" i="20" s="1"/>
  <c r="J69" i="20"/>
  <c r="I69" i="20" s="1"/>
  <c r="J57" i="20"/>
  <c r="I57" i="20" s="1"/>
  <c r="J45" i="20"/>
  <c r="I45" i="20" s="1"/>
  <c r="J33" i="20"/>
  <c r="I33" i="20" s="1"/>
  <c r="J9" i="20"/>
  <c r="I9" i="20" s="1"/>
  <c r="E69" i="20"/>
  <c r="E20" i="20"/>
  <c r="E71" i="20"/>
  <c r="E89" i="20"/>
  <c r="E101" i="20"/>
  <c r="J103" i="20"/>
  <c r="I103" i="20" s="1"/>
  <c r="J91" i="20"/>
  <c r="I91" i="20" s="1"/>
  <c r="J79" i="20"/>
  <c r="I79" i="20" s="1"/>
  <c r="J67" i="20"/>
  <c r="I67" i="20" s="1"/>
  <c r="J55" i="20"/>
  <c r="I55" i="20" s="1"/>
  <c r="J43" i="20"/>
  <c r="I43" i="20" s="1"/>
  <c r="J31" i="20"/>
  <c r="I31" i="20" s="1"/>
  <c r="J19" i="20"/>
  <c r="I19" i="20" s="1"/>
  <c r="J7" i="20"/>
  <c r="I7" i="20" s="1"/>
  <c r="L100" i="20"/>
  <c r="L94" i="20"/>
  <c r="L88" i="20"/>
  <c r="L82" i="20"/>
  <c r="L76" i="20"/>
  <c r="L70" i="20"/>
  <c r="L64" i="20"/>
  <c r="L58" i="20"/>
  <c r="L52" i="20"/>
  <c r="L46" i="20"/>
  <c r="L40" i="20"/>
  <c r="L34" i="20"/>
  <c r="L28" i="20"/>
  <c r="L22" i="20"/>
  <c r="L16" i="20"/>
  <c r="L10" i="20"/>
  <c r="J12" i="20"/>
  <c r="I12" i="20" s="1"/>
  <c r="J88" i="20"/>
  <c r="I88" i="20" s="1"/>
  <c r="L98" i="20"/>
  <c r="L92" i="20"/>
  <c r="L86" i="20"/>
  <c r="L80" i="20"/>
  <c r="L74" i="20"/>
  <c r="L68" i="20"/>
  <c r="L62" i="20"/>
  <c r="L56" i="20"/>
  <c r="L50" i="20"/>
  <c r="L44" i="20"/>
  <c r="L38" i="20"/>
  <c r="L32" i="20"/>
  <c r="L26" i="20"/>
  <c r="L20" i="20"/>
  <c r="L14" i="20"/>
  <c r="L8" i="20"/>
  <c r="E22" i="20"/>
  <c r="E6" i="20"/>
  <c r="E33" i="20"/>
  <c r="J64" i="20"/>
  <c r="I64" i="20" s="1"/>
  <c r="E45" i="20"/>
  <c r="J97" i="20"/>
  <c r="I97" i="20" s="1"/>
  <c r="J85" i="20"/>
  <c r="I85" i="20" s="1"/>
  <c r="J73" i="20"/>
  <c r="I73" i="20" s="1"/>
  <c r="J61" i="20"/>
  <c r="I61" i="20" s="1"/>
  <c r="J49" i="20"/>
  <c r="I49" i="20" s="1"/>
  <c r="J37" i="20"/>
  <c r="I37" i="20" s="1"/>
  <c r="J25" i="20"/>
  <c r="I25" i="20" s="1"/>
  <c r="J13" i="20"/>
  <c r="I13" i="20" s="1"/>
  <c r="E81" i="20"/>
  <c r="E82" i="20"/>
  <c r="J72" i="20"/>
  <c r="I72" i="20" s="1"/>
  <c r="J60" i="20"/>
  <c r="I60" i="20" s="1"/>
  <c r="J48" i="20"/>
  <c r="I48" i="20" s="1"/>
  <c r="J36" i="20"/>
  <c r="I36" i="20" s="1"/>
  <c r="J24" i="20"/>
  <c r="I24" i="20" s="1"/>
  <c r="J40" i="20"/>
  <c r="I40" i="20" s="1"/>
  <c r="E18" i="20"/>
  <c r="E58" i="20"/>
  <c r="E94" i="20"/>
  <c r="J5" i="20"/>
  <c r="I5" i="20" s="1"/>
  <c r="J8" i="20"/>
  <c r="I8" i="20" s="1"/>
  <c r="J96" i="20"/>
  <c r="I96" i="20" s="1"/>
  <c r="J84" i="20"/>
  <c r="I84" i="20" s="1"/>
  <c r="E70" i="20"/>
  <c r="J83" i="20"/>
  <c r="I83" i="20" s="1"/>
  <c r="J59" i="20"/>
  <c r="I59" i="20" s="1"/>
  <c r="J35" i="20"/>
  <c r="I35" i="20" s="1"/>
  <c r="J23" i="20"/>
  <c r="I23" i="20" s="1"/>
  <c r="E46" i="20"/>
  <c r="E86" i="20"/>
  <c r="E105" i="20"/>
  <c r="J34" i="20"/>
  <c r="I34" i="20" s="1"/>
  <c r="E38" i="20"/>
  <c r="E62" i="20"/>
  <c r="J17" i="20"/>
  <c r="I17" i="20" s="1"/>
  <c r="J93" i="20"/>
  <c r="I93" i="20" s="1"/>
  <c r="J21" i="20"/>
  <c r="I21" i="20" s="1"/>
  <c r="J104" i="20"/>
  <c r="I104" i="20" s="1"/>
  <c r="J92" i="20"/>
  <c r="I92" i="20" s="1"/>
  <c r="J68" i="20"/>
  <c r="I68" i="20" s="1"/>
  <c r="J44" i="20"/>
  <c r="I44" i="20" s="1"/>
  <c r="E98" i="20"/>
  <c r="J90" i="20"/>
  <c r="I90" i="20" s="1"/>
  <c r="J66" i="20"/>
  <c r="I66" i="20" s="1"/>
  <c r="J42" i="20"/>
  <c r="I42" i="20" s="1"/>
  <c r="E26" i="20"/>
  <c r="E50" i="20"/>
  <c r="J10" i="20"/>
  <c r="I10" i="20" s="1"/>
  <c r="M29" i="20"/>
  <c r="M36" i="20"/>
  <c r="M99" i="20"/>
  <c r="M81" i="20"/>
  <c r="M5" i="20"/>
  <c r="E30" i="20"/>
  <c r="E54" i="20"/>
  <c r="E78" i="20"/>
  <c r="E102" i="20"/>
  <c r="G146" i="20"/>
  <c r="H146" i="20"/>
  <c r="I146" i="20"/>
  <c r="J146" i="20"/>
  <c r="K146" i="20"/>
  <c r="L146" i="20"/>
  <c r="M146" i="20"/>
  <c r="N146" i="20"/>
  <c r="O146" i="20"/>
  <c r="P146" i="20"/>
  <c r="Q146" i="20"/>
  <c r="F146" i="20"/>
  <c r="B57" i="21" l="1"/>
  <c r="C57" i="21"/>
  <c r="D57" i="21"/>
  <c r="E57" i="21"/>
  <c r="B58" i="21"/>
  <c r="C58" i="21"/>
  <c r="D58" i="21"/>
  <c r="E58" i="21"/>
  <c r="B59" i="21"/>
  <c r="C59" i="21"/>
  <c r="D59" i="21"/>
  <c r="E59" i="21"/>
  <c r="B60" i="21"/>
  <c r="C60" i="21"/>
  <c r="D60" i="21"/>
  <c r="E60" i="21"/>
  <c r="B61" i="21"/>
  <c r="C61" i="21"/>
  <c r="D61" i="21"/>
  <c r="E61" i="21"/>
  <c r="B62" i="21"/>
  <c r="C62" i="21"/>
  <c r="D62" i="21"/>
  <c r="E62" i="21"/>
  <c r="B63" i="21"/>
  <c r="C63" i="21"/>
  <c r="D63" i="21"/>
  <c r="E63" i="21"/>
  <c r="B64" i="21"/>
  <c r="C64" i="21"/>
  <c r="D64" i="21"/>
  <c r="E64" i="21"/>
  <c r="B65" i="21"/>
  <c r="C65" i="21"/>
  <c r="D65" i="21"/>
  <c r="E65" i="21"/>
  <c r="B66" i="21"/>
  <c r="C66" i="21"/>
  <c r="D66" i="21"/>
  <c r="E66" i="21"/>
  <c r="B67" i="21"/>
  <c r="C67" i="21"/>
  <c r="D67" i="21"/>
  <c r="E67" i="21"/>
  <c r="B68" i="21"/>
  <c r="C68" i="21"/>
  <c r="D68" i="21"/>
  <c r="E68" i="21"/>
  <c r="B69" i="21"/>
  <c r="C69" i="21"/>
  <c r="D69" i="21"/>
  <c r="E69" i="21"/>
  <c r="B70" i="21"/>
  <c r="C70" i="21"/>
  <c r="D70" i="21"/>
  <c r="E70" i="21"/>
  <c r="B71" i="21"/>
  <c r="C71" i="21"/>
  <c r="D71" i="21"/>
  <c r="E71" i="21"/>
  <c r="B72" i="21"/>
  <c r="C72" i="21"/>
  <c r="D72" i="21"/>
  <c r="E72" i="21"/>
  <c r="B73" i="21"/>
  <c r="C73" i="21"/>
  <c r="D73" i="21"/>
  <c r="E73" i="21"/>
  <c r="B74" i="21"/>
  <c r="C74" i="21"/>
  <c r="D74" i="21"/>
  <c r="E74" i="21"/>
  <c r="B75" i="21"/>
  <c r="C75" i="21"/>
  <c r="D75" i="21"/>
  <c r="E75" i="21"/>
  <c r="B76" i="21"/>
  <c r="C76" i="21"/>
  <c r="D76" i="21"/>
  <c r="E76" i="21"/>
  <c r="B77" i="21"/>
  <c r="C77" i="21"/>
  <c r="D77" i="21"/>
  <c r="E77" i="21"/>
  <c r="B78" i="21"/>
  <c r="C78" i="21"/>
  <c r="D78" i="21"/>
  <c r="E78" i="21"/>
  <c r="B79" i="21"/>
  <c r="C79" i="21"/>
  <c r="D79" i="21"/>
  <c r="E79" i="21"/>
  <c r="B80" i="21"/>
  <c r="C80" i="21"/>
  <c r="D80" i="21"/>
  <c r="E80" i="21"/>
  <c r="B81" i="21"/>
  <c r="C81" i="21"/>
  <c r="D81" i="21"/>
  <c r="E81" i="21"/>
  <c r="B82" i="21"/>
  <c r="C82" i="21"/>
  <c r="D82" i="21"/>
  <c r="E82" i="21"/>
  <c r="B83" i="21"/>
  <c r="C83" i="21"/>
  <c r="D83" i="21"/>
  <c r="E83" i="21"/>
  <c r="B84" i="21"/>
  <c r="C84" i="21"/>
  <c r="D84" i="21"/>
  <c r="E84" i="21"/>
  <c r="B85" i="21"/>
  <c r="C85" i="21"/>
  <c r="D85" i="21"/>
  <c r="E85" i="21"/>
  <c r="B86" i="21"/>
  <c r="C86" i="21"/>
  <c r="D86" i="21"/>
  <c r="E86" i="21"/>
  <c r="B87" i="21"/>
  <c r="C87" i="21"/>
  <c r="D87" i="21"/>
  <c r="E87" i="21"/>
  <c r="B88" i="21"/>
  <c r="C88" i="21"/>
  <c r="D88" i="21"/>
  <c r="E88" i="21"/>
  <c r="B89" i="21"/>
  <c r="C89" i="21"/>
  <c r="D89" i="21"/>
  <c r="E89" i="21"/>
  <c r="B90" i="21"/>
  <c r="C90" i="21"/>
  <c r="D90" i="21"/>
  <c r="E90" i="21"/>
  <c r="B91" i="21"/>
  <c r="C91" i="21"/>
  <c r="D91" i="21"/>
  <c r="E91" i="21"/>
  <c r="B92" i="21"/>
  <c r="C92" i="21"/>
  <c r="D92" i="21"/>
  <c r="E92" i="21"/>
  <c r="B93" i="21"/>
  <c r="C93" i="21"/>
  <c r="D93" i="21"/>
  <c r="E93" i="21"/>
  <c r="B94" i="21"/>
  <c r="C94" i="21"/>
  <c r="D94" i="21"/>
  <c r="E94" i="21"/>
  <c r="B95" i="21"/>
  <c r="C95" i="21"/>
  <c r="D95" i="21"/>
  <c r="E95" i="21"/>
  <c r="B96" i="21"/>
  <c r="C96" i="21"/>
  <c r="D96" i="21"/>
  <c r="E96" i="21"/>
  <c r="B97" i="21"/>
  <c r="C97" i="21"/>
  <c r="D97" i="21"/>
  <c r="E97" i="21"/>
  <c r="B98" i="21"/>
  <c r="C98" i="21"/>
  <c r="D98" i="21"/>
  <c r="E98" i="21"/>
  <c r="B99" i="21"/>
  <c r="C99" i="21"/>
  <c r="D99" i="21"/>
  <c r="E99" i="21"/>
  <c r="K11" i="21"/>
  <c r="D11" i="21"/>
  <c r="F14" i="21"/>
  <c r="F13" i="21"/>
  <c r="D14" i="21"/>
  <c r="F12" i="21"/>
  <c r="E30" i="21"/>
  <c r="E31" i="21"/>
  <c r="E32" i="21"/>
  <c r="E33" i="21"/>
  <c r="E34" i="21"/>
  <c r="E35" i="21"/>
  <c r="E36" i="21"/>
  <c r="E37" i="21"/>
  <c r="E38" i="21"/>
  <c r="E39" i="21"/>
  <c r="E40" i="21"/>
  <c r="E41" i="21"/>
  <c r="E42" i="21"/>
  <c r="E43" i="21"/>
  <c r="E44" i="21"/>
  <c r="E45" i="21"/>
  <c r="E46" i="21"/>
  <c r="E47" i="21"/>
  <c r="E48" i="21"/>
  <c r="E49" i="21"/>
  <c r="E50" i="21"/>
  <c r="E51" i="21"/>
  <c r="E52" i="21"/>
  <c r="E53" i="21"/>
  <c r="E54" i="21"/>
  <c r="E55" i="21"/>
  <c r="E56" i="21"/>
  <c r="B48" i="21"/>
  <c r="C48" i="21"/>
  <c r="D48" i="21"/>
  <c r="B49" i="21"/>
  <c r="C49" i="21"/>
  <c r="D49" i="21"/>
  <c r="B50" i="21"/>
  <c r="C50" i="21"/>
  <c r="D50" i="21"/>
  <c r="B51" i="21"/>
  <c r="C51" i="21"/>
  <c r="D51" i="21"/>
  <c r="B52" i="21"/>
  <c r="C52" i="21"/>
  <c r="D52" i="21"/>
  <c r="B53" i="21"/>
  <c r="C53" i="21"/>
  <c r="D53" i="21"/>
  <c r="B54" i="21"/>
  <c r="C54" i="21"/>
  <c r="D54" i="21"/>
  <c r="B55" i="21"/>
  <c r="C55" i="21"/>
  <c r="D55" i="21"/>
  <c r="B56" i="21"/>
  <c r="C56" i="21"/>
  <c r="D56" i="21"/>
  <c r="B42" i="21"/>
  <c r="C42" i="21"/>
  <c r="D42" i="21"/>
  <c r="B43" i="21"/>
  <c r="C43" i="21"/>
  <c r="D43" i="21"/>
  <c r="B44" i="21"/>
  <c r="C44" i="21"/>
  <c r="D44" i="21"/>
  <c r="L44" i="21" s="1"/>
  <c r="B45" i="21"/>
  <c r="C45" i="21"/>
  <c r="D45" i="21"/>
  <c r="B46" i="21"/>
  <c r="C46" i="21"/>
  <c r="D46" i="21"/>
  <c r="B47" i="21"/>
  <c r="C47" i="21"/>
  <c r="D47" i="21"/>
  <c r="B30" i="21"/>
  <c r="C30" i="21"/>
  <c r="D30" i="21"/>
  <c r="B31" i="21"/>
  <c r="C31" i="21"/>
  <c r="D31" i="21"/>
  <c r="B32" i="21"/>
  <c r="C32" i="21"/>
  <c r="D32" i="21"/>
  <c r="B33" i="21"/>
  <c r="C33" i="21"/>
  <c r="D33" i="21"/>
  <c r="B34" i="21"/>
  <c r="C34" i="21"/>
  <c r="D34" i="21"/>
  <c r="B35" i="21"/>
  <c r="C35" i="21"/>
  <c r="D35" i="21"/>
  <c r="L35" i="21" s="1"/>
  <c r="B36" i="21"/>
  <c r="C36" i="21"/>
  <c r="D36" i="21"/>
  <c r="B37" i="21"/>
  <c r="C37" i="21"/>
  <c r="D37" i="21"/>
  <c r="B38" i="21"/>
  <c r="C38" i="21"/>
  <c r="D38" i="21"/>
  <c r="B39" i="21"/>
  <c r="C39" i="21"/>
  <c r="D39" i="21"/>
  <c r="B40" i="21"/>
  <c r="C40" i="21"/>
  <c r="D40" i="21"/>
  <c r="B41" i="21"/>
  <c r="C41" i="21"/>
  <c r="D41" i="21"/>
  <c r="L41" i="21" s="1"/>
  <c r="B16" i="21"/>
  <c r="I18" i="21"/>
  <c r="E21" i="21"/>
  <c r="E22" i="21"/>
  <c r="E23" i="21"/>
  <c r="E24" i="21"/>
  <c r="E25" i="21"/>
  <c r="E26" i="21"/>
  <c r="E27" i="21"/>
  <c r="E28" i="21"/>
  <c r="E29" i="21"/>
  <c r="E19" i="21"/>
  <c r="D13" i="21" s="1"/>
  <c r="D21" i="21"/>
  <c r="D22" i="21"/>
  <c r="D23" i="21"/>
  <c r="D24" i="21"/>
  <c r="D25" i="21"/>
  <c r="D26" i="21"/>
  <c r="D27" i="21"/>
  <c r="D28" i="21"/>
  <c r="D29" i="21"/>
  <c r="D19" i="21"/>
  <c r="D12" i="21" s="1"/>
  <c r="B18" i="21"/>
  <c r="C18" i="21"/>
  <c r="B21" i="21"/>
  <c r="C21" i="21"/>
  <c r="B22" i="21"/>
  <c r="C22" i="21"/>
  <c r="B23" i="21"/>
  <c r="C23" i="21"/>
  <c r="B24" i="21"/>
  <c r="C24" i="21"/>
  <c r="B25" i="21"/>
  <c r="C25" i="21"/>
  <c r="B26" i="21"/>
  <c r="C26" i="21"/>
  <c r="B27" i="21"/>
  <c r="C27" i="21"/>
  <c r="B28" i="21"/>
  <c r="C28" i="21"/>
  <c r="B29" i="21"/>
  <c r="C29" i="21"/>
  <c r="C16" i="21"/>
  <c r="D16" i="21"/>
  <c r="G16" i="21"/>
  <c r="L99" i="21" l="1"/>
  <c r="L93" i="21"/>
  <c r="L84" i="21"/>
  <c r="L75" i="21"/>
  <c r="L72" i="21"/>
  <c r="L87" i="21"/>
  <c r="L78" i="21"/>
  <c r="L66" i="21"/>
  <c r="L96" i="21"/>
  <c r="L90" i="21"/>
  <c r="L81" i="21"/>
  <c r="L69" i="21"/>
  <c r="L46" i="21"/>
  <c r="L34" i="21"/>
  <c r="L68" i="21"/>
  <c r="L77" i="21"/>
  <c r="L71" i="21"/>
  <c r="L83" i="21"/>
  <c r="L74" i="21"/>
  <c r="L86" i="21"/>
  <c r="L65" i="21"/>
  <c r="L80" i="21"/>
  <c r="L62" i="21"/>
  <c r="L23" i="21"/>
  <c r="L55" i="21"/>
  <c r="L51" i="21"/>
  <c r="L43" i="21"/>
  <c r="L59" i="21"/>
  <c r="L21" i="21"/>
  <c r="L92" i="21"/>
  <c r="L57" i="21"/>
  <c r="L32" i="21"/>
  <c r="L53" i="21"/>
  <c r="L97" i="21"/>
  <c r="L94" i="21"/>
  <c r="L91" i="21"/>
  <c r="L88" i="21"/>
  <c r="L85" i="21"/>
  <c r="L60" i="21"/>
  <c r="L95" i="21"/>
  <c r="L29" i="21"/>
  <c r="L40" i="21"/>
  <c r="L42" i="21"/>
  <c r="L28" i="21"/>
  <c r="L82" i="21"/>
  <c r="L79" i="21"/>
  <c r="L73" i="21"/>
  <c r="L70" i="21"/>
  <c r="L67" i="21"/>
  <c r="L61" i="21"/>
  <c r="L58" i="21"/>
  <c r="L39" i="21"/>
  <c r="L31" i="21"/>
  <c r="L52" i="21"/>
  <c r="L63" i="21"/>
  <c r="L98" i="21"/>
  <c r="L89" i="21"/>
  <c r="L76" i="21"/>
  <c r="L19" i="21"/>
  <c r="L11" i="21" s="1"/>
  <c r="M11" i="21" s="1"/>
  <c r="L64" i="21"/>
  <c r="L26" i="21"/>
  <c r="L38" i="21"/>
  <c r="L30" i="21"/>
  <c r="L24" i="21"/>
  <c r="L22" i="21"/>
  <c r="L33" i="21"/>
  <c r="L47" i="21"/>
  <c r="L54" i="21"/>
  <c r="L27" i="21"/>
  <c r="L50" i="21"/>
  <c r="L36" i="21"/>
  <c r="L49" i="21"/>
  <c r="L37" i="21"/>
  <c r="L45" i="21"/>
  <c r="L56" i="21"/>
  <c r="L48" i="21"/>
  <c r="L25" i="21"/>
  <c r="C19" i="21"/>
  <c r="F11" i="21" l="1"/>
  <c r="I11" i="21" s="1"/>
  <c r="B19" i="21"/>
  <c r="N11" i="21" l="1"/>
  <c r="E150" i="20"/>
  <c r="E151" i="20"/>
  <c r="E152" i="20"/>
  <c r="E153" i="20"/>
  <c r="E154" i="20"/>
  <c r="E155" i="20"/>
  <c r="E156" i="20"/>
  <c r="E157" i="20"/>
  <c r="E158" i="20"/>
  <c r="E159" i="20"/>
  <c r="E160" i="20"/>
  <c r="E161" i="20"/>
  <c r="E162" i="20"/>
  <c r="E163" i="20"/>
  <c r="E164" i="20"/>
  <c r="E165" i="20"/>
  <c r="E166" i="20"/>
  <c r="E167" i="20"/>
  <c r="E168" i="20"/>
  <c r="E169" i="20"/>
  <c r="E170" i="20"/>
  <c r="E171" i="20"/>
  <c r="E172" i="20"/>
  <c r="E173" i="20"/>
  <c r="E174" i="20"/>
  <c r="E175" i="20"/>
  <c r="E176" i="20"/>
  <c r="E177" i="20"/>
  <c r="E178" i="20"/>
  <c r="E179" i="20"/>
  <c r="E180" i="20"/>
  <c r="E181" i="20"/>
  <c r="E149" i="20"/>
  <c r="E182" i="20"/>
  <c r="E183" i="20"/>
  <c r="E184" i="20"/>
  <c r="E185" i="20"/>
  <c r="E186" i="20"/>
  <c r="E187" i="20"/>
  <c r="E188" i="20"/>
  <c r="E189" i="20"/>
  <c r="E190" i="20"/>
  <c r="E191" i="20"/>
  <c r="E192" i="20"/>
  <c r="E193" i="20"/>
  <c r="E194" i="20"/>
  <c r="E195" i="20"/>
  <c r="E196" i="20"/>
  <c r="E197" i="20"/>
  <c r="E198" i="20"/>
  <c r="E199" i="20"/>
  <c r="E200" i="20"/>
  <c r="E201" i="20"/>
  <c r="E202" i="20"/>
  <c r="E203" i="20"/>
  <c r="E204" i="20"/>
  <c r="E205" i="20"/>
  <c r="E206" i="20"/>
  <c r="E207" i="20"/>
  <c r="E208" i="20"/>
  <c r="E209" i="20"/>
  <c r="E210" i="20"/>
  <c r="E211" i="20"/>
  <c r="E212" i="20"/>
  <c r="E213" i="20"/>
  <c r="E214" i="20"/>
  <c r="E215" i="20"/>
  <c r="E216" i="20"/>
  <c r="E217" i="20"/>
  <c r="E218" i="20"/>
  <c r="E219" i="20"/>
  <c r="E220" i="20"/>
  <c r="E221" i="20"/>
  <c r="E222" i="20"/>
  <c r="E223" i="20"/>
  <c r="E224" i="20"/>
  <c r="E225" i="20"/>
  <c r="E226" i="20"/>
  <c r="E227" i="20"/>
  <c r="E228" i="20"/>
  <c r="E229" i="20"/>
  <c r="E230" i="20"/>
  <c r="E231" i="20"/>
  <c r="E232" i="20"/>
  <c r="E233" i="20"/>
  <c r="E234" i="20"/>
  <c r="E235" i="20"/>
  <c r="E236" i="20"/>
  <c r="E237" i="20"/>
  <c r="E238" i="20"/>
  <c r="E239" i="20"/>
  <c r="E240" i="20"/>
  <c r="E241" i="20"/>
  <c r="E242" i="20"/>
  <c r="E243" i="20"/>
  <c r="E244" i="20"/>
  <c r="E245" i="20"/>
  <c r="E246" i="20"/>
  <c r="E247" i="20"/>
  <c r="T195" i="20" l="1"/>
  <c r="T151" i="20"/>
  <c r="X174" i="20" l="1"/>
  <c r="J39" i="18" s="1"/>
  <c r="X175" i="20"/>
  <c r="K39" i="18" s="1"/>
  <c r="X176" i="20"/>
  <c r="L39" i="18" s="1"/>
  <c r="X177" i="20"/>
  <c r="M39" i="18" s="1"/>
  <c r="X178" i="20"/>
  <c r="N39" i="18" s="1"/>
  <c r="X179" i="20"/>
  <c r="O39" i="18" s="1"/>
  <c r="X180" i="20"/>
  <c r="P39" i="18" s="1"/>
  <c r="X181" i="20"/>
  <c r="Q39" i="18" s="1"/>
  <c r="X182" i="20"/>
  <c r="R39" i="18" s="1"/>
  <c r="X183" i="20"/>
  <c r="S39" i="18" s="1"/>
  <c r="X184" i="20"/>
  <c r="T39" i="18" s="1"/>
  <c r="X173" i="20"/>
  <c r="I39" i="18" s="1"/>
  <c r="X217" i="20"/>
  <c r="X218" i="20"/>
  <c r="X219" i="20"/>
  <c r="X220" i="20"/>
  <c r="X221" i="20"/>
  <c r="X222" i="20"/>
  <c r="X223" i="20"/>
  <c r="X224" i="20"/>
  <c r="X225" i="20"/>
  <c r="X226" i="20"/>
  <c r="X227" i="20"/>
  <c r="X216" i="20"/>
  <c r="T194" i="20"/>
  <c r="U480" i="20"/>
  <c r="D482" i="20"/>
  <c r="D483" i="20"/>
  <c r="D484" i="20"/>
  <c r="D485" i="20"/>
  <c r="D486" i="20"/>
  <c r="D487" i="20"/>
  <c r="D488" i="20"/>
  <c r="D489" i="20"/>
  <c r="D490" i="20"/>
  <c r="D491" i="20"/>
  <c r="D492" i="20"/>
  <c r="D493" i="20"/>
  <c r="D494" i="20"/>
  <c r="D495" i="20"/>
  <c r="D496" i="20"/>
  <c r="D497" i="20"/>
  <c r="D498" i="20"/>
  <c r="D499" i="20"/>
  <c r="D500" i="20"/>
  <c r="D501" i="20"/>
  <c r="D502" i="20"/>
  <c r="D503" i="20"/>
  <c r="D504" i="20"/>
  <c r="D505" i="20"/>
  <c r="D506" i="20"/>
  <c r="D507" i="20"/>
  <c r="D508" i="20"/>
  <c r="D509" i="20"/>
  <c r="D510" i="20"/>
  <c r="D511" i="20"/>
  <c r="D512" i="20"/>
  <c r="D513" i="20"/>
  <c r="D514" i="20"/>
  <c r="D515" i="20"/>
  <c r="D516" i="20"/>
  <c r="D517" i="20"/>
  <c r="D518" i="20"/>
  <c r="D519" i="20"/>
  <c r="D520" i="20"/>
  <c r="D521" i="20"/>
  <c r="D522" i="20"/>
  <c r="D523" i="20"/>
  <c r="D524" i="20"/>
  <c r="D525" i="20"/>
  <c r="D526" i="20"/>
  <c r="D527" i="20"/>
  <c r="D528" i="20"/>
  <c r="D529" i="20"/>
  <c r="D530" i="20"/>
  <c r="D531" i="20"/>
  <c r="D532" i="20"/>
  <c r="D533" i="20"/>
  <c r="D534" i="20"/>
  <c r="D535" i="20"/>
  <c r="D536" i="20"/>
  <c r="D537" i="20"/>
  <c r="D538" i="20"/>
  <c r="D539" i="20"/>
  <c r="D540" i="20"/>
  <c r="D541" i="20"/>
  <c r="D542" i="20"/>
  <c r="D543" i="20"/>
  <c r="D544" i="20"/>
  <c r="D545" i="20"/>
  <c r="D546" i="20"/>
  <c r="D547" i="20"/>
  <c r="D548" i="20"/>
  <c r="D549" i="20"/>
  <c r="D550" i="20"/>
  <c r="D551" i="20"/>
  <c r="D552" i="20"/>
  <c r="D553" i="20"/>
  <c r="D554" i="20"/>
  <c r="D555" i="20"/>
  <c r="D556" i="20"/>
  <c r="D557" i="20"/>
  <c r="D558" i="20"/>
  <c r="D559" i="20"/>
  <c r="D560" i="20"/>
  <c r="D561" i="20"/>
  <c r="D562" i="20"/>
  <c r="D563" i="20"/>
  <c r="D564" i="20"/>
  <c r="D565" i="20"/>
  <c r="D566" i="20"/>
  <c r="D567" i="20"/>
  <c r="D568" i="20"/>
  <c r="D569" i="20"/>
  <c r="D570" i="20"/>
  <c r="D571" i="20"/>
  <c r="D572" i="20"/>
  <c r="D573" i="20"/>
  <c r="D574" i="20"/>
  <c r="D575" i="20"/>
  <c r="D576" i="20"/>
  <c r="D577" i="20"/>
  <c r="D578" i="20"/>
  <c r="D579" i="20"/>
  <c r="D481" i="20"/>
  <c r="D479" i="20"/>
  <c r="E480" i="20"/>
  <c r="E481" i="20"/>
  <c r="E482" i="20"/>
  <c r="E483" i="20"/>
  <c r="E484" i="20"/>
  <c r="E485" i="20"/>
  <c r="E486" i="20"/>
  <c r="E487" i="20"/>
  <c r="E488" i="20"/>
  <c r="E489" i="20"/>
  <c r="E490" i="20"/>
  <c r="E491" i="20"/>
  <c r="E492" i="20"/>
  <c r="E493" i="20"/>
  <c r="E494" i="20"/>
  <c r="E495" i="20"/>
  <c r="E496" i="20"/>
  <c r="E497" i="20"/>
  <c r="E498" i="20"/>
  <c r="E499" i="20"/>
  <c r="E500" i="20"/>
  <c r="E501" i="20"/>
  <c r="E502" i="20"/>
  <c r="E503" i="20"/>
  <c r="E504" i="20"/>
  <c r="E505" i="20"/>
  <c r="E506" i="20"/>
  <c r="E507" i="20"/>
  <c r="E508" i="20"/>
  <c r="E509" i="20"/>
  <c r="E510" i="20"/>
  <c r="E511" i="20"/>
  <c r="E512" i="20"/>
  <c r="E513" i="20"/>
  <c r="E514" i="20"/>
  <c r="E515" i="20"/>
  <c r="E516" i="20"/>
  <c r="E517" i="20"/>
  <c r="E518" i="20"/>
  <c r="E519" i="20"/>
  <c r="E520" i="20"/>
  <c r="E521" i="20"/>
  <c r="E522" i="20"/>
  <c r="E523" i="20"/>
  <c r="E524" i="20"/>
  <c r="E525" i="20"/>
  <c r="E526" i="20"/>
  <c r="E527" i="20"/>
  <c r="E528" i="20"/>
  <c r="E529" i="20"/>
  <c r="E530" i="20"/>
  <c r="E531" i="20"/>
  <c r="E532" i="20"/>
  <c r="E533" i="20"/>
  <c r="E534" i="20"/>
  <c r="E535" i="20"/>
  <c r="E536" i="20"/>
  <c r="E537" i="20"/>
  <c r="E538" i="20"/>
  <c r="E539" i="20"/>
  <c r="E540" i="20"/>
  <c r="E541" i="20"/>
  <c r="E542" i="20"/>
  <c r="E543" i="20"/>
  <c r="E544" i="20"/>
  <c r="E545" i="20"/>
  <c r="E546" i="20"/>
  <c r="E547" i="20"/>
  <c r="E548" i="20"/>
  <c r="E549" i="20"/>
  <c r="E550" i="20"/>
  <c r="E551" i="20"/>
  <c r="E552" i="20"/>
  <c r="E553" i="20"/>
  <c r="E554" i="20"/>
  <c r="E555" i="20"/>
  <c r="E556" i="20"/>
  <c r="E557" i="20"/>
  <c r="E558" i="20"/>
  <c r="E559" i="20"/>
  <c r="E560" i="20"/>
  <c r="E561" i="20"/>
  <c r="E562" i="20"/>
  <c r="E563" i="20"/>
  <c r="E564" i="20"/>
  <c r="E565" i="20"/>
  <c r="E566" i="20"/>
  <c r="E567" i="20"/>
  <c r="E568" i="20"/>
  <c r="E569" i="20"/>
  <c r="E570" i="20"/>
  <c r="E571" i="20"/>
  <c r="E572" i="20"/>
  <c r="E573" i="20"/>
  <c r="E574" i="20"/>
  <c r="E575" i="20"/>
  <c r="E576" i="20"/>
  <c r="E577" i="20"/>
  <c r="E578" i="20"/>
  <c r="E579" i="20"/>
  <c r="E479" i="20"/>
  <c r="E372" i="20"/>
  <c r="E373" i="20"/>
  <c r="E374" i="20"/>
  <c r="E375" i="20"/>
  <c r="E376" i="20"/>
  <c r="E377" i="20"/>
  <c r="E378" i="20"/>
  <c r="E379" i="20"/>
  <c r="E380" i="20"/>
  <c r="E381" i="20"/>
  <c r="E382" i="20"/>
  <c r="E383" i="20"/>
  <c r="E384" i="20"/>
  <c r="E385" i="20"/>
  <c r="E386" i="20"/>
  <c r="E387" i="20"/>
  <c r="E388" i="20"/>
  <c r="E389" i="20"/>
  <c r="E390" i="20"/>
  <c r="E391" i="20"/>
  <c r="E392" i="20"/>
  <c r="E393" i="20"/>
  <c r="E394" i="20"/>
  <c r="E395" i="20"/>
  <c r="E396" i="20"/>
  <c r="E397" i="20"/>
  <c r="E398" i="20"/>
  <c r="E399" i="20"/>
  <c r="E400" i="20"/>
  <c r="E401" i="20"/>
  <c r="E402" i="20"/>
  <c r="E403" i="20"/>
  <c r="E404" i="20"/>
  <c r="E405" i="20"/>
  <c r="E406" i="20"/>
  <c r="E407" i="20"/>
  <c r="E408" i="20"/>
  <c r="E409" i="20"/>
  <c r="E410" i="20"/>
  <c r="E411" i="20"/>
  <c r="E412" i="20"/>
  <c r="E413" i="20"/>
  <c r="E414" i="20"/>
  <c r="E415" i="20"/>
  <c r="E416" i="20"/>
  <c r="E417" i="20"/>
  <c r="E418" i="20"/>
  <c r="E419" i="20"/>
  <c r="E420" i="20"/>
  <c r="E421" i="20"/>
  <c r="E422" i="20"/>
  <c r="E423" i="20"/>
  <c r="E424" i="20"/>
  <c r="E425" i="20"/>
  <c r="E426" i="20"/>
  <c r="E427" i="20"/>
  <c r="E428" i="20"/>
  <c r="E429" i="20"/>
  <c r="E430" i="20"/>
  <c r="E431" i="20"/>
  <c r="E432" i="20"/>
  <c r="E433" i="20"/>
  <c r="E434" i="20"/>
  <c r="E435" i="20"/>
  <c r="E436" i="20"/>
  <c r="E437" i="20"/>
  <c r="E438" i="20"/>
  <c r="E439" i="20"/>
  <c r="E440" i="20"/>
  <c r="E441" i="20"/>
  <c r="E442" i="20"/>
  <c r="E443" i="20"/>
  <c r="E444" i="20"/>
  <c r="E445" i="20"/>
  <c r="E446" i="20"/>
  <c r="E447" i="20"/>
  <c r="E448" i="20"/>
  <c r="E449" i="20"/>
  <c r="E450" i="20"/>
  <c r="E451" i="20"/>
  <c r="E452" i="20"/>
  <c r="E453" i="20"/>
  <c r="E454" i="20"/>
  <c r="E455" i="20"/>
  <c r="E456" i="20"/>
  <c r="E457" i="20"/>
  <c r="E458" i="20"/>
  <c r="E459" i="20"/>
  <c r="E460" i="20"/>
  <c r="E461" i="20"/>
  <c r="E462" i="20"/>
  <c r="E463" i="20"/>
  <c r="E464" i="20"/>
  <c r="E465" i="20"/>
  <c r="E466" i="20"/>
  <c r="E467" i="20"/>
  <c r="E468" i="20"/>
  <c r="E469" i="20"/>
  <c r="E371" i="20"/>
  <c r="Y224" i="20" l="1"/>
  <c r="Q41" i="18"/>
  <c r="Q37" i="18" s="1"/>
  <c r="Y223" i="20"/>
  <c r="P41" i="18"/>
  <c r="P37" i="18" s="1"/>
  <c r="Y226" i="20"/>
  <c r="S41" i="18"/>
  <c r="S37" i="18" s="1"/>
  <c r="Y222" i="20"/>
  <c r="O41" i="18"/>
  <c r="O37" i="18" s="1"/>
  <c r="Y221" i="20"/>
  <c r="N41" i="18"/>
  <c r="N37" i="18" s="1"/>
  <c r="Y225" i="20"/>
  <c r="R41" i="18"/>
  <c r="R37" i="18" s="1"/>
  <c r="Y220" i="20"/>
  <c r="M41" i="18"/>
  <c r="M37" i="18" s="1"/>
  <c r="Y219" i="20"/>
  <c r="L41" i="18"/>
  <c r="L37" i="18" s="1"/>
  <c r="Y218" i="20"/>
  <c r="K41" i="18"/>
  <c r="K37" i="18" s="1"/>
  <c r="Y217" i="20"/>
  <c r="J41" i="18"/>
  <c r="J37" i="18" s="1"/>
  <c r="U39" i="18"/>
  <c r="I82" i="18"/>
  <c r="J82" i="18" s="1"/>
  <c r="K82" i="18" s="1"/>
  <c r="L82" i="18" s="1"/>
  <c r="M82" i="18" s="1"/>
  <c r="N82" i="18" s="1"/>
  <c r="O82" i="18" s="1"/>
  <c r="P82" i="18" s="1"/>
  <c r="Q82" i="18" s="1"/>
  <c r="R82" i="18" s="1"/>
  <c r="Y227" i="20"/>
  <c r="T41" i="18"/>
  <c r="T37" i="18" s="1"/>
  <c r="V216" i="20"/>
  <c r="V217" i="20" s="1"/>
  <c r="V218" i="20" s="1"/>
  <c r="V219" i="20" s="1"/>
  <c r="V220" i="20" s="1"/>
  <c r="V221" i="20" s="1"/>
  <c r="V222" i="20" s="1"/>
  <c r="V223" i="20" s="1"/>
  <c r="V224" i="20" s="1"/>
  <c r="V225" i="20" s="1"/>
  <c r="V226" i="20" s="1"/>
  <c r="V227" i="20" s="1"/>
  <c r="I41" i="18"/>
  <c r="I37" i="18" s="1"/>
  <c r="Y216" i="20"/>
  <c r="E286" i="20"/>
  <c r="E288" i="20"/>
  <c r="E295" i="20"/>
  <c r="E296" i="20"/>
  <c r="E297" i="20"/>
  <c r="E298" i="20"/>
  <c r="E300" i="20"/>
  <c r="E301" i="20"/>
  <c r="E303" i="20"/>
  <c r="E305" i="20"/>
  <c r="E307" i="20"/>
  <c r="E308" i="20"/>
  <c r="E312" i="20"/>
  <c r="E313" i="20"/>
  <c r="E317" i="20"/>
  <c r="E319" i="20"/>
  <c r="E320" i="20"/>
  <c r="E324" i="20"/>
  <c r="E325" i="20"/>
  <c r="E326" i="20"/>
  <c r="E327" i="20"/>
  <c r="E329" i="20"/>
  <c r="E331" i="20"/>
  <c r="E332" i="20"/>
  <c r="E334" i="20"/>
  <c r="E335" i="20"/>
  <c r="E336" i="20"/>
  <c r="E337" i="20"/>
  <c r="E338" i="20"/>
  <c r="E339" i="20"/>
  <c r="E341" i="20"/>
  <c r="E343" i="20"/>
  <c r="E344" i="20"/>
  <c r="E345" i="20"/>
  <c r="E346" i="20"/>
  <c r="E347" i="20"/>
  <c r="E348" i="20"/>
  <c r="E349" i="20"/>
  <c r="E351" i="20"/>
  <c r="E353" i="20"/>
  <c r="E356" i="20"/>
  <c r="E258" i="20"/>
  <c r="E260" i="20"/>
  <c r="E261" i="20"/>
  <c r="E262" i="20"/>
  <c r="E263" i="20"/>
  <c r="E264" i="20"/>
  <c r="E270" i="20"/>
  <c r="E271" i="20"/>
  <c r="E272" i="20"/>
  <c r="E273" i="20"/>
  <c r="E274" i="20"/>
  <c r="E275" i="20"/>
  <c r="E276" i="20"/>
  <c r="E279" i="20"/>
  <c r="E282" i="20"/>
  <c r="E284" i="20"/>
  <c r="E285" i="20"/>
  <c r="E287" i="20"/>
  <c r="E299" i="20"/>
  <c r="E309" i="20"/>
  <c r="E310" i="20"/>
  <c r="E311" i="20"/>
  <c r="E321" i="20"/>
  <c r="E322" i="20"/>
  <c r="E323" i="20"/>
  <c r="E333" i="20"/>
  <c r="E259" i="20"/>
  <c r="E265" i="20"/>
  <c r="E266" i="20"/>
  <c r="E267" i="20"/>
  <c r="E268" i="20"/>
  <c r="E269" i="20"/>
  <c r="E277" i="20"/>
  <c r="E278" i="20"/>
  <c r="E280" i="20"/>
  <c r="E281" i="20"/>
  <c r="E283" i="20"/>
  <c r="E289" i="20"/>
  <c r="E290" i="20"/>
  <c r="E291" i="20"/>
  <c r="E292" i="20"/>
  <c r="E293" i="20"/>
  <c r="E294" i="20"/>
  <c r="E302" i="20"/>
  <c r="E304" i="20"/>
  <c r="E306" i="20"/>
  <c r="E314" i="20"/>
  <c r="E315" i="20"/>
  <c r="E316" i="20"/>
  <c r="E318" i="20"/>
  <c r="E328" i="20"/>
  <c r="E330" i="20"/>
  <c r="E340" i="20"/>
  <c r="E342" i="20"/>
  <c r="E350" i="20"/>
  <c r="E352" i="20"/>
  <c r="E354" i="20"/>
  <c r="E355" i="20"/>
  <c r="Q115" i="20"/>
  <c r="Q114" i="20"/>
  <c r="U41" i="18" l="1"/>
  <c r="I84" i="18"/>
  <c r="J84" i="18" s="1"/>
  <c r="K84" i="18" s="1"/>
  <c r="L84" i="18" s="1"/>
  <c r="M84" i="18" s="1"/>
  <c r="N84" i="18" s="1"/>
  <c r="O84" i="18" s="1"/>
  <c r="P84" i="18" s="1"/>
  <c r="Q84" i="18" s="1"/>
  <c r="S82" i="18"/>
  <c r="Y180" i="20"/>
  <c r="Y184" i="20"/>
  <c r="Y183" i="20"/>
  <c r="Y181" i="20"/>
  <c r="Y182" i="20"/>
  <c r="Y179" i="20"/>
  <c r="Y178" i="20"/>
  <c r="Y177" i="20"/>
  <c r="Y176" i="20"/>
  <c r="Y175" i="20"/>
  <c r="Y174" i="20"/>
  <c r="Y173" i="20"/>
  <c r="Q116" i="20"/>
  <c r="S117" i="20" s="1"/>
  <c r="R84" i="18" l="1"/>
  <c r="T82" i="18"/>
  <c r="W216" i="20"/>
  <c r="Q117" i="20"/>
  <c r="Q118" i="20"/>
  <c r="M122" i="20" s="1"/>
  <c r="O32" i="6"/>
  <c r="S84" i="18" l="1"/>
  <c r="U82" i="18"/>
  <c r="H122" i="20"/>
  <c r="F122" i="20"/>
  <c r="F123" i="20" s="1"/>
  <c r="O122" i="20"/>
  <c r="N122" i="20"/>
  <c r="K122" i="20"/>
  <c r="J122" i="20"/>
  <c r="Q122" i="20"/>
  <c r="P122" i="20"/>
  <c r="L122" i="20"/>
  <c r="I122" i="20"/>
  <c r="G122" i="20"/>
  <c r="D124" i="20"/>
  <c r="T84" i="18" l="1"/>
  <c r="D286" i="20"/>
  <c r="D287" i="20"/>
  <c r="D288" i="20"/>
  <c r="D289" i="20"/>
  <c r="D290" i="20"/>
  <c r="D291" i="20"/>
  <c r="D292" i="20"/>
  <c r="D293" i="20"/>
  <c r="D294" i="20"/>
  <c r="D295" i="20"/>
  <c r="D296" i="20"/>
  <c r="D297" i="20"/>
  <c r="D298" i="20"/>
  <c r="D299" i="20"/>
  <c r="D300" i="20"/>
  <c r="D301" i="20"/>
  <c r="D302" i="20"/>
  <c r="D303" i="20"/>
  <c r="D304" i="20"/>
  <c r="D305" i="20"/>
  <c r="D306" i="20"/>
  <c r="D307" i="20"/>
  <c r="D308" i="20"/>
  <c r="D309" i="20"/>
  <c r="D310" i="20"/>
  <c r="D311" i="20"/>
  <c r="D312" i="20"/>
  <c r="D313" i="20"/>
  <c r="D314" i="20"/>
  <c r="D315" i="20"/>
  <c r="D316" i="20"/>
  <c r="D317" i="20"/>
  <c r="D318" i="20"/>
  <c r="D319" i="20"/>
  <c r="D320" i="20"/>
  <c r="D321" i="20"/>
  <c r="D322" i="20"/>
  <c r="D323" i="20"/>
  <c r="D324" i="20"/>
  <c r="D325" i="20"/>
  <c r="D326" i="20"/>
  <c r="D327" i="20"/>
  <c r="D328" i="20"/>
  <c r="D329" i="20"/>
  <c r="D330" i="20"/>
  <c r="D331" i="20"/>
  <c r="D332" i="20"/>
  <c r="D333" i="20"/>
  <c r="D334" i="20"/>
  <c r="D335" i="20"/>
  <c r="D336" i="20"/>
  <c r="D337" i="20"/>
  <c r="D338" i="20"/>
  <c r="D339" i="20"/>
  <c r="D340" i="20"/>
  <c r="D341" i="20"/>
  <c r="D342" i="20"/>
  <c r="D343" i="20"/>
  <c r="D344" i="20"/>
  <c r="D345" i="20"/>
  <c r="D346" i="20"/>
  <c r="D347" i="20"/>
  <c r="D348" i="20"/>
  <c r="D349" i="20"/>
  <c r="D350" i="20"/>
  <c r="D351" i="20"/>
  <c r="D352" i="20"/>
  <c r="D353" i="20"/>
  <c r="D354" i="20"/>
  <c r="D355" i="20"/>
  <c r="D356" i="20"/>
  <c r="U84" i="18" l="1"/>
  <c r="V173" i="20"/>
  <c r="W173" i="20" s="1"/>
  <c r="T150" i="20"/>
  <c r="V174" i="20" l="1"/>
  <c r="W174" i="20" s="1"/>
  <c r="V175" i="20" l="1"/>
  <c r="W175" i="20" s="1"/>
  <c r="V176" i="20" l="1"/>
  <c r="W176" i="20" s="1"/>
  <c r="V177" i="20" l="1"/>
  <c r="W177" i="20" s="1"/>
  <c r="V178" i="20" l="1"/>
  <c r="W178" i="20" s="1"/>
  <c r="V179" i="20" l="1"/>
  <c r="W179" i="20" s="1"/>
  <c r="V180" i="20" l="1"/>
  <c r="W180" i="20" s="1"/>
  <c r="V181" i="20" l="1"/>
  <c r="W181" i="20" s="1"/>
  <c r="V182" i="20" l="1"/>
  <c r="W182" i="20" s="1"/>
  <c r="V183" i="20" l="1"/>
  <c r="W183" i="20" s="1"/>
  <c r="V184" i="20" l="1"/>
  <c r="W184" i="20" s="1"/>
  <c r="V186" i="20"/>
  <c r="X186" i="20"/>
  <c r="D285" i="20" l="1"/>
  <c r="D284" i="20"/>
  <c r="D283" i="20"/>
  <c r="D282" i="20"/>
  <c r="D281" i="20"/>
  <c r="D280" i="20"/>
  <c r="D279" i="20"/>
  <c r="D278" i="20"/>
  <c r="D277" i="20"/>
  <c r="D276" i="20"/>
  <c r="D275" i="20"/>
  <c r="D274" i="20"/>
  <c r="D273" i="20"/>
  <c r="D272" i="20"/>
  <c r="D271" i="20"/>
  <c r="D270" i="20"/>
  <c r="D269" i="20"/>
  <c r="D268" i="20"/>
  <c r="D267" i="20"/>
  <c r="D266" i="20"/>
  <c r="D265" i="20"/>
  <c r="D264" i="20"/>
  <c r="D263" i="20"/>
  <c r="D262" i="20"/>
  <c r="D261" i="20"/>
  <c r="D260" i="20"/>
  <c r="D259" i="20"/>
  <c r="D258" i="20"/>
  <c r="E256" i="20"/>
  <c r="D256" i="20"/>
  <c r="Q123" i="20"/>
  <c r="Q368" i="20" s="1"/>
  <c r="P123" i="20"/>
  <c r="P368" i="20" s="1"/>
  <c r="O123" i="20"/>
  <c r="O368" i="20" s="1"/>
  <c r="N123" i="20"/>
  <c r="N132" i="20" s="1"/>
  <c r="N133" i="20" s="1"/>
  <c r="M123" i="20"/>
  <c r="M368" i="20" s="1"/>
  <c r="L123" i="20"/>
  <c r="L368" i="20" s="1"/>
  <c r="K123" i="20"/>
  <c r="J123" i="20"/>
  <c r="J368" i="20" s="1"/>
  <c r="I123" i="20"/>
  <c r="I368" i="20" s="1"/>
  <c r="H123" i="20"/>
  <c r="H368" i="20" s="1"/>
  <c r="G123" i="20"/>
  <c r="G368" i="20" s="1"/>
  <c r="F368" i="20"/>
  <c r="N368" i="20" l="1"/>
  <c r="N127" i="20"/>
  <c r="N128" i="20" s="1"/>
  <c r="N130" i="20"/>
  <c r="N131" i="20" s="1"/>
  <c r="N134" i="20"/>
  <c r="N135" i="20" s="1"/>
  <c r="K368" i="20"/>
  <c r="K130" i="20"/>
  <c r="K132" i="20"/>
  <c r="K133" i="20" s="1"/>
  <c r="K134" i="20"/>
  <c r="K135" i="20" s="1"/>
  <c r="P127" i="20"/>
  <c r="P128" i="20" s="1"/>
  <c r="Q127" i="20"/>
  <c r="Q128" i="20" s="1"/>
  <c r="K127" i="20"/>
  <c r="K128" i="20" s="1"/>
  <c r="F127" i="20"/>
  <c r="F128" i="20" s="1"/>
  <c r="G127" i="20"/>
  <c r="G128" i="20" s="1"/>
  <c r="H127" i="20"/>
  <c r="H128" i="20" s="1"/>
  <c r="I127" i="20"/>
  <c r="I128" i="20" s="1"/>
  <c r="J127" i="20"/>
  <c r="J128" i="20" s="1"/>
  <c r="L127" i="20"/>
  <c r="L128" i="20" s="1"/>
  <c r="M127" i="20"/>
  <c r="M128" i="20" s="1"/>
  <c r="O127" i="20"/>
  <c r="O128" i="20" s="1"/>
  <c r="Q134" i="20"/>
  <c r="Q135" i="20" s="1"/>
  <c r="F134" i="20"/>
  <c r="F135" i="20" s="1"/>
  <c r="H130" i="20"/>
  <c r="H131" i="20" s="1"/>
  <c r="G132" i="20"/>
  <c r="G133" i="20" s="1"/>
  <c r="G134" i="20"/>
  <c r="G135" i="20" s="1"/>
  <c r="J130" i="20"/>
  <c r="J131" i="20" s="1"/>
  <c r="I132" i="20"/>
  <c r="I133" i="20" s="1"/>
  <c r="I134" i="20"/>
  <c r="I135" i="20" s="1"/>
  <c r="H134" i="20"/>
  <c r="H135" i="20" s="1"/>
  <c r="J132" i="20"/>
  <c r="J133" i="20" s="1"/>
  <c r="J134" i="20"/>
  <c r="J135" i="20" s="1"/>
  <c r="L130" i="20"/>
  <c r="L131" i="20" s="1"/>
  <c r="H132" i="20"/>
  <c r="H133" i="20" s="1"/>
  <c r="M130" i="20"/>
  <c r="M131" i="20" s="1"/>
  <c r="L132" i="20"/>
  <c r="L133" i="20" s="1"/>
  <c r="L134" i="20"/>
  <c r="L135" i="20" s="1"/>
  <c r="F132" i="20"/>
  <c r="F133" i="20" s="1"/>
  <c r="I130" i="20"/>
  <c r="I131" i="20" s="1"/>
  <c r="M132" i="20"/>
  <c r="M133" i="20" s="1"/>
  <c r="M134" i="20"/>
  <c r="M135" i="20" s="1"/>
  <c r="G130" i="20"/>
  <c r="G131" i="20" s="1"/>
  <c r="O130" i="20"/>
  <c r="O131" i="20" s="1"/>
  <c r="P130" i="20"/>
  <c r="P131" i="20" s="1"/>
  <c r="O132" i="20"/>
  <c r="O133" i="20" s="1"/>
  <c r="O134" i="20"/>
  <c r="O135" i="20" s="1"/>
  <c r="Q130" i="20"/>
  <c r="Q131" i="20" s="1"/>
  <c r="P132" i="20"/>
  <c r="P133" i="20" s="1"/>
  <c r="P134" i="20"/>
  <c r="P135" i="20" s="1"/>
  <c r="F130" i="20"/>
  <c r="F131" i="20" s="1"/>
  <c r="Q132" i="20"/>
  <c r="Q133" i="20" s="1"/>
  <c r="T128" i="20" l="1"/>
  <c r="N129" i="20" s="1"/>
  <c r="K131" i="20"/>
  <c r="I42" i="18" l="1"/>
  <c r="I85" i="18" s="1"/>
  <c r="N32" i="19"/>
  <c r="K32" i="19"/>
  <c r="N24" i="19"/>
  <c r="N22" i="19"/>
  <c r="Q32" i="19" l="1"/>
  <c r="K18" i="19"/>
  <c r="N18" i="19"/>
  <c r="K24" i="19"/>
  <c r="K22" i="19"/>
  <c r="N36" i="19"/>
  <c r="K36" i="19"/>
  <c r="N34" i="19"/>
  <c r="K34" i="19"/>
  <c r="N30" i="19"/>
  <c r="K30" i="19"/>
  <c r="N28" i="19"/>
  <c r="K28" i="19"/>
  <c r="N26" i="19"/>
  <c r="K26" i="19"/>
  <c r="N20" i="19"/>
  <c r="K20" i="19"/>
  <c r="N16" i="19"/>
  <c r="N14" i="19"/>
  <c r="K14" i="19"/>
  <c r="K16" i="19"/>
  <c r="D38" i="18" l="1"/>
  <c r="D35" i="18" l="1"/>
  <c r="AD54" i="18"/>
  <c r="D33" i="18" l="1"/>
  <c r="D34" i="18" s="1"/>
  <c r="D36" i="18" l="1"/>
  <c r="I40" i="18"/>
  <c r="I83" i="18" s="1"/>
  <c r="U43" i="18" l="1"/>
  <c r="I38" i="18"/>
  <c r="I81" i="18" s="1"/>
  <c r="I80" i="18"/>
  <c r="U45" i="18"/>
  <c r="J40" i="18"/>
  <c r="J83" i="18" s="1"/>
  <c r="K40" i="18" l="1"/>
  <c r="K83" i="18" s="1"/>
  <c r="L40" i="18" l="1"/>
  <c r="L83" i="18" s="1"/>
  <c r="M40" i="18" l="1"/>
  <c r="M83" i="18" s="1"/>
  <c r="N40" i="18" l="1"/>
  <c r="N83" i="18" s="1"/>
  <c r="O40" i="18" l="1"/>
  <c r="O83" i="18" s="1"/>
  <c r="P40" i="18" l="1"/>
  <c r="P83" i="18" s="1"/>
  <c r="Q40" i="18" l="1"/>
  <c r="Q83" i="18" s="1"/>
  <c r="R40" i="18" l="1"/>
  <c r="R83" i="18" s="1"/>
  <c r="S40" i="18" l="1"/>
  <c r="S83" i="18" s="1"/>
  <c r="T40" i="18" l="1"/>
  <c r="T83" i="18" s="1"/>
  <c r="V229" i="20" l="1"/>
  <c r="X229" i="20"/>
  <c r="W217" i="20" l="1"/>
  <c r="J42" i="18" l="1"/>
  <c r="J80" i="18"/>
  <c r="K42" i="18"/>
  <c r="K38" i="18" s="1"/>
  <c r="W218" i="20"/>
  <c r="K80" i="18" l="1"/>
  <c r="J38" i="18"/>
  <c r="J81" i="18" s="1"/>
  <c r="K81" i="18" s="1"/>
  <c r="J85" i="18"/>
  <c r="K85" i="18" s="1"/>
  <c r="L42" i="18"/>
  <c r="L38" i="18" s="1"/>
  <c r="W219" i="20"/>
  <c r="L80" i="18" l="1"/>
  <c r="L85" i="18"/>
  <c r="L81" i="18"/>
  <c r="M42" i="18"/>
  <c r="M38" i="18" s="1"/>
  <c r="W220" i="20"/>
  <c r="M80" i="18" l="1"/>
  <c r="M81" i="18"/>
  <c r="M85" i="18"/>
  <c r="N42" i="18"/>
  <c r="N38" i="18" s="1"/>
  <c r="W221" i="20"/>
  <c r="N85" i="18" l="1"/>
  <c r="N80" i="18"/>
  <c r="N81" i="18"/>
  <c r="O42" i="18"/>
  <c r="O38" i="18" s="1"/>
  <c r="W222" i="20"/>
  <c r="O80" i="18" l="1"/>
  <c r="O81" i="18"/>
  <c r="O85" i="18"/>
  <c r="P42" i="18"/>
  <c r="P38" i="18" s="1"/>
  <c r="W223" i="20"/>
  <c r="P80" i="18" l="1"/>
  <c r="P85" i="18"/>
  <c r="P81" i="18"/>
  <c r="Q42" i="18"/>
  <c r="Q38" i="18" s="1"/>
  <c r="W224" i="20"/>
  <c r="Q80" i="18" l="1"/>
  <c r="Q81" i="18"/>
  <c r="Q85" i="18"/>
  <c r="R42" i="18"/>
  <c r="R38" i="18" s="1"/>
  <c r="W225" i="20"/>
  <c r="R81" i="18" l="1"/>
  <c r="R80" i="18"/>
  <c r="R85" i="18"/>
  <c r="S42" i="18"/>
  <c r="S38" i="18" s="1"/>
  <c r="W226" i="20"/>
  <c r="S81" i="18" l="1"/>
  <c r="S80" i="18"/>
  <c r="S85" i="18"/>
  <c r="W227" i="20"/>
  <c r="T42" i="18" l="1"/>
  <c r="T38" i="18" s="1"/>
  <c r="T81" i="18" s="1"/>
  <c r="U37" i="18"/>
  <c r="D39" i="18" s="1"/>
  <c r="T80" i="18" l="1"/>
  <c r="U80" i="18" s="1"/>
  <c r="T85" i="18"/>
  <c r="T43" i="18"/>
  <c r="T44" i="18" s="1"/>
  <c r="T45" i="18" l="1"/>
  <c r="T46" i="18" s="1"/>
  <c r="I43" i="18"/>
  <c r="I45" i="18"/>
  <c r="J45" i="18"/>
  <c r="J46" i="18" s="1"/>
  <c r="K45" i="18"/>
  <c r="K46" i="18" s="1"/>
  <c r="J43" i="18"/>
  <c r="J44" i="18" s="1"/>
  <c r="K43" i="18"/>
  <c r="K44" i="18" s="1"/>
  <c r="L45" i="18"/>
  <c r="L46" i="18" s="1"/>
  <c r="L43" i="18"/>
  <c r="L44" i="18" s="1"/>
  <c r="M45" i="18"/>
  <c r="M46" i="18" s="1"/>
  <c r="M43" i="18"/>
  <c r="M44" i="18" s="1"/>
  <c r="N43" i="18"/>
  <c r="N44" i="18" s="1"/>
  <c r="N45" i="18"/>
  <c r="N46" i="18" s="1"/>
  <c r="O45" i="18"/>
  <c r="O46" i="18" s="1"/>
  <c r="O43" i="18"/>
  <c r="O44" i="18" s="1"/>
  <c r="P45" i="18"/>
  <c r="P46" i="18" s="1"/>
  <c r="P43" i="18"/>
  <c r="P44" i="18" s="1"/>
  <c r="Q45" i="18"/>
  <c r="Q46" i="18" s="1"/>
  <c r="Q43" i="18"/>
  <c r="Q44" i="18" s="1"/>
  <c r="R43" i="18"/>
  <c r="R44" i="18" s="1"/>
  <c r="R45" i="18"/>
  <c r="R46" i="18" s="1"/>
  <c r="S43" i="18"/>
  <c r="S44" i="18" s="1"/>
  <c r="S45" i="18"/>
  <c r="S46" i="18" s="1"/>
  <c r="M129" i="20"/>
  <c r="Q129" i="20"/>
  <c r="Q147" i="20" s="1"/>
  <c r="Q222" i="20" s="1"/>
  <c r="N147" i="20"/>
  <c r="N229" i="20" s="1"/>
  <c r="L129" i="20"/>
  <c r="J129" i="20"/>
  <c r="V154" i="20" s="1"/>
  <c r="H129" i="20"/>
  <c r="P129" i="20"/>
  <c r="P369" i="20" s="1"/>
  <c r="P441" i="20" s="1"/>
  <c r="O129" i="20"/>
  <c r="O252" i="20" s="1"/>
  <c r="I129" i="20"/>
  <c r="G129" i="20"/>
  <c r="V151" i="20" s="1"/>
  <c r="K129" i="20"/>
  <c r="K147" i="20" s="1"/>
  <c r="K165" i="20" s="1"/>
  <c r="F129" i="20"/>
  <c r="V150" i="20" s="1"/>
  <c r="I46" i="18" l="1"/>
  <c r="I89" i="18" s="1"/>
  <c r="J89" i="18" s="1"/>
  <c r="K89" i="18" s="1"/>
  <c r="L89" i="18" s="1"/>
  <c r="M89" i="18" s="1"/>
  <c r="N89" i="18" s="1"/>
  <c r="O89" i="18" s="1"/>
  <c r="P89" i="18" s="1"/>
  <c r="Q89" i="18" s="1"/>
  <c r="R89" i="18" s="1"/>
  <c r="S89" i="18" s="1"/>
  <c r="T89" i="18" s="1"/>
  <c r="I88" i="18"/>
  <c r="J88" i="18" s="1"/>
  <c r="K88" i="18" s="1"/>
  <c r="L88" i="18" s="1"/>
  <c r="M88" i="18" s="1"/>
  <c r="N88" i="18" s="1"/>
  <c r="O88" i="18" s="1"/>
  <c r="P88" i="18" s="1"/>
  <c r="Q88" i="18" s="1"/>
  <c r="R88" i="18" s="1"/>
  <c r="S88" i="18" s="1"/>
  <c r="T88" i="18" s="1"/>
  <c r="U88" i="18" s="1"/>
  <c r="I44" i="18"/>
  <c r="I87" i="18"/>
  <c r="J87" i="18" s="1"/>
  <c r="K87" i="18" s="1"/>
  <c r="L87" i="18" s="1"/>
  <c r="M87" i="18" s="1"/>
  <c r="N87" i="18" s="1"/>
  <c r="O87" i="18" s="1"/>
  <c r="P87" i="18" s="1"/>
  <c r="Q87" i="18" s="1"/>
  <c r="R87" i="18" s="1"/>
  <c r="S87" i="18" s="1"/>
  <c r="T87" i="18" s="1"/>
  <c r="I86" i="18"/>
  <c r="J86" i="18" s="1"/>
  <c r="K86" i="18" s="1"/>
  <c r="L86" i="18" s="1"/>
  <c r="M86" i="18" s="1"/>
  <c r="N86" i="18" s="1"/>
  <c r="O86" i="18" s="1"/>
  <c r="P86" i="18" s="1"/>
  <c r="Q86" i="18" s="1"/>
  <c r="R86" i="18" s="1"/>
  <c r="S86" i="18" s="1"/>
  <c r="T86" i="18" s="1"/>
  <c r="U86" i="18" s="1"/>
  <c r="V204" i="20"/>
  <c r="K158" i="20"/>
  <c r="K252" i="20"/>
  <c r="K369" i="20"/>
  <c r="K464" i="20" s="1"/>
  <c r="K219" i="20"/>
  <c r="P395" i="20"/>
  <c r="P380" i="20"/>
  <c r="O369" i="20"/>
  <c r="O449" i="20" s="1"/>
  <c r="P391" i="20"/>
  <c r="N198" i="20"/>
  <c r="P423" i="20"/>
  <c r="N175" i="20"/>
  <c r="K197" i="20"/>
  <c r="N226" i="20"/>
  <c r="N215" i="20"/>
  <c r="Q191" i="20"/>
  <c r="Q227" i="20"/>
  <c r="S128" i="20"/>
  <c r="Q252" i="20"/>
  <c r="Q240" i="20"/>
  <c r="Q170" i="20"/>
  <c r="I147" i="20"/>
  <c r="I252" i="20"/>
  <c r="V153" i="20"/>
  <c r="K236" i="20"/>
  <c r="P406" i="20"/>
  <c r="P378" i="20"/>
  <c r="P440" i="20"/>
  <c r="P382" i="20"/>
  <c r="P438" i="20"/>
  <c r="P426" i="20"/>
  <c r="P396" i="20"/>
  <c r="P381" i="20"/>
  <c r="P429" i="20"/>
  <c r="P445" i="20"/>
  <c r="P427" i="20"/>
  <c r="P375" i="20"/>
  <c r="P425" i="20"/>
  <c r="P394" i="20"/>
  <c r="P402" i="20"/>
  <c r="P421" i="20"/>
  <c r="P422" i="20"/>
  <c r="P384" i="20"/>
  <c r="P383" i="20"/>
  <c r="P407" i="20"/>
  <c r="P372" i="20"/>
  <c r="P374" i="20"/>
  <c r="P452" i="20"/>
  <c r="P442" i="20"/>
  <c r="P389" i="20"/>
  <c r="P409" i="20"/>
  <c r="P469" i="20"/>
  <c r="P456" i="20"/>
  <c r="P450" i="20"/>
  <c r="P436" i="20"/>
  <c r="P408" i="20"/>
  <c r="P412" i="20"/>
  <c r="P431" i="20"/>
  <c r="P466" i="20"/>
  <c r="P455" i="20"/>
  <c r="P371" i="20"/>
  <c r="P432" i="20"/>
  <c r="P410" i="20"/>
  <c r="P401" i="20"/>
  <c r="P465" i="20"/>
  <c r="P400" i="20"/>
  <c r="P387" i="20"/>
  <c r="P414" i="20"/>
  <c r="P428" i="20"/>
  <c r="P453" i="20"/>
  <c r="P462" i="20"/>
  <c r="P411" i="20"/>
  <c r="P448" i="20"/>
  <c r="P418" i="20"/>
  <c r="P413" i="20"/>
  <c r="P419" i="20"/>
  <c r="P417" i="20"/>
  <c r="P444" i="20"/>
  <c r="P399" i="20"/>
  <c r="P403" i="20"/>
  <c r="P468" i="20"/>
  <c r="P416" i="20"/>
  <c r="P447" i="20"/>
  <c r="P467" i="20"/>
  <c r="P388" i="20"/>
  <c r="P451" i="20"/>
  <c r="P392" i="20"/>
  <c r="P377" i="20"/>
  <c r="P463" i="20"/>
  <c r="P460" i="20"/>
  <c r="P443" i="20"/>
  <c r="P397" i="20"/>
  <c r="P430" i="20"/>
  <c r="P457" i="20"/>
  <c r="P424" i="20"/>
  <c r="P435" i="20"/>
  <c r="P393" i="20"/>
  <c r="P434" i="20"/>
  <c r="P464" i="20"/>
  <c r="P437" i="20"/>
  <c r="P458" i="20"/>
  <c r="P386" i="20"/>
  <c r="P376" i="20"/>
  <c r="P461" i="20"/>
  <c r="P379" i="20"/>
  <c r="K225" i="20"/>
  <c r="K211" i="20"/>
  <c r="P459" i="20"/>
  <c r="P385" i="20"/>
  <c r="H147" i="20"/>
  <c r="H369" i="20"/>
  <c r="H252" i="20"/>
  <c r="V152" i="20"/>
  <c r="L147" i="20"/>
  <c r="L252" i="20"/>
  <c r="L369" i="20"/>
  <c r="K242" i="20"/>
  <c r="K172" i="20"/>
  <c r="P390" i="20"/>
  <c r="P404" i="20"/>
  <c r="V156" i="20"/>
  <c r="K164" i="20"/>
  <c r="K241" i="20"/>
  <c r="P454" i="20"/>
  <c r="P439" i="20"/>
  <c r="M147" i="20"/>
  <c r="M369" i="20"/>
  <c r="M252" i="20"/>
  <c r="V157" i="20"/>
  <c r="K191" i="20"/>
  <c r="K222" i="20"/>
  <c r="G147" i="20"/>
  <c r="G369" i="20"/>
  <c r="P433" i="20"/>
  <c r="P420" i="20"/>
  <c r="K216" i="20"/>
  <c r="F147" i="20"/>
  <c r="F369" i="20"/>
  <c r="U128" i="20"/>
  <c r="F252" i="20"/>
  <c r="P446" i="20"/>
  <c r="P415" i="20"/>
  <c r="K174" i="20"/>
  <c r="G252" i="20"/>
  <c r="V155" i="20"/>
  <c r="P405" i="20"/>
  <c r="P398" i="20"/>
  <c r="K149" i="20"/>
  <c r="K199" i="20"/>
  <c r="K154" i="20"/>
  <c r="K207" i="20"/>
  <c r="K246" i="20"/>
  <c r="K204" i="20"/>
  <c r="K243" i="20"/>
  <c r="K213" i="20"/>
  <c r="K224" i="20"/>
  <c r="K187" i="20"/>
  <c r="K237" i="20"/>
  <c r="K195" i="20"/>
  <c r="K234" i="20"/>
  <c r="K192" i="20"/>
  <c r="K173" i="20"/>
  <c r="K201" i="20"/>
  <c r="K210" i="20"/>
  <c r="K212" i="20"/>
  <c r="K159" i="20"/>
  <c r="K232" i="20"/>
  <c r="K183" i="20"/>
  <c r="K229" i="20"/>
  <c r="K180" i="20"/>
  <c r="K226" i="20"/>
  <c r="K189" i="20"/>
  <c r="K198" i="20"/>
  <c r="K200" i="20"/>
  <c r="K151" i="20"/>
  <c r="K220" i="20"/>
  <c r="K157" i="20"/>
  <c r="K217" i="20"/>
  <c r="K176" i="20"/>
  <c r="K214" i="20"/>
  <c r="K177" i="20"/>
  <c r="K170" i="20"/>
  <c r="K188" i="20"/>
  <c r="K155" i="20"/>
  <c r="K208" i="20"/>
  <c r="K247" i="20"/>
  <c r="K205" i="20"/>
  <c r="K244" i="20"/>
  <c r="K202" i="20"/>
  <c r="K167" i="20"/>
  <c r="K171" i="20"/>
  <c r="K238" i="20"/>
  <c r="K196" i="20"/>
  <c r="K235" i="20"/>
  <c r="K193" i="20"/>
  <c r="K168" i="20"/>
  <c r="K190" i="20"/>
  <c r="K175" i="20"/>
  <c r="K239" i="20"/>
  <c r="K163" i="20"/>
  <c r="K233" i="20"/>
  <c r="K184" i="20"/>
  <c r="K230" i="20"/>
  <c r="K181" i="20"/>
  <c r="K227" i="20"/>
  <c r="K178" i="20"/>
  <c r="K160" i="20"/>
  <c r="K156" i="20"/>
  <c r="K221" i="20"/>
  <c r="K169" i="20"/>
  <c r="K218" i="20"/>
  <c r="K153" i="20"/>
  <c r="K215" i="20"/>
  <c r="K152" i="20"/>
  <c r="K186" i="20"/>
  <c r="K240" i="20"/>
  <c r="K209" i="20"/>
  <c r="K150" i="20"/>
  <c r="K206" i="20"/>
  <c r="K245" i="20"/>
  <c r="K203" i="20"/>
  <c r="K162" i="20"/>
  <c r="K166" i="20"/>
  <c r="K223" i="20"/>
  <c r="K185" i="20"/>
  <c r="K231" i="20"/>
  <c r="K182" i="20"/>
  <c r="K228" i="20"/>
  <c r="K179" i="20"/>
  <c r="K161" i="20"/>
  <c r="I369" i="20"/>
  <c r="P373" i="20"/>
  <c r="P449" i="20"/>
  <c r="K194" i="20"/>
  <c r="N211" i="20"/>
  <c r="N179" i="20"/>
  <c r="Q215" i="20"/>
  <c r="Q188" i="20"/>
  <c r="Q230" i="20"/>
  <c r="Q157" i="20"/>
  <c r="Q195" i="20"/>
  <c r="Q236" i="20"/>
  <c r="Q216" i="20"/>
  <c r="Q179" i="20"/>
  <c r="Q238" i="20"/>
  <c r="Q176" i="20"/>
  <c r="Q242" i="20"/>
  <c r="Q220" i="20"/>
  <c r="Q183" i="20"/>
  <c r="Q175" i="20"/>
  <c r="Q204" i="20"/>
  <c r="Q158" i="20"/>
  <c r="Q167" i="20"/>
  <c r="Q152" i="20"/>
  <c r="Q247" i="20"/>
  <c r="Q208" i="20"/>
  <c r="Q166" i="20"/>
  <c r="Q151" i="20"/>
  <c r="Q192" i="20"/>
  <c r="Q210" i="20"/>
  <c r="Q225" i="20"/>
  <c r="Q234" i="20"/>
  <c r="Q159" i="20"/>
  <c r="Q196" i="20"/>
  <c r="Q241" i="20"/>
  <c r="Q217" i="20"/>
  <c r="Q180" i="20"/>
  <c r="Q244" i="20"/>
  <c r="Q213" i="20"/>
  <c r="Q231" i="20"/>
  <c r="Q221" i="20"/>
  <c r="Q184" i="20"/>
  <c r="Q229" i="20"/>
  <c r="Q205" i="20"/>
  <c r="Q160" i="20"/>
  <c r="Q169" i="20"/>
  <c r="Q201" i="20"/>
  <c r="Q161" i="20"/>
  <c r="Q163" i="20"/>
  <c r="Q209" i="20"/>
  <c r="Q168" i="20"/>
  <c r="Q153" i="20"/>
  <c r="Q193" i="20"/>
  <c r="Q186" i="20"/>
  <c r="Q226" i="20"/>
  <c r="Q189" i="20"/>
  <c r="Q239" i="20"/>
  <c r="Q223" i="20"/>
  <c r="Q197" i="20"/>
  <c r="Q228" i="20"/>
  <c r="Q218" i="20"/>
  <c r="Q181" i="20"/>
  <c r="Q235" i="20"/>
  <c r="Q214" i="20"/>
  <c r="Q177" i="20"/>
  <c r="Q233" i="20"/>
  <c r="Q211" i="20"/>
  <c r="Q185" i="20"/>
  <c r="Q246" i="20"/>
  <c r="Q206" i="20"/>
  <c r="Q162" i="20"/>
  <c r="Q171" i="20"/>
  <c r="Q202" i="20"/>
  <c r="Q212" i="20"/>
  <c r="Q174" i="20"/>
  <c r="Q237" i="20"/>
  <c r="Q219" i="20"/>
  <c r="Q164" i="20"/>
  <c r="Q173" i="20"/>
  <c r="Q203" i="20"/>
  <c r="Q156" i="20"/>
  <c r="P147" i="20"/>
  <c r="O147" i="20"/>
  <c r="N214" i="20"/>
  <c r="N185" i="20"/>
  <c r="Q149" i="20"/>
  <c r="Q150" i="20"/>
  <c r="V161" i="20"/>
  <c r="V158" i="20"/>
  <c r="N246" i="20"/>
  <c r="N164" i="20"/>
  <c r="Q243" i="20"/>
  <c r="Q187" i="20"/>
  <c r="N252" i="20"/>
  <c r="Q369" i="20"/>
  <c r="N203" i="20"/>
  <c r="N186" i="20"/>
  <c r="Q198" i="20"/>
  <c r="Q199" i="20"/>
  <c r="J369" i="20"/>
  <c r="N157" i="20"/>
  <c r="N206" i="20"/>
  <c r="Q172" i="20"/>
  <c r="Q200" i="20"/>
  <c r="J252" i="20"/>
  <c r="J147" i="20"/>
  <c r="N191" i="20"/>
  <c r="N154" i="20"/>
  <c r="Q182" i="20"/>
  <c r="Q224" i="20"/>
  <c r="N369" i="20"/>
  <c r="V160" i="20"/>
  <c r="N227" i="20"/>
  <c r="Q154" i="20"/>
  <c r="Q194" i="20"/>
  <c r="Q165" i="20"/>
  <c r="N240" i="20"/>
  <c r="N190" i="20"/>
  <c r="N156" i="20"/>
  <c r="N230" i="20"/>
  <c r="N178" i="20"/>
  <c r="N172" i="20"/>
  <c r="N194" i="20"/>
  <c r="N202" i="20"/>
  <c r="N160" i="20"/>
  <c r="N247" i="20"/>
  <c r="N213" i="20"/>
  <c r="N149" i="20"/>
  <c r="N235" i="20"/>
  <c r="N201" i="20"/>
  <c r="N216" i="20"/>
  <c r="N243" i="20"/>
  <c r="N225" i="20"/>
  <c r="N224" i="20"/>
  <c r="N196" i="20"/>
  <c r="N177" i="20"/>
  <c r="N209" i="20"/>
  <c r="N217" i="20"/>
  <c r="N174" i="20"/>
  <c r="N167" i="20"/>
  <c r="N163" i="20"/>
  <c r="N189" i="20"/>
  <c r="N188" i="20"/>
  <c r="N219" i="20"/>
  <c r="N158" i="20"/>
  <c r="N233" i="20"/>
  <c r="N181" i="20"/>
  <c r="N150" i="20"/>
  <c r="N197" i="20"/>
  <c r="N205" i="20"/>
  <c r="N241" i="20"/>
  <c r="N183" i="20"/>
  <c r="N182" i="20"/>
  <c r="N236" i="20"/>
  <c r="N204" i="20"/>
  <c r="N165" i="20"/>
  <c r="N244" i="20"/>
  <c r="N228" i="20"/>
  <c r="N166" i="20"/>
  <c r="N151" i="20"/>
  <c r="N162" i="20"/>
  <c r="N212" i="20"/>
  <c r="N220" i="20"/>
  <c r="N176" i="20"/>
  <c r="N173" i="20"/>
  <c r="N169" i="20"/>
  <c r="N192" i="20"/>
  <c r="N199" i="20"/>
  <c r="N218" i="20"/>
  <c r="N171" i="20"/>
  <c r="N184" i="20"/>
  <c r="N152" i="20"/>
  <c r="N200" i="20"/>
  <c r="N208" i="20"/>
  <c r="N168" i="20"/>
  <c r="N222" i="20"/>
  <c r="N180" i="20"/>
  <c r="N237" i="20"/>
  <c r="N207" i="20"/>
  <c r="N161" i="20"/>
  <c r="N245" i="20"/>
  <c r="N231" i="20"/>
  <c r="N193" i="20"/>
  <c r="N221" i="20"/>
  <c r="N238" i="20"/>
  <c r="N210" i="20"/>
  <c r="N155" i="20"/>
  <c r="N234" i="20"/>
  <c r="N159" i="20"/>
  <c r="N239" i="20"/>
  <c r="N242" i="20"/>
  <c r="V159" i="20"/>
  <c r="P252" i="20"/>
  <c r="N153" i="20"/>
  <c r="N232" i="20"/>
  <c r="Q245" i="20"/>
  <c r="Q207" i="20"/>
  <c r="N170" i="20"/>
  <c r="N187" i="20"/>
  <c r="Q178" i="20"/>
  <c r="Q155" i="20"/>
  <c r="N195" i="20"/>
  <c r="N223" i="20"/>
  <c r="Q190" i="20"/>
  <c r="Q232" i="20"/>
  <c r="O379" i="20" l="1"/>
  <c r="K439" i="20"/>
  <c r="K425" i="20"/>
  <c r="K413" i="20"/>
  <c r="K392" i="20"/>
  <c r="K434" i="20"/>
  <c r="K385" i="20"/>
  <c r="K445" i="20"/>
  <c r="K388" i="20"/>
  <c r="K462" i="20"/>
  <c r="K419" i="20"/>
  <c r="K409" i="20"/>
  <c r="K435" i="20"/>
  <c r="K384" i="20"/>
  <c r="K467" i="20"/>
  <c r="K423" i="20"/>
  <c r="K436" i="20"/>
  <c r="K465" i="20"/>
  <c r="K390" i="20"/>
  <c r="K427" i="20"/>
  <c r="K401" i="20"/>
  <c r="K393" i="20"/>
  <c r="K428" i="20"/>
  <c r="K429" i="20"/>
  <c r="K408" i="20"/>
  <c r="K411" i="20"/>
  <c r="K404" i="20"/>
  <c r="K394" i="20"/>
  <c r="K432" i="20"/>
  <c r="K454" i="20"/>
  <c r="K469" i="20"/>
  <c r="K389" i="20"/>
  <c r="K391" i="20"/>
  <c r="K378" i="20"/>
  <c r="K412" i="20"/>
  <c r="K415" i="20"/>
  <c r="K458" i="20"/>
  <c r="K381" i="20"/>
  <c r="K380" i="20"/>
  <c r="K371" i="20"/>
  <c r="K422" i="20"/>
  <c r="K426" i="20"/>
  <c r="K460" i="20"/>
  <c r="K377" i="20"/>
  <c r="K463" i="20"/>
  <c r="K417" i="20"/>
  <c r="K443" i="20"/>
  <c r="K410" i="20"/>
  <c r="K446" i="20"/>
  <c r="K375" i="20"/>
  <c r="K456" i="20"/>
  <c r="K376" i="20"/>
  <c r="K468" i="20"/>
  <c r="K450" i="20"/>
  <c r="K398" i="20"/>
  <c r="K400" i="20"/>
  <c r="K405" i="20"/>
  <c r="K379" i="20"/>
  <c r="K461" i="20"/>
  <c r="K399" i="20"/>
  <c r="K452" i="20"/>
  <c r="K397" i="20"/>
  <c r="K440" i="20"/>
  <c r="K386" i="20"/>
  <c r="K383" i="20"/>
  <c r="K441" i="20"/>
  <c r="K396" i="20"/>
  <c r="K437" i="20"/>
  <c r="K466" i="20"/>
  <c r="K395" i="20"/>
  <c r="K447" i="20"/>
  <c r="K414" i="20"/>
  <c r="K424" i="20"/>
  <c r="K449" i="20"/>
  <c r="K418" i="20"/>
  <c r="V199" i="20"/>
  <c r="K416" i="20"/>
  <c r="K433" i="20"/>
  <c r="K402" i="20"/>
  <c r="K382" i="20"/>
  <c r="K372" i="20"/>
  <c r="K455" i="20"/>
  <c r="K403" i="20"/>
  <c r="O445" i="20"/>
  <c r="O397" i="20"/>
  <c r="O433" i="20"/>
  <c r="O401" i="20"/>
  <c r="O465" i="20"/>
  <c r="O424" i="20"/>
  <c r="O457" i="20"/>
  <c r="O409" i="20"/>
  <c r="O461" i="20"/>
  <c r="O404" i="20"/>
  <c r="O435" i="20"/>
  <c r="O429" i="20"/>
  <c r="O394" i="20"/>
  <c r="O436" i="20"/>
  <c r="O387" i="20"/>
  <c r="O396" i="20"/>
  <c r="O439" i="20"/>
  <c r="O466" i="20"/>
  <c r="O410" i="20"/>
  <c r="K448" i="20"/>
  <c r="K442" i="20"/>
  <c r="K406" i="20"/>
  <c r="K421" i="20"/>
  <c r="O432" i="20"/>
  <c r="O374" i="20"/>
  <c r="O446" i="20"/>
  <c r="O464" i="20"/>
  <c r="O377" i="20"/>
  <c r="O425" i="20"/>
  <c r="O390" i="20"/>
  <c r="O416" i="20"/>
  <c r="O447" i="20"/>
  <c r="O440" i="20"/>
  <c r="O372" i="20"/>
  <c r="O421" i="20"/>
  <c r="O438" i="20"/>
  <c r="O434" i="20"/>
  <c r="O460" i="20"/>
  <c r="O419" i="20"/>
  <c r="O384" i="20"/>
  <c r="O391" i="20"/>
  <c r="O469" i="20"/>
  <c r="O398" i="20"/>
  <c r="O376" i="20"/>
  <c r="O403" i="20"/>
  <c r="O411" i="20"/>
  <c r="K459" i="20"/>
  <c r="O405" i="20"/>
  <c r="O428" i="20"/>
  <c r="O437" i="20"/>
  <c r="O452" i="20"/>
  <c r="O375" i="20"/>
  <c r="O417" i="20"/>
  <c r="O385" i="20"/>
  <c r="O431" i="20"/>
  <c r="O378" i="20"/>
  <c r="O402" i="20"/>
  <c r="O420" i="20"/>
  <c r="O442" i="20"/>
  <c r="K407" i="20"/>
  <c r="O467" i="20"/>
  <c r="O382" i="20"/>
  <c r="O383" i="20"/>
  <c r="O462" i="20"/>
  <c r="O381" i="20"/>
  <c r="O392" i="20"/>
  <c r="O380" i="20"/>
  <c r="O468" i="20"/>
  <c r="O463" i="20"/>
  <c r="O408" i="20"/>
  <c r="O423" i="20"/>
  <c r="O422" i="20"/>
  <c r="O388" i="20"/>
  <c r="O444" i="20"/>
  <c r="O459" i="20"/>
  <c r="O451" i="20"/>
  <c r="O443" i="20"/>
  <c r="O448" i="20"/>
  <c r="O414" i="20"/>
  <c r="O450" i="20"/>
  <c r="O456" i="20"/>
  <c r="V203" i="20"/>
  <c r="K373" i="20"/>
  <c r="O430" i="20"/>
  <c r="O407" i="20"/>
  <c r="K430" i="20"/>
  <c r="O441" i="20"/>
  <c r="K444" i="20"/>
  <c r="K387" i="20"/>
  <c r="K374" i="20"/>
  <c r="K453" i="20"/>
  <c r="K420" i="20"/>
  <c r="K431" i="20"/>
  <c r="K457" i="20"/>
  <c r="K438" i="20"/>
  <c r="K451" i="20"/>
  <c r="T131" i="20"/>
  <c r="F475" i="20" s="1"/>
  <c r="O395" i="20"/>
  <c r="O426" i="20"/>
  <c r="O393" i="20"/>
  <c r="O455" i="20"/>
  <c r="O406" i="20"/>
  <c r="O373" i="20"/>
  <c r="O412" i="20"/>
  <c r="O413" i="20"/>
  <c r="O389" i="20"/>
  <c r="O427" i="20"/>
  <c r="O458" i="20"/>
  <c r="O399" i="20"/>
  <c r="O415" i="20"/>
  <c r="O371" i="20"/>
  <c r="O400" i="20"/>
  <c r="O418" i="20"/>
  <c r="O453" i="20"/>
  <c r="O454" i="20"/>
  <c r="O386" i="20"/>
  <c r="V163" i="20"/>
  <c r="F377" i="20"/>
  <c r="F391" i="20"/>
  <c r="F443" i="20"/>
  <c r="F456" i="20"/>
  <c r="F447" i="20"/>
  <c r="F425" i="20"/>
  <c r="F378" i="20"/>
  <c r="F380" i="20"/>
  <c r="F394" i="20"/>
  <c r="F429" i="20"/>
  <c r="F466" i="20"/>
  <c r="F381" i="20"/>
  <c r="F379" i="20"/>
  <c r="F438" i="20"/>
  <c r="F411" i="20"/>
  <c r="F467" i="20"/>
  <c r="F418" i="20"/>
  <c r="F463" i="20"/>
  <c r="F433" i="20"/>
  <c r="F423" i="20"/>
  <c r="F397" i="20"/>
  <c r="F400" i="20"/>
  <c r="F452" i="20"/>
  <c r="F389" i="20"/>
  <c r="F395" i="20"/>
  <c r="F409" i="20"/>
  <c r="F387" i="20"/>
  <c r="F432" i="20"/>
  <c r="F455" i="20"/>
  <c r="F417" i="20"/>
  <c r="F407" i="20"/>
  <c r="F426" i="20"/>
  <c r="F422" i="20"/>
  <c r="F439" i="20"/>
  <c r="F402" i="20"/>
  <c r="F388" i="20"/>
  <c r="F458" i="20"/>
  <c r="F383" i="20"/>
  <c r="F416" i="20"/>
  <c r="F434" i="20"/>
  <c r="F414" i="20"/>
  <c r="F448" i="20"/>
  <c r="F441" i="20"/>
  <c r="F435" i="20"/>
  <c r="F403" i="20"/>
  <c r="F373" i="20"/>
  <c r="F453" i="20"/>
  <c r="F374" i="20"/>
  <c r="F446" i="20"/>
  <c r="F430" i="20"/>
  <c r="F461" i="20"/>
  <c r="F419" i="20"/>
  <c r="F410" i="20"/>
  <c r="F464" i="20"/>
  <c r="F428" i="20"/>
  <c r="F427" i="20"/>
  <c r="F468" i="20"/>
  <c r="F421" i="20"/>
  <c r="F431" i="20"/>
  <c r="F405" i="20"/>
  <c r="F469" i="20"/>
  <c r="F436" i="20"/>
  <c r="F386" i="20"/>
  <c r="F445" i="20"/>
  <c r="F401" i="20"/>
  <c r="F415" i="20"/>
  <c r="F413" i="20"/>
  <c r="F424" i="20"/>
  <c r="F457" i="20"/>
  <c r="F454" i="20"/>
  <c r="F450" i="20"/>
  <c r="F408" i="20"/>
  <c r="R479" i="20"/>
  <c r="U131" i="20"/>
  <c r="F420" i="20"/>
  <c r="F392" i="20"/>
  <c r="F376" i="20"/>
  <c r="F382" i="20"/>
  <c r="F399" i="20"/>
  <c r="F375" i="20"/>
  <c r="F449" i="20"/>
  <c r="F406" i="20"/>
  <c r="F385" i="20"/>
  <c r="S131" i="20"/>
  <c r="F372" i="20"/>
  <c r="F371" i="20"/>
  <c r="F412" i="20"/>
  <c r="F390" i="20"/>
  <c r="F459" i="20"/>
  <c r="F404" i="20"/>
  <c r="F384" i="20"/>
  <c r="F393" i="20"/>
  <c r="F465" i="20"/>
  <c r="F462" i="20"/>
  <c r="F440" i="20"/>
  <c r="F444" i="20"/>
  <c r="F451" i="20"/>
  <c r="F460" i="20"/>
  <c r="V194" i="20"/>
  <c r="F437" i="20"/>
  <c r="F398" i="20"/>
  <c r="F396" i="20"/>
  <c r="F442" i="20"/>
  <c r="G444" i="20"/>
  <c r="G409" i="20"/>
  <c r="G394" i="20"/>
  <c r="G458" i="20"/>
  <c r="G404" i="20"/>
  <c r="G407" i="20"/>
  <c r="G424" i="20"/>
  <c r="G372" i="20"/>
  <c r="G452" i="20"/>
  <c r="G419" i="20"/>
  <c r="G467" i="20"/>
  <c r="G440" i="20"/>
  <c r="G423" i="20"/>
  <c r="G436" i="20"/>
  <c r="G382" i="20"/>
  <c r="G399" i="20"/>
  <c r="G405" i="20"/>
  <c r="G401" i="20"/>
  <c r="G396" i="20"/>
  <c r="G443" i="20"/>
  <c r="G438" i="20"/>
  <c r="G377" i="20"/>
  <c r="G392" i="20"/>
  <c r="G428" i="20"/>
  <c r="G403" i="20"/>
  <c r="G398" i="20"/>
  <c r="G445" i="20"/>
  <c r="G461" i="20"/>
  <c r="G466" i="20"/>
  <c r="G408" i="20"/>
  <c r="G387" i="20"/>
  <c r="G421" i="20"/>
  <c r="G442" i="20"/>
  <c r="G448" i="20"/>
  <c r="G386" i="20"/>
  <c r="G459" i="20"/>
  <c r="G453" i="20"/>
  <c r="G420" i="20"/>
  <c r="G385" i="20"/>
  <c r="G375" i="20"/>
  <c r="G406" i="20"/>
  <c r="G402" i="20"/>
  <c r="G468" i="20"/>
  <c r="G425" i="20"/>
  <c r="G410" i="20"/>
  <c r="G435" i="20"/>
  <c r="G430" i="20"/>
  <c r="G379" i="20"/>
  <c r="G414" i="20"/>
  <c r="G373" i="20"/>
  <c r="G460" i="20"/>
  <c r="G393" i="20"/>
  <c r="G376" i="20"/>
  <c r="G400" i="20"/>
  <c r="G439" i="20"/>
  <c r="G446" i="20"/>
  <c r="G454" i="20"/>
  <c r="G462" i="20"/>
  <c r="G418" i="20"/>
  <c r="G417" i="20"/>
  <c r="G441" i="20"/>
  <c r="G378" i="20"/>
  <c r="G422" i="20"/>
  <c r="G434" i="20"/>
  <c r="G381" i="20"/>
  <c r="G384" i="20"/>
  <c r="G383" i="20"/>
  <c r="V195" i="20"/>
  <c r="G412" i="20"/>
  <c r="G469" i="20"/>
  <c r="G465" i="20"/>
  <c r="G390" i="20"/>
  <c r="G426" i="20"/>
  <c r="G432" i="20"/>
  <c r="G447" i="20"/>
  <c r="G457" i="20"/>
  <c r="G380" i="20"/>
  <c r="G427" i="20"/>
  <c r="G437" i="20"/>
  <c r="G413" i="20"/>
  <c r="G389" i="20"/>
  <c r="G411" i="20"/>
  <c r="G463" i="20"/>
  <c r="G391" i="20"/>
  <c r="G415" i="20"/>
  <c r="G450" i="20"/>
  <c r="G433" i="20"/>
  <c r="G431" i="20"/>
  <c r="G455" i="20"/>
  <c r="G456" i="20"/>
  <c r="G416" i="20"/>
  <c r="G449" i="20"/>
  <c r="G388" i="20"/>
  <c r="G371" i="20"/>
  <c r="G464" i="20"/>
  <c r="G395" i="20"/>
  <c r="G429" i="20"/>
  <c r="G374" i="20"/>
  <c r="G451" i="20"/>
  <c r="G397" i="20"/>
  <c r="J386" i="20"/>
  <c r="J445" i="20"/>
  <c r="J384" i="20"/>
  <c r="J434" i="20"/>
  <c r="J448" i="20"/>
  <c r="J397" i="20"/>
  <c r="J422" i="20"/>
  <c r="J430" i="20"/>
  <c r="J464" i="20"/>
  <c r="J451" i="20"/>
  <c r="J435" i="20"/>
  <c r="J398" i="20"/>
  <c r="J387" i="20"/>
  <c r="J415" i="20"/>
  <c r="J426" i="20"/>
  <c r="J461" i="20"/>
  <c r="J433" i="20"/>
  <c r="J371" i="20"/>
  <c r="J467" i="20"/>
  <c r="J393" i="20"/>
  <c r="J406" i="20"/>
  <c r="J376" i="20"/>
  <c r="J446" i="20"/>
  <c r="J424" i="20"/>
  <c r="J460" i="20"/>
  <c r="J450" i="20"/>
  <c r="J402" i="20"/>
  <c r="J439" i="20"/>
  <c r="J431" i="20"/>
  <c r="J412" i="20"/>
  <c r="J425" i="20"/>
  <c r="J418" i="20"/>
  <c r="J417" i="20"/>
  <c r="J454" i="20"/>
  <c r="J382" i="20"/>
  <c r="J377" i="20"/>
  <c r="J452" i="20"/>
  <c r="J373" i="20"/>
  <c r="J469" i="20"/>
  <c r="J413" i="20"/>
  <c r="J372" i="20"/>
  <c r="J447" i="20"/>
  <c r="J410" i="20"/>
  <c r="J462" i="20"/>
  <c r="J421" i="20"/>
  <c r="J420" i="20"/>
  <c r="J411" i="20"/>
  <c r="J442" i="20"/>
  <c r="J427" i="20"/>
  <c r="J458" i="20"/>
  <c r="J409" i="20"/>
  <c r="J396" i="20"/>
  <c r="J392" i="20"/>
  <c r="J466" i="20"/>
  <c r="J388" i="20"/>
  <c r="J416" i="20"/>
  <c r="J463" i="20"/>
  <c r="J407" i="20"/>
  <c r="J381" i="20"/>
  <c r="J383" i="20"/>
  <c r="V198" i="20"/>
  <c r="J380" i="20"/>
  <c r="J455" i="20"/>
  <c r="J423" i="20"/>
  <c r="J456" i="20"/>
  <c r="J375" i="20"/>
  <c r="J436" i="20"/>
  <c r="J414" i="20"/>
  <c r="J390" i="20"/>
  <c r="J394" i="20"/>
  <c r="J438" i="20"/>
  <c r="J444" i="20"/>
  <c r="J391" i="20"/>
  <c r="J457" i="20"/>
  <c r="J405" i="20"/>
  <c r="J385" i="20"/>
  <c r="J465" i="20"/>
  <c r="J441" i="20"/>
  <c r="J403" i="20"/>
  <c r="J379" i="20"/>
  <c r="J437" i="20"/>
  <c r="J432" i="20"/>
  <c r="J378" i="20"/>
  <c r="J459" i="20"/>
  <c r="J449" i="20"/>
  <c r="J389" i="20"/>
  <c r="J408" i="20"/>
  <c r="J468" i="20"/>
  <c r="J440" i="20"/>
  <c r="J429" i="20"/>
  <c r="J399" i="20"/>
  <c r="J419" i="20"/>
  <c r="J374" i="20"/>
  <c r="J395" i="20"/>
  <c r="J404" i="20"/>
  <c r="J428" i="20"/>
  <c r="J400" i="20"/>
  <c r="J443" i="20"/>
  <c r="J453" i="20"/>
  <c r="J401" i="20"/>
  <c r="F213" i="20"/>
  <c r="F221" i="20"/>
  <c r="F152" i="20"/>
  <c r="F214" i="20"/>
  <c r="F238" i="20"/>
  <c r="F174" i="20"/>
  <c r="F171" i="20"/>
  <c r="F244" i="20"/>
  <c r="F167" i="20"/>
  <c r="F239" i="20"/>
  <c r="F156" i="20"/>
  <c r="F165" i="20"/>
  <c r="F153" i="20"/>
  <c r="F222" i="20"/>
  <c r="F186" i="20"/>
  <c r="F205" i="20"/>
  <c r="F149" i="20"/>
  <c r="F187" i="20"/>
  <c r="F242" i="20"/>
  <c r="F164" i="20"/>
  <c r="F191" i="20"/>
  <c r="F234" i="20"/>
  <c r="F209" i="20"/>
  <c r="F227" i="20"/>
  <c r="F240" i="20"/>
  <c r="F177" i="20"/>
  <c r="F182" i="20"/>
  <c r="F151" i="20"/>
  <c r="F206" i="20"/>
  <c r="F220" i="20"/>
  <c r="F246" i="20"/>
  <c r="F212" i="20"/>
  <c r="F183" i="20"/>
  <c r="F197" i="20"/>
  <c r="F188" i="20"/>
  <c r="F161" i="20"/>
  <c r="F228" i="20"/>
  <c r="F155" i="20"/>
  <c r="F194" i="20"/>
  <c r="F241" i="20"/>
  <c r="F184" i="20"/>
  <c r="F157" i="20"/>
  <c r="F243" i="20"/>
  <c r="F180" i="20"/>
  <c r="F229" i="20"/>
  <c r="F247" i="20"/>
  <c r="F150" i="20"/>
  <c r="F216" i="20"/>
  <c r="F170" i="20"/>
  <c r="F218" i="20"/>
  <c r="F203" i="20"/>
  <c r="F232" i="20"/>
  <c r="F231" i="20"/>
  <c r="F176" i="20"/>
  <c r="F211" i="20"/>
  <c r="F215" i="20"/>
  <c r="F223" i="20"/>
  <c r="F207" i="20"/>
  <c r="F245" i="20"/>
  <c r="F158" i="20"/>
  <c r="F181" i="20"/>
  <c r="F172" i="20"/>
  <c r="F204" i="20"/>
  <c r="F195" i="20"/>
  <c r="F198" i="20"/>
  <c r="F163" i="20"/>
  <c r="F192" i="20"/>
  <c r="F224" i="20"/>
  <c r="F196" i="20"/>
  <c r="F201" i="20"/>
  <c r="F210" i="20"/>
  <c r="F185" i="20"/>
  <c r="F202" i="20"/>
  <c r="F200" i="20"/>
  <c r="F159" i="20"/>
  <c r="F235" i="20"/>
  <c r="F236" i="20"/>
  <c r="F189" i="20"/>
  <c r="F162" i="20"/>
  <c r="R256" i="20"/>
  <c r="F173" i="20"/>
  <c r="F178" i="20"/>
  <c r="F190" i="20"/>
  <c r="F230" i="20"/>
  <c r="F208" i="20"/>
  <c r="F217" i="20"/>
  <c r="F169" i="20"/>
  <c r="F219" i="20"/>
  <c r="F160" i="20"/>
  <c r="F154" i="20"/>
  <c r="F179" i="20"/>
  <c r="F225" i="20"/>
  <c r="F199" i="20"/>
  <c r="F166" i="20"/>
  <c r="F193" i="20"/>
  <c r="F237" i="20"/>
  <c r="F226" i="20"/>
  <c r="F168" i="20"/>
  <c r="F175" i="20"/>
  <c r="F233" i="20"/>
  <c r="G220" i="20"/>
  <c r="G247" i="20"/>
  <c r="G160" i="20"/>
  <c r="G172" i="20"/>
  <c r="G198" i="20"/>
  <c r="G151" i="20"/>
  <c r="G231" i="20"/>
  <c r="G238" i="20"/>
  <c r="G155" i="20"/>
  <c r="G224" i="20"/>
  <c r="G235" i="20"/>
  <c r="G165" i="20"/>
  <c r="G181" i="20"/>
  <c r="G206" i="20"/>
  <c r="G158" i="20"/>
  <c r="G232" i="20"/>
  <c r="G150" i="20"/>
  <c r="G188" i="20"/>
  <c r="G149" i="20"/>
  <c r="G218" i="20"/>
  <c r="G187" i="20"/>
  <c r="G201" i="20"/>
  <c r="G214" i="20"/>
  <c r="G197" i="20"/>
  <c r="G167" i="20"/>
  <c r="G192" i="20"/>
  <c r="G154" i="20"/>
  <c r="G216" i="20"/>
  <c r="G169" i="20"/>
  <c r="G242" i="20"/>
  <c r="G193" i="20"/>
  <c r="G152" i="20"/>
  <c r="G219" i="20"/>
  <c r="G236" i="20"/>
  <c r="G211" i="20"/>
  <c r="G190" i="20"/>
  <c r="G209" i="20"/>
  <c r="G163" i="20"/>
  <c r="G195" i="20"/>
  <c r="G239" i="20"/>
  <c r="G178" i="20"/>
  <c r="G161" i="20"/>
  <c r="G202" i="20"/>
  <c r="G183" i="20"/>
  <c r="G210" i="20"/>
  <c r="G170" i="20"/>
  <c r="G200" i="20"/>
  <c r="G162" i="20"/>
  <c r="G230" i="20"/>
  <c r="G166" i="20"/>
  <c r="G222" i="20"/>
  <c r="G212" i="20"/>
  <c r="G243" i="20"/>
  <c r="G226" i="20"/>
  <c r="G186" i="20"/>
  <c r="G156" i="20"/>
  <c r="G227" i="20"/>
  <c r="G246" i="20"/>
  <c r="G204" i="20"/>
  <c r="G157" i="20"/>
  <c r="G175" i="20"/>
  <c r="G223" i="20"/>
  <c r="G240" i="20"/>
  <c r="G196" i="20"/>
  <c r="G191" i="20"/>
  <c r="G177" i="20"/>
  <c r="G221" i="20"/>
  <c r="G245" i="20"/>
  <c r="G171" i="20"/>
  <c r="G233" i="20"/>
  <c r="G189" i="20"/>
  <c r="G234" i="20"/>
  <c r="G194" i="20"/>
  <c r="G173" i="20"/>
  <c r="G244" i="20"/>
  <c r="G208" i="20"/>
  <c r="G180" i="20"/>
  <c r="G229" i="20"/>
  <c r="G153" i="20"/>
  <c r="G207" i="20"/>
  <c r="G159" i="20"/>
  <c r="G176" i="20"/>
  <c r="G184" i="20"/>
  <c r="G182" i="20"/>
  <c r="G237" i="20"/>
  <c r="G225" i="20"/>
  <c r="G217" i="20"/>
  <c r="G213" i="20"/>
  <c r="G164" i="20"/>
  <c r="G205" i="20"/>
  <c r="G203" i="20"/>
  <c r="G185" i="20"/>
  <c r="G241" i="20"/>
  <c r="G179" i="20"/>
  <c r="G168" i="20"/>
  <c r="G215" i="20"/>
  <c r="G228" i="20"/>
  <c r="G174" i="20"/>
  <c r="G199" i="20"/>
  <c r="H432" i="20"/>
  <c r="H434" i="20"/>
  <c r="H444" i="20"/>
  <c r="H411" i="20"/>
  <c r="H388" i="20"/>
  <c r="H412" i="20"/>
  <c r="H402" i="20"/>
  <c r="H416" i="20"/>
  <c r="H373" i="20"/>
  <c r="H459" i="20"/>
  <c r="H450" i="20"/>
  <c r="H447" i="20"/>
  <c r="H390" i="20"/>
  <c r="H415" i="20"/>
  <c r="H428" i="20"/>
  <c r="H401" i="20"/>
  <c r="V196" i="20"/>
  <c r="H448" i="20"/>
  <c r="H421" i="20"/>
  <c r="H382" i="20"/>
  <c r="H452" i="20"/>
  <c r="H396" i="20"/>
  <c r="H408" i="20"/>
  <c r="H406" i="20"/>
  <c r="H454" i="20"/>
  <c r="H405" i="20"/>
  <c r="H393" i="20"/>
  <c r="H418" i="20"/>
  <c r="H429" i="20"/>
  <c r="H377" i="20"/>
  <c r="H445" i="20"/>
  <c r="H392" i="20"/>
  <c r="H399" i="20"/>
  <c r="H422" i="20"/>
  <c r="H435" i="20"/>
  <c r="H437" i="20"/>
  <c r="H457" i="20"/>
  <c r="H372" i="20"/>
  <c r="H463" i="20"/>
  <c r="H424" i="20"/>
  <c r="H403" i="20"/>
  <c r="H467" i="20"/>
  <c r="H376" i="20"/>
  <c r="H425" i="20"/>
  <c r="H414" i="20"/>
  <c r="H413" i="20"/>
  <c r="H398" i="20"/>
  <c r="H451" i="20"/>
  <c r="H436" i="20"/>
  <c r="H407" i="20"/>
  <c r="H389" i="20"/>
  <c r="H438" i="20"/>
  <c r="H449" i="20"/>
  <c r="H456" i="20"/>
  <c r="H410" i="20"/>
  <c r="H404" i="20"/>
  <c r="H400" i="20"/>
  <c r="H464" i="20"/>
  <c r="H458" i="20"/>
  <c r="H417" i="20"/>
  <c r="H439" i="20"/>
  <c r="H385" i="20"/>
  <c r="H442" i="20"/>
  <c r="H386" i="20"/>
  <c r="H455" i="20"/>
  <c r="H466" i="20"/>
  <c r="H387" i="20"/>
  <c r="H426" i="20"/>
  <c r="H419" i="20"/>
  <c r="H384" i="20"/>
  <c r="H431" i="20"/>
  <c r="H461" i="20"/>
  <c r="H409" i="20"/>
  <c r="H462" i="20"/>
  <c r="H441" i="20"/>
  <c r="H440" i="20"/>
  <c r="H375" i="20"/>
  <c r="H465" i="20"/>
  <c r="H460" i="20"/>
  <c r="H395" i="20"/>
  <c r="H381" i="20"/>
  <c r="H379" i="20"/>
  <c r="H427" i="20"/>
  <c r="H433" i="20"/>
  <c r="H446" i="20"/>
  <c r="H374" i="20"/>
  <c r="H378" i="20"/>
  <c r="H430" i="20"/>
  <c r="H453" i="20"/>
  <c r="H397" i="20"/>
  <c r="H383" i="20"/>
  <c r="H391" i="20"/>
  <c r="H380" i="20"/>
  <c r="H469" i="20"/>
  <c r="H468" i="20"/>
  <c r="H420" i="20"/>
  <c r="H394" i="20"/>
  <c r="H423" i="20"/>
  <c r="H371" i="20"/>
  <c r="H443" i="20"/>
  <c r="I161" i="20"/>
  <c r="I181" i="20"/>
  <c r="I166" i="20"/>
  <c r="I229" i="20"/>
  <c r="I157" i="20"/>
  <c r="I224" i="20"/>
  <c r="I213" i="20"/>
  <c r="I167" i="20"/>
  <c r="I208" i="20"/>
  <c r="I198" i="20"/>
  <c r="I195" i="20"/>
  <c r="I193" i="20"/>
  <c r="I182" i="20"/>
  <c r="I236" i="20"/>
  <c r="I175" i="20"/>
  <c r="I169" i="20"/>
  <c r="I155" i="20"/>
  <c r="I240" i="20"/>
  <c r="I211" i="20"/>
  <c r="I212" i="20"/>
  <c r="I149" i="20"/>
  <c r="I163" i="20"/>
  <c r="I228" i="20"/>
  <c r="I153" i="20"/>
  <c r="I235" i="20"/>
  <c r="I186" i="20"/>
  <c r="I216" i="20"/>
  <c r="I215" i="20"/>
  <c r="I196" i="20"/>
  <c r="I222" i="20"/>
  <c r="I152" i="20"/>
  <c r="I160" i="20"/>
  <c r="I199" i="20"/>
  <c r="I203" i="20"/>
  <c r="I158" i="20"/>
  <c r="I225" i="20"/>
  <c r="I206" i="20"/>
  <c r="I219" i="20"/>
  <c r="I242" i="20"/>
  <c r="I183" i="20"/>
  <c r="I191" i="20"/>
  <c r="I210" i="20"/>
  <c r="I189" i="20"/>
  <c r="I204" i="20"/>
  <c r="I176" i="20"/>
  <c r="I159" i="20"/>
  <c r="I179" i="20"/>
  <c r="I194" i="20"/>
  <c r="I151" i="20"/>
  <c r="I187" i="20"/>
  <c r="I231" i="20"/>
  <c r="I245" i="20"/>
  <c r="I170" i="20"/>
  <c r="I177" i="20"/>
  <c r="I239" i="20"/>
  <c r="I150" i="20"/>
  <c r="I217" i="20"/>
  <c r="I172" i="20"/>
  <c r="I243" i="20"/>
  <c r="I244" i="20"/>
  <c r="I164" i="20"/>
  <c r="I227" i="20"/>
  <c r="I200" i="20"/>
  <c r="I233" i="20"/>
  <c r="I154" i="20"/>
  <c r="I165" i="20"/>
  <c r="I220" i="20"/>
  <c r="I246" i="20"/>
  <c r="I184" i="20"/>
  <c r="I221" i="20"/>
  <c r="I226" i="20"/>
  <c r="I234" i="20"/>
  <c r="I223" i="20"/>
  <c r="I205" i="20"/>
  <c r="I173" i="20"/>
  <c r="I171" i="20"/>
  <c r="I209" i="20"/>
  <c r="I214" i="20"/>
  <c r="I237" i="20"/>
  <c r="I192" i="20"/>
  <c r="I162" i="20"/>
  <c r="I218" i="20"/>
  <c r="I168" i="20"/>
  <c r="I185" i="20"/>
  <c r="I190" i="20"/>
  <c r="I180" i="20"/>
  <c r="I202" i="20"/>
  <c r="I156" i="20"/>
  <c r="I178" i="20"/>
  <c r="I207" i="20"/>
  <c r="I247" i="20"/>
  <c r="I188" i="20"/>
  <c r="I238" i="20"/>
  <c r="I230" i="20"/>
  <c r="I232" i="20"/>
  <c r="I201" i="20"/>
  <c r="I241" i="20"/>
  <c r="I197" i="20"/>
  <c r="I174" i="20"/>
  <c r="H185" i="20"/>
  <c r="H231" i="20"/>
  <c r="H156" i="20"/>
  <c r="H226" i="20"/>
  <c r="H180" i="20"/>
  <c r="H195" i="20"/>
  <c r="H178" i="20"/>
  <c r="H235" i="20"/>
  <c r="H244" i="20"/>
  <c r="H205" i="20"/>
  <c r="H192" i="20"/>
  <c r="H162" i="20"/>
  <c r="H190" i="20"/>
  <c r="H166" i="20"/>
  <c r="H232" i="20"/>
  <c r="H236" i="20"/>
  <c r="H204" i="20"/>
  <c r="H224" i="20"/>
  <c r="H245" i="20"/>
  <c r="H168" i="20"/>
  <c r="H209" i="20"/>
  <c r="H240" i="20"/>
  <c r="H161" i="20"/>
  <c r="H197" i="20"/>
  <c r="H207" i="20"/>
  <c r="H170" i="20"/>
  <c r="H188" i="20"/>
  <c r="H228" i="20"/>
  <c r="H174" i="20"/>
  <c r="H230" i="20"/>
  <c r="H219" i="20"/>
  <c r="H171" i="20"/>
  <c r="H217" i="20"/>
  <c r="H152" i="20"/>
  <c r="H208" i="20"/>
  <c r="H198" i="20"/>
  <c r="H182" i="20"/>
  <c r="H193" i="20"/>
  <c r="H183" i="20"/>
  <c r="H200" i="20"/>
  <c r="H181" i="20"/>
  <c r="H153" i="20"/>
  <c r="H175" i="20"/>
  <c r="H246" i="20"/>
  <c r="H169" i="20"/>
  <c r="H157" i="20"/>
  <c r="H241" i="20"/>
  <c r="H155" i="20"/>
  <c r="H220" i="20"/>
  <c r="H237" i="20"/>
  <c r="H160" i="20"/>
  <c r="H234" i="20"/>
  <c r="H151" i="20"/>
  <c r="H212" i="20"/>
  <c r="H222" i="20"/>
  <c r="H173" i="20"/>
  <c r="H184" i="20"/>
  <c r="H210" i="20"/>
  <c r="H164" i="20"/>
  <c r="H201" i="20"/>
  <c r="H218" i="20"/>
  <c r="H233" i="20"/>
  <c r="H186" i="20"/>
  <c r="H203" i="20"/>
  <c r="H238" i="20"/>
  <c r="H159" i="20"/>
  <c r="H229" i="20"/>
  <c r="H176" i="20"/>
  <c r="H199" i="20"/>
  <c r="H225" i="20"/>
  <c r="H202" i="20"/>
  <c r="H239" i="20"/>
  <c r="H154" i="20"/>
  <c r="H194" i="20"/>
  <c r="H211" i="20"/>
  <c r="H167" i="20"/>
  <c r="H227" i="20"/>
  <c r="H150" i="20"/>
  <c r="H191" i="20"/>
  <c r="H206" i="20"/>
  <c r="H247" i="20"/>
  <c r="H158" i="20"/>
  <c r="H223" i="20"/>
  <c r="H163" i="20"/>
  <c r="H187" i="20"/>
  <c r="H221" i="20"/>
  <c r="H216" i="20"/>
  <c r="H215" i="20"/>
  <c r="H213" i="20"/>
  <c r="H179" i="20"/>
  <c r="H177" i="20"/>
  <c r="H243" i="20"/>
  <c r="H149" i="20"/>
  <c r="H242" i="20"/>
  <c r="H172" i="20"/>
  <c r="H196" i="20"/>
  <c r="H189" i="20"/>
  <c r="H165" i="20"/>
  <c r="H214" i="20"/>
  <c r="N456" i="20"/>
  <c r="N402" i="20"/>
  <c r="N407" i="20"/>
  <c r="N409" i="20"/>
  <c r="N383" i="20"/>
  <c r="N422" i="20"/>
  <c r="N404" i="20"/>
  <c r="N391" i="20"/>
  <c r="N452" i="20"/>
  <c r="N405" i="20"/>
  <c r="N462" i="20"/>
  <c r="N399" i="20"/>
  <c r="N439" i="20"/>
  <c r="N371" i="20"/>
  <c r="N414" i="20"/>
  <c r="N467" i="20"/>
  <c r="N454" i="20"/>
  <c r="N445" i="20"/>
  <c r="N415" i="20"/>
  <c r="N411" i="20"/>
  <c r="N426" i="20"/>
  <c r="N386" i="20"/>
  <c r="N427" i="20"/>
  <c r="N374" i="20"/>
  <c r="N463" i="20"/>
  <c r="N460" i="20"/>
  <c r="N420" i="20"/>
  <c r="N438" i="20"/>
  <c r="N465" i="20"/>
  <c r="N432" i="20"/>
  <c r="N387" i="20"/>
  <c r="N417" i="20"/>
  <c r="N434" i="20"/>
  <c r="N428" i="20"/>
  <c r="N459" i="20"/>
  <c r="N469" i="20"/>
  <c r="N421" i="20"/>
  <c r="N451" i="20"/>
  <c r="N385" i="20"/>
  <c r="N373" i="20"/>
  <c r="N423" i="20"/>
  <c r="N379" i="20"/>
  <c r="V202" i="20"/>
  <c r="N424" i="20"/>
  <c r="N440" i="20"/>
  <c r="N468" i="20"/>
  <c r="N441" i="20"/>
  <c r="N449" i="20"/>
  <c r="N464" i="20"/>
  <c r="N392" i="20"/>
  <c r="N395" i="20"/>
  <c r="N447" i="20"/>
  <c r="N384" i="20"/>
  <c r="N431" i="20"/>
  <c r="N400" i="20"/>
  <c r="N450" i="20"/>
  <c r="N458" i="20"/>
  <c r="N425" i="20"/>
  <c r="N416" i="20"/>
  <c r="N446" i="20"/>
  <c r="N381" i="20"/>
  <c r="N406" i="20"/>
  <c r="N444" i="20"/>
  <c r="N412" i="20"/>
  <c r="N396" i="20"/>
  <c r="N377" i="20"/>
  <c r="N390" i="20"/>
  <c r="N398" i="20"/>
  <c r="N442" i="20"/>
  <c r="N389" i="20"/>
  <c r="N397" i="20"/>
  <c r="N430" i="20"/>
  <c r="N429" i="20"/>
  <c r="N408" i="20"/>
  <c r="N453" i="20"/>
  <c r="N455" i="20"/>
  <c r="N372" i="20"/>
  <c r="N418" i="20"/>
  <c r="N413" i="20"/>
  <c r="N376" i="20"/>
  <c r="N435" i="20"/>
  <c r="N401" i="20"/>
  <c r="N388" i="20"/>
  <c r="N437" i="20"/>
  <c r="N410" i="20"/>
  <c r="N378" i="20"/>
  <c r="N380" i="20"/>
  <c r="N461" i="20"/>
  <c r="N382" i="20"/>
  <c r="N443" i="20"/>
  <c r="N448" i="20"/>
  <c r="N466" i="20"/>
  <c r="N419" i="20"/>
  <c r="N436" i="20"/>
  <c r="N393" i="20"/>
  <c r="N403" i="20"/>
  <c r="N394" i="20"/>
  <c r="N457" i="20"/>
  <c r="N375" i="20"/>
  <c r="N433" i="20"/>
  <c r="Q418" i="20"/>
  <c r="Q399" i="20"/>
  <c r="Q410" i="20"/>
  <c r="Q382" i="20"/>
  <c r="Q414" i="20"/>
  <c r="Q415" i="20"/>
  <c r="Q423" i="20"/>
  <c r="Q383" i="20"/>
  <c r="Q444" i="20"/>
  <c r="Q435" i="20"/>
  <c r="Q400" i="20"/>
  <c r="Q384" i="20"/>
  <c r="Q372" i="20"/>
  <c r="Q430" i="20"/>
  <c r="Q405" i="20"/>
  <c r="Q443" i="20"/>
  <c r="Q421" i="20"/>
  <c r="Q387" i="20"/>
  <c r="Q447" i="20"/>
  <c r="Q411" i="20"/>
  <c r="Q434" i="20"/>
  <c r="Q388" i="20"/>
  <c r="Q425" i="20"/>
  <c r="Q465" i="20"/>
  <c r="Q450" i="20"/>
  <c r="Q468" i="20"/>
  <c r="Q462" i="20"/>
  <c r="Q377" i="20"/>
  <c r="Q406" i="20"/>
  <c r="Q420" i="20"/>
  <c r="Q445" i="20"/>
  <c r="Q442" i="20"/>
  <c r="Q429" i="20"/>
  <c r="Q396" i="20"/>
  <c r="Q402" i="20"/>
  <c r="Q389" i="20"/>
  <c r="Q403" i="20"/>
  <c r="Q419" i="20"/>
  <c r="Q436" i="20"/>
  <c r="Q381" i="20"/>
  <c r="Q469" i="20"/>
  <c r="Q395" i="20"/>
  <c r="Q441" i="20"/>
  <c r="Q439" i="20"/>
  <c r="Q437" i="20"/>
  <c r="Q440" i="20"/>
  <c r="Q446" i="20"/>
  <c r="Q390" i="20"/>
  <c r="Q380" i="20"/>
  <c r="Q376" i="20"/>
  <c r="Q379" i="20"/>
  <c r="Q409" i="20"/>
  <c r="Q398" i="20"/>
  <c r="Q451" i="20"/>
  <c r="Q457" i="20"/>
  <c r="Q459" i="20"/>
  <c r="Q401" i="20"/>
  <c r="Q466" i="20"/>
  <c r="Q371" i="20"/>
  <c r="Q374" i="20"/>
  <c r="Q416" i="20"/>
  <c r="Q392" i="20"/>
  <c r="Q438" i="20"/>
  <c r="Q463" i="20"/>
  <c r="Q448" i="20"/>
  <c r="Q464" i="20"/>
  <c r="Q455" i="20"/>
  <c r="V205" i="20"/>
  <c r="Q452" i="20"/>
  <c r="Q458" i="20"/>
  <c r="Q408" i="20"/>
  <c r="Q386" i="20"/>
  <c r="Q393" i="20"/>
  <c r="Q461" i="20"/>
  <c r="Q428" i="20"/>
  <c r="Q373" i="20"/>
  <c r="Q432" i="20"/>
  <c r="Q449" i="20"/>
  <c r="Q394" i="20"/>
  <c r="Q412" i="20"/>
  <c r="Q375" i="20"/>
  <c r="Q433" i="20"/>
  <c r="Q385" i="20"/>
  <c r="Q453" i="20"/>
  <c r="Q431" i="20"/>
  <c r="Q407" i="20"/>
  <c r="Q422" i="20"/>
  <c r="Q427" i="20"/>
  <c r="Q426" i="20"/>
  <c r="Q456" i="20"/>
  <c r="Q467" i="20"/>
  <c r="Q391" i="20"/>
  <c r="Q404" i="20"/>
  <c r="Q460" i="20"/>
  <c r="Q378" i="20"/>
  <c r="Q397" i="20"/>
  <c r="Q417" i="20"/>
  <c r="Q413" i="20"/>
  <c r="Q454" i="20"/>
  <c r="Q424" i="20"/>
  <c r="O218" i="20"/>
  <c r="O235" i="20"/>
  <c r="O193" i="20"/>
  <c r="O162" i="20"/>
  <c r="O214" i="20"/>
  <c r="O177" i="20"/>
  <c r="O159" i="20"/>
  <c r="O186" i="20"/>
  <c r="O206" i="20"/>
  <c r="O242" i="20"/>
  <c r="O181" i="20"/>
  <c r="O160" i="20"/>
  <c r="O202" i="20"/>
  <c r="O158" i="20"/>
  <c r="O223" i="20"/>
  <c r="O241" i="20"/>
  <c r="O194" i="20"/>
  <c r="O155" i="20"/>
  <c r="O169" i="20"/>
  <c r="O227" i="20"/>
  <c r="O190" i="20"/>
  <c r="O243" i="20"/>
  <c r="O211" i="20"/>
  <c r="O237" i="20"/>
  <c r="O182" i="20"/>
  <c r="O231" i="20"/>
  <c r="O168" i="20"/>
  <c r="O215" i="20"/>
  <c r="O178" i="20"/>
  <c r="O246" i="20"/>
  <c r="O199" i="20"/>
  <c r="O167" i="20"/>
  <c r="O238" i="20"/>
  <c r="O219" i="20"/>
  <c r="O166" i="20"/>
  <c r="O203" i="20"/>
  <c r="O164" i="20"/>
  <c r="O165" i="20"/>
  <c r="O187" i="20"/>
  <c r="O233" i="20"/>
  <c r="O247" i="20"/>
  <c r="O207" i="20"/>
  <c r="O228" i="20"/>
  <c r="O191" i="20"/>
  <c r="O151" i="20"/>
  <c r="O224" i="20"/>
  <c r="O245" i="20"/>
  <c r="O221" i="20"/>
  <c r="O234" i="20"/>
  <c r="O161" i="20"/>
  <c r="O195" i="20"/>
  <c r="O216" i="20"/>
  <c r="O179" i="20"/>
  <c r="O150" i="20"/>
  <c r="O212" i="20"/>
  <c r="O244" i="20"/>
  <c r="O209" i="20"/>
  <c r="O175" i="20"/>
  <c r="O232" i="20"/>
  <c r="O183" i="20"/>
  <c r="O204" i="20"/>
  <c r="O170" i="20"/>
  <c r="O171" i="20"/>
  <c r="O200" i="20"/>
  <c r="O173" i="20"/>
  <c r="O197" i="20"/>
  <c r="O239" i="20"/>
  <c r="O220" i="20"/>
  <c r="O172" i="20"/>
  <c r="O192" i="20"/>
  <c r="O157" i="20"/>
  <c r="O225" i="20"/>
  <c r="O188" i="20"/>
  <c r="O153" i="20"/>
  <c r="O149" i="20"/>
  <c r="O196" i="20"/>
  <c r="O217" i="20"/>
  <c r="O176" i="20"/>
  <c r="O154" i="20"/>
  <c r="O201" i="20"/>
  <c r="O236" i="20"/>
  <c r="O210" i="20"/>
  <c r="O180" i="20"/>
  <c r="O208" i="20"/>
  <c r="O163" i="20"/>
  <c r="O156" i="20"/>
  <c r="O226" i="20"/>
  <c r="O213" i="20"/>
  <c r="O189" i="20"/>
  <c r="O174" i="20"/>
  <c r="O152" i="20"/>
  <c r="O184" i="20"/>
  <c r="O198" i="20"/>
  <c r="O230" i="20"/>
  <c r="O240" i="20"/>
  <c r="O222" i="20"/>
  <c r="O229" i="20"/>
  <c r="O185" i="20"/>
  <c r="O205" i="20"/>
  <c r="J158" i="20"/>
  <c r="J238" i="20"/>
  <c r="J232" i="20"/>
  <c r="J204" i="20"/>
  <c r="J214" i="20"/>
  <c r="J152" i="20"/>
  <c r="J172" i="20"/>
  <c r="J219" i="20"/>
  <c r="J223" i="20"/>
  <c r="J171" i="20"/>
  <c r="J235" i="20"/>
  <c r="J167" i="20"/>
  <c r="J202" i="20"/>
  <c r="J222" i="20"/>
  <c r="J234" i="20"/>
  <c r="J207" i="20"/>
  <c r="J247" i="20"/>
  <c r="J193" i="20"/>
  <c r="J215" i="20"/>
  <c r="J164" i="20"/>
  <c r="J174" i="20"/>
  <c r="J190" i="20"/>
  <c r="J210" i="20"/>
  <c r="J157" i="20"/>
  <c r="J195" i="20"/>
  <c r="J227" i="20"/>
  <c r="J241" i="20"/>
  <c r="J188" i="20"/>
  <c r="J211" i="20"/>
  <c r="J218" i="20"/>
  <c r="J178" i="20"/>
  <c r="J198" i="20"/>
  <c r="J163" i="20"/>
  <c r="J183" i="20"/>
  <c r="J203" i="20"/>
  <c r="J233" i="20"/>
  <c r="J169" i="20"/>
  <c r="J180" i="20"/>
  <c r="J206" i="20"/>
  <c r="J154" i="20"/>
  <c r="J186" i="20"/>
  <c r="J220" i="20"/>
  <c r="J155" i="20"/>
  <c r="J217" i="20"/>
  <c r="J165" i="20"/>
  <c r="J224" i="20"/>
  <c r="J194" i="20"/>
  <c r="J201" i="20"/>
  <c r="J149" i="20"/>
  <c r="J208" i="20"/>
  <c r="J168" i="20"/>
  <c r="J239" i="20"/>
  <c r="J192" i="20"/>
  <c r="J213" i="20"/>
  <c r="J246" i="20"/>
  <c r="J182" i="20"/>
  <c r="J189" i="20"/>
  <c r="J153" i="20"/>
  <c r="J196" i="20"/>
  <c r="J225" i="20"/>
  <c r="J199" i="20"/>
  <c r="J187" i="20"/>
  <c r="J162" i="20"/>
  <c r="J156" i="20"/>
  <c r="J177" i="20"/>
  <c r="J175" i="20"/>
  <c r="J184" i="20"/>
  <c r="J200" i="20"/>
  <c r="J237" i="20"/>
  <c r="J243" i="20"/>
  <c r="J205" i="20"/>
  <c r="J245" i="20"/>
  <c r="J173" i="20"/>
  <c r="J221" i="20"/>
  <c r="J160" i="20"/>
  <c r="J242" i="20"/>
  <c r="J216" i="20"/>
  <c r="J212" i="20"/>
  <c r="J244" i="20"/>
  <c r="J231" i="20"/>
  <c r="J170" i="20"/>
  <c r="J197" i="20"/>
  <c r="J176" i="20"/>
  <c r="J161" i="20"/>
  <c r="J179" i="20"/>
  <c r="J229" i="20"/>
  <c r="J166" i="20"/>
  <c r="J209" i="20"/>
  <c r="J228" i="20"/>
  <c r="J185" i="20"/>
  <c r="J230" i="20"/>
  <c r="J240" i="20"/>
  <c r="J191" i="20"/>
  <c r="J151" i="20"/>
  <c r="J159" i="20"/>
  <c r="J150" i="20"/>
  <c r="J181" i="20"/>
  <c r="J236" i="20"/>
  <c r="J226" i="20"/>
  <c r="P201" i="20"/>
  <c r="P159" i="20"/>
  <c r="P200" i="20"/>
  <c r="P150" i="20"/>
  <c r="P221" i="20"/>
  <c r="P168" i="20"/>
  <c r="P218" i="20"/>
  <c r="P162" i="20"/>
  <c r="P189" i="20"/>
  <c r="P226" i="20"/>
  <c r="P188" i="20"/>
  <c r="P244" i="20"/>
  <c r="P209" i="20"/>
  <c r="P241" i="20"/>
  <c r="P206" i="20"/>
  <c r="P238" i="20"/>
  <c r="P177" i="20"/>
  <c r="P214" i="20"/>
  <c r="P176" i="20"/>
  <c r="P175" i="20"/>
  <c r="P197" i="20"/>
  <c r="P169" i="20"/>
  <c r="P194" i="20"/>
  <c r="P163" i="20"/>
  <c r="P237" i="20"/>
  <c r="P202" i="20"/>
  <c r="P152" i="20"/>
  <c r="P151" i="20"/>
  <c r="P185" i="20"/>
  <c r="P231" i="20"/>
  <c r="P182" i="20"/>
  <c r="P228" i="20"/>
  <c r="P161" i="20"/>
  <c r="P190" i="20"/>
  <c r="P245" i="20"/>
  <c r="P222" i="20"/>
  <c r="P170" i="20"/>
  <c r="P219" i="20"/>
  <c r="P164" i="20"/>
  <c r="P216" i="20"/>
  <c r="P227" i="20"/>
  <c r="P178" i="20"/>
  <c r="P233" i="20"/>
  <c r="P210" i="20"/>
  <c r="P242" i="20"/>
  <c r="P207" i="20"/>
  <c r="P239" i="20"/>
  <c r="P204" i="20"/>
  <c r="P154" i="20"/>
  <c r="P215" i="20"/>
  <c r="P156" i="20"/>
  <c r="P153" i="20"/>
  <c r="P198" i="20"/>
  <c r="P171" i="20"/>
  <c r="P195" i="20"/>
  <c r="P165" i="20"/>
  <c r="P192" i="20"/>
  <c r="P247" i="20"/>
  <c r="P203" i="20"/>
  <c r="P246" i="20"/>
  <c r="P223" i="20"/>
  <c r="P186" i="20"/>
  <c r="P232" i="20"/>
  <c r="P183" i="20"/>
  <c r="P229" i="20"/>
  <c r="P180" i="20"/>
  <c r="P235" i="20"/>
  <c r="P191" i="20"/>
  <c r="P234" i="20"/>
  <c r="P211" i="20"/>
  <c r="P172" i="20"/>
  <c r="P220" i="20"/>
  <c r="P166" i="20"/>
  <c r="P217" i="20"/>
  <c r="P225" i="20"/>
  <c r="P158" i="20"/>
  <c r="P224" i="20"/>
  <c r="P187" i="20"/>
  <c r="P173" i="20"/>
  <c r="P196" i="20"/>
  <c r="P167" i="20"/>
  <c r="P193" i="20"/>
  <c r="P155" i="20"/>
  <c r="P160" i="20"/>
  <c r="P240" i="20"/>
  <c r="P212" i="20"/>
  <c r="P199" i="20"/>
  <c r="P174" i="20"/>
  <c r="P243" i="20"/>
  <c r="P149" i="20"/>
  <c r="P213" i="20"/>
  <c r="P208" i="20"/>
  <c r="P230" i="20"/>
  <c r="P184" i="20"/>
  <c r="P157" i="20"/>
  <c r="P179" i="20"/>
  <c r="P205" i="20"/>
  <c r="P236" i="20"/>
  <c r="P181" i="20"/>
  <c r="L446" i="20"/>
  <c r="L428" i="20"/>
  <c r="L423" i="20"/>
  <c r="L410" i="20"/>
  <c r="L377" i="20"/>
  <c r="L447" i="20"/>
  <c r="L412" i="20"/>
  <c r="L444" i="20"/>
  <c r="L415" i="20"/>
  <c r="L449" i="20"/>
  <c r="L396" i="20"/>
  <c r="L454" i="20"/>
  <c r="L393" i="20"/>
  <c r="L435" i="20"/>
  <c r="L385" i="20"/>
  <c r="L402" i="20"/>
  <c r="L462" i="20"/>
  <c r="L432" i="20"/>
  <c r="L453" i="20"/>
  <c r="L419" i="20"/>
  <c r="L431" i="20"/>
  <c r="L379" i="20"/>
  <c r="L394" i="20"/>
  <c r="L460" i="20"/>
  <c r="L455" i="20"/>
  <c r="L387" i="20"/>
  <c r="L456" i="20"/>
  <c r="L382" i="20"/>
  <c r="L426" i="20"/>
  <c r="L380" i="20"/>
  <c r="L442" i="20"/>
  <c r="L405" i="20"/>
  <c r="L384" i="20"/>
  <c r="L458" i="20"/>
  <c r="L383" i="20"/>
  <c r="L469" i="20"/>
  <c r="L409" i="20"/>
  <c r="L406" i="20"/>
  <c r="L459" i="20"/>
  <c r="L397" i="20"/>
  <c r="L443" i="20"/>
  <c r="L437" i="20"/>
  <c r="L421" i="20"/>
  <c r="L464" i="20"/>
  <c r="L401" i="20"/>
  <c r="L463" i="20"/>
  <c r="L374" i="20"/>
  <c r="L386" i="20"/>
  <c r="L399" i="20"/>
  <c r="L408" i="20"/>
  <c r="L445" i="20"/>
  <c r="L425" i="20"/>
  <c r="L390" i="20"/>
  <c r="L434" i="20"/>
  <c r="L450" i="20"/>
  <c r="L371" i="20"/>
  <c r="L391" i="20"/>
  <c r="L440" i="20"/>
  <c r="L407" i="20"/>
  <c r="L376" i="20"/>
  <c r="L448" i="20"/>
  <c r="L468" i="20"/>
  <c r="L381" i="20"/>
  <c r="L422" i="20"/>
  <c r="L375" i="20"/>
  <c r="L373" i="20"/>
  <c r="L457" i="20"/>
  <c r="L436" i="20"/>
  <c r="L420" i="20"/>
  <c r="L467" i="20"/>
  <c r="L372" i="20"/>
  <c r="L413" i="20"/>
  <c r="L411" i="20"/>
  <c r="L378" i="20"/>
  <c r="L441" i="20"/>
  <c r="L465" i="20"/>
  <c r="L416" i="20"/>
  <c r="L429" i="20"/>
  <c r="L395" i="20"/>
  <c r="L424" i="20"/>
  <c r="L400" i="20"/>
  <c r="L461" i="20"/>
  <c r="L451" i="20"/>
  <c r="L404" i="20"/>
  <c r="L466" i="20"/>
  <c r="L417" i="20"/>
  <c r="L427" i="20"/>
  <c r="L414" i="20"/>
  <c r="L433" i="20"/>
  <c r="L403" i="20"/>
  <c r="L392" i="20"/>
  <c r="L418" i="20"/>
  <c r="L438" i="20"/>
  <c r="L430" i="20"/>
  <c r="L452" i="20"/>
  <c r="L388" i="20"/>
  <c r="L439" i="20"/>
  <c r="V200" i="20"/>
  <c r="L389" i="20"/>
  <c r="L398" i="20"/>
  <c r="I427" i="20"/>
  <c r="I444" i="20"/>
  <c r="I455" i="20"/>
  <c r="I390" i="20"/>
  <c r="I377" i="20"/>
  <c r="I387" i="20"/>
  <c r="I392" i="20"/>
  <c r="I410" i="20"/>
  <c r="I443" i="20"/>
  <c r="I419" i="20"/>
  <c r="I397" i="20"/>
  <c r="I459" i="20"/>
  <c r="I469" i="20"/>
  <c r="I408" i="20"/>
  <c r="I383" i="20"/>
  <c r="I447" i="20"/>
  <c r="I403" i="20"/>
  <c r="I449" i="20"/>
  <c r="I401" i="20"/>
  <c r="I438" i="20"/>
  <c r="I382" i="20"/>
  <c r="I456" i="20"/>
  <c r="I426" i="20"/>
  <c r="I457" i="20"/>
  <c r="I452" i="20"/>
  <c r="I376" i="20"/>
  <c r="I373" i="20"/>
  <c r="I388" i="20"/>
  <c r="I420" i="20"/>
  <c r="V197" i="20"/>
  <c r="I434" i="20"/>
  <c r="I378" i="20"/>
  <c r="I468" i="20"/>
  <c r="I441" i="20"/>
  <c r="I404" i="20"/>
  <c r="I440" i="20"/>
  <c r="I423" i="20"/>
  <c r="I394" i="20"/>
  <c r="I429" i="20"/>
  <c r="I446" i="20"/>
  <c r="I407" i="20"/>
  <c r="I414" i="20"/>
  <c r="I421" i="20"/>
  <c r="I372" i="20"/>
  <c r="I430" i="20"/>
  <c r="I413" i="20"/>
  <c r="I400" i="20"/>
  <c r="I463" i="20"/>
  <c r="I395" i="20"/>
  <c r="I450" i="20"/>
  <c r="I453" i="20"/>
  <c r="I406" i="20"/>
  <c r="I391" i="20"/>
  <c r="I381" i="20"/>
  <c r="I462" i="20"/>
  <c r="I467" i="20"/>
  <c r="I417" i="20"/>
  <c r="I436" i="20"/>
  <c r="I433" i="20"/>
  <c r="I442" i="20"/>
  <c r="I393" i="20"/>
  <c r="I448" i="20"/>
  <c r="I437" i="20"/>
  <c r="I380" i="20"/>
  <c r="I396" i="20"/>
  <c r="I466" i="20"/>
  <c r="I424" i="20"/>
  <c r="I425" i="20"/>
  <c r="I439" i="20"/>
  <c r="I385" i="20"/>
  <c r="I399" i="20"/>
  <c r="I428" i="20"/>
  <c r="I435" i="20"/>
  <c r="I412" i="20"/>
  <c r="I411" i="20"/>
  <c r="I464" i="20"/>
  <c r="I389" i="20"/>
  <c r="I431" i="20"/>
  <c r="I418" i="20"/>
  <c r="I460" i="20"/>
  <c r="I371" i="20"/>
  <c r="I386" i="20"/>
  <c r="I415" i="20"/>
  <c r="I422" i="20"/>
  <c r="I375" i="20"/>
  <c r="I405" i="20"/>
  <c r="I451" i="20"/>
  <c r="I454" i="20"/>
  <c r="I458" i="20"/>
  <c r="I374" i="20"/>
  <c r="I445" i="20"/>
  <c r="I416" i="20"/>
  <c r="I432" i="20"/>
  <c r="I379" i="20"/>
  <c r="I402" i="20"/>
  <c r="I398" i="20"/>
  <c r="I409" i="20"/>
  <c r="I461" i="20"/>
  <c r="I384" i="20"/>
  <c r="I465" i="20"/>
  <c r="M390" i="20"/>
  <c r="M430" i="20"/>
  <c r="M467" i="20"/>
  <c r="M433" i="20"/>
  <c r="M446" i="20"/>
  <c r="M378" i="20"/>
  <c r="M460" i="20"/>
  <c r="M457" i="20"/>
  <c r="M386" i="20"/>
  <c r="M410" i="20"/>
  <c r="M434" i="20"/>
  <c r="M425" i="20"/>
  <c r="M466" i="20"/>
  <c r="M418" i="20"/>
  <c r="M454" i="20"/>
  <c r="M469" i="20"/>
  <c r="V201" i="20"/>
  <c r="M385" i="20"/>
  <c r="M396" i="20"/>
  <c r="M393" i="20"/>
  <c r="M394" i="20"/>
  <c r="M382" i="20"/>
  <c r="M426" i="20"/>
  <c r="M381" i="20"/>
  <c r="M379" i="20"/>
  <c r="M453" i="20"/>
  <c r="M388" i="20"/>
  <c r="M431" i="20"/>
  <c r="M419" i="20"/>
  <c r="M429" i="20"/>
  <c r="M383" i="20"/>
  <c r="M416" i="20"/>
  <c r="M455" i="20"/>
  <c r="M438" i="20"/>
  <c r="M395" i="20"/>
  <c r="M373" i="20"/>
  <c r="M371" i="20"/>
  <c r="M401" i="20"/>
  <c r="M449" i="20"/>
  <c r="M424" i="20"/>
  <c r="M417" i="20"/>
  <c r="M432" i="20"/>
  <c r="M456" i="20"/>
  <c r="M408" i="20"/>
  <c r="M468" i="20"/>
  <c r="M461" i="20"/>
  <c r="M406" i="20"/>
  <c r="M445" i="20"/>
  <c r="M462" i="20"/>
  <c r="M402" i="20"/>
  <c r="M427" i="20"/>
  <c r="M458" i="20"/>
  <c r="M439" i="20"/>
  <c r="M409" i="20"/>
  <c r="M374" i="20"/>
  <c r="M403" i="20"/>
  <c r="M377" i="20"/>
  <c r="M451" i="20"/>
  <c r="M399" i="20"/>
  <c r="M441" i="20"/>
  <c r="M415" i="20"/>
  <c r="M423" i="20"/>
  <c r="M442" i="20"/>
  <c r="M452" i="20"/>
  <c r="M387" i="20"/>
  <c r="M400" i="20"/>
  <c r="M404" i="20"/>
  <c r="M414" i="20"/>
  <c r="M435" i="20"/>
  <c r="M380" i="20"/>
  <c r="M412" i="20"/>
  <c r="M376" i="20"/>
  <c r="M448" i="20"/>
  <c r="M420" i="20"/>
  <c r="M389" i="20"/>
  <c r="M391" i="20"/>
  <c r="M464" i="20"/>
  <c r="M398" i="20"/>
  <c r="M465" i="20"/>
  <c r="M459" i="20"/>
  <c r="M437" i="20"/>
  <c r="M392" i="20"/>
  <c r="M375" i="20"/>
  <c r="M407" i="20"/>
  <c r="M450" i="20"/>
  <c r="M372" i="20"/>
  <c r="M413" i="20"/>
  <c r="M384" i="20"/>
  <c r="M463" i="20"/>
  <c r="M444" i="20"/>
  <c r="M440" i="20"/>
  <c r="M436" i="20"/>
  <c r="M447" i="20"/>
  <c r="M405" i="20"/>
  <c r="M428" i="20"/>
  <c r="M397" i="20"/>
  <c r="M422" i="20"/>
  <c r="M411" i="20"/>
  <c r="M421" i="20"/>
  <c r="M443" i="20"/>
  <c r="M219" i="20"/>
  <c r="M185" i="20"/>
  <c r="M157" i="20"/>
  <c r="M181" i="20"/>
  <c r="M153" i="20"/>
  <c r="M178" i="20"/>
  <c r="M230" i="20"/>
  <c r="M211" i="20"/>
  <c r="M163" i="20"/>
  <c r="M170" i="20"/>
  <c r="M218" i="20"/>
  <c r="M162" i="20"/>
  <c r="M215" i="20"/>
  <c r="M156" i="20"/>
  <c r="M236" i="20"/>
  <c r="M199" i="20"/>
  <c r="M172" i="20"/>
  <c r="M207" i="20"/>
  <c r="M173" i="20"/>
  <c r="M206" i="20"/>
  <c r="M227" i="20"/>
  <c r="M203" i="20"/>
  <c r="M155" i="20"/>
  <c r="M224" i="20"/>
  <c r="M187" i="20"/>
  <c r="M195" i="20"/>
  <c r="M244" i="20"/>
  <c r="M194" i="20"/>
  <c r="M240" i="20"/>
  <c r="M191" i="20"/>
  <c r="M233" i="20"/>
  <c r="M212" i="20"/>
  <c r="M174" i="20"/>
  <c r="M183" i="20"/>
  <c r="M169" i="20"/>
  <c r="M182" i="20"/>
  <c r="M171" i="20"/>
  <c r="M179" i="20"/>
  <c r="M237" i="20"/>
  <c r="M200" i="20"/>
  <c r="M150" i="20"/>
  <c r="M166" i="20"/>
  <c r="M220" i="20"/>
  <c r="M164" i="20"/>
  <c r="M216" i="20"/>
  <c r="M158" i="20"/>
  <c r="M225" i="20"/>
  <c r="M188" i="20"/>
  <c r="M232" i="20"/>
  <c r="M231" i="20"/>
  <c r="M208" i="20"/>
  <c r="M161" i="20"/>
  <c r="M204" i="20"/>
  <c r="M159" i="20"/>
  <c r="M213" i="20"/>
  <c r="M176" i="20"/>
  <c r="M246" i="20"/>
  <c r="M245" i="20"/>
  <c r="M196" i="20"/>
  <c r="M241" i="20"/>
  <c r="M192" i="20"/>
  <c r="M238" i="20"/>
  <c r="M201" i="20"/>
  <c r="M152" i="20"/>
  <c r="M234" i="20"/>
  <c r="M175" i="20"/>
  <c r="M184" i="20"/>
  <c r="M151" i="20"/>
  <c r="M180" i="20"/>
  <c r="M226" i="20"/>
  <c r="M189" i="20"/>
  <c r="M228" i="20"/>
  <c r="M222" i="20"/>
  <c r="M167" i="20"/>
  <c r="M209" i="20"/>
  <c r="M229" i="20"/>
  <c r="M205" i="20"/>
  <c r="M165" i="20"/>
  <c r="M202" i="20"/>
  <c r="M154" i="20"/>
  <c r="M235" i="20"/>
  <c r="M198" i="20"/>
  <c r="M221" i="20"/>
  <c r="M247" i="20"/>
  <c r="M197" i="20"/>
  <c r="M223" i="20"/>
  <c r="M214" i="20"/>
  <c r="M168" i="20"/>
  <c r="M210" i="20"/>
  <c r="M242" i="20"/>
  <c r="M186" i="20"/>
  <c r="M217" i="20"/>
  <c r="M193" i="20"/>
  <c r="M160" i="20"/>
  <c r="M190" i="20"/>
  <c r="M239" i="20"/>
  <c r="M177" i="20"/>
  <c r="M149" i="20"/>
  <c r="M243" i="20"/>
  <c r="L202" i="20"/>
  <c r="L160" i="20"/>
  <c r="L213" i="20"/>
  <c r="L152" i="20"/>
  <c r="L238" i="20"/>
  <c r="L197" i="20"/>
  <c r="L171" i="20"/>
  <c r="L206" i="20"/>
  <c r="L190" i="20"/>
  <c r="L163" i="20"/>
  <c r="L201" i="20"/>
  <c r="L155" i="20"/>
  <c r="L222" i="20"/>
  <c r="L185" i="20"/>
  <c r="L247" i="20"/>
  <c r="L194" i="20"/>
  <c r="L165" i="20"/>
  <c r="L226" i="20"/>
  <c r="L243" i="20"/>
  <c r="L189" i="20"/>
  <c r="L231" i="20"/>
  <c r="L210" i="20"/>
  <c r="L170" i="20"/>
  <c r="L235" i="20"/>
  <c r="L182" i="20"/>
  <c r="L178" i="20"/>
  <c r="L227" i="20"/>
  <c r="L177" i="20"/>
  <c r="L239" i="20"/>
  <c r="L198" i="20"/>
  <c r="L173" i="20"/>
  <c r="L219" i="20"/>
  <c r="L164" i="20"/>
  <c r="L156" i="20"/>
  <c r="L215" i="20"/>
  <c r="L154" i="20"/>
  <c r="L223" i="20"/>
  <c r="L186" i="20"/>
  <c r="L149" i="20"/>
  <c r="L207" i="20"/>
  <c r="L167" i="20"/>
  <c r="L159" i="20"/>
  <c r="L203" i="20"/>
  <c r="L157" i="20"/>
  <c r="L211" i="20"/>
  <c r="L172" i="20"/>
  <c r="L230" i="20"/>
  <c r="L195" i="20"/>
  <c r="L245" i="20"/>
  <c r="L244" i="20"/>
  <c r="L191" i="20"/>
  <c r="L240" i="20"/>
  <c r="L199" i="20"/>
  <c r="L175" i="20"/>
  <c r="L236" i="20"/>
  <c r="L183" i="20"/>
  <c r="L229" i="20"/>
  <c r="L228" i="20"/>
  <c r="L179" i="20"/>
  <c r="L224" i="20"/>
  <c r="L187" i="20"/>
  <c r="L151" i="20"/>
  <c r="L220" i="20"/>
  <c r="L166" i="20"/>
  <c r="L217" i="20"/>
  <c r="L216" i="20"/>
  <c r="L158" i="20"/>
  <c r="L212" i="20"/>
  <c r="L174" i="20"/>
  <c r="L233" i="20"/>
  <c r="L208" i="20"/>
  <c r="L169" i="20"/>
  <c r="L205" i="20"/>
  <c r="L242" i="20"/>
  <c r="L192" i="20"/>
  <c r="L241" i="20"/>
  <c r="L188" i="20"/>
  <c r="L153" i="20"/>
  <c r="L221" i="20"/>
  <c r="L184" i="20"/>
  <c r="L234" i="20"/>
  <c r="L181" i="20"/>
  <c r="L196" i="20"/>
  <c r="L214" i="20"/>
  <c r="L168" i="20"/>
  <c r="L204" i="20"/>
  <c r="L246" i="20"/>
  <c r="L180" i="20"/>
  <c r="L218" i="20"/>
  <c r="L161" i="20"/>
  <c r="L193" i="20"/>
  <c r="L150" i="20"/>
  <c r="L232" i="20"/>
  <c r="L225" i="20"/>
  <c r="L162" i="20"/>
  <c r="L200" i="20"/>
  <c r="L176" i="20"/>
  <c r="L237" i="20"/>
  <c r="L209" i="20"/>
  <c r="F256" i="20" l="1"/>
  <c r="F358" i="20" s="1"/>
  <c r="G256" i="20"/>
  <c r="G358" i="20" s="1"/>
  <c r="J256" i="20"/>
  <c r="K256" i="20"/>
  <c r="L256" i="20"/>
  <c r="Q256" i="20"/>
  <c r="H256" i="20"/>
  <c r="I256" i="20"/>
  <c r="N256" i="20"/>
  <c r="M256" i="20"/>
  <c r="P256" i="20"/>
  <c r="O256" i="20"/>
  <c r="F479" i="20"/>
  <c r="L475" i="20"/>
  <c r="L479" i="20" s="1"/>
  <c r="Q475" i="20"/>
  <c r="Q479" i="20" s="1"/>
  <c r="H475" i="20"/>
  <c r="H479" i="20" s="1"/>
  <c r="I475" i="20"/>
  <c r="I479" i="20" s="1"/>
  <c r="M475" i="20"/>
  <c r="M479" i="20" s="1"/>
  <c r="N475" i="20"/>
  <c r="N479" i="20" s="1"/>
  <c r="J475" i="20"/>
  <c r="J479" i="20" s="1"/>
  <c r="G475" i="20"/>
  <c r="G479" i="20" s="1"/>
  <c r="K475" i="20"/>
  <c r="K479" i="20" s="1"/>
  <c r="O475" i="20"/>
  <c r="O479" i="20" s="1"/>
  <c r="P475" i="20"/>
  <c r="P479" i="20" s="1"/>
  <c r="V207" i="20"/>
  <c r="D37" i="18" s="1"/>
  <c r="R313" i="20"/>
  <c r="R291" i="20"/>
  <c r="R575" i="20"/>
  <c r="R559" i="20"/>
  <c r="R564" i="20"/>
  <c r="R531" i="20"/>
  <c r="R483" i="20"/>
  <c r="R549" i="20"/>
  <c r="R510" i="20"/>
  <c r="R277" i="20"/>
  <c r="R326" i="20"/>
  <c r="R309" i="20"/>
  <c r="R281" i="20"/>
  <c r="R327" i="20"/>
  <c r="R264" i="20"/>
  <c r="R286" i="20"/>
  <c r="R295" i="20"/>
  <c r="R261" i="20"/>
  <c r="R503" i="20"/>
  <c r="R485" i="20"/>
  <c r="R567" i="20"/>
  <c r="R578" i="20"/>
  <c r="R513" i="20"/>
  <c r="R532" i="20"/>
  <c r="R507" i="20"/>
  <c r="R539" i="20"/>
  <c r="R268" i="20"/>
  <c r="R552" i="20"/>
  <c r="R346" i="20"/>
  <c r="R339" i="20"/>
  <c r="R294" i="20"/>
  <c r="R267" i="20"/>
  <c r="R325" i="20"/>
  <c r="R270" i="20"/>
  <c r="R336" i="20"/>
  <c r="R262" i="20"/>
  <c r="R322" i="20"/>
  <c r="R506" i="20"/>
  <c r="R514" i="20"/>
  <c r="R492" i="20"/>
  <c r="R523" i="20"/>
  <c r="R538" i="20"/>
  <c r="R551" i="20"/>
  <c r="R517" i="20"/>
  <c r="R543" i="20"/>
  <c r="R490" i="20"/>
  <c r="R314" i="20"/>
  <c r="R317" i="20"/>
  <c r="R279" i="20"/>
  <c r="R331" i="20"/>
  <c r="R504" i="20"/>
  <c r="R302" i="20"/>
  <c r="R299" i="20"/>
  <c r="R319" i="20"/>
  <c r="R354" i="20"/>
  <c r="R259" i="20"/>
  <c r="R297" i="20"/>
  <c r="R318" i="20"/>
  <c r="R274" i="20"/>
  <c r="R508" i="20"/>
  <c r="R569" i="20"/>
  <c r="R486" i="20"/>
  <c r="R525" i="20"/>
  <c r="R574" i="20"/>
  <c r="R558" i="20"/>
  <c r="R527" i="20"/>
  <c r="R573" i="20"/>
  <c r="F581" i="20"/>
  <c r="R323" i="20"/>
  <c r="R290" i="20"/>
  <c r="R330" i="20"/>
  <c r="R536" i="20"/>
  <c r="R275" i="20"/>
  <c r="R287" i="20"/>
  <c r="R310" i="20"/>
  <c r="R316" i="20"/>
  <c r="R356" i="20"/>
  <c r="R306" i="20"/>
  <c r="R343" i="20"/>
  <c r="R265" i="20"/>
  <c r="R547" i="20"/>
  <c r="R500" i="20"/>
  <c r="R502" i="20"/>
  <c r="R511" i="20"/>
  <c r="R520" i="20"/>
  <c r="R524" i="20"/>
  <c r="R565" i="20"/>
  <c r="R528" i="20"/>
  <c r="R488" i="20"/>
  <c r="R278" i="20"/>
  <c r="R311" i="20"/>
  <c r="R494" i="20"/>
  <c r="R308" i="20"/>
  <c r="R282" i="20"/>
  <c r="R305" i="20"/>
  <c r="R332" i="20"/>
  <c r="R338" i="20"/>
  <c r="R292" i="20"/>
  <c r="R348" i="20"/>
  <c r="R522" i="20"/>
  <c r="R530" i="20"/>
  <c r="R555" i="20"/>
  <c r="R529" i="20"/>
  <c r="R544" i="20"/>
  <c r="R542" i="20"/>
  <c r="R577" i="20"/>
  <c r="R535" i="20"/>
  <c r="R284" i="20"/>
  <c r="R533" i="20"/>
  <c r="R334" i="20"/>
  <c r="R333" i="20"/>
  <c r="R324" i="20"/>
  <c r="R289" i="20"/>
  <c r="R321" i="20"/>
  <c r="R300" i="20"/>
  <c r="R276" i="20"/>
  <c r="R570" i="20"/>
  <c r="R481" i="20"/>
  <c r="R496" i="20"/>
  <c r="R571" i="20"/>
  <c r="R526" i="20"/>
  <c r="R497" i="20"/>
  <c r="R521" i="20"/>
  <c r="R557" i="20"/>
  <c r="R545" i="20"/>
  <c r="R288" i="20"/>
  <c r="R271" i="20"/>
  <c r="R301" i="20"/>
  <c r="R320" i="20"/>
  <c r="R352" i="20"/>
  <c r="R355" i="20"/>
  <c r="R273" i="20"/>
  <c r="R353" i="20"/>
  <c r="R561" i="20"/>
  <c r="R482" i="20"/>
  <c r="R546" i="20"/>
  <c r="R540" i="20"/>
  <c r="R493" i="20"/>
  <c r="R519" i="20"/>
  <c r="R548" i="20"/>
  <c r="R566" i="20"/>
  <c r="R335" i="20"/>
  <c r="R534" i="20"/>
  <c r="R263" i="20"/>
  <c r="R298" i="20"/>
  <c r="R272" i="20"/>
  <c r="R285" i="20"/>
  <c r="R266" i="20"/>
  <c r="R329" i="20"/>
  <c r="R351" i="20"/>
  <c r="R280" i="20"/>
  <c r="R554" i="20"/>
  <c r="R518" i="20"/>
  <c r="R579" i="20"/>
  <c r="R556" i="20"/>
  <c r="R568" i="20"/>
  <c r="R505" i="20"/>
  <c r="R489" i="20"/>
  <c r="R553" i="20"/>
  <c r="R303" i="20"/>
  <c r="R349" i="20"/>
  <c r="R509" i="20"/>
  <c r="R269" i="20"/>
  <c r="R345" i="20"/>
  <c r="R307" i="20"/>
  <c r="R340" i="20"/>
  <c r="R293" i="20"/>
  <c r="R315" i="20"/>
  <c r="R296" i="20"/>
  <c r="R283" i="20"/>
  <c r="R550" i="20"/>
  <c r="R495" i="20"/>
  <c r="R515" i="20"/>
  <c r="R484" i="20"/>
  <c r="R498" i="20"/>
  <c r="R499" i="20"/>
  <c r="R491" i="20"/>
  <c r="R501" i="20"/>
  <c r="R312" i="20"/>
  <c r="R337" i="20"/>
  <c r="R537" i="20"/>
  <c r="R342" i="20"/>
  <c r="R328" i="20"/>
  <c r="R344" i="20"/>
  <c r="R304" i="20"/>
  <c r="R341" i="20"/>
  <c r="R350" i="20"/>
  <c r="R260" i="20"/>
  <c r="R258" i="20"/>
  <c r="R347" i="20"/>
  <c r="R572" i="20"/>
  <c r="R516" i="20"/>
  <c r="R560" i="20"/>
  <c r="R541" i="20"/>
  <c r="R563" i="20"/>
  <c r="R512" i="20"/>
  <c r="R562" i="20"/>
  <c r="R576" i="20"/>
  <c r="R487" i="20"/>
  <c r="G282" i="20" l="1"/>
  <c r="F282" i="20"/>
  <c r="F335" i="20"/>
  <c r="G335" i="20"/>
  <c r="G270" i="20"/>
  <c r="F270" i="20"/>
  <c r="F258" i="20"/>
  <c r="G258" i="20"/>
  <c r="F323" i="20"/>
  <c r="G323" i="20"/>
  <c r="F267" i="20"/>
  <c r="G267" i="20"/>
  <c r="F271" i="20"/>
  <c r="G271" i="20"/>
  <c r="F300" i="20"/>
  <c r="G300" i="20"/>
  <c r="G311" i="20"/>
  <c r="F311" i="20"/>
  <c r="F343" i="20"/>
  <c r="G343" i="20"/>
  <c r="F354" i="20"/>
  <c r="G354" i="20"/>
  <c r="F294" i="20"/>
  <c r="G294" i="20"/>
  <c r="F355" i="20"/>
  <c r="G355" i="20"/>
  <c r="F326" i="20"/>
  <c r="G326" i="20"/>
  <c r="F308" i="20"/>
  <c r="G308" i="20"/>
  <c r="F297" i="20"/>
  <c r="G297" i="20"/>
  <c r="F301" i="20"/>
  <c r="G301" i="20"/>
  <c r="F341" i="20"/>
  <c r="G341" i="20"/>
  <c r="F351" i="20"/>
  <c r="G351" i="20"/>
  <c r="G288" i="20"/>
  <c r="F288" i="20"/>
  <c r="F321" i="20"/>
  <c r="G321" i="20"/>
  <c r="F278" i="20"/>
  <c r="G278" i="20"/>
  <c r="F306" i="20"/>
  <c r="G306" i="20"/>
  <c r="F319" i="20"/>
  <c r="G319" i="20"/>
  <c r="F339" i="20"/>
  <c r="G339" i="20"/>
  <c r="F261" i="20"/>
  <c r="G261" i="20"/>
  <c r="G305" i="20"/>
  <c r="F305" i="20"/>
  <c r="F277" i="20"/>
  <c r="G277" i="20"/>
  <c r="F325" i="20"/>
  <c r="G325" i="20"/>
  <c r="F276" i="20"/>
  <c r="G276" i="20"/>
  <c r="F259" i="20"/>
  <c r="G259" i="20"/>
  <c r="F280" i="20"/>
  <c r="G280" i="20"/>
  <c r="F304" i="20"/>
  <c r="G304" i="20"/>
  <c r="F349" i="20"/>
  <c r="G349" i="20"/>
  <c r="G329" i="20"/>
  <c r="F329" i="20"/>
  <c r="F289" i="20"/>
  <c r="G289" i="20"/>
  <c r="F356" i="20"/>
  <c r="G356" i="20"/>
  <c r="G299" i="20"/>
  <c r="F299" i="20"/>
  <c r="F346" i="20"/>
  <c r="G346" i="20"/>
  <c r="F295" i="20"/>
  <c r="G295" i="20"/>
  <c r="F330" i="20"/>
  <c r="G330" i="20"/>
  <c r="G347" i="20"/>
  <c r="F347" i="20"/>
  <c r="F265" i="20"/>
  <c r="G265" i="20"/>
  <c r="F350" i="20"/>
  <c r="G350" i="20"/>
  <c r="F269" i="20"/>
  <c r="G269" i="20"/>
  <c r="F344" i="20"/>
  <c r="G344" i="20"/>
  <c r="F303" i="20"/>
  <c r="G303" i="20"/>
  <c r="F266" i="20"/>
  <c r="G266" i="20"/>
  <c r="G324" i="20"/>
  <c r="F324" i="20"/>
  <c r="F316" i="20"/>
  <c r="G316" i="20"/>
  <c r="F302" i="20"/>
  <c r="G302" i="20"/>
  <c r="F286" i="20"/>
  <c r="G286" i="20"/>
  <c r="F274" i="20"/>
  <c r="G274" i="20"/>
  <c r="F340" i="20"/>
  <c r="G340" i="20"/>
  <c r="F318" i="20"/>
  <c r="G318" i="20"/>
  <c r="F307" i="20"/>
  <c r="G307" i="20"/>
  <c r="F310" i="20"/>
  <c r="G310" i="20"/>
  <c r="F268" i="20"/>
  <c r="G268" i="20"/>
  <c r="F293" i="20"/>
  <c r="G293" i="20"/>
  <c r="F314" i="20"/>
  <c r="G314" i="20"/>
  <c r="F290" i="20"/>
  <c r="G290" i="20"/>
  <c r="F345" i="20"/>
  <c r="G345" i="20"/>
  <c r="F333" i="20"/>
  <c r="G333" i="20"/>
  <c r="G264" i="20"/>
  <c r="F264" i="20"/>
  <c r="F342" i="20"/>
  <c r="G342" i="20"/>
  <c r="F283" i="20"/>
  <c r="G283" i="20"/>
  <c r="F272" i="20"/>
  <c r="G272" i="20"/>
  <c r="F334" i="20"/>
  <c r="G334" i="20"/>
  <c r="F292" i="20"/>
  <c r="G292" i="20"/>
  <c r="F287" i="20"/>
  <c r="G287" i="20"/>
  <c r="F331" i="20"/>
  <c r="G331" i="20"/>
  <c r="F327" i="20"/>
  <c r="G327" i="20"/>
  <c r="F291" i="20"/>
  <c r="G291" i="20"/>
  <c r="G336" i="20"/>
  <c r="F336" i="20"/>
  <c r="F296" i="20"/>
  <c r="G296" i="20"/>
  <c r="F298" i="20"/>
  <c r="G298" i="20"/>
  <c r="F353" i="20"/>
  <c r="G353" i="20"/>
  <c r="F338" i="20"/>
  <c r="G338" i="20"/>
  <c r="F275" i="20"/>
  <c r="G275" i="20"/>
  <c r="F279" i="20"/>
  <c r="G279" i="20"/>
  <c r="F322" i="20"/>
  <c r="G322" i="20"/>
  <c r="F281" i="20"/>
  <c r="G281" i="20"/>
  <c r="F313" i="20"/>
  <c r="G313" i="20"/>
  <c r="F312" i="20"/>
  <c r="G312" i="20"/>
  <c r="F352" i="20"/>
  <c r="G352" i="20"/>
  <c r="F320" i="20"/>
  <c r="G320" i="20"/>
  <c r="F260" i="20"/>
  <c r="G260" i="20"/>
  <c r="F328" i="20"/>
  <c r="G328" i="20"/>
  <c r="F285" i="20"/>
  <c r="G285" i="20"/>
  <c r="G348" i="20"/>
  <c r="F348" i="20"/>
  <c r="F337" i="20"/>
  <c r="G337" i="20"/>
  <c r="F315" i="20"/>
  <c r="G315" i="20"/>
  <c r="F263" i="20"/>
  <c r="G263" i="20"/>
  <c r="F273" i="20"/>
  <c r="G273" i="20"/>
  <c r="F284" i="20"/>
  <c r="G284" i="20"/>
  <c r="F332" i="20"/>
  <c r="G332" i="20"/>
  <c r="G317" i="20"/>
  <c r="F317" i="20"/>
  <c r="F262" i="20"/>
  <c r="G262" i="20"/>
  <c r="F309" i="20"/>
  <c r="G309" i="20"/>
  <c r="M307" i="20"/>
  <c r="Q307" i="20"/>
  <c r="H307" i="20"/>
  <c r="I307" i="20"/>
  <c r="J307" i="20"/>
  <c r="K307" i="20"/>
  <c r="L307" i="20"/>
  <c r="N307" i="20"/>
  <c r="O307" i="20"/>
  <c r="P307" i="20"/>
  <c r="L323" i="20"/>
  <c r="M323" i="20"/>
  <c r="N323" i="20"/>
  <c r="O323" i="20"/>
  <c r="H323" i="20"/>
  <c r="J323" i="20"/>
  <c r="K323" i="20"/>
  <c r="P323" i="20"/>
  <c r="Q323" i="20"/>
  <c r="I323" i="20"/>
  <c r="H345" i="20"/>
  <c r="I345" i="20"/>
  <c r="J345" i="20"/>
  <c r="K345" i="20"/>
  <c r="P345" i="20"/>
  <c r="M345" i="20"/>
  <c r="L345" i="20"/>
  <c r="Q345" i="20"/>
  <c r="O345" i="20"/>
  <c r="N345" i="20"/>
  <c r="G494" i="20"/>
  <c r="H494" i="20"/>
  <c r="I494" i="20"/>
  <c r="P494" i="20"/>
  <c r="M494" i="20"/>
  <c r="O494" i="20"/>
  <c r="K494" i="20"/>
  <c r="J494" i="20"/>
  <c r="L494" i="20"/>
  <c r="Q494" i="20"/>
  <c r="N494" i="20"/>
  <c r="F494" i="20"/>
  <c r="J267" i="20"/>
  <c r="L267" i="20"/>
  <c r="P267" i="20"/>
  <c r="H267" i="20"/>
  <c r="I267" i="20"/>
  <c r="O267" i="20"/>
  <c r="M267" i="20"/>
  <c r="N267" i="20"/>
  <c r="Q267" i="20"/>
  <c r="K267" i="20"/>
  <c r="G519" i="20"/>
  <c r="H519" i="20"/>
  <c r="I519" i="20"/>
  <c r="P519" i="20"/>
  <c r="K519" i="20"/>
  <c r="O519" i="20"/>
  <c r="F519" i="20"/>
  <c r="J519" i="20"/>
  <c r="Q519" i="20"/>
  <c r="L519" i="20"/>
  <c r="M519" i="20"/>
  <c r="N519" i="20"/>
  <c r="G503" i="20"/>
  <c r="H503" i="20"/>
  <c r="I503" i="20"/>
  <c r="P503" i="20"/>
  <c r="M503" i="20"/>
  <c r="O503" i="20"/>
  <c r="K503" i="20"/>
  <c r="J503" i="20"/>
  <c r="L503" i="20"/>
  <c r="N503" i="20"/>
  <c r="F503" i="20"/>
  <c r="Q503" i="20"/>
  <c r="G484" i="20"/>
  <c r="H484" i="20"/>
  <c r="I484" i="20"/>
  <c r="P484" i="20"/>
  <c r="F484" i="20"/>
  <c r="K484" i="20"/>
  <c r="O484" i="20"/>
  <c r="M484" i="20"/>
  <c r="L484" i="20"/>
  <c r="N484" i="20"/>
  <c r="Q484" i="20"/>
  <c r="J484" i="20"/>
  <c r="M306" i="20"/>
  <c r="Q306" i="20"/>
  <c r="P306" i="20"/>
  <c r="H306" i="20"/>
  <c r="N306" i="20"/>
  <c r="I306" i="20"/>
  <c r="J306" i="20"/>
  <c r="O306" i="20"/>
  <c r="K306" i="20"/>
  <c r="L306" i="20"/>
  <c r="H346" i="20"/>
  <c r="I346" i="20"/>
  <c r="J346" i="20"/>
  <c r="K346" i="20"/>
  <c r="P346" i="20"/>
  <c r="L346" i="20"/>
  <c r="M346" i="20"/>
  <c r="N346" i="20"/>
  <c r="O346" i="20"/>
  <c r="Q346" i="20"/>
  <c r="Q315" i="20"/>
  <c r="N315" i="20"/>
  <c r="L315" i="20"/>
  <c r="M315" i="20"/>
  <c r="O315" i="20"/>
  <c r="P315" i="20"/>
  <c r="H315" i="20"/>
  <c r="K315" i="20"/>
  <c r="I315" i="20"/>
  <c r="J315" i="20"/>
  <c r="J263" i="20"/>
  <c r="L263" i="20"/>
  <c r="P263" i="20"/>
  <c r="H263" i="20"/>
  <c r="O263" i="20"/>
  <c r="I263" i="20"/>
  <c r="K263" i="20"/>
  <c r="M263" i="20"/>
  <c r="N263" i="20"/>
  <c r="Q263" i="20"/>
  <c r="H347" i="20"/>
  <c r="I347" i="20"/>
  <c r="J347" i="20"/>
  <c r="K347" i="20"/>
  <c r="P347" i="20"/>
  <c r="N347" i="20"/>
  <c r="O347" i="20"/>
  <c r="Q347" i="20"/>
  <c r="L347" i="20"/>
  <c r="M347" i="20"/>
  <c r="G501" i="20"/>
  <c r="H501" i="20"/>
  <c r="I501" i="20"/>
  <c r="P501" i="20"/>
  <c r="K501" i="20"/>
  <c r="O501" i="20"/>
  <c r="F501" i="20"/>
  <c r="J501" i="20"/>
  <c r="Q501" i="20"/>
  <c r="M501" i="20"/>
  <c r="N501" i="20"/>
  <c r="L501" i="20"/>
  <c r="H340" i="20"/>
  <c r="I340" i="20"/>
  <c r="J340" i="20"/>
  <c r="K340" i="20"/>
  <c r="P340" i="20"/>
  <c r="L340" i="20"/>
  <c r="O340" i="20"/>
  <c r="Q340" i="20"/>
  <c r="M340" i="20"/>
  <c r="N340" i="20"/>
  <c r="J579" i="20"/>
  <c r="L579" i="20"/>
  <c r="P579" i="20"/>
  <c r="H579" i="20"/>
  <c r="G579" i="20"/>
  <c r="I579" i="20"/>
  <c r="O579" i="20"/>
  <c r="K579" i="20"/>
  <c r="F579" i="20"/>
  <c r="M579" i="20"/>
  <c r="N579" i="20"/>
  <c r="Q579" i="20"/>
  <c r="H335" i="20"/>
  <c r="I335" i="20"/>
  <c r="J335" i="20"/>
  <c r="K335" i="20"/>
  <c r="P335" i="20"/>
  <c r="N335" i="20"/>
  <c r="O335" i="20"/>
  <c r="Q335" i="20"/>
  <c r="L335" i="20"/>
  <c r="M335" i="20"/>
  <c r="I352" i="20"/>
  <c r="J352" i="20"/>
  <c r="K352" i="20"/>
  <c r="P352" i="20"/>
  <c r="H352" i="20"/>
  <c r="N352" i="20"/>
  <c r="O352" i="20"/>
  <c r="Q352" i="20"/>
  <c r="M352" i="20"/>
  <c r="L352" i="20"/>
  <c r="K481" i="20"/>
  <c r="M481" i="20"/>
  <c r="Q481" i="20"/>
  <c r="I481" i="20"/>
  <c r="H481" i="20"/>
  <c r="J481" i="20"/>
  <c r="P481" i="20"/>
  <c r="N481" i="20"/>
  <c r="O481" i="20"/>
  <c r="F481" i="20"/>
  <c r="L481" i="20"/>
  <c r="G481" i="20"/>
  <c r="J577" i="20"/>
  <c r="L577" i="20"/>
  <c r="P577" i="20"/>
  <c r="H577" i="20"/>
  <c r="I577" i="20"/>
  <c r="N577" i="20"/>
  <c r="O577" i="20"/>
  <c r="F577" i="20"/>
  <c r="G577" i="20"/>
  <c r="K577" i="20"/>
  <c r="M577" i="20"/>
  <c r="Q577" i="20"/>
  <c r="M282" i="20"/>
  <c r="P282" i="20"/>
  <c r="Q282" i="20"/>
  <c r="I282" i="20"/>
  <c r="L282" i="20"/>
  <c r="N282" i="20"/>
  <c r="O282" i="20"/>
  <c r="H282" i="20"/>
  <c r="J282" i="20"/>
  <c r="K282" i="20"/>
  <c r="G500" i="20"/>
  <c r="H500" i="20"/>
  <c r="I500" i="20"/>
  <c r="P500" i="20"/>
  <c r="M500" i="20"/>
  <c r="O500" i="20"/>
  <c r="K500" i="20"/>
  <c r="L500" i="20"/>
  <c r="F500" i="20"/>
  <c r="J500" i="20"/>
  <c r="N500" i="20"/>
  <c r="Q500" i="20"/>
  <c r="M290" i="20"/>
  <c r="P290" i="20"/>
  <c r="Q290" i="20"/>
  <c r="I290" i="20"/>
  <c r="H290" i="20"/>
  <c r="J290" i="20"/>
  <c r="O290" i="20"/>
  <c r="L290" i="20"/>
  <c r="N290" i="20"/>
  <c r="K290" i="20"/>
  <c r="Q318" i="20"/>
  <c r="H318" i="20"/>
  <c r="I318" i="20"/>
  <c r="N318" i="20"/>
  <c r="M318" i="20"/>
  <c r="J318" i="20"/>
  <c r="K318" i="20"/>
  <c r="L318" i="20"/>
  <c r="O318" i="20"/>
  <c r="P318" i="20"/>
  <c r="G490" i="20"/>
  <c r="H490" i="20"/>
  <c r="I490" i="20"/>
  <c r="P490" i="20"/>
  <c r="F490" i="20"/>
  <c r="K490" i="20"/>
  <c r="O490" i="20"/>
  <c r="N490" i="20"/>
  <c r="J490" i="20"/>
  <c r="L490" i="20"/>
  <c r="M490" i="20"/>
  <c r="Q490" i="20"/>
  <c r="J270" i="20"/>
  <c r="L270" i="20"/>
  <c r="P270" i="20"/>
  <c r="H270" i="20"/>
  <c r="I270" i="20"/>
  <c r="O270" i="20"/>
  <c r="K270" i="20"/>
  <c r="M270" i="20"/>
  <c r="N270" i="20"/>
  <c r="Q270" i="20"/>
  <c r="J578" i="20"/>
  <c r="L578" i="20"/>
  <c r="P578" i="20"/>
  <c r="H578" i="20"/>
  <c r="O578" i="20"/>
  <c r="I578" i="20"/>
  <c r="F578" i="20"/>
  <c r="G578" i="20"/>
  <c r="K578" i="20"/>
  <c r="M578" i="20"/>
  <c r="N578" i="20"/>
  <c r="Q578" i="20"/>
  <c r="M277" i="20"/>
  <c r="P277" i="20"/>
  <c r="Q277" i="20"/>
  <c r="I277" i="20"/>
  <c r="K277" i="20"/>
  <c r="J277" i="20"/>
  <c r="L277" i="20"/>
  <c r="N277" i="20"/>
  <c r="O277" i="20"/>
  <c r="H277" i="20"/>
  <c r="M297" i="20"/>
  <c r="P297" i="20"/>
  <c r="Q297" i="20"/>
  <c r="L297" i="20"/>
  <c r="H297" i="20"/>
  <c r="I297" i="20"/>
  <c r="J297" i="20"/>
  <c r="N297" i="20"/>
  <c r="O297" i="20"/>
  <c r="K297" i="20"/>
  <c r="G510" i="20"/>
  <c r="H510" i="20"/>
  <c r="I510" i="20"/>
  <c r="P510" i="20"/>
  <c r="K510" i="20"/>
  <c r="O510" i="20"/>
  <c r="F510" i="20"/>
  <c r="J510" i="20"/>
  <c r="Q510" i="20"/>
  <c r="L510" i="20"/>
  <c r="M510" i="20"/>
  <c r="N510" i="20"/>
  <c r="G518" i="20"/>
  <c r="H518" i="20"/>
  <c r="I518" i="20"/>
  <c r="P518" i="20"/>
  <c r="M518" i="20"/>
  <c r="O518" i="20"/>
  <c r="K518" i="20"/>
  <c r="L518" i="20"/>
  <c r="J518" i="20"/>
  <c r="N518" i="20"/>
  <c r="Q518" i="20"/>
  <c r="F518" i="20"/>
  <c r="Q308" i="20"/>
  <c r="K308" i="20"/>
  <c r="L308" i="20"/>
  <c r="M308" i="20"/>
  <c r="N308" i="20"/>
  <c r="H308" i="20"/>
  <c r="I308" i="20"/>
  <c r="J308" i="20"/>
  <c r="O308" i="20"/>
  <c r="P308" i="20"/>
  <c r="J260" i="20"/>
  <c r="L260" i="20"/>
  <c r="P260" i="20"/>
  <c r="H260" i="20"/>
  <c r="O260" i="20"/>
  <c r="I260" i="20"/>
  <c r="N260" i="20"/>
  <c r="Q260" i="20"/>
  <c r="K260" i="20"/>
  <c r="M260" i="20"/>
  <c r="M301" i="20"/>
  <c r="Q301" i="20"/>
  <c r="L301" i="20"/>
  <c r="O301" i="20"/>
  <c r="P301" i="20"/>
  <c r="I301" i="20"/>
  <c r="K301" i="20"/>
  <c r="H301" i="20"/>
  <c r="J301" i="20"/>
  <c r="N301" i="20"/>
  <c r="M300" i="20"/>
  <c r="P300" i="20"/>
  <c r="Q300" i="20"/>
  <c r="I300" i="20"/>
  <c r="O300" i="20"/>
  <c r="H300" i="20"/>
  <c r="J300" i="20"/>
  <c r="K300" i="20"/>
  <c r="L300" i="20"/>
  <c r="N300" i="20"/>
  <c r="K483" i="20"/>
  <c r="M483" i="20"/>
  <c r="Q483" i="20"/>
  <c r="I483" i="20"/>
  <c r="J483" i="20"/>
  <c r="O483" i="20"/>
  <c r="P483" i="20"/>
  <c r="H483" i="20"/>
  <c r="L483" i="20"/>
  <c r="N483" i="20"/>
  <c r="G483" i="20"/>
  <c r="F483" i="20"/>
  <c r="H351" i="20"/>
  <c r="I351" i="20"/>
  <c r="J351" i="20"/>
  <c r="K351" i="20"/>
  <c r="P351" i="20"/>
  <c r="M351" i="20"/>
  <c r="N351" i="20"/>
  <c r="Q351" i="20"/>
  <c r="O351" i="20"/>
  <c r="L351" i="20"/>
  <c r="H319" i="20"/>
  <c r="I319" i="20"/>
  <c r="J319" i="20"/>
  <c r="K319" i="20"/>
  <c r="P319" i="20"/>
  <c r="N319" i="20"/>
  <c r="O319" i="20"/>
  <c r="Q319" i="20"/>
  <c r="L319" i="20"/>
  <c r="M319" i="20"/>
  <c r="H329" i="20"/>
  <c r="I329" i="20"/>
  <c r="N329" i="20"/>
  <c r="J329" i="20"/>
  <c r="L329" i="20"/>
  <c r="M329" i="20"/>
  <c r="K329" i="20"/>
  <c r="O329" i="20"/>
  <c r="P329" i="20"/>
  <c r="Q329" i="20"/>
  <c r="G488" i="20"/>
  <c r="H488" i="20"/>
  <c r="I488" i="20"/>
  <c r="P488" i="20"/>
  <c r="M488" i="20"/>
  <c r="O488" i="20"/>
  <c r="K488" i="20"/>
  <c r="L488" i="20"/>
  <c r="F488" i="20"/>
  <c r="J488" i="20"/>
  <c r="N488" i="20"/>
  <c r="Q488" i="20"/>
  <c r="G564" i="20"/>
  <c r="H564" i="20"/>
  <c r="I564" i="20"/>
  <c r="P564" i="20"/>
  <c r="K564" i="20"/>
  <c r="O564" i="20"/>
  <c r="F564" i="20"/>
  <c r="J564" i="20"/>
  <c r="Q564" i="20"/>
  <c r="L564" i="20"/>
  <c r="M564" i="20"/>
  <c r="N564" i="20"/>
  <c r="G512" i="20"/>
  <c r="H512" i="20"/>
  <c r="I512" i="20"/>
  <c r="P512" i="20"/>
  <c r="M512" i="20"/>
  <c r="O512" i="20"/>
  <c r="K512" i="20"/>
  <c r="J512" i="20"/>
  <c r="L512" i="20"/>
  <c r="F512" i="20"/>
  <c r="Q512" i="20"/>
  <c r="N512" i="20"/>
  <c r="H344" i="20"/>
  <c r="I344" i="20"/>
  <c r="J344" i="20"/>
  <c r="K344" i="20"/>
  <c r="P344" i="20"/>
  <c r="N344" i="20"/>
  <c r="O344" i="20"/>
  <c r="Q344" i="20"/>
  <c r="L344" i="20"/>
  <c r="M344" i="20"/>
  <c r="G495" i="20"/>
  <c r="H495" i="20"/>
  <c r="I495" i="20"/>
  <c r="P495" i="20"/>
  <c r="K495" i="20"/>
  <c r="O495" i="20"/>
  <c r="Q495" i="20"/>
  <c r="J495" i="20"/>
  <c r="F495" i="20"/>
  <c r="L495" i="20"/>
  <c r="M495" i="20"/>
  <c r="N495" i="20"/>
  <c r="M303" i="20"/>
  <c r="Q303" i="20"/>
  <c r="I303" i="20"/>
  <c r="H303" i="20"/>
  <c r="J303" i="20"/>
  <c r="K303" i="20"/>
  <c r="L303" i="20"/>
  <c r="O303" i="20"/>
  <c r="P303" i="20"/>
  <c r="N303" i="20"/>
  <c r="J266" i="20"/>
  <c r="L266" i="20"/>
  <c r="P266" i="20"/>
  <c r="H266" i="20"/>
  <c r="O266" i="20"/>
  <c r="I266" i="20"/>
  <c r="M266" i="20"/>
  <c r="K266" i="20"/>
  <c r="N266" i="20"/>
  <c r="Q266" i="20"/>
  <c r="G546" i="20"/>
  <c r="H546" i="20"/>
  <c r="I546" i="20"/>
  <c r="P546" i="20"/>
  <c r="K546" i="20"/>
  <c r="O546" i="20"/>
  <c r="F546" i="20"/>
  <c r="J546" i="20"/>
  <c r="Q546" i="20"/>
  <c r="L546" i="20"/>
  <c r="M546" i="20"/>
  <c r="N546" i="20"/>
  <c r="G557" i="20"/>
  <c r="H557" i="20"/>
  <c r="I557" i="20"/>
  <c r="P557" i="20"/>
  <c r="M557" i="20"/>
  <c r="O557" i="20"/>
  <c r="K557" i="20"/>
  <c r="J557" i="20"/>
  <c r="L557" i="20"/>
  <c r="N557" i="20"/>
  <c r="F557" i="20"/>
  <c r="Q557" i="20"/>
  <c r="M324" i="20"/>
  <c r="N324" i="20"/>
  <c r="O324" i="20"/>
  <c r="P324" i="20"/>
  <c r="I324" i="20"/>
  <c r="H324" i="20"/>
  <c r="Q324" i="20"/>
  <c r="J324" i="20"/>
  <c r="K324" i="20"/>
  <c r="L324" i="20"/>
  <c r="G522" i="20"/>
  <c r="H522" i="20"/>
  <c r="I522" i="20"/>
  <c r="P522" i="20"/>
  <c r="K522" i="20"/>
  <c r="O522" i="20"/>
  <c r="Q522" i="20"/>
  <c r="J522" i="20"/>
  <c r="F522" i="20"/>
  <c r="L522" i="20"/>
  <c r="M522" i="20"/>
  <c r="N522" i="20"/>
  <c r="G528" i="20"/>
  <c r="H528" i="20"/>
  <c r="I528" i="20"/>
  <c r="P528" i="20"/>
  <c r="K528" i="20"/>
  <c r="O528" i="20"/>
  <c r="F528" i="20"/>
  <c r="J528" i="20"/>
  <c r="Q528" i="20"/>
  <c r="M528" i="20"/>
  <c r="N528" i="20"/>
  <c r="L528" i="20"/>
  <c r="Q316" i="20"/>
  <c r="O316" i="20"/>
  <c r="N316" i="20"/>
  <c r="P316" i="20"/>
  <c r="J316" i="20"/>
  <c r="K316" i="20"/>
  <c r="I316" i="20"/>
  <c r="L316" i="20"/>
  <c r="H316" i="20"/>
  <c r="M316" i="20"/>
  <c r="J574" i="20"/>
  <c r="L574" i="20"/>
  <c r="P574" i="20"/>
  <c r="H574" i="20"/>
  <c r="I574" i="20"/>
  <c r="N574" i="20"/>
  <c r="O574" i="20"/>
  <c r="Q574" i="20"/>
  <c r="F574" i="20"/>
  <c r="G574" i="20"/>
  <c r="K574" i="20"/>
  <c r="M574" i="20"/>
  <c r="M302" i="20"/>
  <c r="Q302" i="20"/>
  <c r="O302" i="20"/>
  <c r="H302" i="20"/>
  <c r="N302" i="20"/>
  <c r="P302" i="20"/>
  <c r="J302" i="20"/>
  <c r="K302" i="20"/>
  <c r="L302" i="20"/>
  <c r="I302" i="20"/>
  <c r="G492" i="20"/>
  <c r="H492" i="20"/>
  <c r="I492" i="20"/>
  <c r="P492" i="20"/>
  <c r="K492" i="20"/>
  <c r="O492" i="20"/>
  <c r="F492" i="20"/>
  <c r="J492" i="20"/>
  <c r="Q492" i="20"/>
  <c r="L492" i="20"/>
  <c r="N492" i="20"/>
  <c r="M492" i="20"/>
  <c r="G552" i="20"/>
  <c r="H552" i="20"/>
  <c r="I552" i="20"/>
  <c r="P552" i="20"/>
  <c r="K552" i="20"/>
  <c r="O552" i="20"/>
  <c r="J552" i="20"/>
  <c r="N552" i="20"/>
  <c r="Q552" i="20"/>
  <c r="F552" i="20"/>
  <c r="L552" i="20"/>
  <c r="M552" i="20"/>
  <c r="M286" i="20"/>
  <c r="P286" i="20"/>
  <c r="Q286" i="20"/>
  <c r="I286" i="20"/>
  <c r="K286" i="20"/>
  <c r="J286" i="20"/>
  <c r="L286" i="20"/>
  <c r="N286" i="20"/>
  <c r="O286" i="20"/>
  <c r="H286" i="20"/>
  <c r="G559" i="20"/>
  <c r="H559" i="20"/>
  <c r="I559" i="20"/>
  <c r="P559" i="20"/>
  <c r="F559" i="20"/>
  <c r="K559" i="20"/>
  <c r="O559" i="20"/>
  <c r="M559" i="20"/>
  <c r="N559" i="20"/>
  <c r="J559" i="20"/>
  <c r="L559" i="20"/>
  <c r="Q559" i="20"/>
  <c r="I258" i="20"/>
  <c r="J258" i="20"/>
  <c r="K258" i="20"/>
  <c r="P258" i="20"/>
  <c r="H258" i="20"/>
  <c r="N258" i="20"/>
  <c r="O258" i="20"/>
  <c r="Q258" i="20"/>
  <c r="L258" i="20"/>
  <c r="M258" i="20"/>
  <c r="J570" i="20"/>
  <c r="L570" i="20"/>
  <c r="P570" i="20"/>
  <c r="H570" i="20"/>
  <c r="G570" i="20"/>
  <c r="I570" i="20"/>
  <c r="O570" i="20"/>
  <c r="K570" i="20"/>
  <c r="F570" i="20"/>
  <c r="M570" i="20"/>
  <c r="N570" i="20"/>
  <c r="Q570" i="20"/>
  <c r="G547" i="20"/>
  <c r="H547" i="20"/>
  <c r="I547" i="20"/>
  <c r="P547" i="20"/>
  <c r="F547" i="20"/>
  <c r="K547" i="20"/>
  <c r="O547" i="20"/>
  <c r="N547" i="20"/>
  <c r="L547" i="20"/>
  <c r="M547" i="20"/>
  <c r="Q547" i="20"/>
  <c r="J547" i="20"/>
  <c r="G499" i="20"/>
  <c r="H499" i="20"/>
  <c r="I499" i="20"/>
  <c r="P499" i="20"/>
  <c r="F499" i="20"/>
  <c r="K499" i="20"/>
  <c r="O499" i="20"/>
  <c r="N499" i="20"/>
  <c r="Q499" i="20"/>
  <c r="J499" i="20"/>
  <c r="M499" i="20"/>
  <c r="L499" i="20"/>
  <c r="G544" i="20"/>
  <c r="H544" i="20"/>
  <c r="I544" i="20"/>
  <c r="P544" i="20"/>
  <c r="F544" i="20"/>
  <c r="K544" i="20"/>
  <c r="O544" i="20"/>
  <c r="N544" i="20"/>
  <c r="J544" i="20"/>
  <c r="M544" i="20"/>
  <c r="Q544" i="20"/>
  <c r="L544" i="20"/>
  <c r="G549" i="20"/>
  <c r="H549" i="20"/>
  <c r="I549" i="20"/>
  <c r="P549" i="20"/>
  <c r="K549" i="20"/>
  <c r="O549" i="20"/>
  <c r="Q549" i="20"/>
  <c r="J549" i="20"/>
  <c r="F549" i="20"/>
  <c r="L549" i="20"/>
  <c r="N549" i="20"/>
  <c r="M549" i="20"/>
  <c r="M280" i="20"/>
  <c r="P280" i="20"/>
  <c r="Q280" i="20"/>
  <c r="I280" i="20"/>
  <c r="K280" i="20"/>
  <c r="H280" i="20"/>
  <c r="L280" i="20"/>
  <c r="J280" i="20"/>
  <c r="O280" i="20"/>
  <c r="N280" i="20"/>
  <c r="M294" i="20"/>
  <c r="P294" i="20"/>
  <c r="Q294" i="20"/>
  <c r="I294" i="20"/>
  <c r="L294" i="20"/>
  <c r="N294" i="20"/>
  <c r="O294" i="20"/>
  <c r="K294" i="20"/>
  <c r="J294" i="20"/>
  <c r="H294" i="20"/>
  <c r="H341" i="20"/>
  <c r="I341" i="20"/>
  <c r="J341" i="20"/>
  <c r="K341" i="20"/>
  <c r="P341" i="20"/>
  <c r="O341" i="20"/>
  <c r="L341" i="20"/>
  <c r="Q341" i="20"/>
  <c r="M341" i="20"/>
  <c r="N341" i="20"/>
  <c r="G555" i="20"/>
  <c r="H555" i="20"/>
  <c r="I555" i="20"/>
  <c r="P555" i="20"/>
  <c r="K555" i="20"/>
  <c r="O555" i="20"/>
  <c r="F555" i="20"/>
  <c r="J555" i="20"/>
  <c r="Q555" i="20"/>
  <c r="M555" i="20"/>
  <c r="N555" i="20"/>
  <c r="L555" i="20"/>
  <c r="H339" i="20"/>
  <c r="I339" i="20"/>
  <c r="J339" i="20"/>
  <c r="K339" i="20"/>
  <c r="P339" i="20"/>
  <c r="M339" i="20"/>
  <c r="N339" i="20"/>
  <c r="Q339" i="20"/>
  <c r="O339" i="20"/>
  <c r="L339" i="20"/>
  <c r="H349" i="20"/>
  <c r="I349" i="20"/>
  <c r="J349" i="20"/>
  <c r="K349" i="20"/>
  <c r="P349" i="20"/>
  <c r="O349" i="20"/>
  <c r="Q349" i="20"/>
  <c r="L349" i="20"/>
  <c r="M349" i="20"/>
  <c r="N349" i="20"/>
  <c r="G530" i="20"/>
  <c r="H530" i="20"/>
  <c r="I530" i="20"/>
  <c r="P530" i="20"/>
  <c r="M530" i="20"/>
  <c r="O530" i="20"/>
  <c r="K530" i="20"/>
  <c r="J530" i="20"/>
  <c r="L530" i="20"/>
  <c r="N530" i="20"/>
  <c r="F530" i="20"/>
  <c r="Q530" i="20"/>
  <c r="M295" i="20"/>
  <c r="P295" i="20"/>
  <c r="Q295" i="20"/>
  <c r="I295" i="20"/>
  <c r="K295" i="20"/>
  <c r="J295" i="20"/>
  <c r="L295" i="20"/>
  <c r="N295" i="20"/>
  <c r="O295" i="20"/>
  <c r="H295" i="20"/>
  <c r="G563" i="20"/>
  <c r="H563" i="20"/>
  <c r="I563" i="20"/>
  <c r="P563" i="20"/>
  <c r="M563" i="20"/>
  <c r="O563" i="20"/>
  <c r="K563" i="20"/>
  <c r="L563" i="20"/>
  <c r="Q563" i="20"/>
  <c r="F563" i="20"/>
  <c r="J563" i="20"/>
  <c r="N563" i="20"/>
  <c r="Q328" i="20"/>
  <c r="H328" i="20"/>
  <c r="M328" i="20"/>
  <c r="P328" i="20"/>
  <c r="I328" i="20"/>
  <c r="L328" i="20"/>
  <c r="N328" i="20"/>
  <c r="O328" i="20"/>
  <c r="J328" i="20"/>
  <c r="K328" i="20"/>
  <c r="G550" i="20"/>
  <c r="H550" i="20"/>
  <c r="I550" i="20"/>
  <c r="P550" i="20"/>
  <c r="F550" i="20"/>
  <c r="K550" i="20"/>
  <c r="O550" i="20"/>
  <c r="M550" i="20"/>
  <c r="N550" i="20"/>
  <c r="Q550" i="20"/>
  <c r="L550" i="20"/>
  <c r="J550" i="20"/>
  <c r="G553" i="20"/>
  <c r="H553" i="20"/>
  <c r="I553" i="20"/>
  <c r="P553" i="20"/>
  <c r="F553" i="20"/>
  <c r="K553" i="20"/>
  <c r="O553" i="20"/>
  <c r="N553" i="20"/>
  <c r="Q553" i="20"/>
  <c r="M553" i="20"/>
  <c r="J553" i="20"/>
  <c r="L553" i="20"/>
  <c r="M285" i="20"/>
  <c r="P285" i="20"/>
  <c r="Q285" i="20"/>
  <c r="I285" i="20"/>
  <c r="L285" i="20"/>
  <c r="N285" i="20"/>
  <c r="O285" i="20"/>
  <c r="K285" i="20"/>
  <c r="H285" i="20"/>
  <c r="J285" i="20"/>
  <c r="K482" i="20"/>
  <c r="M482" i="20"/>
  <c r="Q482" i="20"/>
  <c r="I482" i="20"/>
  <c r="P482" i="20"/>
  <c r="J482" i="20"/>
  <c r="N482" i="20"/>
  <c r="G482" i="20"/>
  <c r="H482" i="20"/>
  <c r="L482" i="20"/>
  <c r="F482" i="20"/>
  <c r="O482" i="20"/>
  <c r="G521" i="20"/>
  <c r="H521" i="20"/>
  <c r="I521" i="20"/>
  <c r="P521" i="20"/>
  <c r="M521" i="20"/>
  <c r="O521" i="20"/>
  <c r="K521" i="20"/>
  <c r="J521" i="20"/>
  <c r="L521" i="20"/>
  <c r="Q521" i="20"/>
  <c r="F521" i="20"/>
  <c r="N521" i="20"/>
  <c r="H333" i="20"/>
  <c r="I333" i="20"/>
  <c r="J333" i="20"/>
  <c r="K333" i="20"/>
  <c r="P333" i="20"/>
  <c r="L333" i="20"/>
  <c r="M333" i="20"/>
  <c r="Q333" i="20"/>
  <c r="N333" i="20"/>
  <c r="O333" i="20"/>
  <c r="H348" i="20"/>
  <c r="I348" i="20"/>
  <c r="J348" i="20"/>
  <c r="K348" i="20"/>
  <c r="P348" i="20"/>
  <c r="N348" i="20"/>
  <c r="O348" i="20"/>
  <c r="M348" i="20"/>
  <c r="Q348" i="20"/>
  <c r="L348" i="20"/>
  <c r="G565" i="20"/>
  <c r="H565" i="20"/>
  <c r="I565" i="20"/>
  <c r="P565" i="20"/>
  <c r="F565" i="20"/>
  <c r="K565" i="20"/>
  <c r="O565" i="20"/>
  <c r="N565" i="20"/>
  <c r="M565" i="20"/>
  <c r="Q565" i="20"/>
  <c r="L565" i="20"/>
  <c r="J565" i="20"/>
  <c r="Q310" i="20"/>
  <c r="I310" i="20"/>
  <c r="O310" i="20"/>
  <c r="P310" i="20"/>
  <c r="K310" i="20"/>
  <c r="H310" i="20"/>
  <c r="J310" i="20"/>
  <c r="L310" i="20"/>
  <c r="M310" i="20"/>
  <c r="N310" i="20"/>
  <c r="G525" i="20"/>
  <c r="H525" i="20"/>
  <c r="I525" i="20"/>
  <c r="P525" i="20"/>
  <c r="K525" i="20"/>
  <c r="O525" i="20"/>
  <c r="J525" i="20"/>
  <c r="N525" i="20"/>
  <c r="Q525" i="20"/>
  <c r="F525" i="20"/>
  <c r="L525" i="20"/>
  <c r="M525" i="20"/>
  <c r="G504" i="20"/>
  <c r="H504" i="20"/>
  <c r="I504" i="20"/>
  <c r="P504" i="20"/>
  <c r="K504" i="20"/>
  <c r="O504" i="20"/>
  <c r="Q504" i="20"/>
  <c r="J504" i="20"/>
  <c r="N504" i="20"/>
  <c r="M504" i="20"/>
  <c r="F504" i="20"/>
  <c r="L504" i="20"/>
  <c r="G514" i="20"/>
  <c r="H514" i="20"/>
  <c r="I514" i="20"/>
  <c r="P514" i="20"/>
  <c r="F514" i="20"/>
  <c r="K514" i="20"/>
  <c r="O514" i="20"/>
  <c r="M514" i="20"/>
  <c r="N514" i="20"/>
  <c r="Q514" i="20"/>
  <c r="L514" i="20"/>
  <c r="J514" i="20"/>
  <c r="J268" i="20"/>
  <c r="L268" i="20"/>
  <c r="P268" i="20"/>
  <c r="H268" i="20"/>
  <c r="I268" i="20"/>
  <c r="N268" i="20"/>
  <c r="O268" i="20"/>
  <c r="Q268" i="20"/>
  <c r="M268" i="20"/>
  <c r="K268" i="20"/>
  <c r="J264" i="20"/>
  <c r="L264" i="20"/>
  <c r="P264" i="20"/>
  <c r="H264" i="20"/>
  <c r="I264" i="20"/>
  <c r="O264" i="20"/>
  <c r="K264" i="20"/>
  <c r="Q264" i="20"/>
  <c r="M264" i="20"/>
  <c r="N264" i="20"/>
  <c r="J575" i="20"/>
  <c r="L575" i="20"/>
  <c r="P575" i="20"/>
  <c r="H575" i="20"/>
  <c r="O575" i="20"/>
  <c r="I575" i="20"/>
  <c r="N575" i="20"/>
  <c r="Q575" i="20"/>
  <c r="M575" i="20"/>
  <c r="F575" i="20"/>
  <c r="G575" i="20"/>
  <c r="K575" i="20"/>
  <c r="G491" i="20"/>
  <c r="H491" i="20"/>
  <c r="I491" i="20"/>
  <c r="P491" i="20"/>
  <c r="M491" i="20"/>
  <c r="O491" i="20"/>
  <c r="K491" i="20"/>
  <c r="L491" i="20"/>
  <c r="J491" i="20"/>
  <c r="N491" i="20"/>
  <c r="Q491" i="20"/>
  <c r="F491" i="20"/>
  <c r="G542" i="20"/>
  <c r="H542" i="20"/>
  <c r="I542" i="20"/>
  <c r="P542" i="20"/>
  <c r="M542" i="20"/>
  <c r="O542" i="20"/>
  <c r="K542" i="20"/>
  <c r="L542" i="20"/>
  <c r="F542" i="20"/>
  <c r="J542" i="20"/>
  <c r="N542" i="20"/>
  <c r="Q542" i="20"/>
  <c r="G567" i="20"/>
  <c r="H567" i="20"/>
  <c r="I567" i="20"/>
  <c r="P567" i="20"/>
  <c r="K567" i="20"/>
  <c r="O567" i="20"/>
  <c r="Q567" i="20"/>
  <c r="J567" i="20"/>
  <c r="M567" i="20"/>
  <c r="F567" i="20"/>
  <c r="L567" i="20"/>
  <c r="N567" i="20"/>
  <c r="G548" i="20"/>
  <c r="H548" i="20"/>
  <c r="I548" i="20"/>
  <c r="P548" i="20"/>
  <c r="M548" i="20"/>
  <c r="O548" i="20"/>
  <c r="K548" i="20"/>
  <c r="J548" i="20"/>
  <c r="L548" i="20"/>
  <c r="Q548" i="20"/>
  <c r="N548" i="20"/>
  <c r="F548" i="20"/>
  <c r="J259" i="20"/>
  <c r="K259" i="20"/>
  <c r="L259" i="20"/>
  <c r="Q259" i="20"/>
  <c r="N259" i="20"/>
  <c r="O259" i="20"/>
  <c r="P259" i="20"/>
  <c r="H259" i="20"/>
  <c r="I259" i="20"/>
  <c r="M259" i="20"/>
  <c r="G487" i="20"/>
  <c r="H487" i="20"/>
  <c r="I487" i="20"/>
  <c r="P487" i="20"/>
  <c r="F487" i="20"/>
  <c r="K487" i="20"/>
  <c r="O487" i="20"/>
  <c r="M487" i="20"/>
  <c r="N487" i="20"/>
  <c r="Q487" i="20"/>
  <c r="J487" i="20"/>
  <c r="L487" i="20"/>
  <c r="J269" i="20"/>
  <c r="L269" i="20"/>
  <c r="P269" i="20"/>
  <c r="H269" i="20"/>
  <c r="O269" i="20"/>
  <c r="I269" i="20"/>
  <c r="N269" i="20"/>
  <c r="Q269" i="20"/>
  <c r="M269" i="20"/>
  <c r="K269" i="20"/>
  <c r="Q311" i="20"/>
  <c r="J311" i="20"/>
  <c r="M311" i="20"/>
  <c r="L311" i="20"/>
  <c r="N311" i="20"/>
  <c r="O311" i="20"/>
  <c r="P311" i="20"/>
  <c r="H311" i="20"/>
  <c r="I311" i="20"/>
  <c r="K311" i="20"/>
  <c r="I354" i="20"/>
  <c r="J354" i="20"/>
  <c r="K354" i="20"/>
  <c r="P354" i="20"/>
  <c r="M354" i="20"/>
  <c r="N354" i="20"/>
  <c r="Q354" i="20"/>
  <c r="O354" i="20"/>
  <c r="H354" i="20"/>
  <c r="L354" i="20"/>
  <c r="G493" i="20"/>
  <c r="H493" i="20"/>
  <c r="I493" i="20"/>
  <c r="P493" i="20"/>
  <c r="F493" i="20"/>
  <c r="K493" i="20"/>
  <c r="O493" i="20"/>
  <c r="N493" i="20"/>
  <c r="L493" i="20"/>
  <c r="J493" i="20"/>
  <c r="M493" i="20"/>
  <c r="Q493" i="20"/>
  <c r="G527" i="20"/>
  <c r="H527" i="20"/>
  <c r="I527" i="20"/>
  <c r="P527" i="20"/>
  <c r="M527" i="20"/>
  <c r="O527" i="20"/>
  <c r="K527" i="20"/>
  <c r="L527" i="20"/>
  <c r="F527" i="20"/>
  <c r="N527" i="20"/>
  <c r="Q527" i="20"/>
  <c r="J527" i="20"/>
  <c r="G531" i="20"/>
  <c r="H531" i="20"/>
  <c r="I531" i="20"/>
  <c r="P531" i="20"/>
  <c r="K531" i="20"/>
  <c r="O531" i="20"/>
  <c r="Q531" i="20"/>
  <c r="J531" i="20"/>
  <c r="N531" i="20"/>
  <c r="F531" i="20"/>
  <c r="L531" i="20"/>
  <c r="M531" i="20"/>
  <c r="G562" i="20"/>
  <c r="H562" i="20"/>
  <c r="I562" i="20"/>
  <c r="P562" i="20"/>
  <c r="F562" i="20"/>
  <c r="K562" i="20"/>
  <c r="O562" i="20"/>
  <c r="N562" i="20"/>
  <c r="L562" i="20"/>
  <c r="M562" i="20"/>
  <c r="Q562" i="20"/>
  <c r="J562" i="20"/>
  <c r="G545" i="20"/>
  <c r="H545" i="20"/>
  <c r="I545" i="20"/>
  <c r="P545" i="20"/>
  <c r="M545" i="20"/>
  <c r="O545" i="20"/>
  <c r="K545" i="20"/>
  <c r="L545" i="20"/>
  <c r="J545" i="20"/>
  <c r="N545" i="20"/>
  <c r="Q545" i="20"/>
  <c r="F545" i="20"/>
  <c r="G558" i="20"/>
  <c r="H558" i="20"/>
  <c r="I558" i="20"/>
  <c r="P558" i="20"/>
  <c r="K558" i="20"/>
  <c r="O558" i="20"/>
  <c r="Q558" i="20"/>
  <c r="J558" i="20"/>
  <c r="N558" i="20"/>
  <c r="M558" i="20"/>
  <c r="F558" i="20"/>
  <c r="L558" i="20"/>
  <c r="G541" i="20"/>
  <c r="H541" i="20"/>
  <c r="I541" i="20"/>
  <c r="P541" i="20"/>
  <c r="F541" i="20"/>
  <c r="K541" i="20"/>
  <c r="O541" i="20"/>
  <c r="M541" i="20"/>
  <c r="N541" i="20"/>
  <c r="J541" i="20"/>
  <c r="L541" i="20"/>
  <c r="Q541" i="20"/>
  <c r="H342" i="20"/>
  <c r="I342" i="20"/>
  <c r="J342" i="20"/>
  <c r="K342" i="20"/>
  <c r="P342" i="20"/>
  <c r="Q342" i="20"/>
  <c r="M342" i="20"/>
  <c r="N342" i="20"/>
  <c r="O342" i="20"/>
  <c r="L342" i="20"/>
  <c r="M283" i="20"/>
  <c r="P283" i="20"/>
  <c r="Q283" i="20"/>
  <c r="I283" i="20"/>
  <c r="K283" i="20"/>
  <c r="J283" i="20"/>
  <c r="H283" i="20"/>
  <c r="L283" i="20"/>
  <c r="N283" i="20"/>
  <c r="O283" i="20"/>
  <c r="G489" i="20"/>
  <c r="H489" i="20"/>
  <c r="I489" i="20"/>
  <c r="P489" i="20"/>
  <c r="K489" i="20"/>
  <c r="O489" i="20"/>
  <c r="J489" i="20"/>
  <c r="N489" i="20"/>
  <c r="Q489" i="20"/>
  <c r="M489" i="20"/>
  <c r="F489" i="20"/>
  <c r="L489" i="20"/>
  <c r="P272" i="20"/>
  <c r="L272" i="20"/>
  <c r="O272" i="20"/>
  <c r="Q272" i="20"/>
  <c r="H272" i="20"/>
  <c r="I272" i="20"/>
  <c r="N272" i="20"/>
  <c r="J272" i="20"/>
  <c r="K272" i="20"/>
  <c r="M272" i="20"/>
  <c r="G561" i="20"/>
  <c r="H561" i="20"/>
  <c r="I561" i="20"/>
  <c r="P561" i="20"/>
  <c r="K561" i="20"/>
  <c r="O561" i="20"/>
  <c r="J561" i="20"/>
  <c r="N561" i="20"/>
  <c r="Q561" i="20"/>
  <c r="F561" i="20"/>
  <c r="L561" i="20"/>
  <c r="M561" i="20"/>
  <c r="G497" i="20"/>
  <c r="H497" i="20"/>
  <c r="I497" i="20"/>
  <c r="P497" i="20"/>
  <c r="M497" i="20"/>
  <c r="O497" i="20"/>
  <c r="K497" i="20"/>
  <c r="L497" i="20"/>
  <c r="Q497" i="20"/>
  <c r="N497" i="20"/>
  <c r="F497" i="20"/>
  <c r="J497" i="20"/>
  <c r="H334" i="20"/>
  <c r="I334" i="20"/>
  <c r="J334" i="20"/>
  <c r="K334" i="20"/>
  <c r="P334" i="20"/>
  <c r="L334" i="20"/>
  <c r="M334" i="20"/>
  <c r="Q334" i="20"/>
  <c r="N334" i="20"/>
  <c r="O334" i="20"/>
  <c r="M292" i="20"/>
  <c r="P292" i="20"/>
  <c r="Q292" i="20"/>
  <c r="I292" i="20"/>
  <c r="K292" i="20"/>
  <c r="J292" i="20"/>
  <c r="H292" i="20"/>
  <c r="L292" i="20"/>
  <c r="N292" i="20"/>
  <c r="O292" i="20"/>
  <c r="G524" i="20"/>
  <c r="H524" i="20"/>
  <c r="I524" i="20"/>
  <c r="P524" i="20"/>
  <c r="M524" i="20"/>
  <c r="O524" i="20"/>
  <c r="K524" i="20"/>
  <c r="L524" i="20"/>
  <c r="Q524" i="20"/>
  <c r="F524" i="20"/>
  <c r="J524" i="20"/>
  <c r="N524" i="20"/>
  <c r="M287" i="20"/>
  <c r="P287" i="20"/>
  <c r="Q287" i="20"/>
  <c r="I287" i="20"/>
  <c r="H287" i="20"/>
  <c r="J287" i="20"/>
  <c r="O287" i="20"/>
  <c r="K287" i="20"/>
  <c r="N287" i="20"/>
  <c r="L287" i="20"/>
  <c r="G486" i="20"/>
  <c r="H486" i="20"/>
  <c r="I486" i="20"/>
  <c r="P486" i="20"/>
  <c r="K486" i="20"/>
  <c r="O486" i="20"/>
  <c r="Q486" i="20"/>
  <c r="J486" i="20"/>
  <c r="M486" i="20"/>
  <c r="F486" i="20"/>
  <c r="N486" i="20"/>
  <c r="L486" i="20"/>
  <c r="H331" i="20"/>
  <c r="I331" i="20"/>
  <c r="J331" i="20"/>
  <c r="K331" i="20"/>
  <c r="P331" i="20"/>
  <c r="M331" i="20"/>
  <c r="N331" i="20"/>
  <c r="L331" i="20"/>
  <c r="O331" i="20"/>
  <c r="Q331" i="20"/>
  <c r="G506" i="20"/>
  <c r="H506" i="20"/>
  <c r="I506" i="20"/>
  <c r="P506" i="20"/>
  <c r="M506" i="20"/>
  <c r="O506" i="20"/>
  <c r="K506" i="20"/>
  <c r="L506" i="20"/>
  <c r="Q506" i="20"/>
  <c r="F506" i="20"/>
  <c r="J506" i="20"/>
  <c r="N506" i="20"/>
  <c r="G539" i="20"/>
  <c r="H539" i="20"/>
  <c r="I539" i="20"/>
  <c r="P539" i="20"/>
  <c r="M539" i="20"/>
  <c r="O539" i="20"/>
  <c r="K539" i="20"/>
  <c r="J539" i="20"/>
  <c r="L539" i="20"/>
  <c r="F539" i="20"/>
  <c r="N539" i="20"/>
  <c r="Q539" i="20"/>
  <c r="P327" i="20"/>
  <c r="Q327" i="20"/>
  <c r="L327" i="20"/>
  <c r="I327" i="20"/>
  <c r="O327" i="20"/>
  <c r="J327" i="20"/>
  <c r="K327" i="20"/>
  <c r="M327" i="20"/>
  <c r="N327" i="20"/>
  <c r="H327" i="20"/>
  <c r="M291" i="20"/>
  <c r="P291" i="20"/>
  <c r="Q291" i="20"/>
  <c r="I291" i="20"/>
  <c r="L291" i="20"/>
  <c r="N291" i="20"/>
  <c r="O291" i="20"/>
  <c r="H291" i="20"/>
  <c r="J291" i="20"/>
  <c r="K291" i="20"/>
  <c r="H350" i="20"/>
  <c r="I350" i="20"/>
  <c r="J350" i="20"/>
  <c r="K350" i="20"/>
  <c r="P350" i="20"/>
  <c r="L350" i="20"/>
  <c r="M350" i="20"/>
  <c r="N350" i="20"/>
  <c r="O350" i="20"/>
  <c r="Q350" i="20"/>
  <c r="G529" i="20"/>
  <c r="H529" i="20"/>
  <c r="I529" i="20"/>
  <c r="P529" i="20"/>
  <c r="F529" i="20"/>
  <c r="K529" i="20"/>
  <c r="O529" i="20"/>
  <c r="N529" i="20"/>
  <c r="J529" i="20"/>
  <c r="M529" i="20"/>
  <c r="Q529" i="20"/>
  <c r="L529" i="20"/>
  <c r="J573" i="20"/>
  <c r="L573" i="20"/>
  <c r="P573" i="20"/>
  <c r="H573" i="20"/>
  <c r="G573" i="20"/>
  <c r="I573" i="20"/>
  <c r="O573" i="20"/>
  <c r="M573" i="20"/>
  <c r="N573" i="20"/>
  <c r="Q573" i="20"/>
  <c r="K573" i="20"/>
  <c r="F573" i="20"/>
  <c r="G509" i="20"/>
  <c r="H509" i="20"/>
  <c r="I509" i="20"/>
  <c r="P509" i="20"/>
  <c r="M509" i="20"/>
  <c r="O509" i="20"/>
  <c r="K509" i="20"/>
  <c r="L509" i="20"/>
  <c r="Q509" i="20"/>
  <c r="F509" i="20"/>
  <c r="N509" i="20"/>
  <c r="J509" i="20"/>
  <c r="M278" i="20"/>
  <c r="P278" i="20"/>
  <c r="Q278" i="20"/>
  <c r="I278" i="20"/>
  <c r="H278" i="20"/>
  <c r="J278" i="20"/>
  <c r="O278" i="20"/>
  <c r="K278" i="20"/>
  <c r="L278" i="20"/>
  <c r="N278" i="20"/>
  <c r="J261" i="20"/>
  <c r="L261" i="20"/>
  <c r="P261" i="20"/>
  <c r="H261" i="20"/>
  <c r="I261" i="20"/>
  <c r="O261" i="20"/>
  <c r="Q261" i="20"/>
  <c r="M261" i="20"/>
  <c r="K261" i="20"/>
  <c r="N261" i="20"/>
  <c r="G515" i="20"/>
  <c r="H515" i="20"/>
  <c r="I515" i="20"/>
  <c r="P515" i="20"/>
  <c r="M515" i="20"/>
  <c r="O515" i="20"/>
  <c r="K515" i="20"/>
  <c r="L515" i="20"/>
  <c r="F515" i="20"/>
  <c r="J515" i="20"/>
  <c r="N515" i="20"/>
  <c r="Q515" i="20"/>
  <c r="M289" i="20"/>
  <c r="P289" i="20"/>
  <c r="Q289" i="20"/>
  <c r="I289" i="20"/>
  <c r="K289" i="20"/>
  <c r="H289" i="20"/>
  <c r="N289" i="20"/>
  <c r="O289" i="20"/>
  <c r="J289" i="20"/>
  <c r="L289" i="20"/>
  <c r="G523" i="20"/>
  <c r="H523" i="20"/>
  <c r="I523" i="20"/>
  <c r="P523" i="20"/>
  <c r="F523" i="20"/>
  <c r="K523" i="20"/>
  <c r="O523" i="20"/>
  <c r="M523" i="20"/>
  <c r="N523" i="20"/>
  <c r="Q523" i="20"/>
  <c r="L523" i="20"/>
  <c r="J523" i="20"/>
  <c r="G560" i="20"/>
  <c r="H560" i="20"/>
  <c r="I560" i="20"/>
  <c r="P560" i="20"/>
  <c r="M560" i="20"/>
  <c r="O560" i="20"/>
  <c r="K560" i="20"/>
  <c r="L560" i="20"/>
  <c r="Q560" i="20"/>
  <c r="N560" i="20"/>
  <c r="F560" i="20"/>
  <c r="J560" i="20"/>
  <c r="G537" i="20"/>
  <c r="H537" i="20"/>
  <c r="I537" i="20"/>
  <c r="P537" i="20"/>
  <c r="K537" i="20"/>
  <c r="O537" i="20"/>
  <c r="F537" i="20"/>
  <c r="J537" i="20"/>
  <c r="Q537" i="20"/>
  <c r="L537" i="20"/>
  <c r="M537" i="20"/>
  <c r="N537" i="20"/>
  <c r="M296" i="20"/>
  <c r="P296" i="20"/>
  <c r="Q296" i="20"/>
  <c r="I296" i="20"/>
  <c r="O296" i="20"/>
  <c r="K296" i="20"/>
  <c r="H296" i="20"/>
  <c r="N296" i="20"/>
  <c r="J296" i="20"/>
  <c r="L296" i="20"/>
  <c r="G505" i="20"/>
  <c r="H505" i="20"/>
  <c r="I505" i="20"/>
  <c r="P505" i="20"/>
  <c r="F505" i="20"/>
  <c r="K505" i="20"/>
  <c r="O505" i="20"/>
  <c r="M505" i="20"/>
  <c r="N505" i="20"/>
  <c r="J505" i="20"/>
  <c r="L505" i="20"/>
  <c r="Q505" i="20"/>
  <c r="M298" i="20"/>
  <c r="P298" i="20"/>
  <c r="Q298" i="20"/>
  <c r="H298" i="20"/>
  <c r="L298" i="20"/>
  <c r="N298" i="20"/>
  <c r="O298" i="20"/>
  <c r="K298" i="20"/>
  <c r="J298" i="20"/>
  <c r="I298" i="20"/>
  <c r="I353" i="20"/>
  <c r="J353" i="20"/>
  <c r="K353" i="20"/>
  <c r="P353" i="20"/>
  <c r="O353" i="20"/>
  <c r="M353" i="20"/>
  <c r="N353" i="20"/>
  <c r="H353" i="20"/>
  <c r="L353" i="20"/>
  <c r="Q353" i="20"/>
  <c r="G526" i="20"/>
  <c r="H526" i="20"/>
  <c r="I526" i="20"/>
  <c r="P526" i="20"/>
  <c r="F526" i="20"/>
  <c r="K526" i="20"/>
  <c r="O526" i="20"/>
  <c r="N526" i="20"/>
  <c r="J526" i="20"/>
  <c r="L526" i="20"/>
  <c r="M526" i="20"/>
  <c r="Q526" i="20"/>
  <c r="G533" i="20"/>
  <c r="H533" i="20"/>
  <c r="I533" i="20"/>
  <c r="P533" i="20"/>
  <c r="M533" i="20"/>
  <c r="O533" i="20"/>
  <c r="K533" i="20"/>
  <c r="L533" i="20"/>
  <c r="Q533" i="20"/>
  <c r="N533" i="20"/>
  <c r="F533" i="20"/>
  <c r="J533" i="20"/>
  <c r="H338" i="20"/>
  <c r="I338" i="20"/>
  <c r="J338" i="20"/>
  <c r="K338" i="20"/>
  <c r="P338" i="20"/>
  <c r="M338" i="20"/>
  <c r="N338" i="20"/>
  <c r="L338" i="20"/>
  <c r="Q338" i="20"/>
  <c r="O338" i="20"/>
  <c r="G520" i="20"/>
  <c r="H520" i="20"/>
  <c r="I520" i="20"/>
  <c r="P520" i="20"/>
  <c r="F520" i="20"/>
  <c r="K520" i="20"/>
  <c r="O520" i="20"/>
  <c r="N520" i="20"/>
  <c r="L520" i="20"/>
  <c r="J520" i="20"/>
  <c r="M520" i="20"/>
  <c r="Q520" i="20"/>
  <c r="M275" i="20"/>
  <c r="P275" i="20"/>
  <c r="Q275" i="20"/>
  <c r="I275" i="20"/>
  <c r="H275" i="20"/>
  <c r="J275" i="20"/>
  <c r="K275" i="20"/>
  <c r="L275" i="20"/>
  <c r="N275" i="20"/>
  <c r="O275" i="20"/>
  <c r="J569" i="20"/>
  <c r="L569" i="20"/>
  <c r="P569" i="20"/>
  <c r="H569" i="20"/>
  <c r="O569" i="20"/>
  <c r="I569" i="20"/>
  <c r="F569" i="20"/>
  <c r="G569" i="20"/>
  <c r="K569" i="20"/>
  <c r="M569" i="20"/>
  <c r="Q569" i="20"/>
  <c r="N569" i="20"/>
  <c r="M279" i="20"/>
  <c r="P279" i="20"/>
  <c r="Q279" i="20"/>
  <c r="I279" i="20"/>
  <c r="L279" i="20"/>
  <c r="N279" i="20"/>
  <c r="O279" i="20"/>
  <c r="K279" i="20"/>
  <c r="H279" i="20"/>
  <c r="J279" i="20"/>
  <c r="K322" i="20"/>
  <c r="L322" i="20"/>
  <c r="M322" i="20"/>
  <c r="N322" i="20"/>
  <c r="I322" i="20"/>
  <c r="H322" i="20"/>
  <c r="J322" i="20"/>
  <c r="Q322" i="20"/>
  <c r="O322" i="20"/>
  <c r="P322" i="20"/>
  <c r="G507" i="20"/>
  <c r="H507" i="20"/>
  <c r="I507" i="20"/>
  <c r="P507" i="20"/>
  <c r="K507" i="20"/>
  <c r="O507" i="20"/>
  <c r="J507" i="20"/>
  <c r="N507" i="20"/>
  <c r="Q507" i="20"/>
  <c r="F507" i="20"/>
  <c r="L507" i="20"/>
  <c r="M507" i="20"/>
  <c r="M281" i="20"/>
  <c r="P281" i="20"/>
  <c r="Q281" i="20"/>
  <c r="I281" i="20"/>
  <c r="H281" i="20"/>
  <c r="J281" i="20"/>
  <c r="O281" i="20"/>
  <c r="N281" i="20"/>
  <c r="L281" i="20"/>
  <c r="K281" i="20"/>
  <c r="Q313" i="20"/>
  <c r="L313" i="20"/>
  <c r="H313" i="20"/>
  <c r="I313" i="20"/>
  <c r="J313" i="20"/>
  <c r="K313" i="20"/>
  <c r="N313" i="20"/>
  <c r="O313" i="20"/>
  <c r="P313" i="20"/>
  <c r="M313" i="20"/>
  <c r="I320" i="20"/>
  <c r="J320" i="20"/>
  <c r="K320" i="20"/>
  <c r="L320" i="20"/>
  <c r="Q320" i="20"/>
  <c r="H320" i="20"/>
  <c r="M320" i="20"/>
  <c r="N320" i="20"/>
  <c r="O320" i="20"/>
  <c r="P320" i="20"/>
  <c r="G543" i="20"/>
  <c r="H543" i="20"/>
  <c r="I543" i="20"/>
  <c r="P543" i="20"/>
  <c r="K543" i="20"/>
  <c r="O543" i="20"/>
  <c r="J543" i="20"/>
  <c r="N543" i="20"/>
  <c r="Q543" i="20"/>
  <c r="M543" i="20"/>
  <c r="L543" i="20"/>
  <c r="F543" i="20"/>
  <c r="G554" i="20"/>
  <c r="H554" i="20"/>
  <c r="I554" i="20"/>
  <c r="P554" i="20"/>
  <c r="M554" i="20"/>
  <c r="O554" i="20"/>
  <c r="K554" i="20"/>
  <c r="L554" i="20"/>
  <c r="F554" i="20"/>
  <c r="Q554" i="20"/>
  <c r="J554" i="20"/>
  <c r="N554" i="20"/>
  <c r="J265" i="20"/>
  <c r="L265" i="20"/>
  <c r="P265" i="20"/>
  <c r="H265" i="20"/>
  <c r="I265" i="20"/>
  <c r="N265" i="20"/>
  <c r="O265" i="20"/>
  <c r="K265" i="20"/>
  <c r="M265" i="20"/>
  <c r="Q265" i="20"/>
  <c r="G517" i="20"/>
  <c r="H517" i="20"/>
  <c r="I517" i="20"/>
  <c r="P517" i="20"/>
  <c r="F517" i="20"/>
  <c r="K517" i="20"/>
  <c r="O517" i="20"/>
  <c r="N517" i="20"/>
  <c r="J517" i="20"/>
  <c r="L517" i="20"/>
  <c r="M517" i="20"/>
  <c r="Q517" i="20"/>
  <c r="G498" i="20"/>
  <c r="H498" i="20"/>
  <c r="I498" i="20"/>
  <c r="P498" i="20"/>
  <c r="K498" i="20"/>
  <c r="O498" i="20"/>
  <c r="J498" i="20"/>
  <c r="N498" i="20"/>
  <c r="Q498" i="20"/>
  <c r="F498" i="20"/>
  <c r="L498" i="20"/>
  <c r="M498" i="20"/>
  <c r="H343" i="20"/>
  <c r="I343" i="20"/>
  <c r="J343" i="20"/>
  <c r="K343" i="20"/>
  <c r="P343" i="20"/>
  <c r="N343" i="20"/>
  <c r="L343" i="20"/>
  <c r="M343" i="20"/>
  <c r="O343" i="20"/>
  <c r="Q343" i="20"/>
  <c r="M288" i="20"/>
  <c r="P288" i="20"/>
  <c r="Q288" i="20"/>
  <c r="I288" i="20"/>
  <c r="L288" i="20"/>
  <c r="N288" i="20"/>
  <c r="O288" i="20"/>
  <c r="K288" i="20"/>
  <c r="H288" i="20"/>
  <c r="J288" i="20"/>
  <c r="G540" i="20"/>
  <c r="H540" i="20"/>
  <c r="I540" i="20"/>
  <c r="P540" i="20"/>
  <c r="K540" i="20"/>
  <c r="O540" i="20"/>
  <c r="Q540" i="20"/>
  <c r="J540" i="20"/>
  <c r="M540" i="20"/>
  <c r="L540" i="20"/>
  <c r="N540" i="20"/>
  <c r="F540" i="20"/>
  <c r="I356" i="20"/>
  <c r="J356" i="20"/>
  <c r="K356" i="20"/>
  <c r="P356" i="20"/>
  <c r="N356" i="20"/>
  <c r="H356" i="20"/>
  <c r="L356" i="20"/>
  <c r="M356" i="20"/>
  <c r="O356" i="20"/>
  <c r="Q356" i="20"/>
  <c r="H337" i="20"/>
  <c r="I337" i="20"/>
  <c r="J337" i="20"/>
  <c r="K337" i="20"/>
  <c r="P337" i="20"/>
  <c r="O337" i="20"/>
  <c r="Q337" i="20"/>
  <c r="L337" i="20"/>
  <c r="M337" i="20"/>
  <c r="N337" i="20"/>
  <c r="G568" i="20"/>
  <c r="H568" i="20"/>
  <c r="I568" i="20"/>
  <c r="P568" i="20"/>
  <c r="F568" i="20"/>
  <c r="K568" i="20"/>
  <c r="O568" i="20"/>
  <c r="M568" i="20"/>
  <c r="N568" i="20"/>
  <c r="Q568" i="20"/>
  <c r="J568" i="20"/>
  <c r="L568" i="20"/>
  <c r="J571" i="20"/>
  <c r="L571" i="20"/>
  <c r="P571" i="20"/>
  <c r="H571" i="20"/>
  <c r="I571" i="20"/>
  <c r="N571" i="20"/>
  <c r="O571" i="20"/>
  <c r="G571" i="20"/>
  <c r="K571" i="20"/>
  <c r="M571" i="20"/>
  <c r="F571" i="20"/>
  <c r="Q571" i="20"/>
  <c r="M284" i="20"/>
  <c r="P284" i="20"/>
  <c r="Q284" i="20"/>
  <c r="I284" i="20"/>
  <c r="H284" i="20"/>
  <c r="J284" i="20"/>
  <c r="K284" i="20"/>
  <c r="L284" i="20"/>
  <c r="N284" i="20"/>
  <c r="O284" i="20"/>
  <c r="H332" i="20"/>
  <c r="I332" i="20"/>
  <c r="J332" i="20"/>
  <c r="K332" i="20"/>
  <c r="P332" i="20"/>
  <c r="N332" i="20"/>
  <c r="O332" i="20"/>
  <c r="Q332" i="20"/>
  <c r="L332" i="20"/>
  <c r="M332" i="20"/>
  <c r="G511" i="20"/>
  <c r="H511" i="20"/>
  <c r="I511" i="20"/>
  <c r="P511" i="20"/>
  <c r="F511" i="20"/>
  <c r="K511" i="20"/>
  <c r="O511" i="20"/>
  <c r="N511" i="20"/>
  <c r="M511" i="20"/>
  <c r="Q511" i="20"/>
  <c r="J511" i="20"/>
  <c r="L511" i="20"/>
  <c r="G536" i="20"/>
  <c r="H536" i="20"/>
  <c r="I536" i="20"/>
  <c r="P536" i="20"/>
  <c r="M536" i="20"/>
  <c r="O536" i="20"/>
  <c r="K536" i="20"/>
  <c r="L536" i="20"/>
  <c r="F536" i="20"/>
  <c r="J536" i="20"/>
  <c r="N536" i="20"/>
  <c r="Q536" i="20"/>
  <c r="G508" i="20"/>
  <c r="H508" i="20"/>
  <c r="I508" i="20"/>
  <c r="P508" i="20"/>
  <c r="F508" i="20"/>
  <c r="K508" i="20"/>
  <c r="O508" i="20"/>
  <c r="N508" i="20"/>
  <c r="L508" i="20"/>
  <c r="M508" i="20"/>
  <c r="Q508" i="20"/>
  <c r="J508" i="20"/>
  <c r="Q317" i="20"/>
  <c r="P317" i="20"/>
  <c r="L317" i="20"/>
  <c r="M317" i="20"/>
  <c r="N317" i="20"/>
  <c r="O317" i="20"/>
  <c r="I317" i="20"/>
  <c r="J317" i="20"/>
  <c r="K317" i="20"/>
  <c r="H317" i="20"/>
  <c r="J262" i="20"/>
  <c r="L262" i="20"/>
  <c r="P262" i="20"/>
  <c r="H262" i="20"/>
  <c r="I262" i="20"/>
  <c r="N262" i="20"/>
  <c r="O262" i="20"/>
  <c r="Q262" i="20"/>
  <c r="K262" i="20"/>
  <c r="M262" i="20"/>
  <c r="G532" i="20"/>
  <c r="H532" i="20"/>
  <c r="I532" i="20"/>
  <c r="P532" i="20"/>
  <c r="F532" i="20"/>
  <c r="K532" i="20"/>
  <c r="O532" i="20"/>
  <c r="M532" i="20"/>
  <c r="N532" i="20"/>
  <c r="J532" i="20"/>
  <c r="L532" i="20"/>
  <c r="Q532" i="20"/>
  <c r="Q309" i="20"/>
  <c r="H309" i="20"/>
  <c r="M309" i="20"/>
  <c r="N309" i="20"/>
  <c r="O309" i="20"/>
  <c r="P309" i="20"/>
  <c r="I309" i="20"/>
  <c r="K309" i="20"/>
  <c r="L309" i="20"/>
  <c r="J309" i="20"/>
  <c r="G566" i="20"/>
  <c r="H566" i="20"/>
  <c r="I566" i="20"/>
  <c r="P566" i="20"/>
  <c r="M566" i="20"/>
  <c r="O566" i="20"/>
  <c r="K566" i="20"/>
  <c r="J566" i="20"/>
  <c r="L566" i="20"/>
  <c r="F566" i="20"/>
  <c r="N566" i="20"/>
  <c r="Q566" i="20"/>
  <c r="N325" i="20"/>
  <c r="O325" i="20"/>
  <c r="P325" i="20"/>
  <c r="Q325" i="20"/>
  <c r="J325" i="20"/>
  <c r="I325" i="20"/>
  <c r="K325" i="20"/>
  <c r="M325" i="20"/>
  <c r="L325" i="20"/>
  <c r="H325" i="20"/>
  <c r="M276" i="20"/>
  <c r="P276" i="20"/>
  <c r="Q276" i="20"/>
  <c r="I276" i="20"/>
  <c r="L276" i="20"/>
  <c r="N276" i="20"/>
  <c r="O276" i="20"/>
  <c r="K276" i="20"/>
  <c r="J276" i="20"/>
  <c r="H276" i="20"/>
  <c r="G485" i="20"/>
  <c r="H485" i="20"/>
  <c r="I485" i="20"/>
  <c r="P485" i="20"/>
  <c r="M485" i="20"/>
  <c r="O485" i="20"/>
  <c r="K485" i="20"/>
  <c r="L485" i="20"/>
  <c r="F485" i="20"/>
  <c r="J485" i="20"/>
  <c r="N485" i="20"/>
  <c r="Q485" i="20"/>
  <c r="J271" i="20"/>
  <c r="L271" i="20"/>
  <c r="P271" i="20"/>
  <c r="H271" i="20"/>
  <c r="I271" i="20"/>
  <c r="N271" i="20"/>
  <c r="O271" i="20"/>
  <c r="Q271" i="20"/>
  <c r="K271" i="20"/>
  <c r="M271" i="20"/>
  <c r="G551" i="20"/>
  <c r="H551" i="20"/>
  <c r="I551" i="20"/>
  <c r="P551" i="20"/>
  <c r="M551" i="20"/>
  <c r="O551" i="20"/>
  <c r="K551" i="20"/>
  <c r="L551" i="20"/>
  <c r="F551" i="20"/>
  <c r="J551" i="20"/>
  <c r="N551" i="20"/>
  <c r="Q551" i="20"/>
  <c r="J576" i="20"/>
  <c r="L576" i="20"/>
  <c r="P576" i="20"/>
  <c r="H576" i="20"/>
  <c r="G576" i="20"/>
  <c r="I576" i="20"/>
  <c r="O576" i="20"/>
  <c r="F576" i="20"/>
  <c r="Q576" i="20"/>
  <c r="K576" i="20"/>
  <c r="M576" i="20"/>
  <c r="N576" i="20"/>
  <c r="J321" i="20"/>
  <c r="K321" i="20"/>
  <c r="L321" i="20"/>
  <c r="M321" i="20"/>
  <c r="N321" i="20"/>
  <c r="O321" i="20"/>
  <c r="Q321" i="20"/>
  <c r="P321" i="20"/>
  <c r="H321" i="20"/>
  <c r="I321" i="20"/>
  <c r="G538" i="20"/>
  <c r="H538" i="20"/>
  <c r="I538" i="20"/>
  <c r="P538" i="20"/>
  <c r="F538" i="20"/>
  <c r="K538" i="20"/>
  <c r="O538" i="20"/>
  <c r="N538" i="20"/>
  <c r="M538" i="20"/>
  <c r="Q538" i="20"/>
  <c r="L538" i="20"/>
  <c r="J538" i="20"/>
  <c r="M304" i="20"/>
  <c r="Q304" i="20"/>
  <c r="K304" i="20"/>
  <c r="L304" i="20"/>
  <c r="N304" i="20"/>
  <c r="O304" i="20"/>
  <c r="P304" i="20"/>
  <c r="J304" i="20"/>
  <c r="H304" i="20"/>
  <c r="I304" i="20"/>
  <c r="M299" i="20"/>
  <c r="P299" i="20"/>
  <c r="Q299" i="20"/>
  <c r="K299" i="20"/>
  <c r="N299" i="20"/>
  <c r="H299" i="20"/>
  <c r="L299" i="20"/>
  <c r="O299" i="20"/>
  <c r="I299" i="20"/>
  <c r="J299" i="20"/>
  <c r="G516" i="20"/>
  <c r="H516" i="20"/>
  <c r="I516" i="20"/>
  <c r="P516" i="20"/>
  <c r="K516" i="20"/>
  <c r="O516" i="20"/>
  <c r="J516" i="20"/>
  <c r="N516" i="20"/>
  <c r="Q516" i="20"/>
  <c r="F516" i="20"/>
  <c r="L516" i="20"/>
  <c r="M516" i="20"/>
  <c r="M273" i="20"/>
  <c r="P273" i="20"/>
  <c r="Q273" i="20"/>
  <c r="I273" i="20"/>
  <c r="L273" i="20"/>
  <c r="N273" i="20"/>
  <c r="O273" i="20"/>
  <c r="H273" i="20"/>
  <c r="J273" i="20"/>
  <c r="K273" i="20"/>
  <c r="J572" i="20"/>
  <c r="L572" i="20"/>
  <c r="P572" i="20"/>
  <c r="H572" i="20"/>
  <c r="O572" i="20"/>
  <c r="I572" i="20"/>
  <c r="M572" i="20"/>
  <c r="K572" i="20"/>
  <c r="F572" i="20"/>
  <c r="G572" i="20"/>
  <c r="Q572" i="20"/>
  <c r="N572" i="20"/>
  <c r="Q312" i="20"/>
  <c r="K312" i="20"/>
  <c r="H312" i="20"/>
  <c r="I312" i="20"/>
  <c r="O312" i="20"/>
  <c r="J312" i="20"/>
  <c r="L312" i="20"/>
  <c r="M312" i="20"/>
  <c r="N312" i="20"/>
  <c r="P312" i="20"/>
  <c r="M293" i="20"/>
  <c r="P293" i="20"/>
  <c r="Q293" i="20"/>
  <c r="I293" i="20"/>
  <c r="H293" i="20"/>
  <c r="J293" i="20"/>
  <c r="K293" i="20"/>
  <c r="L293" i="20"/>
  <c r="N293" i="20"/>
  <c r="O293" i="20"/>
  <c r="G556" i="20"/>
  <c r="H556" i="20"/>
  <c r="I556" i="20"/>
  <c r="P556" i="20"/>
  <c r="F556" i="20"/>
  <c r="K556" i="20"/>
  <c r="O556" i="20"/>
  <c r="N556" i="20"/>
  <c r="J556" i="20"/>
  <c r="L556" i="20"/>
  <c r="M556" i="20"/>
  <c r="Q556" i="20"/>
  <c r="G534" i="20"/>
  <c r="H534" i="20"/>
  <c r="I534" i="20"/>
  <c r="P534" i="20"/>
  <c r="K534" i="20"/>
  <c r="O534" i="20"/>
  <c r="J534" i="20"/>
  <c r="N534" i="20"/>
  <c r="Q534" i="20"/>
  <c r="L534" i="20"/>
  <c r="F534" i="20"/>
  <c r="M534" i="20"/>
  <c r="I355" i="20"/>
  <c r="J355" i="20"/>
  <c r="K355" i="20"/>
  <c r="P355" i="20"/>
  <c r="H355" i="20"/>
  <c r="N355" i="20"/>
  <c r="O355" i="20"/>
  <c r="Q355" i="20"/>
  <c r="M355" i="20"/>
  <c r="L355" i="20"/>
  <c r="G496" i="20"/>
  <c r="H496" i="20"/>
  <c r="I496" i="20"/>
  <c r="P496" i="20"/>
  <c r="F496" i="20"/>
  <c r="K496" i="20"/>
  <c r="O496" i="20"/>
  <c r="M496" i="20"/>
  <c r="N496" i="20"/>
  <c r="Q496" i="20"/>
  <c r="J496" i="20"/>
  <c r="L496" i="20"/>
  <c r="G535" i="20"/>
  <c r="H535" i="20"/>
  <c r="I535" i="20"/>
  <c r="P535" i="20"/>
  <c r="F535" i="20"/>
  <c r="K535" i="20"/>
  <c r="O535" i="20"/>
  <c r="N535" i="20"/>
  <c r="L535" i="20"/>
  <c r="M535" i="20"/>
  <c r="Q535" i="20"/>
  <c r="J535" i="20"/>
  <c r="M305" i="20"/>
  <c r="Q305" i="20"/>
  <c r="N305" i="20"/>
  <c r="P305" i="20"/>
  <c r="J305" i="20"/>
  <c r="H305" i="20"/>
  <c r="I305" i="20"/>
  <c r="L305" i="20"/>
  <c r="O305" i="20"/>
  <c r="K305" i="20"/>
  <c r="G502" i="20"/>
  <c r="H502" i="20"/>
  <c r="I502" i="20"/>
  <c r="P502" i="20"/>
  <c r="F502" i="20"/>
  <c r="K502" i="20"/>
  <c r="O502" i="20"/>
  <c r="N502" i="20"/>
  <c r="J502" i="20"/>
  <c r="L502" i="20"/>
  <c r="M502" i="20"/>
  <c r="Q502" i="20"/>
  <c r="H330" i="20"/>
  <c r="I330" i="20"/>
  <c r="J330" i="20"/>
  <c r="O330" i="20"/>
  <c r="P330" i="20"/>
  <c r="Q330" i="20"/>
  <c r="L330" i="20"/>
  <c r="M330" i="20"/>
  <c r="N330" i="20"/>
  <c r="K330" i="20"/>
  <c r="M274" i="20"/>
  <c r="P274" i="20"/>
  <c r="Q274" i="20"/>
  <c r="I274" i="20"/>
  <c r="K274" i="20"/>
  <c r="J274" i="20"/>
  <c r="O274" i="20"/>
  <c r="H274" i="20"/>
  <c r="L274" i="20"/>
  <c r="N274" i="20"/>
  <c r="Q314" i="20"/>
  <c r="M314" i="20"/>
  <c r="J314" i="20"/>
  <c r="K314" i="20"/>
  <c r="L314" i="20"/>
  <c r="N314" i="20"/>
  <c r="I314" i="20"/>
  <c r="H314" i="20"/>
  <c r="O314" i="20"/>
  <c r="P314" i="20"/>
  <c r="H336" i="20"/>
  <c r="I336" i="20"/>
  <c r="J336" i="20"/>
  <c r="K336" i="20"/>
  <c r="P336" i="20"/>
  <c r="N336" i="20"/>
  <c r="M336" i="20"/>
  <c r="O336" i="20"/>
  <c r="L336" i="20"/>
  <c r="Q336" i="20"/>
  <c r="G513" i="20"/>
  <c r="H513" i="20"/>
  <c r="I513" i="20"/>
  <c r="P513" i="20"/>
  <c r="K513" i="20"/>
  <c r="O513" i="20"/>
  <c r="Q513" i="20"/>
  <c r="J513" i="20"/>
  <c r="M513" i="20"/>
  <c r="L513" i="20"/>
  <c r="F513" i="20"/>
  <c r="N513" i="20"/>
  <c r="O326" i="20"/>
  <c r="P326" i="20"/>
  <c r="Q326" i="20"/>
  <c r="K326" i="20"/>
  <c r="H326" i="20"/>
  <c r="I326" i="20"/>
  <c r="M326" i="20"/>
  <c r="N326" i="20"/>
  <c r="J326" i="20"/>
  <c r="L326" i="20"/>
  <c r="F582" i="20" l="1"/>
  <c r="M581" i="20"/>
  <c r="P581" i="20"/>
  <c r="H581" i="20"/>
  <c r="I581" i="20"/>
  <c r="K581" i="20"/>
  <c r="O581" i="20"/>
  <c r="L581" i="20"/>
  <c r="G581" i="20"/>
  <c r="I358" i="20"/>
  <c r="Q581" i="20"/>
  <c r="N581" i="20"/>
  <c r="J581" i="20" l="1"/>
  <c r="R581" i="20" s="1"/>
  <c r="M358" i="20"/>
  <c r="H358" i="20"/>
  <c r="J358" i="20"/>
  <c r="K358" i="20"/>
  <c r="P358" i="20"/>
  <c r="O358" i="20"/>
  <c r="Q358" i="20"/>
  <c r="L358" i="20"/>
  <c r="I582" i="20"/>
  <c r="U479" i="20"/>
  <c r="N358" i="20"/>
  <c r="J582" i="20" l="1"/>
  <c r="U542" i="20"/>
  <c r="U488" i="20"/>
  <c r="U556" i="20"/>
  <c r="U541" i="20"/>
  <c r="U517" i="20"/>
  <c r="U534" i="20"/>
  <c r="M582" i="20"/>
  <c r="P582" i="20"/>
  <c r="H582" i="20"/>
  <c r="U577" i="20"/>
  <c r="U526" i="20"/>
  <c r="K582" i="20"/>
  <c r="U482" i="20"/>
  <c r="U489" i="20"/>
  <c r="U535" i="20"/>
  <c r="U493" i="20"/>
  <c r="U568" i="20"/>
  <c r="U539" i="20"/>
  <c r="U554" i="20"/>
  <c r="U557" i="20"/>
  <c r="U499" i="20"/>
  <c r="U524" i="20"/>
  <c r="U576" i="20"/>
  <c r="U532" i="20"/>
  <c r="U484" i="20"/>
  <c r="U543" i="20"/>
  <c r="U563" i="20"/>
  <c r="U569" i="20"/>
  <c r="N582" i="20"/>
  <c r="L582" i="20"/>
  <c r="U558" i="20"/>
  <c r="U506" i="20"/>
  <c r="U491" i="20"/>
  <c r="U553" i="20"/>
  <c r="U560" i="20"/>
  <c r="U578" i="20"/>
  <c r="U490" i="20"/>
  <c r="R358" i="20"/>
  <c r="O582" i="20"/>
  <c r="U536" i="20"/>
  <c r="U570" i="20"/>
  <c r="U579" i="20"/>
  <c r="U538" i="20"/>
  <c r="U483" i="20"/>
  <c r="U502" i="20"/>
  <c r="U552" i="20"/>
  <c r="U511" i="20"/>
  <c r="U520" i="20"/>
  <c r="U546" i="20"/>
  <c r="U515" i="20"/>
  <c r="U519" i="20"/>
  <c r="U525" i="20"/>
  <c r="U527" i="20"/>
  <c r="U507" i="20"/>
  <c r="U496" i="20"/>
  <c r="U521" i="20"/>
  <c r="U518" i="20"/>
  <c r="U544" i="20"/>
  <c r="U528" i="20"/>
  <c r="U514" i="20"/>
  <c r="U510" i="20"/>
  <c r="U540" i="20"/>
  <c r="U533" i="20"/>
  <c r="U498" i="20"/>
  <c r="U486" i="20"/>
  <c r="U516" i="20"/>
  <c r="U559" i="20"/>
  <c r="U513" i="20"/>
  <c r="G582" i="20"/>
  <c r="U481" i="20"/>
  <c r="U494" i="20"/>
  <c r="U571" i="20"/>
  <c r="U523" i="20"/>
  <c r="U509" i="20"/>
  <c r="U531" i="20"/>
  <c r="U500" i="20"/>
  <c r="U537" i="20"/>
  <c r="U485" i="20"/>
  <c r="U497" i="20"/>
  <c r="U548" i="20"/>
  <c r="U547" i="20"/>
  <c r="U567" i="20"/>
  <c r="U529" i="20"/>
  <c r="Q582" i="20"/>
  <c r="U512" i="20"/>
  <c r="U508" i="20"/>
  <c r="U561" i="20"/>
  <c r="U573" i="20"/>
  <c r="U562" i="20"/>
  <c r="U504" i="20"/>
  <c r="U501" i="20"/>
  <c r="U551" i="20"/>
  <c r="U575" i="20"/>
  <c r="U545" i="20"/>
  <c r="U495" i="20"/>
  <c r="U549" i="20"/>
  <c r="U550" i="20"/>
  <c r="U492" i="20"/>
  <c r="U564" i="20"/>
  <c r="U565" i="20"/>
  <c r="U522" i="20"/>
  <c r="U572" i="20"/>
  <c r="U487" i="20"/>
  <c r="U566" i="20"/>
  <c r="U505" i="20"/>
  <c r="U503" i="20"/>
  <c r="U574" i="20"/>
  <c r="U530" i="20"/>
  <c r="U555" i="20"/>
  <c r="R582" i="20" l="1"/>
  <c r="R583" i="20" s="1"/>
  <c r="R584" i="20" s="1"/>
  <c r="U300" i="20" l="1"/>
  <c r="U312" i="20"/>
  <c r="U329" i="20"/>
  <c r="U325" i="20"/>
  <c r="U280" i="20"/>
  <c r="U334" i="20"/>
  <c r="U289" i="20"/>
  <c r="U322" i="20"/>
  <c r="U348" i="20"/>
  <c r="U276" i="20"/>
  <c r="U346" i="20"/>
  <c r="U345" i="20"/>
  <c r="U327" i="20"/>
  <c r="U266" i="20"/>
  <c r="U283" i="20"/>
  <c r="U328" i="20"/>
  <c r="U288" i="20"/>
  <c r="U261" i="20"/>
  <c r="U271" i="20"/>
  <c r="U313" i="20"/>
  <c r="U321" i="20"/>
  <c r="U319" i="20"/>
  <c r="U281" i="20"/>
  <c r="U304" i="20"/>
  <c r="U273" i="20"/>
  <c r="U295" i="20"/>
  <c r="U314" i="20"/>
  <c r="U262" i="20"/>
  <c r="U309" i="20"/>
  <c r="U284" i="20"/>
  <c r="U297" i="20"/>
  <c r="U299" i="20"/>
  <c r="U277" i="20"/>
  <c r="U323" i="20"/>
  <c r="U298" i="20"/>
  <c r="U326" i="20"/>
  <c r="U265" i="20"/>
  <c r="U292" i="20"/>
  <c r="U310" i="20"/>
  <c r="U260" i="20"/>
  <c r="U315" i="20"/>
  <c r="U302" i="20"/>
  <c r="U347" i="20"/>
  <c r="U338" i="20"/>
  <c r="U351" i="20"/>
  <c r="U306" i="20"/>
  <c r="U311" i="20"/>
  <c r="U353" i="20"/>
  <c r="U274" i="20"/>
  <c r="U337" i="20"/>
  <c r="U275" i="20"/>
  <c r="U344" i="20"/>
  <c r="U349" i="20"/>
  <c r="U355" i="20"/>
  <c r="U270" i="20"/>
  <c r="U287" i="20"/>
  <c r="U333" i="20"/>
  <c r="U352" i="20"/>
  <c r="U318" i="20"/>
  <c r="U316" i="20"/>
  <c r="U293" i="20"/>
  <c r="U330" i="20"/>
  <c r="U339" i="20"/>
  <c r="U264" i="20"/>
  <c r="U269" i="20"/>
  <c r="U343" i="20"/>
  <c r="U296" i="20"/>
  <c r="U320" i="20"/>
  <c r="U286" i="20"/>
  <c r="U268" i="20"/>
  <c r="U263" i="20"/>
  <c r="U324" i="20"/>
  <c r="U342" i="20"/>
  <c r="U356" i="20"/>
  <c r="U336" i="20"/>
  <c r="U267" i="20"/>
  <c r="U354" i="20"/>
  <c r="U303" i="20"/>
  <c r="U331" i="20"/>
  <c r="U308" i="20"/>
  <c r="U350" i="20"/>
  <c r="U301" i="20"/>
  <c r="U279" i="20"/>
  <c r="U272" i="20"/>
  <c r="U332" i="20"/>
  <c r="U278" i="20"/>
  <c r="U340" i="20"/>
  <c r="U285" i="20"/>
  <c r="U307" i="20"/>
  <c r="U282" i="20"/>
  <c r="U290" i="20"/>
  <c r="U294" i="20"/>
  <c r="U317" i="20"/>
  <c r="U305" i="20"/>
  <c r="U291" i="20"/>
  <c r="U335" i="20"/>
  <c r="U341" i="20"/>
  <c r="F359" i="20"/>
  <c r="H359" i="20"/>
  <c r="O359" i="20" l="1"/>
  <c r="L359" i="20"/>
  <c r="J359" i="20"/>
  <c r="G359" i="20"/>
  <c r="M359" i="20"/>
  <c r="P359" i="20"/>
  <c r="Q359" i="20"/>
  <c r="K359" i="20"/>
  <c r="N359" i="20"/>
  <c r="I359" i="20"/>
  <c r="R359" i="20" l="1"/>
  <c r="R360" i="20" s="1"/>
  <c r="R361" i="20" s="1"/>
  <c r="U259" i="20"/>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295E5E1-82D7-4A2A-9E59-3DA7DF22FFDE}"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FD611390-C9D5-4D99-8827-67A614E3B2A1}" name="WorksheetConnection_Calculations!$E$259:$Q$358" type="102" refreshedVersion="8" minRefreshableVersion="5">
    <extLst>
      <ext xmlns:x15="http://schemas.microsoft.com/office/spreadsheetml/2010/11/main" uri="{DE250136-89BD-433C-8126-D09CA5730AF9}">
        <x15:connection id="Range" autoDelete="1">
          <x15:rangePr sourceName="_xlcn.WorksheetConnection_CalculationsE259Q3581"/>
        </x15:connection>
      </ext>
    </extLst>
  </connection>
  <connection id="3" xr16:uid="{BB3C6236-2FE9-4EB5-B7BD-7D1BA678ED21}" name="WorksheetConnection_Calculations!$E$369:$Q$468" type="102" refreshedVersion="8" minRefreshableVersion="5">
    <extLst>
      <ext xmlns:x15="http://schemas.microsoft.com/office/spreadsheetml/2010/11/main" uri="{DE250136-89BD-433C-8126-D09CA5730AF9}">
        <x15:connection id="Range 1" autoDelete="1">
          <x15:rangePr sourceName="_xlcn.WorksheetConnection_CalculationsE369Q4681"/>
        </x15:connection>
      </ext>
    </extLst>
  </connection>
  <connection id="4" xr16:uid="{0C1C6C95-1B9A-4AB8-955F-5FD13D6F3B3D}" name="WorksheetConnection_GNC-Caseload_Calculator_COUNTRY_NAME_YEAR_TEMP.xlsx!Table1" type="102" refreshedVersion="8" minRefreshableVersion="5">
    <extLst>
      <ext xmlns:x15="http://schemas.microsoft.com/office/spreadsheetml/2010/11/main" uri="{DE250136-89BD-433C-8126-D09CA5730AF9}">
        <x15:connection id="Table1">
          <x15:rangePr sourceName="_xlcn.WorksheetConnection_GNCCaseload_Calculator_COUNTRY_NAME_YEAR_TEMP.xlsxTable11"/>
        </x15:connection>
      </ext>
    </extLst>
  </connection>
  <connection id="5" xr16:uid="{F0D3CBEB-4F58-4436-B8CF-3A7CAE15019D}" name="WorksheetConnection_GNC-Caseload_Calculator_DEVELOPMENT.xlsx!b6to59" type="102" refreshedVersion="8" minRefreshableVersion="5">
    <extLst>
      <ext xmlns:x15="http://schemas.microsoft.com/office/spreadsheetml/2010/11/main" uri="{DE250136-89BD-433C-8126-D09CA5730AF9}">
        <x15:connection id="b6to59">
          <x15:rangePr sourceName="_xlcn.WorksheetConnection_GNCCaseload_Calculator_DEVELOPMENT.xlsxb6to591"/>
        </x15:connection>
      </ext>
    </extLst>
  </connection>
  <connection id="6" xr16:uid="{96AAD8B8-7A1F-433D-8848-14B59174AEC1}" name="WorksheetConnection_GNC-Caseload_Calculator_DEVELOPMENT.xlsx!p6to59" type="102" refreshedVersion="8" minRefreshableVersion="5">
    <extLst>
      <ext xmlns:x15="http://schemas.microsoft.com/office/spreadsheetml/2010/11/main" uri="{DE250136-89BD-433C-8126-D09CA5730AF9}">
        <x15:connection id="p6to59">
          <x15:rangePr sourceName="_xlcn.WorksheetConnection_GNCCaseload_Calculator_DEVELOPMENT.xlsxp6to591"/>
        </x15:connection>
      </ext>
    </extLst>
  </connection>
</connections>
</file>

<file path=xl/sharedStrings.xml><?xml version="1.0" encoding="utf-8"?>
<sst xmlns="http://schemas.openxmlformats.org/spreadsheetml/2006/main" count="1504" uniqueCount="481">
  <si>
    <t>DRAFT</t>
  </si>
  <si>
    <t>Assumptions</t>
  </si>
  <si>
    <t>·</t>
  </si>
  <si>
    <t xml:space="preserve">All survey based inputs are assumed to have been colllected at the same time with the same dates of data collection. </t>
  </si>
  <si>
    <t xml:space="preserve">The calculation of national burden is based on the same of the sub-national calculations, not the national level populations times prevalence times ICF. </t>
  </si>
  <si>
    <t xml:space="preserve">The amplitude and duration of condition (SAM, MAM or acute malnutrition in PLW) is assumed to remain the same throughout the year. </t>
  </si>
  <si>
    <t>The model only allows for 0 or 1 seasonal peaks.  There will be regions with twin peaks but it is assumed that these conditions will make little difference in program planning</t>
  </si>
  <si>
    <t xml:space="preserve">The seasonal variability (amplitude) is used in the calculations for children 6-59M.  The proportional differences across months from children 6-59M are applied to 0-5M.  </t>
  </si>
  <si>
    <t>The incidence control factor is used to calculate the burden of cases needing treatment.  Prevalence = 1 and ICF = 1.6 or higher/lower</t>
  </si>
  <si>
    <t xml:space="preserve">The proportional differences from national/overall to sub-national are applied to calculate the sub-national (admin1 or 2) monthly estimates.  </t>
  </si>
  <si>
    <t>The percent coverage does not change during the year.</t>
  </si>
  <si>
    <t xml:space="preserve">INSTRUCTIONS: </t>
  </si>
  <si>
    <t>1. Enter the name of the country in line 27</t>
  </si>
  <si>
    <t>3. Enter the name of the survey or source of the data that are used to provide data on child malnutrition for program planning in line 29</t>
  </si>
  <si>
    <t xml:space="preserve">Fill out one calculator for each survey used. </t>
  </si>
  <si>
    <t>4. Enter the start date of data collection of the source listed in line 30</t>
  </si>
  <si>
    <t>5. Enter the end date of data collection of the source listed in line 31</t>
  </si>
  <si>
    <t xml:space="preserve">6. Enter the amplitude of annual wasting variation in line 34.  See the amplitude tab, for more information on expected amplitude of wasting in countries and regions. </t>
  </si>
  <si>
    <t xml:space="preserve">7. Enter the peak month number of annual wasting in line 35.  See the amplitude tab, for more information on peak month of wasting. </t>
  </si>
  <si>
    <t>8. Enter the case definitions for admissions for treatment for women and children by age range and severity according to the program in country in lines 38-41</t>
  </si>
  <si>
    <t>9.  If planning for a national program, enter all Admin 1 level names in column C starting from row 46</t>
  </si>
  <si>
    <t>10. If planning for an emergency response program, enter all the Admin 1 or 2 names where the emergency response will be conducted in column C starting from row 46</t>
  </si>
  <si>
    <t xml:space="preserve">11. Enter the population for overall (or national) level and all admin level populations.  Verify that the listed populations total to overall or national level. </t>
  </si>
  <si>
    <t xml:space="preserve">12. Enter the prevalence of GAM for chlidren 0-59M in column E for overall and all admin levels listed. </t>
  </si>
  <si>
    <t xml:space="preserve">13. Enter the prevalence of SAM for chlidren 0-59M in column F for overall and all admin levels listed. </t>
  </si>
  <si>
    <t xml:space="preserve">14. Enter the prevalence of  MAM for chlidren 6-59M in column G for overall and all admin levels listed. </t>
  </si>
  <si>
    <t xml:space="preserve">15. Enter the prevalence of SAM for chlidren 6-59M in column H for overall and all admin levels listed. </t>
  </si>
  <si>
    <t xml:space="preserve">16. Enter the prevalence of admission criteria for treatment for chlidren 0-5M in column I for overall and all admin levels listed. </t>
  </si>
  <si>
    <t>18. After making any changes in the inputs in columns A - J.  Go to Data Refresh All or save, close and reopen workbook</t>
  </si>
  <si>
    <t>19. Enter the conditions (weather, disease, key events, conflict and economic) by month and color in the monthly mapping below the graph of severe wasting</t>
  </si>
  <si>
    <t>Prevention and Treatment of Wasting Program</t>
  </si>
  <si>
    <t>Annual seasonal adjusted wasting prevalence calculations</t>
  </si>
  <si>
    <t xml:space="preserve">Country </t>
  </si>
  <si>
    <t>Afghanistan</t>
  </si>
  <si>
    <t>Year of program</t>
  </si>
  <si>
    <t xml:space="preserve">Name of survey </t>
  </si>
  <si>
    <t xml:space="preserve">Enter the source of data used for prevalence  </t>
  </si>
  <si>
    <t>SMART 2023</t>
  </si>
  <si>
    <t>Start date of survey</t>
  </si>
  <si>
    <t>Enter the start month and year of data collection (DD-MM-YY)</t>
  </si>
  <si>
    <t>End date of survey</t>
  </si>
  <si>
    <t>Enter the end month and year of data collection  (DD-MM-YY)</t>
  </si>
  <si>
    <t>Seasonality Model Inputs</t>
  </si>
  <si>
    <t>Amplitude</t>
  </si>
  <si>
    <t>Enter the amplitude of annual wasting variation (for wasting 0-59M)</t>
  </si>
  <si>
    <t>Peak (month)</t>
  </si>
  <si>
    <t>Enter the month number of the peak of annual wasting</t>
  </si>
  <si>
    <t>Case definition for admissions to SAM treatment 6-59M</t>
  </si>
  <si>
    <t>WHZ&lt;-3SD, MUAC&lt;115 MM or bilateral edema</t>
  </si>
  <si>
    <t>Case definition for admissions for SAM treatment in infants 0-5M</t>
  </si>
  <si>
    <t>WAZ&lt;-2SD, WHZ&lt;-3SD, MUAC&lt;110 MM, bilateral edema or lack of wgt gain</t>
  </si>
  <si>
    <t>Case definition for enrollment for MAM Rx Children 6-59M</t>
  </si>
  <si>
    <t>WHZ &gt;= - 3 SD &amp; &lt; -2SD or MUAC &gt;= 115mm &amp; &lt; 125 mm</t>
  </si>
  <si>
    <t>Case definition for admissions of Pregnant and Breastfeeding Women</t>
  </si>
  <si>
    <t>MUAC&lt;23 CM</t>
  </si>
  <si>
    <t>Enter Country Name or Admin 1 names</t>
  </si>
  <si>
    <t>Enter Admin 1 or Admin 2 names</t>
  </si>
  <si>
    <t>Enter data for admin level from the latest demographic survey, accounting for population growth, displacement and migration.</t>
  </si>
  <si>
    <t>National or overall</t>
  </si>
  <si>
    <t>Admin 1 or Admin 2</t>
  </si>
  <si>
    <t xml:space="preserve">Total Population 
</t>
  </si>
  <si>
    <t>MAM % Children 6-59M (WFH or MUAC)</t>
  </si>
  <si>
    <t xml:space="preserve">SAM %  (WFH, MUAC or bilateral edema) 6-59M </t>
  </si>
  <si>
    <t>Infants 0-5M % (admission criteria for treatment)</t>
  </si>
  <si>
    <t>Acute malnutrition in PBW, %</t>
  </si>
  <si>
    <t>Jan</t>
  </si>
  <si>
    <t>Feb</t>
  </si>
  <si>
    <t>Mar</t>
  </si>
  <si>
    <t>Apr</t>
  </si>
  <si>
    <t>May</t>
  </si>
  <si>
    <t>Jun</t>
  </si>
  <si>
    <t>Jul</t>
  </si>
  <si>
    <t>Aug</t>
  </si>
  <si>
    <t>Sep</t>
  </si>
  <si>
    <t>Oct</t>
  </si>
  <si>
    <t>Nov</t>
  </si>
  <si>
    <t>Dec</t>
  </si>
  <si>
    <t>Weather</t>
  </si>
  <si>
    <t>Cold</t>
  </si>
  <si>
    <t>Hot</t>
  </si>
  <si>
    <t>Badakhshan</t>
  </si>
  <si>
    <t>Rains</t>
  </si>
  <si>
    <t>Badghis</t>
  </si>
  <si>
    <t>Floods</t>
  </si>
  <si>
    <t>Baghlan</t>
  </si>
  <si>
    <t>Drought</t>
  </si>
  <si>
    <t>Balkh</t>
  </si>
  <si>
    <t>Disease</t>
  </si>
  <si>
    <t>Diarrhea</t>
  </si>
  <si>
    <t>Bamyan</t>
  </si>
  <si>
    <t>Dykundi</t>
  </si>
  <si>
    <t>Measles</t>
  </si>
  <si>
    <t>Farah</t>
  </si>
  <si>
    <t xml:space="preserve">Malaria </t>
  </si>
  <si>
    <t>Faryab</t>
  </si>
  <si>
    <t>Cholera</t>
  </si>
  <si>
    <t>Ghazni</t>
  </si>
  <si>
    <t>Key Events</t>
  </si>
  <si>
    <t>Ramadan</t>
  </si>
  <si>
    <t>Ghor</t>
  </si>
  <si>
    <t>Helmand</t>
  </si>
  <si>
    <t>Harvest</t>
  </si>
  <si>
    <t>Hirat</t>
  </si>
  <si>
    <t>Grazing</t>
  </si>
  <si>
    <t>Jawzjan</t>
  </si>
  <si>
    <t>Conflict</t>
  </si>
  <si>
    <t>Kabul</t>
  </si>
  <si>
    <t>Economics</t>
  </si>
  <si>
    <t>Food Prices</t>
  </si>
  <si>
    <t>Kandahar</t>
  </si>
  <si>
    <t>Kapisa</t>
  </si>
  <si>
    <t>Khost</t>
  </si>
  <si>
    <t>Documentation of seasonal factors that provoke malnutrition or impede service delivery</t>
  </si>
  <si>
    <t>Kunar</t>
  </si>
  <si>
    <t>Kunduz</t>
  </si>
  <si>
    <t>Laghman</t>
  </si>
  <si>
    <t>Logar</t>
  </si>
  <si>
    <t>Nangarhar</t>
  </si>
  <si>
    <t>Nimroz</t>
  </si>
  <si>
    <t>Nuristan</t>
  </si>
  <si>
    <t>Paktika</t>
  </si>
  <si>
    <t>Paktya</t>
  </si>
  <si>
    <t>Panjsher</t>
  </si>
  <si>
    <t>Parwan</t>
  </si>
  <si>
    <t>Samangan</t>
  </si>
  <si>
    <t>Sar-e-Pul</t>
  </si>
  <si>
    <t>Graph Title</t>
  </si>
  <si>
    <t>Return slicer here</t>
  </si>
  <si>
    <t xml:space="preserve">Enter the locally contextualized incidence correction factor for SAM. If not known, enter 1.6 for SAM. </t>
  </si>
  <si>
    <t xml:space="preserve">This is mean coverage that is expected to be achieved by the program over the time period. </t>
  </si>
  <si>
    <t>Use proportion of children 6-59 months from the latest demographic survey. If no such data exists, estimate as 20% of the population (in low income countries only)</t>
  </si>
  <si>
    <t>Use proportion of PBW from the latest demographic survey. If no such data exists, estimate as 5% of the population (in low income countries only)</t>
  </si>
  <si>
    <t>NOTE : To agree on expected coverage, the nutrition cluster needs to take into account current capacity of the partners and their capacity to scale up. If mean coverage for the previous year is known, base your estimates on this number accounting for potential scale up/down.</t>
  </si>
  <si>
    <t>Annual Burden Calculations</t>
  </si>
  <si>
    <t>Children 0-5 months % of total population</t>
  </si>
  <si>
    <t>SAM ICF 0-5 months (Incident correction factor)</t>
  </si>
  <si>
    <t>Expected SAM programme coverage, %</t>
  </si>
  <si>
    <t>This is mean coverage that is expected to be achieved by the program over the time period. To agree on expected coverage clusters usually take into account current capacity of the partners and their capacity to scale up. If mean coverage for the previous year is known, base your estimates on this number accounting for potential scale up/down.</t>
  </si>
  <si>
    <t>Children 6-59 months % of total population</t>
  </si>
  <si>
    <t>SAM ICF  6-59 months (Incident correction factor)</t>
  </si>
  <si>
    <t>Expected SAM  6-59 months programme coverage, %</t>
  </si>
  <si>
    <t>MAM  ICF (Incident correction factor)</t>
  </si>
  <si>
    <t xml:space="preserve">Enter the locally contextualized incidence correction factor for MAM.  If not known, enter 0 </t>
  </si>
  <si>
    <t>Expected MAM programme coverage, %</t>
  </si>
  <si>
    <t>This is  mean coverage that is expected to be achieved by the program over the time period. To agree on expected coverage clusters usually take into account current capacity of the partners and their capacity to scale up. If mean coverage for the previous year is known, base your estimates on this number accounting for potential scale up/down.</t>
  </si>
  <si>
    <t>Pregnant and breastfeeding women as percentage of total population, %</t>
  </si>
  <si>
    <t xml:space="preserve">Enter the locally contextualized incidence correction factor. If not known, enter 0 </t>
  </si>
  <si>
    <t>Expected programme coverage, %</t>
  </si>
  <si>
    <t xml:space="preserve">Calculation of burden for </t>
  </si>
  <si>
    <t xml:space="preserve">Total Population </t>
  </si>
  <si>
    <t xml:space="preserve">Note: in cell E31, if slider is activated and cell in calcualtions = Grand Total then look up popuation, else take overall population. </t>
  </si>
  <si>
    <t>% of total pop who are children 0-59m of age</t>
  </si>
  <si>
    <t xml:space="preserve">Population of children 0-59M </t>
  </si>
  <si>
    <t>Adjusted annual severe wasting prevalence 0-59M %</t>
  </si>
  <si>
    <t>Month</t>
  </si>
  <si>
    <t>Overall / National</t>
  </si>
  <si>
    <t>Overall SAM 0-59M</t>
  </si>
  <si>
    <t>Overall Expected Admissions 0-59M</t>
  </si>
  <si>
    <t xml:space="preserve">SAM 6-59M </t>
  </si>
  <si>
    <t>Expected Admissions 6-59M</t>
  </si>
  <si>
    <t>SAM admission criteria Infants 0-5M</t>
  </si>
  <si>
    <t>Expected Admissions 0-5M</t>
  </si>
  <si>
    <t>Acute malnutrition in PLW, %</t>
  </si>
  <si>
    <t xml:space="preserve">January expected cases is Pop*Prev(Jan)*40% as the duration of SAM is </t>
  </si>
  <si>
    <t>months</t>
  </si>
  <si>
    <t xml:space="preserve">This assumes that there is a uniform distribution of cases in the month(s) of duration of illness centred on January. </t>
  </si>
  <si>
    <t>Following months burden are calculated as % of remaining 11 months burden standardized to monthly proportion of cases</t>
  </si>
  <si>
    <t xml:space="preserve">Assumption: </t>
  </si>
  <si>
    <t xml:space="preserve">The duration of SAM episode does not change during the year. </t>
  </si>
  <si>
    <t>The percent coverage does not change during the year</t>
  </si>
  <si>
    <t xml:space="preserve">To determine the amplitude of wasting and severe wasting in the country or sub-national area of concern: </t>
  </si>
  <si>
    <t xml:space="preserve">To determine the peak of wasting and severe wasting in the country or sub-national area of concern: </t>
  </si>
  <si>
    <t>1. Identify the region, sub-region and country of concern</t>
  </si>
  <si>
    <t xml:space="preserve">1. Use program data of admissions to SAM treatment if coverage &gt;=80% or number of implmentation sites did not vary throughout the year to identify the peak month of admissions. </t>
  </si>
  <si>
    <t>2. Identify the character of the area of concern</t>
  </si>
  <si>
    <t>2. Use the documentation of seasonality to identify peak months of wasting produced by IPC or FEWS-Net</t>
  </si>
  <si>
    <t>3. Verify the representative area (semiarid - agricultural / agro-pastoral)</t>
  </si>
  <si>
    <t>3. Use data from repeated survey data or longitudinal studies on wasting from the country / area of concern</t>
  </si>
  <si>
    <t>4. Identify the most recent data, if there are more than one data points</t>
  </si>
  <si>
    <t xml:space="preserve">4. Use month of peak temperature to serve as peak of wasting if no other data sources are available. </t>
  </si>
  <si>
    <t xml:space="preserve">5. Select the amplitude that corresponds closest to the selected area, date and character of your geographic region. </t>
  </si>
  <si>
    <t>Amplitude of wasting and severe wasting</t>
  </si>
  <si>
    <t xml:space="preserve">INCLUDE AGE RANGE </t>
  </si>
  <si>
    <t xml:space="preserve">Wasting </t>
  </si>
  <si>
    <t>Severe Wasting</t>
  </si>
  <si>
    <t>Mean WHZ</t>
  </si>
  <si>
    <t>UN Region</t>
  </si>
  <si>
    <t>UN Sub-region</t>
  </si>
  <si>
    <t>Country</t>
  </si>
  <si>
    <t>M49</t>
  </si>
  <si>
    <t>Characterization</t>
  </si>
  <si>
    <t>Representative area</t>
  </si>
  <si>
    <t xml:space="preserve">start data collection </t>
  </si>
  <si>
    <t xml:space="preserve">end data collection </t>
  </si>
  <si>
    <t>WHZ&lt;-2 Peak</t>
  </si>
  <si>
    <t>WHZ&lt;-2 Trough</t>
  </si>
  <si>
    <t>WHZ&lt;-2 Amplitude</t>
  </si>
  <si>
    <t>WHZ&lt;-3 Peak</t>
  </si>
  <si>
    <t>WHZ&lt;-3 Trough</t>
  </si>
  <si>
    <t>WHZ&lt;-3 Amplitude</t>
  </si>
  <si>
    <t>WHZ Peak</t>
  </si>
  <si>
    <t>WHZ Trough</t>
  </si>
  <si>
    <t>WHZ Amplitude</t>
  </si>
  <si>
    <t>Data type</t>
  </si>
  <si>
    <t>Data name</t>
  </si>
  <si>
    <t>Source</t>
  </si>
  <si>
    <t>Link</t>
  </si>
  <si>
    <t>Northern Africa</t>
  </si>
  <si>
    <t>Sudan</t>
  </si>
  <si>
    <t>Regular nutrition emergencies</t>
  </si>
  <si>
    <t>Survey</t>
  </si>
  <si>
    <t>African drylands</t>
  </si>
  <si>
    <t>Venkat A et al, 2023</t>
  </si>
  <si>
    <t>doi: 10.1177/03795721231178344.</t>
  </si>
  <si>
    <t>Sub-Saharan Africa</t>
  </si>
  <si>
    <t>Middle Africa</t>
  </si>
  <si>
    <t>Chad</t>
  </si>
  <si>
    <t>Longitudinal</t>
  </si>
  <si>
    <t xml:space="preserve">Concern </t>
  </si>
  <si>
    <t xml:space="preserve">Marschak A et al, 2023 </t>
  </si>
  <si>
    <t>doi : 10.1177/03795721231181715</t>
  </si>
  <si>
    <t>Eastern Africa</t>
  </si>
  <si>
    <t>South Sudan</t>
  </si>
  <si>
    <t>Western Africa</t>
  </si>
  <si>
    <t>Semiarid - Agricultural</t>
  </si>
  <si>
    <t xml:space="preserve">Semiarid - Agro-Pastoral </t>
  </si>
  <si>
    <t xml:space="preserve">Asia </t>
  </si>
  <si>
    <t>Southern Asia</t>
  </si>
  <si>
    <t>Bangladesh</t>
  </si>
  <si>
    <t>high wasting</t>
  </si>
  <si>
    <t>MAL-ED</t>
  </si>
  <si>
    <t>Mertens A et al, 2023</t>
  </si>
  <si>
    <t xml:space="preserve">doi: 10.1038/s41586-023-06480-z - </t>
  </si>
  <si>
    <t>India</t>
  </si>
  <si>
    <t>Nepal</t>
  </si>
  <si>
    <t xml:space="preserve">Pakistan </t>
  </si>
  <si>
    <t>Resp. Pathogens</t>
  </si>
  <si>
    <t>Americas</t>
  </si>
  <si>
    <t>South America</t>
  </si>
  <si>
    <t xml:space="preserve">Brasil </t>
  </si>
  <si>
    <t>low wasting</t>
  </si>
  <si>
    <t>Peru</t>
  </si>
  <si>
    <t>Calculations</t>
  </si>
  <si>
    <t>This page is locked</t>
  </si>
  <si>
    <t xml:space="preserve">Start date of data collection </t>
  </si>
  <si>
    <t xml:space="preserve">Enter the start month and year of data collection </t>
  </si>
  <si>
    <t xml:space="preserve">End date of data collection </t>
  </si>
  <si>
    <t xml:space="preserve">Enter the end month and year of data collection </t>
  </si>
  <si>
    <t xml:space="preserve">Length in days of data collection </t>
  </si>
  <si>
    <t>days</t>
  </si>
  <si>
    <t>Month (#)</t>
  </si>
  <si>
    <t>mid point of data collection (month)</t>
  </si>
  <si>
    <t>Year</t>
  </si>
  <si>
    <t>mid point of data collection (year)</t>
  </si>
  <si>
    <t>National Level Seasonal Prevalence Estimates</t>
  </si>
  <si>
    <t>Month Num</t>
  </si>
  <si>
    <t>M-Y</t>
  </si>
  <si>
    <t>Mid point of data collection</t>
  </si>
  <si>
    <t>Rotation</t>
  </si>
  <si>
    <t xml:space="preserve">Pull thru prevalence </t>
  </si>
  <si>
    <t>Min</t>
  </si>
  <si>
    <t>Average</t>
  </si>
  <si>
    <t>Max</t>
  </si>
  <si>
    <t xml:space="preserve">SAM % </t>
  </si>
  <si>
    <t xml:space="preserve">Pull thru adjustment for season </t>
  </si>
  <si>
    <t>Add data to the data entry page on prevalence tab</t>
  </si>
  <si>
    <t>Children 6-59M</t>
  </si>
  <si>
    <t xml:space="preserve">National Monthly estimate </t>
  </si>
  <si>
    <t>Check for negative numbers</t>
  </si>
  <si>
    <t xml:space="preserve">PrevalenceJ34 = Amplitude, PrevalenceJ35 = Peak month </t>
  </si>
  <si>
    <t>Create and name 4 tables in the data model for prev and burden by age group</t>
  </si>
  <si>
    <t xml:space="preserve">Infants 0-5M %  (admission </t>
  </si>
  <si>
    <t>criteria for treatment)</t>
  </si>
  <si>
    <t xml:space="preserve"> MAM % Children 6-59M</t>
  </si>
  <si>
    <t>https://theexceltrainer.co.uk/excel-slicers-2-pivot-tables-based-on-different-data-sources/</t>
  </si>
  <si>
    <t xml:space="preserve"> (WFH or MUAC)</t>
  </si>
  <si>
    <t>Adjusted annual survey estimate</t>
  </si>
  <si>
    <t>Acute malnutrition</t>
  </si>
  <si>
    <t>How to link the slicer to 2 different pivot tables</t>
  </si>
  <si>
    <t xml:space="preserve"> in PLW, %</t>
  </si>
  <si>
    <t xml:space="preserve">If amplitude for PLW changes, must add data entry point for this datum. </t>
  </si>
  <si>
    <t>https://www.extendoffice.com/documents/excel/7195-excel-get-slicer-selected-value.html</t>
  </si>
  <si>
    <t>Create the relationships between the 4 tables as per the figure on reight</t>
  </si>
  <si>
    <t xml:space="preserve">To link tables to slider. Ensure all pivot tables were added to data table.  Make relationships between all tables.  Select slider and set relationship.  </t>
  </si>
  <si>
    <t>Set Pivot Table to Refresh Automatically When Opening Workbook</t>
  </si>
  <si>
    <t>https://superuser.com/questions/1514902/in-excel-create-new-table-from-mothertable-based-on-filter</t>
  </si>
  <si>
    <t>TableP6to59M</t>
  </si>
  <si>
    <t>Seasonally adjusted Severe Wasting Prevalence in children 6-59M</t>
  </si>
  <si>
    <t>=IF(T$84="Grand Total",AC83,F258)</t>
  </si>
  <si>
    <t>Prevalence</t>
  </si>
  <si>
    <t>Monthly estimate</t>
  </si>
  <si>
    <t>National</t>
  </si>
  <si>
    <t xml:space="preserve">Admin </t>
  </si>
  <si>
    <t>Output for Prevalence by Month Graph</t>
  </si>
  <si>
    <t>Column Labels</t>
  </si>
  <si>
    <t>Slicer Name</t>
  </si>
  <si>
    <t>Monthly Estimate 6-59M</t>
  </si>
  <si>
    <t>Values</t>
  </si>
  <si>
    <t>Grand Total</t>
  </si>
  <si>
    <t>Caseload 6-59M</t>
  </si>
  <si>
    <t>Output for Cumulative and Annual Burden by Month Graph</t>
  </si>
  <si>
    <t>Cumulative Expected Cases</t>
  </si>
  <si>
    <t>Cumulative Expected Admissions</t>
  </si>
  <si>
    <t>Monthly Estimate</t>
  </si>
  <si>
    <t>Monthly Expected Admissions</t>
  </si>
  <si>
    <t>Verify</t>
  </si>
  <si>
    <t>Burden calculation based on monthly estimates</t>
  </si>
  <si>
    <t>Monthly Estimate 0-5M</t>
  </si>
  <si>
    <t>Caseload 0-5M</t>
  </si>
  <si>
    <t>TableB6to59M</t>
  </si>
  <si>
    <t>Annual and cumulative burden estimates in children 6-59M</t>
  </si>
  <si>
    <t>Proportion</t>
  </si>
  <si>
    <t>Unstandardized counts</t>
  </si>
  <si>
    <t>Population</t>
  </si>
  <si>
    <t xml:space="preserve"> Admin  </t>
  </si>
  <si>
    <t xml:space="preserve">Total </t>
  </si>
  <si>
    <t>Burden calculated from monthly estimate at national level</t>
  </si>
  <si>
    <t>Burden calculated as total of sub-national burden calculations</t>
  </si>
  <si>
    <t xml:space="preserve">Count difference total of sub-national burden calculation to national burden </t>
  </si>
  <si>
    <t xml:space="preserve">% difference total of sub-national burden calculation to national burden </t>
  </si>
  <si>
    <t xml:space="preserve">Total selects the mean prevalence taken from table 1, does not need to identify the peak/trough for ID of mean </t>
  </si>
  <si>
    <t>TableP0to5M</t>
  </si>
  <si>
    <t>Seasonally adjusted Severe Wasting Prevalence in children 0-5M</t>
  </si>
  <si>
    <t>Admin</t>
  </si>
  <si>
    <t>Annual and cumulative burden estimates in children 0-5M</t>
  </si>
  <si>
    <t>Check</t>
  </si>
  <si>
    <t>Total 6-59M Population</t>
  </si>
  <si>
    <t>Coverage</t>
  </si>
  <si>
    <t xml:space="preserve">Next Year </t>
  </si>
  <si>
    <t>Expected admissions</t>
  </si>
  <si>
    <t>Data Points</t>
  </si>
  <si>
    <t>Population 6-59M</t>
  </si>
  <si>
    <t>SAM Rx admissions</t>
  </si>
  <si>
    <t>SAM prevalence</t>
  </si>
  <si>
    <t>Data from last completed year</t>
  </si>
  <si>
    <t>Data for next year</t>
  </si>
  <si>
    <t>Expected Coverage</t>
  </si>
  <si>
    <t>Validation</t>
  </si>
  <si>
    <t>Prevalent cases</t>
  </si>
  <si>
    <t>Incident cases</t>
  </si>
  <si>
    <t>Total</t>
  </si>
  <si>
    <t>Admissions</t>
  </si>
  <si>
    <t>Last completed year</t>
  </si>
  <si>
    <t xml:space="preserve">SAM % 6-59M </t>
  </si>
  <si>
    <t>1. Enter completed last year's coverage in column F</t>
  </si>
  <si>
    <t>2. Enter completed last year's admissions in column G</t>
  </si>
  <si>
    <t>3. Enter the next year's total population 6-59M in column I</t>
  </si>
  <si>
    <t>4. Enter the next year's expected SAM prevalence 6-59M in column J</t>
  </si>
  <si>
    <t>5. Enter expected next year's admissions in column K</t>
  </si>
  <si>
    <t xml:space="preserve">Add Total </t>
  </si>
  <si>
    <t xml:space="preserve">Enter the locally contextualized incidence correction factor for MAM. If not known, enter 0 for MAM. </t>
  </si>
  <si>
    <t>PBW  ICF (Incident correction factor)</t>
  </si>
  <si>
    <t xml:space="preserve">17. Enter the prevalence of Acute Malnutrition in pregnant and breastrfeeding women in column J for overall and all admin levels listed. </t>
  </si>
  <si>
    <t>ICF Calculation based on Population, Prevalence and Coverage</t>
  </si>
  <si>
    <t>SAM Incidence Correction Factor</t>
  </si>
  <si>
    <t>Number of children in need of treatment for SAM</t>
  </si>
  <si>
    <t>Cumulative cases SAM 0-59M</t>
  </si>
  <si>
    <t xml:space="preserve">Cumulative cases SAM 6-59M </t>
  </si>
  <si>
    <t>Cumulative cases SAM admission criteria Infants 0-5M</t>
  </si>
  <si>
    <t>Cumulative Expected Admissions 0-59M</t>
  </si>
  <si>
    <t>Cumulative Expected Admissions 0-5M</t>
  </si>
  <si>
    <t>Cumulative Expected Admissions 6-59M</t>
  </si>
  <si>
    <t>Heat</t>
  </si>
  <si>
    <t>Acute Respiratory Illness</t>
  </si>
  <si>
    <t>Malaria</t>
  </si>
  <si>
    <t>Economic shock</t>
  </si>
  <si>
    <t>Other Holiday</t>
  </si>
  <si>
    <t>Planting</t>
  </si>
  <si>
    <t>Example Seasonal Calendar</t>
  </si>
  <si>
    <t xml:space="preserve"> Enter the conditions (weather, disease, key events, conflict and economic) by month and color in the monthly mapping above</t>
  </si>
  <si>
    <t xml:space="preserve">if expected coverage decreases then expected admissions increases. </t>
  </si>
  <si>
    <t xml:space="preserve">Month </t>
  </si>
  <si>
    <t>M-Y of data collection</t>
  </si>
  <si>
    <t>Year of data collection</t>
  </si>
  <si>
    <t>Sum of Jan</t>
  </si>
  <si>
    <t>Sum of Feb</t>
  </si>
  <si>
    <t>Sum of Mar</t>
  </si>
  <si>
    <t>Sum of Apr</t>
  </si>
  <si>
    <t>Sum of May</t>
  </si>
  <si>
    <t>Sum of Jun</t>
  </si>
  <si>
    <t>Sum of Jul</t>
  </si>
  <si>
    <t>Sum of Aug</t>
  </si>
  <si>
    <t>Sum of Sep</t>
  </si>
  <si>
    <t>Sum of Oct</t>
  </si>
  <si>
    <t>Sum of Nov</t>
  </si>
  <si>
    <t>Sum of Dec</t>
  </si>
  <si>
    <t xml:space="preserve">For all pivot tables, we only need the sum of the inputs. For the prevalence pivot tables, we can use sum or average.  The prevalence of the grand total is taken from the Jan-Dec estimates from tables in F to Q columns not from the grand total column in the pivot table. To make the grand total match the prevalence, need to change from sum to average in the pivot tables. </t>
  </si>
  <si>
    <t xml:space="preserve">Recreate the pivot tables based on data model.  Do not delect the range of data in the spreadsheet when making the pivot tables, only the exact data table. </t>
  </si>
  <si>
    <t xml:space="preserve">Note if sum in pivot table is selected, then grand total is not correct.  Graph does not take grand total prevalence from here. </t>
  </si>
  <si>
    <t>cGAM % (WHZ and/or MUAC) Children 6-59M</t>
  </si>
  <si>
    <t>GAM % (WHZ) Children 6-59M</t>
  </si>
  <si>
    <t>GAM % (MUAC) Children 6-59M</t>
  </si>
  <si>
    <t>cMAM % Children 6-59M (WFH or MUAC)</t>
  </si>
  <si>
    <t>MAM % Children 6-59M (WHZ)</t>
  </si>
  <si>
    <t>MAM % Children 6-59M (MUAC)</t>
  </si>
  <si>
    <t>SAM % (WHZ or nutritional edema) Children 6-59M</t>
  </si>
  <si>
    <t>SAM % (MUAC or nutritional edema) Children 6-59M</t>
  </si>
  <si>
    <t>MAM IS CALCULATED AUTOMATICALLY</t>
  </si>
  <si>
    <t>cGAM % USED IN CALCULATIONS</t>
  </si>
  <si>
    <t>cMAM % USED IN CALCULATIONS</t>
  </si>
  <si>
    <t>cSAM % USED IN CALCULATIONS</t>
  </si>
  <si>
    <t>cSAM %  (WFH and/or MUAC or nutritional edema) 6-59M</t>
  </si>
  <si>
    <t>2. Enter the year for the program projections in line 28</t>
  </si>
  <si>
    <t>Infants 0-5M % (Combined admission criteria for Rx)</t>
  </si>
  <si>
    <t>Infants 0-5M % (WHZ or nutritional edema)</t>
  </si>
  <si>
    <t>Infants 0-5M % (MUAC or nutritional edema</t>
  </si>
  <si>
    <t>Infants 0-5M % (WAZ or nutritional edema</t>
  </si>
  <si>
    <t>Infants 0-5M % USED IN CALCULATIONS</t>
  </si>
  <si>
    <t>Incidence Correction Factor (calculated)</t>
  </si>
  <si>
    <t>The burden by month are calculated as % of remaining 11 months burden standardized to monthly proportion of cases</t>
  </si>
  <si>
    <t>Z_empty_row_1</t>
  </si>
  <si>
    <t>Z_empty_row_32</t>
  </si>
  <si>
    <t>Z_empty_row_33</t>
  </si>
  <si>
    <t>Z_empty_row_34</t>
  </si>
  <si>
    <t>Z_empty_row_35</t>
  </si>
  <si>
    <t>Z_empty_row_36</t>
  </si>
  <si>
    <t>Z_empty_row_37</t>
  </si>
  <si>
    <t>Z_empty_row_38</t>
  </si>
  <si>
    <t>Z_empty_row_39</t>
  </si>
  <si>
    <t>Z_empty_row_40</t>
  </si>
  <si>
    <t>Z_empty_row_41</t>
  </si>
  <si>
    <t>Z_empty_row_42</t>
  </si>
  <si>
    <t>Z_empty_row_43</t>
  </si>
  <si>
    <t>Z_empty_row_44</t>
  </si>
  <si>
    <t>Z_empty_row_45</t>
  </si>
  <si>
    <t>Z_empty_row_46</t>
  </si>
  <si>
    <t>Z_empty_row_47</t>
  </si>
  <si>
    <t>Z_empty_row_48</t>
  </si>
  <si>
    <t>Z_empty_row_49</t>
  </si>
  <si>
    <t>Z_empty_row_50</t>
  </si>
  <si>
    <t>Z_empty_row_51</t>
  </si>
  <si>
    <t>Z_empty_row_52</t>
  </si>
  <si>
    <t>Z_empty_row_53</t>
  </si>
  <si>
    <t>Z_empty_row_54</t>
  </si>
  <si>
    <t>Z_empty_row_55</t>
  </si>
  <si>
    <t>Z_empty_row_56</t>
  </si>
  <si>
    <t>Z_empty_row_57</t>
  </si>
  <si>
    <t>Z_empty_row_58</t>
  </si>
  <si>
    <t>Z_empty_row_59</t>
  </si>
  <si>
    <t>Z_empty_row_60</t>
  </si>
  <si>
    <t>Z_empty_row_61</t>
  </si>
  <si>
    <t>Z_empty_row_62</t>
  </si>
  <si>
    <t>Z_empty_row_63</t>
  </si>
  <si>
    <t>Z_empty_row_64</t>
  </si>
  <si>
    <t>Z_empty_row_65</t>
  </si>
  <si>
    <t>Z_empty_row_66</t>
  </si>
  <si>
    <t>Z_empty_row_67</t>
  </si>
  <si>
    <t>Z_empty_row_68</t>
  </si>
  <si>
    <t>Z_empty_row_69</t>
  </si>
  <si>
    <t>Z_empty_row_70</t>
  </si>
  <si>
    <t>Z_empty_row_71</t>
  </si>
  <si>
    <t>Z_empty_row_72</t>
  </si>
  <si>
    <t>Z_empty_row_73</t>
  </si>
  <si>
    <t>Z_empty_row_74</t>
  </si>
  <si>
    <t>Z_empty_row_75</t>
  </si>
  <si>
    <t>Z_empty_row_76</t>
  </si>
  <si>
    <t>Z_empty_row_77</t>
  </si>
  <si>
    <t>Z_empty_row_78</t>
  </si>
  <si>
    <t>Z_empty_row_79</t>
  </si>
  <si>
    <t>Z_empty_row_80</t>
  </si>
  <si>
    <t>Z_empty_row_81</t>
  </si>
  <si>
    <t>Z_empty_row_82</t>
  </si>
  <si>
    <t>Z_empty_row_83</t>
  </si>
  <si>
    <t>Z_empty_row_84</t>
  </si>
  <si>
    <t>Z_empty_row_85</t>
  </si>
  <si>
    <t>Z_empty_row_86</t>
  </si>
  <si>
    <t>Z_empty_row_87</t>
  </si>
  <si>
    <t>Z_empty_row_88</t>
  </si>
  <si>
    <t>Z_empty_row_89</t>
  </si>
  <si>
    <t>Z_empty_row_90</t>
  </si>
  <si>
    <t>Z_empty_row_91</t>
  </si>
  <si>
    <t>Z_empty_row_92</t>
  </si>
  <si>
    <t>Z_empty_row_93</t>
  </si>
  <si>
    <t>Z_empty_row_94</t>
  </si>
  <si>
    <t>Z_empty_row_95</t>
  </si>
  <si>
    <t>Z_empty_row_96</t>
  </si>
  <si>
    <t>Z_empty_row_97</t>
  </si>
  <si>
    <t>Z_empty_row_98</t>
  </si>
  <si>
    <t>Z_empty_row_99</t>
  </si>
  <si>
    <t xml:space="preserve">Length of SAM episode in months </t>
  </si>
  <si>
    <t xml:space="preserve">Length of MAM episode in months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</si>
</sst>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0">
    <numFmt numFmtId="43" formatCode="_(* #,##0.00_);_(* \(#,##0.00\);_(* &quot;-&quot;??_);_(@_)"/>
    <numFmt numFmtId="164" formatCode="0.0%"/>
    <numFmt numFmtId="165" formatCode="#,##0.0"/>
    <numFmt numFmtId="166" formatCode="0.0"/>
    <numFmt numFmtId="167" formatCode="[$-409]mmm\-yy;@"/>
    <numFmt numFmtId="168" formatCode="_(* #,##0_);_(* \(#,##0\);_(* &quot;-&quot;??_);_(@_)"/>
    <numFmt numFmtId="169" formatCode="_(* #,##0.0_);_(* \(#,##0.0\);_(* &quot;-&quot;??_);_(@_)"/>
    <numFmt numFmtId="170" formatCode="[$-409]mmm/yy;@"/>
    <numFmt numFmtId="171" formatCode="0.000"/>
    <numFmt numFmtId="172" formatCode="_(* #,##0.000_);_(* \(#,##0.000\);_(* &quot;-&quot;??_);_(@_)"/>
  </numFmts>
  <fonts count="38" x14ac:knownFonts="1">
    <font>
      <sz val="12"/>
      <color theme="1"/>
      <name val="Times New Roman"/>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color theme="1"/>
      <name val="Calibri"/>
      <family val="2"/>
      <scheme val="minor"/>
    </font>
    <font>
      <sz val="10"/>
      <name val="Calibri"/>
      <family val="2"/>
      <scheme val="minor"/>
    </font>
    <font>
      <i/>
      <sz val="10"/>
      <color theme="1"/>
      <name val="Calibri"/>
      <family val="2"/>
      <scheme val="minor"/>
    </font>
    <font>
      <i/>
      <sz val="9"/>
      <name val="Calibri"/>
      <family val="2"/>
      <scheme val="minor"/>
    </font>
    <font>
      <sz val="9"/>
      <name val="Calibri"/>
      <family val="2"/>
      <scheme val="minor"/>
    </font>
    <font>
      <b/>
      <sz val="16"/>
      <color rgb="FF0070C0"/>
      <name val="Calibri"/>
      <family val="2"/>
      <scheme val="minor"/>
    </font>
    <font>
      <sz val="12"/>
      <name val="Calibri"/>
      <family val="2"/>
      <scheme val="minor"/>
    </font>
    <font>
      <sz val="12"/>
      <color theme="1"/>
      <name val="Calibri"/>
      <family val="2"/>
      <scheme val="minor"/>
    </font>
    <font>
      <b/>
      <sz val="12"/>
      <color theme="1"/>
      <name val="Calibri"/>
      <family val="2"/>
      <scheme val="minor"/>
    </font>
    <font>
      <sz val="12"/>
      <color theme="0"/>
      <name val="Calibri"/>
      <family val="2"/>
      <scheme val="minor"/>
    </font>
    <font>
      <sz val="11"/>
      <color theme="1"/>
      <name val="Courier New"/>
      <family val="3"/>
    </font>
    <font>
      <sz val="12"/>
      <color theme="1"/>
      <name val="Times New Roman"/>
      <family val="2"/>
    </font>
    <font>
      <b/>
      <sz val="10"/>
      <color theme="0"/>
      <name val="Calibri"/>
      <family val="2"/>
      <scheme val="minor"/>
    </font>
    <font>
      <b/>
      <sz val="10"/>
      <name val="Calibri"/>
      <family val="2"/>
      <scheme val="minor"/>
    </font>
    <font>
      <sz val="8"/>
      <name val="Times New Roman"/>
      <family val="2"/>
    </font>
    <font>
      <sz val="10"/>
      <name val="Arial"/>
      <family val="2"/>
    </font>
    <font>
      <sz val="9"/>
      <color theme="1"/>
      <name val="Calibri"/>
      <family val="2"/>
      <scheme val="minor"/>
    </font>
    <font>
      <sz val="10"/>
      <color theme="2"/>
      <name val="Calibri"/>
      <family val="2"/>
      <scheme val="minor"/>
    </font>
    <font>
      <sz val="10"/>
      <color theme="0"/>
      <name val="Calibri"/>
      <family val="2"/>
      <scheme val="minor"/>
    </font>
    <font>
      <sz val="11"/>
      <color theme="1"/>
      <name val="Symbol"/>
      <family val="1"/>
      <charset val="2"/>
    </font>
    <font>
      <sz val="8"/>
      <color theme="1"/>
      <name val="Calibri"/>
      <family val="2"/>
      <scheme val="minor"/>
    </font>
    <font>
      <sz val="11"/>
      <color theme="0"/>
      <name val="Calibri"/>
      <family val="2"/>
      <scheme val="minor"/>
    </font>
    <font>
      <sz val="10"/>
      <color rgb="FFFF0000"/>
      <name val="Calibri"/>
      <family val="2"/>
      <scheme val="minor"/>
    </font>
    <font>
      <sz val="10"/>
      <color theme="1"/>
      <name val="Times New Roman"/>
      <family val="2"/>
    </font>
    <font>
      <sz val="14"/>
      <color theme="0"/>
      <name val="Calibri"/>
      <family val="2"/>
      <scheme val="minor"/>
    </font>
    <font>
      <sz val="14"/>
      <name val="Calibri"/>
      <family val="2"/>
      <scheme val="minor"/>
    </font>
    <font>
      <sz val="11"/>
      <name val="Calibri"/>
      <family val="2"/>
      <scheme val="minor"/>
    </font>
    <font>
      <b/>
      <sz val="16"/>
      <color theme="1"/>
      <name val="Calibri"/>
      <family val="2"/>
      <scheme val="minor"/>
    </font>
    <font>
      <sz val="16"/>
      <color theme="1"/>
      <name val="Calibri"/>
      <family val="2"/>
      <scheme val="minor"/>
    </font>
    <font>
      <u/>
      <sz val="12"/>
      <color theme="10"/>
      <name val="Times New Roman"/>
      <family val="2"/>
    </font>
    <font>
      <b/>
      <sz val="9"/>
      <name val="Calibri"/>
      <family val="2"/>
      <scheme val="minor"/>
    </font>
    <font>
      <sz val="14"/>
      <color theme="1"/>
      <name val="Calibri"/>
      <family val="2"/>
      <scheme val="minor"/>
    </font>
  </fonts>
  <fills count="33">
    <fill>
      <patternFill patternType="none"/>
    </fill>
    <fill>
      <patternFill patternType="gray125"/>
    </fill>
    <fill>
      <patternFill patternType="solid">
        <fgColor theme="0"/>
        <bgColor indexed="64"/>
      </patternFill>
    </fill>
    <fill>
      <patternFill patternType="solid">
        <fgColor theme="0" tint="-0.14999847407452621"/>
        <bgColor indexed="64"/>
      </patternFill>
    </fill>
    <fill>
      <patternFill patternType="solid">
        <fgColor theme="3" tint="0.59999389629810485"/>
        <bgColor indexed="64"/>
      </patternFill>
    </fill>
    <fill>
      <patternFill patternType="solid">
        <fgColor theme="5" tint="0.39997558519241921"/>
        <bgColor indexed="64"/>
      </patternFill>
    </fill>
    <fill>
      <patternFill patternType="solid">
        <fgColor rgb="FFFFFF00"/>
        <bgColor indexed="64"/>
      </patternFill>
    </fill>
    <fill>
      <patternFill patternType="solid">
        <fgColor theme="4"/>
        <bgColor theme="4"/>
      </patternFill>
    </fill>
    <fill>
      <patternFill patternType="solid">
        <fgColor theme="4" tint="0.79998168889431442"/>
        <bgColor indexed="64"/>
      </patternFill>
    </fill>
    <fill>
      <patternFill patternType="solid">
        <fgColor rgb="FFFF0000"/>
        <bgColor indexed="64"/>
      </patternFill>
    </fill>
    <fill>
      <patternFill patternType="solid">
        <fgColor theme="4" tint="0.59999389629810485"/>
        <bgColor indexed="64"/>
      </patternFill>
    </fill>
    <fill>
      <patternFill patternType="solid">
        <fgColor theme="2" tint="-9.9978637043366805E-2"/>
        <bgColor indexed="64"/>
      </patternFill>
    </fill>
    <fill>
      <patternFill patternType="solid">
        <fgColor rgb="FF92D050"/>
        <bgColor indexed="64"/>
      </patternFill>
    </fill>
    <fill>
      <patternFill patternType="solid">
        <fgColor theme="5" tint="0.59999389629810485"/>
        <bgColor indexed="64"/>
      </patternFill>
    </fill>
    <fill>
      <patternFill patternType="solid">
        <fgColor theme="7" tint="0.39997558519241921"/>
        <bgColor indexed="64"/>
      </patternFill>
    </fill>
    <fill>
      <patternFill patternType="solid">
        <fgColor theme="9" tint="0.39997558519241921"/>
        <bgColor indexed="64"/>
      </patternFill>
    </fill>
    <fill>
      <patternFill patternType="solid">
        <fgColor rgb="FF00B050"/>
        <bgColor indexed="64"/>
      </patternFill>
    </fill>
    <fill>
      <patternFill patternType="solid">
        <fgColor rgb="FFFFC000"/>
        <bgColor indexed="64"/>
      </patternFill>
    </fill>
    <fill>
      <patternFill patternType="solid">
        <fgColor theme="6" tint="0.59999389629810485"/>
        <bgColor indexed="64"/>
      </patternFill>
    </fill>
    <fill>
      <patternFill patternType="solid">
        <fgColor rgb="FF99FF99"/>
        <bgColor indexed="64"/>
      </patternFill>
    </fill>
    <fill>
      <patternFill patternType="solid">
        <fgColor theme="0" tint="-4.9989318521683403E-2"/>
        <bgColor indexed="64"/>
      </patternFill>
    </fill>
    <fill>
      <patternFill patternType="solid">
        <fgColor theme="7" tint="0.59999389629810485"/>
        <bgColor indexed="64"/>
      </patternFill>
    </fill>
    <fill>
      <patternFill patternType="solid">
        <fgColor rgb="FFFF9933"/>
        <bgColor indexed="64"/>
      </patternFill>
    </fill>
    <fill>
      <patternFill patternType="solid">
        <fgColor rgb="FFFDB1B1"/>
        <bgColor indexed="64"/>
      </patternFill>
    </fill>
    <fill>
      <patternFill patternType="solid">
        <fgColor theme="5" tint="-0.249977111117893"/>
        <bgColor indexed="64"/>
      </patternFill>
    </fill>
    <fill>
      <patternFill patternType="solid">
        <fgColor rgb="FFFFE0A3"/>
        <bgColor indexed="64"/>
      </patternFill>
    </fill>
    <fill>
      <patternFill patternType="solid">
        <fgColor theme="4" tint="0.39997558519241921"/>
        <bgColor indexed="64"/>
      </patternFill>
    </fill>
    <fill>
      <patternFill patternType="solid">
        <fgColor theme="4" tint="0.79998168889431442"/>
        <bgColor theme="4" tint="0.79998168889431442"/>
      </patternFill>
    </fill>
    <fill>
      <patternFill patternType="solid">
        <fgColor theme="8" tint="0.79998168889431442"/>
        <bgColor indexed="64"/>
      </patternFill>
    </fill>
    <fill>
      <patternFill patternType="solid">
        <fgColor theme="5" tint="0.79998168889431442"/>
        <bgColor indexed="64"/>
      </patternFill>
    </fill>
    <fill>
      <patternFill patternType="solid">
        <fgColor rgb="FF33CCFF"/>
        <bgColor indexed="64"/>
      </patternFill>
    </fill>
    <fill>
      <patternFill patternType="solid">
        <fgColor rgb="FFFFCCCC"/>
        <bgColor indexed="64"/>
      </patternFill>
    </fill>
    <fill>
      <patternFill patternType="solid">
        <fgColor rgb="FFA50021"/>
        <bgColor indexed="64"/>
      </patternFill>
    </fill>
  </fills>
  <borders count="2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rgb="FFFF0000"/>
      </left>
      <right style="thin">
        <color rgb="FFFF0000"/>
      </right>
      <top style="thin">
        <color rgb="FFFF0000"/>
      </top>
      <bottom style="thin">
        <color rgb="FFFF0000"/>
      </bottom>
      <diagonal/>
    </border>
    <border>
      <left/>
      <right style="thin">
        <color rgb="FFFF0000"/>
      </right>
      <top style="thin">
        <color rgb="FFFF0000"/>
      </top>
      <bottom style="thin">
        <color rgb="FFFF0000"/>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style="thin">
        <color indexed="64"/>
      </left>
      <right/>
      <top style="thin">
        <color indexed="64"/>
      </top>
      <bottom/>
      <diagonal/>
    </border>
    <border>
      <left style="thin">
        <color indexed="64"/>
      </left>
      <right/>
      <top/>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right/>
      <top style="thin">
        <color indexed="64"/>
      </top>
      <bottom style="thin">
        <color indexed="64"/>
      </bottom>
      <diagonal/>
    </border>
    <border>
      <left/>
      <right style="thin">
        <color rgb="FFFF0000"/>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right/>
      <top style="thin">
        <color rgb="FFFF0000"/>
      </top>
      <bottom style="thin">
        <color rgb="FFFF0000"/>
      </bottom>
      <diagonal/>
    </border>
    <border>
      <left/>
      <right/>
      <top/>
      <bottom style="thin">
        <color theme="4" tint="0.39997558519241921"/>
      </bottom>
      <diagonal/>
    </border>
    <border>
      <left/>
      <right/>
      <top style="thin">
        <color theme="4" tint="0.39997558519241921"/>
      </top>
      <bottom/>
      <diagonal/>
    </border>
    <border>
      <left style="thin">
        <color theme="4" tint="0.39997558519241921"/>
      </left>
      <right/>
      <top style="thin">
        <color theme="4" tint="0.39997558519241921"/>
      </top>
      <bottom style="thin">
        <color theme="4" tint="0.39997558519241921"/>
      </bottom>
      <diagonal/>
    </border>
    <border>
      <left style="thin">
        <color rgb="FFFF0000"/>
      </left>
      <right style="thin">
        <color rgb="FFFF0000"/>
      </right>
      <top style="thin">
        <color theme="4" tint="0.39997558519241921"/>
      </top>
      <bottom style="thin">
        <color rgb="FFFF0000"/>
      </bottom>
      <diagonal/>
    </border>
    <border>
      <left style="thin">
        <color rgb="FFFF0000"/>
      </left>
      <right/>
      <top style="thin">
        <color theme="4" tint="0.39997558519241921"/>
      </top>
      <bottom style="thin">
        <color rgb="FFFF0000"/>
      </bottom>
      <diagonal/>
    </border>
    <border>
      <left style="thin">
        <color rgb="FFFF0000"/>
      </left>
      <right style="thin">
        <color theme="4" tint="0.39997558519241921"/>
      </right>
      <top style="thin">
        <color theme="4" tint="0.39997558519241921"/>
      </top>
      <bottom style="thin">
        <color rgb="FFFF0000"/>
      </bottom>
      <diagonal/>
    </border>
  </borders>
  <cellStyleXfs count="5">
    <xf numFmtId="0" fontId="0" fillId="0" borderId="0"/>
    <xf numFmtId="43" fontId="17" fillId="0" borderId="0" applyFont="0" applyFill="0" applyBorder="0" applyAlignment="0" applyProtection="0"/>
    <xf numFmtId="9" fontId="17" fillId="0" borderId="0" applyFont="0" applyFill="0" applyBorder="0" applyAlignment="0" applyProtection="0"/>
    <xf numFmtId="0" fontId="21" fillId="0" borderId="0"/>
    <xf numFmtId="0" fontId="35" fillId="0" borderId="0" applyNumberFormat="0" applyFill="0" applyBorder="0" applyAlignment="0" applyProtection="0"/>
  </cellStyleXfs>
  <cellXfs count="280">
    <xf numFmtId="0" fontId="0" fillId="0" borderId="0" xfId="0"/>
    <xf numFmtId="0" fontId="0" fillId="0" borderId="0" xfId="0" applyAlignment="1">
      <alignment horizontal="left"/>
    </xf>
    <xf numFmtId="0" fontId="6" fillId="0" borderId="0" xfId="0" applyFont="1"/>
    <xf numFmtId="3" fontId="6" fillId="0" borderId="0" xfId="0" applyNumberFormat="1" applyFont="1"/>
    <xf numFmtId="164" fontId="6" fillId="0" borderId="3" xfId="0" applyNumberFormat="1" applyFont="1" applyBorder="1"/>
    <xf numFmtId="0" fontId="8" fillId="0" borderId="0" xfId="0" applyFont="1" applyAlignment="1">
      <alignment horizontal="center" vertical="center" wrapText="1"/>
    </xf>
    <xf numFmtId="0" fontId="9" fillId="0" borderId="0" xfId="0" applyFont="1" applyAlignment="1">
      <alignment horizontal="center" vertical="center" wrapText="1"/>
    </xf>
    <xf numFmtId="0" fontId="7" fillId="0" borderId="3" xfId="0" applyFont="1" applyBorder="1" applyAlignment="1">
      <alignment horizontal="left"/>
    </xf>
    <xf numFmtId="0" fontId="7" fillId="0" borderId="0" xfId="0" applyFont="1"/>
    <xf numFmtId="0" fontId="11" fillId="0" borderId="0" xfId="0" applyFont="1"/>
    <xf numFmtId="0" fontId="0" fillId="2" borderId="0" xfId="0" applyFill="1"/>
    <xf numFmtId="0" fontId="13" fillId="0" borderId="0" xfId="0" applyFont="1"/>
    <xf numFmtId="0" fontId="14" fillId="0" borderId="0" xfId="0" applyFont="1"/>
    <xf numFmtId="3" fontId="7" fillId="0" borderId="3" xfId="0" applyNumberFormat="1" applyFont="1" applyBorder="1" applyAlignment="1">
      <alignment horizontal="right"/>
    </xf>
    <xf numFmtId="0" fontId="12" fillId="0" borderId="0" xfId="0" applyFont="1"/>
    <xf numFmtId="0" fontId="16" fillId="0" borderId="0" xfId="0" applyFont="1" applyAlignment="1">
      <alignment horizontal="left" vertical="center" indent="8"/>
    </xf>
    <xf numFmtId="1" fontId="6" fillId="0" borderId="0" xfId="0" applyNumberFormat="1" applyFont="1"/>
    <xf numFmtId="0" fontId="6" fillId="0" borderId="3" xfId="0" applyFont="1" applyBorder="1"/>
    <xf numFmtId="167" fontId="6" fillId="0" borderId="0" xfId="0" applyNumberFormat="1" applyFont="1"/>
    <xf numFmtId="166" fontId="6" fillId="0" borderId="0" xfId="0" applyNumberFormat="1" applyFont="1"/>
    <xf numFmtId="166" fontId="7" fillId="0" borderId="0" xfId="0" applyNumberFormat="1" applyFont="1"/>
    <xf numFmtId="3" fontId="7" fillId="0" borderId="0" xfId="0" applyNumberFormat="1" applyFont="1"/>
    <xf numFmtId="0" fontId="6" fillId="6" borderId="0" xfId="0" applyFont="1" applyFill="1"/>
    <xf numFmtId="164" fontId="6" fillId="0" borderId="0" xfId="0" applyNumberFormat="1" applyFont="1"/>
    <xf numFmtId="0" fontId="6" fillId="0" borderId="0" xfId="0" applyFont="1" applyAlignment="1">
      <alignment horizontal="left" vertical="center"/>
    </xf>
    <xf numFmtId="168" fontId="7" fillId="0" borderId="0" xfId="1" applyNumberFormat="1" applyFont="1"/>
    <xf numFmtId="168" fontId="18" fillId="7" borderId="9" xfId="1" applyNumberFormat="1" applyFont="1" applyFill="1" applyBorder="1"/>
    <xf numFmtId="168" fontId="0" fillId="0" borderId="0" xfId="0" applyNumberFormat="1"/>
    <xf numFmtId="168" fontId="7" fillId="0" borderId="0" xfId="0" applyNumberFormat="1" applyFont="1"/>
    <xf numFmtId="168" fontId="6" fillId="0" borderId="0" xfId="0" applyNumberFormat="1" applyFont="1"/>
    <xf numFmtId="168" fontId="7" fillId="6" borderId="0" xfId="0" applyNumberFormat="1" applyFont="1" applyFill="1"/>
    <xf numFmtId="168" fontId="6" fillId="0" borderId="0" xfId="1" applyNumberFormat="1" applyFont="1"/>
    <xf numFmtId="164" fontId="6" fillId="0" borderId="3" xfId="0" applyNumberFormat="1" applyFont="1" applyBorder="1" applyAlignment="1">
      <alignment vertical="top"/>
    </xf>
    <xf numFmtId="0" fontId="6" fillId="0" borderId="0" xfId="0" applyFont="1" applyAlignment="1">
      <alignment vertical="top"/>
    </xf>
    <xf numFmtId="165" fontId="6" fillId="0" borderId="3" xfId="0" applyNumberFormat="1" applyFont="1" applyBorder="1" applyAlignment="1">
      <alignment vertical="top"/>
    </xf>
    <xf numFmtId="9" fontId="6" fillId="0" borderId="3" xfId="0" applyNumberFormat="1" applyFont="1" applyBorder="1" applyAlignment="1">
      <alignment vertical="top"/>
    </xf>
    <xf numFmtId="2" fontId="6" fillId="0" borderId="0" xfId="0" applyNumberFormat="1" applyFont="1" applyAlignment="1">
      <alignment horizontal="center" vertical="center" wrapText="1"/>
    </xf>
    <xf numFmtId="0" fontId="6" fillId="3" borderId="0" xfId="0" applyFont="1" applyFill="1"/>
    <xf numFmtId="0" fontId="7" fillId="0" borderId="0" xfId="0" applyFont="1" applyAlignment="1">
      <alignment vertical="top" wrapText="1"/>
    </xf>
    <xf numFmtId="0" fontId="7" fillId="4" borderId="1" xfId="0" applyFont="1" applyFill="1" applyBorder="1" applyAlignment="1">
      <alignment horizontal="left" vertical="top"/>
    </xf>
    <xf numFmtId="9" fontId="6" fillId="0" borderId="3" xfId="0" applyNumberFormat="1" applyFont="1" applyBorder="1" applyAlignment="1">
      <alignment horizontal="right" vertical="top"/>
    </xf>
    <xf numFmtId="3" fontId="6" fillId="0" borderId="0" xfId="0" applyNumberFormat="1" applyFont="1" applyAlignment="1">
      <alignment horizontal="center" vertical="center"/>
    </xf>
    <xf numFmtId="0" fontId="6" fillId="0" borderId="0" xfId="0" applyFont="1" applyAlignment="1">
      <alignment horizontal="center"/>
    </xf>
    <xf numFmtId="0" fontId="6" fillId="0" borderId="13" xfId="0" applyFont="1" applyBorder="1" applyAlignment="1">
      <alignment horizontal="center"/>
    </xf>
    <xf numFmtId="0" fontId="6" fillId="0" borderId="8" xfId="0" applyFont="1" applyBorder="1" applyAlignment="1">
      <alignment horizontal="center"/>
    </xf>
    <xf numFmtId="0" fontId="6" fillId="0" borderId="15" xfId="0" applyFont="1" applyBorder="1" applyAlignment="1">
      <alignment horizontal="center"/>
    </xf>
    <xf numFmtId="0" fontId="6" fillId="0" borderId="6" xfId="0" applyFont="1" applyBorder="1" applyAlignment="1">
      <alignment horizontal="center"/>
    </xf>
    <xf numFmtId="0" fontId="6" fillId="0" borderId="16" xfId="0" applyFont="1" applyBorder="1" applyAlignment="1">
      <alignment horizontal="center"/>
    </xf>
    <xf numFmtId="0" fontId="6" fillId="0" borderId="17" xfId="0" applyFont="1" applyBorder="1" applyAlignment="1">
      <alignment horizontal="center"/>
    </xf>
    <xf numFmtId="0" fontId="6" fillId="9" borderId="13" xfId="0" applyFont="1" applyFill="1" applyBorder="1" applyAlignment="1">
      <alignment horizontal="center"/>
    </xf>
    <xf numFmtId="0" fontId="6" fillId="8" borderId="0" xfId="0" applyFont="1" applyFill="1" applyAlignment="1">
      <alignment horizontal="center"/>
    </xf>
    <xf numFmtId="0" fontId="6" fillId="11" borderId="0" xfId="0" applyFont="1" applyFill="1" applyAlignment="1">
      <alignment horizontal="center"/>
    </xf>
    <xf numFmtId="0" fontId="6" fillId="12" borderId="0" xfId="0" applyFont="1" applyFill="1" applyAlignment="1">
      <alignment horizontal="center"/>
    </xf>
    <xf numFmtId="0" fontId="7" fillId="20" borderId="0" xfId="0" applyFont="1" applyFill="1" applyAlignment="1">
      <alignment horizontal="center"/>
    </xf>
    <xf numFmtId="0" fontId="6" fillId="0" borderId="18" xfId="0" applyFont="1" applyBorder="1"/>
    <xf numFmtId="3" fontId="6" fillId="0" borderId="18" xfId="0" applyNumberFormat="1" applyFont="1" applyBorder="1"/>
    <xf numFmtId="9" fontId="6" fillId="0" borderId="4" xfId="0" applyNumberFormat="1" applyFont="1" applyBorder="1" applyAlignment="1">
      <alignment horizontal="right" vertical="top"/>
    </xf>
    <xf numFmtId="0" fontId="7" fillId="9" borderId="1" xfId="0" applyFont="1" applyFill="1" applyBorder="1" applyAlignment="1">
      <alignment horizontal="left" vertical="top" wrapText="1"/>
    </xf>
    <xf numFmtId="0" fontId="7" fillId="17" borderId="1" xfId="0" applyFont="1" applyFill="1" applyBorder="1" applyAlignment="1">
      <alignment horizontal="left" vertical="top" wrapText="1"/>
    </xf>
    <xf numFmtId="0" fontId="7" fillId="21" borderId="1" xfId="0" applyFont="1" applyFill="1" applyBorder="1" applyAlignment="1">
      <alignment horizontal="left" vertical="top" wrapText="1"/>
    </xf>
    <xf numFmtId="0" fontId="7" fillId="9" borderId="1" xfId="0" applyFont="1" applyFill="1" applyBorder="1" applyAlignment="1">
      <alignment horizontal="left" vertical="top"/>
    </xf>
    <xf numFmtId="0" fontId="6" fillId="9" borderId="0" xfId="0" applyFont="1" applyFill="1"/>
    <xf numFmtId="0" fontId="7" fillId="22" borderId="1" xfId="0" applyFont="1" applyFill="1" applyBorder="1" applyAlignment="1">
      <alignment horizontal="left" vertical="top"/>
    </xf>
    <xf numFmtId="0" fontId="6" fillId="22" borderId="0" xfId="0" applyFont="1" applyFill="1"/>
    <xf numFmtId="0" fontId="7" fillId="21" borderId="1" xfId="0" applyFont="1" applyFill="1" applyBorder="1" applyAlignment="1">
      <alignment horizontal="left" vertical="top"/>
    </xf>
    <xf numFmtId="0" fontId="6" fillId="21" borderId="0" xfId="0" applyFont="1" applyFill="1"/>
    <xf numFmtId="3" fontId="6" fillId="21" borderId="0" xfId="0" applyNumberFormat="1" applyFont="1" applyFill="1"/>
    <xf numFmtId="166" fontId="13" fillId="0" borderId="0" xfId="0" applyNumberFormat="1" applyFont="1"/>
    <xf numFmtId="2" fontId="7" fillId="0" borderId="0" xfId="0" applyNumberFormat="1" applyFont="1"/>
    <xf numFmtId="165" fontId="7" fillId="0" borderId="0" xfId="0" applyNumberFormat="1" applyFont="1"/>
    <xf numFmtId="3" fontId="6" fillId="0" borderId="0" xfId="0" applyNumberFormat="1" applyFont="1" applyAlignment="1">
      <alignment horizontal="right"/>
    </xf>
    <xf numFmtId="0" fontId="6" fillId="0" borderId="0" xfId="0" applyFont="1" applyAlignment="1">
      <alignment horizontal="right"/>
    </xf>
    <xf numFmtId="0" fontId="7" fillId="0" borderId="0" xfId="0" applyFont="1" applyAlignment="1">
      <alignment horizontal="right"/>
    </xf>
    <xf numFmtId="0" fontId="6" fillId="0" borderId="0" xfId="0" applyFont="1" applyAlignment="1">
      <alignment horizontal="right" vertical="top"/>
    </xf>
    <xf numFmtId="0" fontId="9" fillId="6" borderId="0" xfId="0" applyFont="1" applyFill="1" applyAlignment="1">
      <alignment horizontal="center" vertical="center" wrapText="1"/>
    </xf>
    <xf numFmtId="166" fontId="9" fillId="0" borderId="0" xfId="0" applyNumberFormat="1" applyFont="1" applyAlignment="1">
      <alignment horizontal="center" vertical="center" wrapText="1"/>
    </xf>
    <xf numFmtId="171" fontId="7" fillId="0" borderId="0" xfId="0" applyNumberFormat="1" applyFont="1"/>
    <xf numFmtId="168" fontId="6" fillId="0" borderId="0" xfId="0" applyNumberFormat="1" applyFont="1" applyAlignment="1">
      <alignment horizontal="center" vertical="center" wrapText="1"/>
    </xf>
    <xf numFmtId="172" fontId="6" fillId="0" borderId="0" xfId="1" applyNumberFormat="1" applyFont="1"/>
    <xf numFmtId="0" fontId="21" fillId="0" borderId="0" xfId="3"/>
    <xf numFmtId="0" fontId="21" fillId="0" borderId="0" xfId="3" applyAlignment="1">
      <alignment wrapText="1"/>
    </xf>
    <xf numFmtId="0" fontId="21" fillId="17" borderId="0" xfId="3" applyFill="1"/>
    <xf numFmtId="0" fontId="21" fillId="9" borderId="0" xfId="3" applyFill="1"/>
    <xf numFmtId="0" fontId="21" fillId="23" borderId="0" xfId="3" applyFill="1"/>
    <xf numFmtId="0" fontId="10" fillId="0" borderId="0" xfId="0" applyFont="1" applyAlignment="1">
      <alignment horizontal="left" vertical="center"/>
    </xf>
    <xf numFmtId="3" fontId="6" fillId="0" borderId="0" xfId="0" applyNumberFormat="1" applyFont="1" applyAlignment="1">
      <alignment horizontal="center"/>
    </xf>
    <xf numFmtId="0" fontId="6" fillId="9" borderId="1" xfId="0" applyFont="1" applyFill="1" applyBorder="1" applyAlignment="1">
      <alignment horizontal="right" vertical="center"/>
    </xf>
    <xf numFmtId="0" fontId="6" fillId="22" borderId="1" xfId="0" applyFont="1" applyFill="1" applyBorder="1" applyAlignment="1">
      <alignment horizontal="right" vertical="center"/>
    </xf>
    <xf numFmtId="0" fontId="6" fillId="21" borderId="1" xfId="0" applyFont="1" applyFill="1" applyBorder="1" applyAlignment="1">
      <alignment horizontal="right" vertical="center"/>
    </xf>
    <xf numFmtId="169" fontId="0" fillId="0" borderId="0" xfId="0" applyNumberFormat="1"/>
    <xf numFmtId="0" fontId="22" fillId="0" borderId="0" xfId="0" applyFont="1"/>
    <xf numFmtId="0" fontId="22" fillId="0" borderId="0" xfId="0" applyFont="1" applyAlignment="1">
      <alignment horizontal="left" vertical="center"/>
    </xf>
    <xf numFmtId="0" fontId="10" fillId="0" borderId="0" xfId="0" applyFont="1"/>
    <xf numFmtId="0" fontId="7" fillId="0" borderId="0" xfId="0" quotePrefix="1" applyFont="1"/>
    <xf numFmtId="0" fontId="6" fillId="23" borderId="1" xfId="0" applyFont="1" applyFill="1" applyBorder="1" applyAlignment="1">
      <alignment horizontal="right" vertical="center"/>
    </xf>
    <xf numFmtId="0" fontId="7" fillId="23" borderId="1" xfId="0" applyFont="1" applyFill="1" applyBorder="1" applyAlignment="1">
      <alignment horizontal="left" vertical="top" wrapText="1"/>
    </xf>
    <xf numFmtId="0" fontId="6" fillId="24" borderId="1" xfId="0" applyFont="1" applyFill="1" applyBorder="1" applyAlignment="1">
      <alignment horizontal="right" vertical="center"/>
    </xf>
    <xf numFmtId="0" fontId="6" fillId="23" borderId="1" xfId="0" applyFont="1" applyFill="1" applyBorder="1" applyAlignment="1">
      <alignment horizontal="left"/>
    </xf>
    <xf numFmtId="168" fontId="0" fillId="23" borderId="0" xfId="0" applyNumberFormat="1" applyFill="1"/>
    <xf numFmtId="0" fontId="6" fillId="23" borderId="0" xfId="0" applyFont="1" applyFill="1" applyAlignment="1">
      <alignment horizontal="right"/>
    </xf>
    <xf numFmtId="3" fontId="23" fillId="0" borderId="0" xfId="0" applyNumberFormat="1" applyFont="1"/>
    <xf numFmtId="0" fontId="23" fillId="0" borderId="0" xfId="0" applyFont="1"/>
    <xf numFmtId="43" fontId="7" fillId="0" borderId="0" xfId="0" applyNumberFormat="1" applyFont="1"/>
    <xf numFmtId="168" fontId="6" fillId="0" borderId="0" xfId="1" applyNumberFormat="1" applyFont="1" applyFill="1"/>
    <xf numFmtId="0" fontId="24" fillId="24" borderId="1" xfId="0" applyFont="1" applyFill="1" applyBorder="1" applyAlignment="1">
      <alignment horizontal="right" vertical="center"/>
    </xf>
    <xf numFmtId="0" fontId="21" fillId="18" borderId="0" xfId="3" applyFill="1"/>
    <xf numFmtId="166" fontId="21" fillId="18" borderId="0" xfId="3" applyNumberFormat="1" applyFill="1"/>
    <xf numFmtId="0" fontId="21" fillId="18" borderId="0" xfId="3" applyFill="1" applyAlignment="1">
      <alignment wrapText="1"/>
    </xf>
    <xf numFmtId="0" fontId="21" fillId="25" borderId="0" xfId="3" applyFill="1"/>
    <xf numFmtId="166" fontId="21" fillId="25" borderId="0" xfId="3" applyNumberFormat="1" applyFill="1"/>
    <xf numFmtId="17" fontId="21" fillId="25" borderId="0" xfId="3" applyNumberFormat="1" applyFill="1"/>
    <xf numFmtId="0" fontId="21" fillId="12" borderId="0" xfId="3" applyFill="1"/>
    <xf numFmtId="166" fontId="21" fillId="12" borderId="0" xfId="3" applyNumberFormat="1" applyFill="1"/>
    <xf numFmtId="0" fontId="21" fillId="26" borderId="0" xfId="3" applyFill="1"/>
    <xf numFmtId="166" fontId="21" fillId="26" borderId="0" xfId="3" applyNumberFormat="1" applyFill="1"/>
    <xf numFmtId="43" fontId="6" fillId="0" borderId="0" xfId="1" applyFont="1"/>
    <xf numFmtId="168" fontId="6" fillId="6" borderId="0" xfId="0" applyNumberFormat="1" applyFont="1" applyFill="1"/>
    <xf numFmtId="164" fontId="6" fillId="6" borderId="0" xfId="2" applyNumberFormat="1" applyFont="1" applyFill="1"/>
    <xf numFmtId="166" fontId="7" fillId="6" borderId="0" xfId="0" applyNumberFormat="1" applyFont="1" applyFill="1"/>
    <xf numFmtId="0" fontId="25" fillId="2" borderId="0" xfId="0" applyFont="1" applyFill="1" applyAlignment="1">
      <alignment horizontal="right"/>
    </xf>
    <xf numFmtId="0" fontId="26" fillId="0" borderId="0" xfId="0" applyFont="1" applyAlignment="1">
      <alignment horizontal="left"/>
    </xf>
    <xf numFmtId="43" fontId="7" fillId="0" borderId="0" xfId="1" applyFont="1"/>
    <xf numFmtId="14" fontId="6" fillId="0" borderId="3" xfId="0" applyNumberFormat="1" applyFont="1" applyBorder="1"/>
    <xf numFmtId="0" fontId="28" fillId="0" borderId="0" xfId="0" applyFont="1" applyAlignment="1">
      <alignment horizontal="center"/>
    </xf>
    <xf numFmtId="0" fontId="24" fillId="9" borderId="1" xfId="0" applyFont="1" applyFill="1" applyBorder="1" applyAlignment="1">
      <alignment vertical="center"/>
    </xf>
    <xf numFmtId="0" fontId="15" fillId="9" borderId="0" xfId="0" applyFont="1" applyFill="1"/>
    <xf numFmtId="0" fontId="7" fillId="27" borderId="9" xfId="0" applyFont="1" applyFill="1" applyBorder="1"/>
    <xf numFmtId="168" fontId="19" fillId="7" borderId="19" xfId="1" applyNumberFormat="1" applyFont="1" applyFill="1" applyBorder="1"/>
    <xf numFmtId="14" fontId="29" fillId="0" borderId="0" xfId="0" applyNumberFormat="1" applyFont="1"/>
    <xf numFmtId="14" fontId="6" fillId="0" borderId="0" xfId="0" applyNumberFormat="1" applyFont="1"/>
    <xf numFmtId="0" fontId="29" fillId="0" borderId="0" xfId="0" applyFont="1"/>
    <xf numFmtId="168" fontId="27" fillId="9" borderId="0" xfId="0" applyNumberFormat="1" applyFont="1" applyFill="1" applyAlignment="1">
      <alignment horizontal="right"/>
    </xf>
    <xf numFmtId="168" fontId="27" fillId="9" borderId="0" xfId="0" applyNumberFormat="1" applyFont="1" applyFill="1"/>
    <xf numFmtId="166" fontId="27" fillId="9" borderId="0" xfId="0" applyNumberFormat="1" applyFont="1" applyFill="1"/>
    <xf numFmtId="0" fontId="24" fillId="9" borderId="0" xfId="0" applyFont="1" applyFill="1" applyAlignment="1">
      <alignment horizontal="right" vertical="center"/>
    </xf>
    <xf numFmtId="2" fontId="27" fillId="9" borderId="0" xfId="0" applyNumberFormat="1" applyFont="1" applyFill="1"/>
    <xf numFmtId="0" fontId="30" fillId="9" borderId="0" xfId="0" applyFont="1" applyFill="1" applyAlignment="1">
      <alignment horizontal="center"/>
    </xf>
    <xf numFmtId="0" fontId="31" fillId="23" borderId="0" xfId="0" applyFont="1" applyFill="1" applyAlignment="1">
      <alignment horizontal="center"/>
    </xf>
    <xf numFmtId="3" fontId="6" fillId="0" borderId="0" xfId="0" quotePrefix="1" applyNumberFormat="1" applyFont="1"/>
    <xf numFmtId="166" fontId="7" fillId="27" borderId="20" xfId="0" applyNumberFormat="1" applyFont="1" applyFill="1" applyBorder="1"/>
    <xf numFmtId="166" fontId="7" fillId="0" borderId="20" xfId="0" applyNumberFormat="1" applyFont="1" applyBorder="1"/>
    <xf numFmtId="0" fontId="7" fillId="27" borderId="20" xfId="0" applyFont="1" applyFill="1" applyBorder="1"/>
    <xf numFmtId="0" fontId="0" fillId="0" borderId="0" xfId="0" pivotButton="1"/>
    <xf numFmtId="0" fontId="10" fillId="3" borderId="5" xfId="0" applyFont="1" applyFill="1" applyBorder="1" applyAlignment="1">
      <alignment horizontal="center" vertical="top" wrapText="1"/>
    </xf>
    <xf numFmtId="3" fontId="10" fillId="3" borderId="5" xfId="0" applyNumberFormat="1" applyFont="1" applyFill="1" applyBorder="1" applyAlignment="1">
      <alignment horizontal="center" vertical="top" wrapText="1"/>
    </xf>
    <xf numFmtId="0" fontId="10" fillId="6" borderId="1" xfId="0" applyFont="1" applyFill="1" applyBorder="1" applyAlignment="1">
      <alignment horizontal="center" vertical="top" wrapText="1"/>
    </xf>
    <xf numFmtId="0" fontId="10" fillId="22" borderId="1" xfId="0" applyFont="1" applyFill="1" applyBorder="1" applyAlignment="1">
      <alignment horizontal="center" vertical="top" wrapText="1"/>
    </xf>
    <xf numFmtId="0" fontId="10" fillId="9" borderId="1" xfId="0" applyFont="1" applyFill="1" applyBorder="1" applyAlignment="1">
      <alignment horizontal="center" vertical="top" wrapText="1"/>
    </xf>
    <xf numFmtId="0" fontId="10" fillId="23" borderId="1" xfId="0" applyFont="1" applyFill="1" applyBorder="1" applyAlignment="1">
      <alignment horizontal="center" vertical="top" wrapText="1"/>
    </xf>
    <xf numFmtId="0" fontId="10" fillId="21" borderId="1" xfId="0" applyFont="1" applyFill="1" applyBorder="1" applyAlignment="1">
      <alignment horizontal="center" vertical="center" wrapText="1"/>
    </xf>
    <xf numFmtId="0" fontId="7" fillId="4" borderId="1" xfId="0" applyFont="1" applyFill="1" applyBorder="1" applyAlignment="1">
      <alignment horizontal="center" vertical="center" wrapText="1"/>
    </xf>
    <xf numFmtId="3" fontId="7" fillId="4" borderId="1" xfId="0" applyNumberFormat="1" applyFont="1" applyFill="1" applyBorder="1" applyAlignment="1">
      <alignment horizontal="center" vertical="center" wrapText="1"/>
    </xf>
    <xf numFmtId="171" fontId="0" fillId="0" borderId="0" xfId="0" applyNumberFormat="1"/>
    <xf numFmtId="0" fontId="27" fillId="9" borderId="1" xfId="0" applyFont="1" applyFill="1" applyBorder="1" applyAlignment="1">
      <alignment vertical="center"/>
    </xf>
    <xf numFmtId="169" fontId="7" fillId="8" borderId="0" xfId="1" applyNumberFormat="1" applyFont="1" applyFill="1"/>
    <xf numFmtId="0" fontId="19" fillId="7" borderId="0" xfId="0" applyFont="1" applyFill="1"/>
    <xf numFmtId="167" fontId="18" fillId="7" borderId="0" xfId="0" applyNumberFormat="1" applyFont="1" applyFill="1"/>
    <xf numFmtId="166" fontId="7" fillId="0" borderId="0" xfId="0" quotePrefix="1" applyNumberFormat="1" applyFont="1"/>
    <xf numFmtId="0" fontId="32" fillId="0" borderId="0" xfId="0" applyFont="1"/>
    <xf numFmtId="0" fontId="21" fillId="6" borderId="0" xfId="3" applyFill="1"/>
    <xf numFmtId="166" fontId="32" fillId="0" borderId="0" xfId="0" applyNumberFormat="1" applyFont="1"/>
    <xf numFmtId="3" fontId="32" fillId="0" borderId="0" xfId="0" applyNumberFormat="1" applyFont="1"/>
    <xf numFmtId="0" fontId="6" fillId="2" borderId="0" xfId="0" applyFont="1" applyFill="1"/>
    <xf numFmtId="0" fontId="12" fillId="0" borderId="3" xfId="0" applyFont="1" applyBorder="1" applyAlignment="1">
      <alignment horizontal="left"/>
    </xf>
    <xf numFmtId="0" fontId="5" fillId="0" borderId="0" xfId="0" applyFont="1"/>
    <xf numFmtId="0" fontId="24" fillId="0" borderId="0" xfId="0" applyFont="1"/>
    <xf numFmtId="0" fontId="5" fillId="2" borderId="0" xfId="0" applyFont="1" applyFill="1"/>
    <xf numFmtId="0" fontId="5" fillId="0" borderId="0" xfId="0" applyFont="1" applyAlignment="1">
      <alignment horizontal="left"/>
    </xf>
    <xf numFmtId="168" fontId="5" fillId="0" borderId="0" xfId="0" applyNumberFormat="1" applyFont="1"/>
    <xf numFmtId="168" fontId="5" fillId="8" borderId="0" xfId="0" applyNumberFormat="1" applyFont="1" applyFill="1"/>
    <xf numFmtId="0" fontId="5" fillId="8" borderId="0" xfId="1" applyNumberFormat="1" applyFont="1" applyFill="1"/>
    <xf numFmtId="170" fontId="5" fillId="8" borderId="0" xfId="0" applyNumberFormat="1" applyFont="1" applyFill="1"/>
    <xf numFmtId="166" fontId="5" fillId="8" borderId="0" xfId="0" applyNumberFormat="1" applyFont="1" applyFill="1"/>
    <xf numFmtId="43" fontId="5" fillId="0" borderId="0" xfId="0" applyNumberFormat="1" applyFont="1"/>
    <xf numFmtId="168" fontId="5" fillId="23" borderId="0" xfId="0" applyNumberFormat="1" applyFont="1" applyFill="1"/>
    <xf numFmtId="166" fontId="5" fillId="23" borderId="0" xfId="0" applyNumberFormat="1" applyFont="1" applyFill="1"/>
    <xf numFmtId="166" fontId="5" fillId="17" borderId="0" xfId="0" applyNumberFormat="1" applyFont="1" applyFill="1" applyAlignment="1">
      <alignment horizontal="right"/>
    </xf>
    <xf numFmtId="166" fontId="5" fillId="17" borderId="0" xfId="0" applyNumberFormat="1" applyFont="1" applyFill="1"/>
    <xf numFmtId="166" fontId="5" fillId="21" borderId="0" xfId="0" applyNumberFormat="1" applyFont="1" applyFill="1" applyAlignment="1">
      <alignment horizontal="right"/>
    </xf>
    <xf numFmtId="166" fontId="5" fillId="21" borderId="0" xfId="0" applyNumberFormat="1" applyFont="1" applyFill="1"/>
    <xf numFmtId="166" fontId="5" fillId="0" borderId="0" xfId="0" applyNumberFormat="1" applyFont="1"/>
    <xf numFmtId="1" fontId="5" fillId="0" borderId="0" xfId="0" applyNumberFormat="1" applyFont="1"/>
    <xf numFmtId="3" fontId="5" fillId="0" borderId="0" xfId="0" applyNumberFormat="1" applyFont="1"/>
    <xf numFmtId="167" fontId="5" fillId="0" borderId="0" xfId="0" applyNumberFormat="1" applyFont="1"/>
    <xf numFmtId="168" fontId="5" fillId="0" borderId="0" xfId="1" applyNumberFormat="1" applyFont="1"/>
    <xf numFmtId="164" fontId="6" fillId="0" borderId="0" xfId="2" applyNumberFormat="1" applyFont="1"/>
    <xf numFmtId="0" fontId="6" fillId="0" borderId="0" xfId="0" applyFont="1" applyAlignment="1">
      <alignment wrapText="1"/>
    </xf>
    <xf numFmtId="43" fontId="6" fillId="0" borderId="0" xfId="0" applyNumberFormat="1" applyFont="1"/>
    <xf numFmtId="168" fontId="6" fillId="28" borderId="0" xfId="1" applyNumberFormat="1" applyFont="1" applyFill="1"/>
    <xf numFmtId="164" fontId="6" fillId="28" borderId="0" xfId="2" applyNumberFormat="1" applyFont="1" applyFill="1"/>
    <xf numFmtId="9" fontId="6" fillId="28" borderId="0" xfId="2" applyFont="1" applyFill="1"/>
    <xf numFmtId="0" fontId="6" fillId="28" borderId="0" xfId="0" applyFont="1" applyFill="1"/>
    <xf numFmtId="43" fontId="6" fillId="28" borderId="0" xfId="0" applyNumberFormat="1" applyFont="1" applyFill="1"/>
    <xf numFmtId="43" fontId="0" fillId="0" borderId="0" xfId="0" applyNumberFormat="1"/>
    <xf numFmtId="0" fontId="6" fillId="20" borderId="1" xfId="0" applyFont="1" applyFill="1" applyBorder="1" applyAlignment="1"/>
    <xf numFmtId="0" fontId="6" fillId="20" borderId="1" xfId="0" applyFont="1" applyFill="1" applyBorder="1"/>
    <xf numFmtId="168" fontId="6" fillId="20" borderId="1" xfId="0" applyNumberFormat="1" applyFont="1" applyFill="1" applyBorder="1"/>
    <xf numFmtId="0" fontId="0" fillId="20" borderId="1" xfId="0" applyFill="1" applyBorder="1"/>
    <xf numFmtId="164" fontId="6" fillId="20" borderId="1" xfId="0" applyNumberFormat="1" applyFont="1" applyFill="1" applyBorder="1"/>
    <xf numFmtId="9" fontId="6" fillId="20" borderId="1" xfId="0" applyNumberFormat="1" applyFont="1" applyFill="1" applyBorder="1"/>
    <xf numFmtId="0" fontId="6" fillId="29" borderId="1" xfId="0" applyFont="1" applyFill="1" applyBorder="1" applyAlignment="1">
      <alignment wrapText="1"/>
    </xf>
    <xf numFmtId="0" fontId="6" fillId="29" borderId="1" xfId="0" applyFont="1" applyFill="1" applyBorder="1"/>
    <xf numFmtId="168" fontId="6" fillId="29" borderId="1" xfId="0" applyNumberFormat="1" applyFont="1" applyFill="1" applyBorder="1"/>
    <xf numFmtId="0" fontId="0" fillId="29" borderId="1" xfId="0" applyFill="1" applyBorder="1"/>
    <xf numFmtId="164" fontId="6" fillId="29" borderId="1" xfId="0" applyNumberFormat="1" applyFont="1" applyFill="1" applyBorder="1"/>
    <xf numFmtId="9" fontId="6" fillId="29" borderId="1" xfId="0" applyNumberFormat="1" applyFont="1" applyFill="1" applyBorder="1"/>
    <xf numFmtId="168" fontId="6" fillId="6" borderId="1" xfId="0" applyNumberFormat="1" applyFont="1" applyFill="1" applyBorder="1"/>
    <xf numFmtId="172" fontId="6" fillId="0" borderId="0" xfId="1" quotePrefix="1" applyNumberFormat="1" applyFont="1"/>
    <xf numFmtId="168" fontId="6" fillId="0" borderId="0" xfId="1" quotePrefix="1" applyNumberFormat="1" applyFont="1"/>
    <xf numFmtId="3" fontId="7" fillId="3" borderId="2" xfId="0" applyNumberFormat="1" applyFont="1" applyFill="1" applyBorder="1" applyAlignment="1">
      <alignment horizontal="left" vertical="top" wrapText="1"/>
    </xf>
    <xf numFmtId="3" fontId="7" fillId="3" borderId="11" xfId="0" applyNumberFormat="1" applyFont="1" applyFill="1" applyBorder="1" applyAlignment="1">
      <alignment horizontal="left" vertical="top" wrapText="1"/>
    </xf>
    <xf numFmtId="3" fontId="7" fillId="3" borderId="12" xfId="0" applyNumberFormat="1" applyFont="1" applyFill="1" applyBorder="1" applyAlignment="1">
      <alignment horizontal="left" vertical="top" wrapText="1"/>
    </xf>
    <xf numFmtId="0" fontId="0" fillId="0" borderId="0" xfId="0" applyNumberFormat="1"/>
    <xf numFmtId="0" fontId="6" fillId="4" borderId="8" xfId="0" applyFont="1" applyFill="1" applyBorder="1" applyAlignment="1">
      <alignment horizontal="center"/>
    </xf>
    <xf numFmtId="0" fontId="6" fillId="0" borderId="0" xfId="0" applyFont="1" applyBorder="1" applyAlignment="1">
      <alignment horizontal="center"/>
    </xf>
    <xf numFmtId="0" fontId="6" fillId="4" borderId="15" xfId="0" applyFont="1" applyFill="1" applyBorder="1" applyAlignment="1">
      <alignment horizontal="center"/>
    </xf>
    <xf numFmtId="3" fontId="6" fillId="0" borderId="15" xfId="0" applyNumberFormat="1" applyFont="1" applyBorder="1"/>
    <xf numFmtId="3" fontId="6" fillId="0" borderId="16" xfId="0" applyNumberFormat="1" applyFont="1" applyBorder="1" applyAlignment="1">
      <alignment horizontal="center" vertical="center"/>
    </xf>
    <xf numFmtId="0" fontId="6" fillId="0" borderId="7" xfId="0" applyFont="1" applyBorder="1"/>
    <xf numFmtId="0" fontId="6" fillId="0" borderId="14" xfId="0" applyFont="1" applyBorder="1"/>
    <xf numFmtId="164" fontId="33" fillId="0" borderId="0" xfId="0" applyNumberFormat="1" applyFont="1"/>
    <xf numFmtId="164" fontId="34" fillId="0" borderId="0" xfId="0" applyNumberFormat="1" applyFont="1"/>
    <xf numFmtId="0" fontId="6" fillId="9" borderId="13" xfId="0" applyFont="1" applyFill="1" applyBorder="1" applyAlignment="1">
      <alignment horizontal="left"/>
    </xf>
    <xf numFmtId="0" fontId="6" fillId="8" borderId="0" xfId="0" applyFont="1" applyFill="1" applyAlignment="1">
      <alignment horizontal="left"/>
    </xf>
    <xf numFmtId="0" fontId="6" fillId="10" borderId="0" xfId="0" applyFont="1" applyFill="1" applyAlignment="1">
      <alignment horizontal="left"/>
    </xf>
    <xf numFmtId="0" fontId="6" fillId="11" borderId="0" xfId="0" applyFont="1" applyFill="1" applyAlignment="1">
      <alignment horizontal="left"/>
    </xf>
    <xf numFmtId="0" fontId="7" fillId="20" borderId="0" xfId="0" applyFont="1" applyFill="1" applyAlignment="1">
      <alignment horizontal="left"/>
    </xf>
    <xf numFmtId="0" fontId="6" fillId="12" borderId="0" xfId="0" applyFont="1" applyFill="1" applyAlignment="1">
      <alignment horizontal="left"/>
    </xf>
    <xf numFmtId="0" fontId="6" fillId="13" borderId="0" xfId="0" applyFont="1" applyFill="1" applyAlignment="1">
      <alignment horizontal="left"/>
    </xf>
    <xf numFmtId="0" fontId="6" fillId="14" borderId="0" xfId="0" applyFont="1" applyFill="1" applyAlignment="1">
      <alignment horizontal="left"/>
    </xf>
    <xf numFmtId="0" fontId="6" fillId="15" borderId="0" xfId="0" applyFont="1" applyFill="1" applyAlignment="1">
      <alignment horizontal="left"/>
    </xf>
    <xf numFmtId="0" fontId="6" fillId="19" borderId="0" xfId="0" applyFont="1" applyFill="1" applyAlignment="1">
      <alignment horizontal="left"/>
    </xf>
    <xf numFmtId="0" fontId="6" fillId="17" borderId="0" xfId="0" applyFont="1" applyFill="1" applyAlignment="1">
      <alignment horizontal="left"/>
    </xf>
    <xf numFmtId="0" fontId="6" fillId="18" borderId="0" xfId="0" applyFont="1" applyFill="1" applyAlignment="1">
      <alignment horizontal="left"/>
    </xf>
    <xf numFmtId="0" fontId="6" fillId="16" borderId="0" xfId="0" applyFont="1" applyFill="1" applyAlignment="1">
      <alignment horizontal="left"/>
    </xf>
    <xf numFmtId="164" fontId="6" fillId="31" borderId="0" xfId="0" applyNumberFormat="1" applyFont="1" applyFill="1" applyAlignment="1">
      <alignment horizontal="left"/>
    </xf>
    <xf numFmtId="0" fontId="6" fillId="6" borderId="0" xfId="0" applyFont="1" applyFill="1" applyAlignment="1">
      <alignment horizontal="left"/>
    </xf>
    <xf numFmtId="0" fontId="6" fillId="5" borderId="16" xfId="0" applyFont="1" applyFill="1" applyBorder="1" applyAlignment="1">
      <alignment horizontal="left"/>
    </xf>
    <xf numFmtId="164" fontId="24" fillId="32" borderId="0" xfId="0" applyNumberFormat="1" applyFont="1" applyFill="1" applyAlignment="1">
      <alignment horizontal="left"/>
    </xf>
    <xf numFmtId="0" fontId="6" fillId="0" borderId="7" xfId="0" applyFont="1" applyFill="1" applyBorder="1"/>
    <xf numFmtId="0" fontId="6" fillId="0" borderId="13" xfId="0" applyFont="1" applyFill="1" applyBorder="1" applyAlignment="1">
      <alignment horizontal="center"/>
    </xf>
    <xf numFmtId="0" fontId="6" fillId="0" borderId="0" xfId="0" applyFont="1" applyFill="1" applyBorder="1" applyAlignment="1">
      <alignment horizontal="center"/>
    </xf>
    <xf numFmtId="0" fontId="7" fillId="0" borderId="0" xfId="0" applyFont="1" applyFill="1"/>
    <xf numFmtId="0" fontId="6" fillId="0" borderId="8" xfId="0" applyFont="1" applyFill="1" applyBorder="1" applyAlignment="1">
      <alignment horizontal="center"/>
    </xf>
    <xf numFmtId="0" fontId="6" fillId="0" borderId="0" xfId="0" applyFont="1" applyFill="1" applyAlignment="1">
      <alignment horizontal="center"/>
    </xf>
    <xf numFmtId="0" fontId="7" fillId="0" borderId="0" xfId="0" applyFont="1" applyFill="1" applyAlignment="1">
      <alignment horizontal="center"/>
    </xf>
    <xf numFmtId="0" fontId="8" fillId="0" borderId="0" xfId="0" applyFont="1" applyFill="1" applyAlignment="1">
      <alignment horizontal="center" vertical="center" wrapText="1"/>
    </xf>
    <xf numFmtId="0" fontId="6" fillId="0" borderId="6" xfId="0" applyFont="1" applyFill="1" applyBorder="1" applyAlignment="1">
      <alignment horizontal="center"/>
    </xf>
    <xf numFmtId="0" fontId="6" fillId="0" borderId="16" xfId="0" applyFont="1" applyFill="1" applyBorder="1" applyAlignment="1">
      <alignment horizontal="center"/>
    </xf>
    <xf numFmtId="0" fontId="6" fillId="30" borderId="0" xfId="0" applyFont="1" applyFill="1" applyBorder="1" applyAlignment="1">
      <alignment horizontal="left"/>
    </xf>
    <xf numFmtId="0" fontId="6" fillId="0" borderId="13" xfId="0" applyFont="1" applyFill="1" applyBorder="1"/>
    <xf numFmtId="166" fontId="6" fillId="0" borderId="0" xfId="0" applyNumberFormat="1" applyFont="1" applyAlignment="1">
      <alignment horizontal="center"/>
    </xf>
    <xf numFmtId="0" fontId="6" fillId="0" borderId="0" xfId="0" applyFont="1" applyAlignment="1">
      <alignment horizontal="left" vertical="center" wrapText="1"/>
    </xf>
    <xf numFmtId="0" fontId="6" fillId="0" borderId="0" xfId="0" applyFont="1" applyAlignment="1">
      <alignment horizontal="center" vertical="center" wrapText="1"/>
    </xf>
    <xf numFmtId="168" fontId="4" fillId="8" borderId="0" xfId="0" applyNumberFormat="1" applyFont="1" applyFill="1"/>
    <xf numFmtId="167" fontId="18" fillId="7" borderId="9" xfId="0" applyNumberFormat="1" applyFont="1" applyFill="1" applyBorder="1"/>
    <xf numFmtId="167" fontId="18" fillId="7" borderId="10" xfId="0" applyNumberFormat="1" applyFont="1" applyFill="1" applyBorder="1"/>
    <xf numFmtId="0" fontId="35" fillId="0" borderId="0" xfId="4" applyAlignment="1">
      <alignment horizontal="left"/>
    </xf>
    <xf numFmtId="0" fontId="3" fillId="0" borderId="0" xfId="0" applyFont="1"/>
    <xf numFmtId="0" fontId="2" fillId="0" borderId="0" xfId="0" applyFont="1"/>
    <xf numFmtId="0" fontId="36" fillId="23" borderId="1" xfId="0" applyFont="1" applyFill="1" applyBorder="1" applyAlignment="1">
      <alignment horizontal="center" vertical="top" wrapText="1"/>
    </xf>
    <xf numFmtId="0" fontId="7" fillId="23" borderId="1" xfId="0" applyFont="1" applyFill="1" applyBorder="1" applyAlignment="1">
      <alignment horizontal="left" vertical="top"/>
    </xf>
    <xf numFmtId="0" fontId="7" fillId="27" borderId="3" xfId="0" applyFont="1" applyFill="1" applyBorder="1" applyAlignment="1">
      <alignment horizontal="left"/>
    </xf>
    <xf numFmtId="3" fontId="7" fillId="27" borderId="3" xfId="0" applyNumberFormat="1" applyFont="1" applyFill="1" applyBorder="1" applyAlignment="1">
      <alignment horizontal="right"/>
    </xf>
    <xf numFmtId="164" fontId="6" fillId="27" borderId="22" xfId="0" applyNumberFormat="1" applyFont="1" applyFill="1" applyBorder="1"/>
    <xf numFmtId="164" fontId="6" fillId="27" borderId="23" xfId="0" applyNumberFormat="1" applyFont="1" applyFill="1" applyBorder="1"/>
    <xf numFmtId="164" fontId="6" fillId="27" borderId="24" xfId="0" applyNumberFormat="1" applyFont="1" applyFill="1" applyBorder="1"/>
    <xf numFmtId="164" fontId="6" fillId="0" borderId="22" xfId="0" applyNumberFormat="1" applyFont="1" applyBorder="1"/>
    <xf numFmtId="164" fontId="6" fillId="0" borderId="23" xfId="0" applyNumberFormat="1" applyFont="1" applyBorder="1"/>
    <xf numFmtId="164" fontId="6" fillId="0" borderId="24" xfId="0" applyNumberFormat="1" applyFont="1" applyBorder="1"/>
    <xf numFmtId="0" fontId="7" fillId="27" borderId="21" xfId="0" applyFont="1" applyFill="1" applyBorder="1"/>
    <xf numFmtId="164" fontId="37" fillId="0" borderId="0" xfId="0" applyNumberFormat="1" applyFont="1"/>
    <xf numFmtId="0" fontId="10" fillId="3" borderId="5" xfId="0" applyFont="1" applyFill="1" applyBorder="1" applyAlignment="1">
      <alignment horizontal="left" vertical="top"/>
    </xf>
    <xf numFmtId="3" fontId="7" fillId="3" borderId="2" xfId="0" applyNumberFormat="1" applyFont="1" applyFill="1" applyBorder="1" applyAlignment="1">
      <alignment horizontal="left" vertical="top" wrapText="1"/>
    </xf>
    <xf numFmtId="3" fontId="7" fillId="3" borderId="11" xfId="0" applyNumberFormat="1" applyFont="1" applyFill="1" applyBorder="1" applyAlignment="1">
      <alignment horizontal="left" vertical="top" wrapText="1"/>
    </xf>
    <xf numFmtId="3" fontId="7" fillId="3" borderId="12" xfId="0" applyNumberFormat="1" applyFont="1" applyFill="1" applyBorder="1" applyAlignment="1">
      <alignment horizontal="left" vertical="top" wrapText="1"/>
    </xf>
    <xf numFmtId="3" fontId="7" fillId="3" borderId="2" xfId="0" applyNumberFormat="1" applyFont="1" applyFill="1" applyBorder="1" applyAlignment="1">
      <alignment horizontal="left" vertical="center" wrapText="1"/>
    </xf>
    <xf numFmtId="3" fontId="7" fillId="3" borderId="11" xfId="0" applyNumberFormat="1" applyFont="1" applyFill="1" applyBorder="1" applyAlignment="1">
      <alignment horizontal="left" vertical="center" wrapText="1"/>
    </xf>
    <xf numFmtId="3" fontId="7" fillId="3" borderId="12" xfId="0" applyNumberFormat="1" applyFont="1" applyFill="1" applyBorder="1" applyAlignment="1">
      <alignment horizontal="left" vertical="center" wrapText="1"/>
    </xf>
    <xf numFmtId="0" fontId="1" fillId="2" borderId="0" xfId="0" applyFont="1" applyFill="1"/>
  </cellXfs>
  <cellStyles count="5">
    <cellStyle name="Comma" xfId="1" builtinId="3"/>
    <cellStyle name="Hyperlink" xfId="4" builtinId="8"/>
    <cellStyle name="Normal" xfId="0" builtinId="0"/>
    <cellStyle name="Normal 2" xfId="3" xr:uid="{51187A15-0400-4F5E-A486-8E479D9129E4}"/>
    <cellStyle name="Percent" xfId="2" builtinId="5"/>
  </cellStyles>
  <dxfs count="53">
    <dxf>
      <font>
        <b val="0"/>
        <i val="0"/>
        <strike val="0"/>
        <condense val="0"/>
        <extend val="0"/>
        <outline val="0"/>
        <shadow val="0"/>
        <u val="none"/>
        <vertAlign val="baseline"/>
        <sz val="10"/>
        <color auto="1"/>
        <name val="Calibri"/>
        <family val="2"/>
        <scheme val="minor"/>
      </font>
      <numFmt numFmtId="166" formatCode="0.0"/>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Calibri"/>
        <family val="2"/>
        <scheme val="minor"/>
      </font>
      <numFmt numFmtId="166" formatCode="0.0"/>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Calibri"/>
        <family val="2"/>
        <scheme val="minor"/>
      </font>
      <numFmt numFmtId="166" formatCode="0.0"/>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Calibri"/>
        <family val="2"/>
        <scheme val="minor"/>
      </font>
      <numFmt numFmtId="166" formatCode="0.0"/>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Calibri"/>
        <family val="2"/>
        <scheme val="minor"/>
      </font>
      <numFmt numFmtId="166" formatCode="0.0"/>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Calibri"/>
        <family val="2"/>
        <scheme val="minor"/>
      </font>
      <numFmt numFmtId="166" formatCode="0.0"/>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Calibri"/>
        <family val="2"/>
        <scheme val="minor"/>
      </font>
      <numFmt numFmtId="166" formatCode="0.0"/>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Calibri"/>
        <family val="2"/>
        <scheme val="minor"/>
      </font>
      <numFmt numFmtId="166" formatCode="0.0"/>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Calibri"/>
        <family val="2"/>
        <scheme val="minor"/>
      </font>
      <numFmt numFmtId="166" formatCode="0.0"/>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Calibri"/>
        <family val="2"/>
        <scheme val="minor"/>
      </font>
      <numFmt numFmtId="166" formatCode="0.0"/>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Calibri"/>
        <family val="2"/>
        <scheme val="minor"/>
      </font>
      <numFmt numFmtId="166" formatCode="0.0"/>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Calibri"/>
        <family val="2"/>
        <scheme val="minor"/>
      </font>
      <numFmt numFmtId="166" formatCode="0.0"/>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vertical/>
        <horizontal/>
      </border>
    </dxf>
    <dxf>
      <border outline="0">
        <left style="thin">
          <color theme="4" tint="0.39997558519241921"/>
        </left>
        <right style="thin">
          <color theme="4" tint="0.39997558519241921"/>
        </right>
        <top style="thin">
          <color theme="4" tint="0.39997558519241921"/>
        </top>
        <bottom style="thin">
          <color theme="4" tint="0.39997558519241921"/>
        </bottom>
      </border>
    </dxf>
    <dxf>
      <font>
        <b val="0"/>
        <i val="0"/>
        <strike val="0"/>
        <condense val="0"/>
        <extend val="0"/>
        <outline val="0"/>
        <shadow val="0"/>
        <u val="none"/>
        <vertAlign val="baseline"/>
        <sz val="10"/>
        <color auto="1"/>
        <name val="Calibri"/>
        <family val="2"/>
        <scheme val="minor"/>
      </font>
      <fill>
        <patternFill patternType="solid">
          <fgColor theme="4" tint="0.79998168889431442"/>
          <bgColor theme="4" tint="0.79998168889431442"/>
        </patternFill>
      </fill>
    </dxf>
    <dxf>
      <font>
        <b/>
        <i val="0"/>
        <strike val="0"/>
        <condense val="0"/>
        <extend val="0"/>
        <outline val="0"/>
        <shadow val="0"/>
        <u val="none"/>
        <vertAlign val="baseline"/>
        <sz val="10"/>
        <color theme="0"/>
        <name val="Calibri"/>
        <family val="2"/>
        <scheme val="minor"/>
      </font>
      <numFmt numFmtId="167" formatCode="[$-409]mmm\-yy;@"/>
      <fill>
        <patternFill patternType="solid">
          <fgColor theme="4"/>
          <bgColor theme="4"/>
        </patternFill>
      </fill>
    </dxf>
    <dxf>
      <font>
        <b val="0"/>
        <i val="0"/>
        <strike val="0"/>
        <condense val="0"/>
        <extend val="0"/>
        <outline val="0"/>
        <shadow val="0"/>
        <u val="none"/>
        <vertAlign val="baseline"/>
        <sz val="10"/>
        <color auto="1"/>
        <name val="Calibri"/>
        <family val="2"/>
        <scheme val="minor"/>
      </font>
      <numFmt numFmtId="168" formatCode="_(* #,##0_);_(* \(#,##0\);_(* &quot;-&quot;??_);_(@_)"/>
      <fill>
        <patternFill patternType="solid">
          <fgColor indexed="64"/>
          <bgColor theme="4" tint="0.79998168889431442"/>
        </patternFill>
      </fill>
    </dxf>
    <dxf>
      <font>
        <b val="0"/>
        <i val="0"/>
        <strike val="0"/>
        <condense val="0"/>
        <extend val="0"/>
        <outline val="0"/>
        <shadow val="0"/>
        <u val="none"/>
        <vertAlign val="baseline"/>
        <sz val="10"/>
        <color auto="1"/>
        <name val="Calibri"/>
        <family val="2"/>
        <scheme val="minor"/>
      </font>
      <numFmt numFmtId="168" formatCode="_(* #,##0_);_(* \(#,##0\);_(* &quot;-&quot;??_);_(@_)"/>
      <fill>
        <patternFill patternType="solid">
          <fgColor indexed="64"/>
          <bgColor theme="4" tint="0.79998168889431442"/>
        </patternFill>
      </fill>
    </dxf>
    <dxf>
      <font>
        <b val="0"/>
        <i val="0"/>
        <strike val="0"/>
        <condense val="0"/>
        <extend val="0"/>
        <outline val="0"/>
        <shadow val="0"/>
        <u val="none"/>
        <vertAlign val="baseline"/>
        <sz val="10"/>
        <color auto="1"/>
        <name val="Calibri"/>
        <family val="2"/>
        <scheme val="minor"/>
      </font>
      <numFmt numFmtId="168" formatCode="_(* #,##0_);_(* \(#,##0\);_(* &quot;-&quot;??_);_(@_)"/>
      <fill>
        <patternFill patternType="solid">
          <fgColor indexed="64"/>
          <bgColor theme="4" tint="0.79998168889431442"/>
        </patternFill>
      </fill>
    </dxf>
    <dxf>
      <font>
        <b val="0"/>
        <i val="0"/>
        <strike val="0"/>
        <condense val="0"/>
        <extend val="0"/>
        <outline val="0"/>
        <shadow val="0"/>
        <u val="none"/>
        <vertAlign val="baseline"/>
        <sz val="10"/>
        <color auto="1"/>
        <name val="Calibri"/>
        <family val="2"/>
        <scheme val="minor"/>
      </font>
      <numFmt numFmtId="168" formatCode="_(* #,##0_);_(* \(#,##0\);_(* &quot;-&quot;??_);_(@_)"/>
      <fill>
        <patternFill patternType="solid">
          <fgColor indexed="64"/>
          <bgColor theme="4" tint="0.79998168889431442"/>
        </patternFill>
      </fill>
    </dxf>
    <dxf>
      <font>
        <b val="0"/>
        <i val="0"/>
        <strike val="0"/>
        <condense val="0"/>
        <extend val="0"/>
        <outline val="0"/>
        <shadow val="0"/>
        <u val="none"/>
        <vertAlign val="baseline"/>
        <sz val="10"/>
        <color auto="1"/>
        <name val="Calibri"/>
        <family val="2"/>
        <scheme val="minor"/>
      </font>
      <numFmt numFmtId="168" formatCode="_(* #,##0_);_(* \(#,##0\);_(* &quot;-&quot;??_);_(@_)"/>
      <fill>
        <patternFill patternType="solid">
          <fgColor indexed="64"/>
          <bgColor theme="4" tint="0.79998168889431442"/>
        </patternFill>
      </fill>
    </dxf>
    <dxf>
      <font>
        <b val="0"/>
        <i val="0"/>
        <strike val="0"/>
        <condense val="0"/>
        <extend val="0"/>
        <outline val="0"/>
        <shadow val="0"/>
        <u val="none"/>
        <vertAlign val="baseline"/>
        <sz val="10"/>
        <color auto="1"/>
        <name val="Calibri"/>
        <family val="2"/>
        <scheme val="minor"/>
      </font>
      <numFmt numFmtId="168" formatCode="_(* #,##0_);_(* \(#,##0\);_(* &quot;-&quot;??_);_(@_)"/>
      <fill>
        <patternFill patternType="solid">
          <fgColor indexed="64"/>
          <bgColor theme="4" tint="0.79998168889431442"/>
        </patternFill>
      </fill>
    </dxf>
    <dxf>
      <font>
        <b val="0"/>
        <i val="0"/>
        <strike val="0"/>
        <condense val="0"/>
        <extend val="0"/>
        <outline val="0"/>
        <shadow val="0"/>
        <u val="none"/>
        <vertAlign val="baseline"/>
        <sz val="10"/>
        <color auto="1"/>
        <name val="Calibri"/>
        <family val="2"/>
        <scheme val="minor"/>
      </font>
      <numFmt numFmtId="168" formatCode="_(* #,##0_);_(* \(#,##0\);_(* &quot;-&quot;??_);_(@_)"/>
      <fill>
        <patternFill patternType="solid">
          <fgColor indexed="64"/>
          <bgColor theme="4" tint="0.79998168889431442"/>
        </patternFill>
      </fill>
    </dxf>
    <dxf>
      <font>
        <b val="0"/>
        <i val="0"/>
        <strike val="0"/>
        <condense val="0"/>
        <extend val="0"/>
        <outline val="0"/>
        <shadow val="0"/>
        <u val="none"/>
        <vertAlign val="baseline"/>
        <sz val="10"/>
        <color auto="1"/>
        <name val="Calibri"/>
        <family val="2"/>
        <scheme val="minor"/>
      </font>
      <numFmt numFmtId="168" formatCode="_(* #,##0_);_(* \(#,##0\);_(* &quot;-&quot;??_);_(@_)"/>
      <fill>
        <patternFill patternType="solid">
          <fgColor indexed="64"/>
          <bgColor theme="4" tint="0.79998168889431442"/>
        </patternFill>
      </fill>
    </dxf>
    <dxf>
      <font>
        <b val="0"/>
        <i val="0"/>
        <strike val="0"/>
        <condense val="0"/>
        <extend val="0"/>
        <outline val="0"/>
        <shadow val="0"/>
        <u val="none"/>
        <vertAlign val="baseline"/>
        <sz val="10"/>
        <color auto="1"/>
        <name val="Calibri"/>
        <family val="2"/>
        <scheme val="minor"/>
      </font>
      <numFmt numFmtId="168" formatCode="_(* #,##0_);_(* \(#,##0\);_(* &quot;-&quot;??_);_(@_)"/>
      <fill>
        <patternFill patternType="solid">
          <fgColor indexed="64"/>
          <bgColor theme="4" tint="0.79998168889431442"/>
        </patternFill>
      </fill>
    </dxf>
    <dxf>
      <font>
        <b val="0"/>
        <i val="0"/>
        <strike val="0"/>
        <condense val="0"/>
        <extend val="0"/>
        <outline val="0"/>
        <shadow val="0"/>
        <u val="none"/>
        <vertAlign val="baseline"/>
        <sz val="10"/>
        <color auto="1"/>
        <name val="Calibri"/>
        <family val="2"/>
        <scheme val="minor"/>
      </font>
      <numFmt numFmtId="168" formatCode="_(* #,##0_);_(* \(#,##0\);_(* &quot;-&quot;??_);_(@_)"/>
      <fill>
        <patternFill patternType="solid">
          <fgColor indexed="64"/>
          <bgColor theme="4" tint="0.79998168889431442"/>
        </patternFill>
      </fill>
    </dxf>
    <dxf>
      <font>
        <b val="0"/>
        <i val="0"/>
        <strike val="0"/>
        <condense val="0"/>
        <extend val="0"/>
        <outline val="0"/>
        <shadow val="0"/>
        <u val="none"/>
        <vertAlign val="baseline"/>
        <sz val="10"/>
        <color auto="1"/>
        <name val="Calibri"/>
        <family val="2"/>
        <scheme val="minor"/>
      </font>
      <numFmt numFmtId="168" formatCode="_(* #,##0_);_(* \(#,##0\);_(* &quot;-&quot;??_);_(@_)"/>
      <fill>
        <patternFill patternType="solid">
          <fgColor indexed="64"/>
          <bgColor theme="4" tint="0.79998168889431442"/>
        </patternFill>
      </fill>
    </dxf>
    <dxf>
      <font>
        <b val="0"/>
        <i val="0"/>
        <strike val="0"/>
        <condense val="0"/>
        <extend val="0"/>
        <outline val="0"/>
        <shadow val="0"/>
        <u val="none"/>
        <vertAlign val="baseline"/>
        <sz val="10"/>
        <color auto="1"/>
        <name val="Calibri"/>
        <family val="2"/>
        <scheme val="minor"/>
      </font>
      <numFmt numFmtId="168" formatCode="_(* #,##0_);_(* \(#,##0\);_(* &quot;-&quot;??_);_(@_)"/>
      <fill>
        <patternFill patternType="solid">
          <fgColor indexed="64"/>
          <bgColor theme="4" tint="0.79998168889431442"/>
        </patternFill>
      </fill>
    </dxf>
    <dxf>
      <font>
        <b val="0"/>
        <i val="0"/>
        <strike val="0"/>
        <condense val="0"/>
        <extend val="0"/>
        <outline val="0"/>
        <shadow val="0"/>
        <u val="none"/>
        <vertAlign val="baseline"/>
        <sz val="10"/>
        <color auto="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border outline="0">
        <left style="thin">
          <color theme="4" tint="0.39997558519241921"/>
        </left>
        <top style="thin">
          <color theme="4" tint="0.39997558519241921"/>
        </top>
      </border>
    </dxf>
    <dxf>
      <font>
        <b val="0"/>
        <i val="0"/>
        <strike val="0"/>
        <condense val="0"/>
        <extend val="0"/>
        <outline val="0"/>
        <shadow val="0"/>
        <u val="none"/>
        <vertAlign val="baseline"/>
        <sz val="10"/>
        <color auto="1"/>
        <name val="Calibri"/>
        <family val="2"/>
        <scheme val="minor"/>
      </font>
      <fill>
        <patternFill patternType="solid">
          <fgColor indexed="64"/>
          <bgColor theme="4" tint="0.79998168889431442"/>
        </patternFill>
      </fill>
    </dxf>
    <dxf>
      <border outline="0">
        <bottom style="thin">
          <color theme="4" tint="0.39997558519241921"/>
        </bottom>
      </border>
    </dxf>
    <dxf>
      <font>
        <b/>
        <i val="0"/>
        <strike val="0"/>
        <condense val="0"/>
        <extend val="0"/>
        <outline val="0"/>
        <shadow val="0"/>
        <u val="none"/>
        <vertAlign val="baseline"/>
        <sz val="10"/>
        <color theme="0"/>
        <name val="Calibri"/>
        <family val="2"/>
        <scheme val="minor"/>
      </font>
      <numFmt numFmtId="168" formatCode="_(* #,##0_);_(* \(#,##0\);_(* &quot;-&quot;??_);_(@_)"/>
      <fill>
        <patternFill patternType="solid">
          <fgColor theme="4"/>
          <bgColor theme="4"/>
        </patternFill>
      </fill>
    </dxf>
    <dxf>
      <font>
        <b val="0"/>
        <i val="0"/>
        <strike val="0"/>
        <condense val="0"/>
        <extend val="0"/>
        <outline val="0"/>
        <shadow val="0"/>
        <u val="none"/>
        <vertAlign val="baseline"/>
        <sz val="10"/>
        <color theme="1"/>
        <name val="Calibri"/>
        <family val="2"/>
        <scheme val="minor"/>
      </font>
      <numFmt numFmtId="164" formatCode="0.0%"/>
      <fill>
        <patternFill>
          <fgColor indexed="64"/>
          <bgColor theme="0"/>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family val="2"/>
        <scheme val="minor"/>
      </font>
      <numFmt numFmtId="164" formatCode="0.0%"/>
      <border diagonalUp="0" diagonalDown="0">
        <left style="thin">
          <color rgb="FFFF0000"/>
        </left>
        <right/>
        <top style="thin">
          <color theme="4" tint="0.39997558519241921"/>
        </top>
        <bottom style="thin">
          <color rgb="FFFF0000"/>
        </bottom>
        <vertical/>
        <horizontal/>
      </border>
    </dxf>
    <dxf>
      <font>
        <b val="0"/>
        <i val="0"/>
        <strike val="0"/>
        <condense val="0"/>
        <extend val="0"/>
        <outline val="0"/>
        <shadow val="0"/>
        <u val="none"/>
        <vertAlign val="baseline"/>
        <sz val="10"/>
        <color theme="1"/>
        <name val="Calibri"/>
        <family val="2"/>
        <scheme val="minor"/>
      </font>
      <numFmt numFmtId="164" formatCode="0.0%"/>
      <border diagonalUp="0" diagonalDown="0">
        <left style="thin">
          <color rgb="FFFF0000"/>
        </left>
        <right/>
        <top style="thin">
          <color theme="4" tint="0.39997558519241921"/>
        </top>
        <bottom style="thin">
          <color rgb="FFFF0000"/>
        </bottom>
        <vertical/>
        <horizontal/>
      </border>
    </dxf>
    <dxf>
      <font>
        <b val="0"/>
        <i val="0"/>
        <strike val="0"/>
        <condense val="0"/>
        <extend val="0"/>
        <outline val="0"/>
        <shadow val="0"/>
        <u val="none"/>
        <vertAlign val="baseline"/>
        <sz val="10"/>
        <color theme="1"/>
        <name val="Calibri"/>
        <family val="2"/>
        <scheme val="minor"/>
      </font>
      <numFmt numFmtId="164" formatCode="0.0%"/>
      <border diagonalUp="0" diagonalDown="0">
        <left style="thin">
          <color rgb="FFFF0000"/>
        </left>
        <right/>
        <top style="thin">
          <color theme="4" tint="0.39997558519241921"/>
        </top>
        <bottom style="thin">
          <color rgb="FFFF0000"/>
        </bottom>
        <vertical/>
        <horizontal/>
      </border>
    </dxf>
    <dxf>
      <font>
        <b val="0"/>
        <i val="0"/>
        <strike val="0"/>
        <condense val="0"/>
        <extend val="0"/>
        <outline val="0"/>
        <shadow val="0"/>
        <u val="none"/>
        <vertAlign val="baseline"/>
        <sz val="10"/>
        <color theme="1"/>
        <name val="Calibri"/>
        <family val="2"/>
        <scheme val="minor"/>
      </font>
      <numFmt numFmtId="164" formatCode="0.0%"/>
      <fill>
        <patternFill>
          <fgColor indexed="64"/>
          <bgColor theme="0"/>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family val="2"/>
        <scheme val="minor"/>
      </font>
      <numFmt numFmtId="164" formatCode="0.0%"/>
      <border diagonalUp="0" diagonalDown="0" outline="0">
        <left style="thin">
          <color rgb="FFFF0000"/>
        </left>
        <right/>
        <top/>
        <bottom style="thin">
          <color rgb="FFFF0000"/>
        </bottom>
      </border>
    </dxf>
    <dxf>
      <font>
        <b val="0"/>
        <i val="0"/>
        <strike val="0"/>
        <condense val="0"/>
        <extend val="0"/>
        <outline val="0"/>
        <shadow val="0"/>
        <u val="none"/>
        <vertAlign val="baseline"/>
        <sz val="10"/>
        <color theme="1"/>
        <name val="Calibri"/>
        <family val="2"/>
        <scheme val="minor"/>
      </font>
      <numFmt numFmtId="164" formatCode="0.0%"/>
      <border diagonalUp="0" diagonalDown="0" outline="0">
        <left style="thin">
          <color rgb="FFFF0000"/>
        </left>
        <right/>
        <top/>
        <bottom style="thin">
          <color rgb="FFFF0000"/>
        </bottom>
      </border>
    </dxf>
    <dxf>
      <font>
        <b val="0"/>
        <i val="0"/>
        <strike val="0"/>
        <condense val="0"/>
        <extend val="0"/>
        <outline val="0"/>
        <shadow val="0"/>
        <u val="none"/>
        <vertAlign val="baseline"/>
        <sz val="10"/>
        <color theme="1"/>
        <name val="Calibri"/>
        <family val="2"/>
        <scheme val="minor"/>
      </font>
      <numFmt numFmtId="164" formatCode="0.0%"/>
      <border diagonalUp="0" diagonalDown="0" outline="0">
        <left style="thin">
          <color rgb="FFFF0000"/>
        </left>
        <right/>
        <top/>
        <bottom style="thin">
          <color rgb="FFFF0000"/>
        </bottom>
      </border>
    </dxf>
    <dxf>
      <font>
        <b val="0"/>
        <i val="0"/>
        <strike val="0"/>
        <condense val="0"/>
        <extend val="0"/>
        <outline val="0"/>
        <shadow val="0"/>
        <u val="none"/>
        <vertAlign val="baseline"/>
        <sz val="10"/>
        <color theme="1"/>
        <name val="Calibri"/>
        <family val="2"/>
        <scheme val="minor"/>
      </font>
      <numFmt numFmtId="164" formatCode="0.0%"/>
      <border diagonalUp="0" diagonalDown="0" outline="0">
        <left style="thin">
          <color rgb="FFFF0000"/>
        </left>
        <right/>
        <top/>
        <bottom style="thin">
          <color rgb="FFFF0000"/>
        </bottom>
      </border>
    </dxf>
    <dxf>
      <font>
        <b val="0"/>
        <i val="0"/>
        <strike val="0"/>
        <condense val="0"/>
        <extend val="0"/>
        <outline val="0"/>
        <shadow val="0"/>
        <u val="none"/>
        <vertAlign val="baseline"/>
        <sz val="10"/>
        <color theme="1"/>
        <name val="Calibri"/>
        <family val="2"/>
        <scheme val="minor"/>
      </font>
      <numFmt numFmtId="164" formatCode="0.0%"/>
      <border diagonalUp="0" diagonalDown="0" outline="0">
        <left style="thin">
          <color rgb="FFFF0000"/>
        </left>
        <right/>
        <top/>
        <bottom style="thin">
          <color rgb="FFFF0000"/>
        </bottom>
      </border>
    </dxf>
    <dxf>
      <font>
        <b val="0"/>
        <i val="0"/>
        <strike val="0"/>
        <condense val="0"/>
        <extend val="0"/>
        <outline val="0"/>
        <shadow val="0"/>
        <u val="none"/>
        <vertAlign val="baseline"/>
        <sz val="10"/>
        <color theme="1"/>
        <name val="Calibri"/>
        <family val="2"/>
        <scheme val="minor"/>
      </font>
      <numFmt numFmtId="164" formatCode="0.0%"/>
      <border diagonalUp="0" diagonalDown="0" outline="0">
        <left style="thin">
          <color rgb="FFFF0000"/>
        </left>
        <right/>
        <top/>
        <bottom style="thin">
          <color rgb="FFFF0000"/>
        </bottom>
      </border>
    </dxf>
    <dxf>
      <font>
        <b val="0"/>
        <i val="0"/>
        <strike val="0"/>
        <condense val="0"/>
        <extend val="0"/>
        <outline val="0"/>
        <shadow val="0"/>
        <u val="none"/>
        <vertAlign val="baseline"/>
        <sz val="10"/>
        <color auto="1"/>
        <name val="Calibri"/>
        <family val="2"/>
        <scheme val="minor"/>
      </font>
      <numFmt numFmtId="3" formatCode="#,##0"/>
      <fill>
        <patternFill>
          <fgColor indexed="64"/>
          <bgColor theme="0"/>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Calibri"/>
        <family val="2"/>
        <scheme val="minor"/>
      </font>
      <numFmt numFmtId="3" formatCode="#,##0"/>
      <fill>
        <patternFill>
          <fgColor indexed="64"/>
          <bgColor theme="0"/>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family val="2"/>
        <scheme val="minor"/>
      </font>
      <fill>
        <patternFill>
          <fgColor indexed="64"/>
          <bgColor theme="0"/>
        </patternFill>
      </fill>
      <border diagonalUp="0" diagonalDown="0" outline="0">
        <left style="thin">
          <color indexed="64"/>
        </left>
        <right style="thin">
          <color indexed="64"/>
        </right>
        <top style="thin">
          <color indexed="64"/>
        </top>
        <bottom style="thin">
          <color indexed="64"/>
        </bottom>
      </border>
    </dxf>
    <dxf>
      <border outline="0">
        <top style="thin">
          <color indexed="64"/>
        </top>
      </border>
    </dxf>
    <dxf>
      <font>
        <b val="0"/>
        <i val="0"/>
        <strike val="0"/>
        <condense val="0"/>
        <extend val="0"/>
        <outline val="0"/>
        <shadow val="0"/>
        <u val="none"/>
        <vertAlign val="baseline"/>
        <sz val="10"/>
        <color theme="1"/>
        <name val="Calibri"/>
        <family val="2"/>
        <scheme val="minor"/>
      </font>
    </dxf>
    <dxf>
      <border outline="0">
        <bottom style="thin">
          <color indexed="64"/>
        </bottom>
      </border>
    </dxf>
    <dxf>
      <font>
        <name val="Calibri"/>
        <family val="2"/>
        <scheme val="minor"/>
      </font>
    </dxf>
    <dxf>
      <font>
        <b/>
        <color theme="1"/>
      </font>
      <border>
        <bottom style="thin">
          <color theme="4"/>
        </bottom>
        <vertical/>
        <horizontal/>
      </border>
    </dxf>
    <dxf>
      <font>
        <sz val="10"/>
        <color theme="1"/>
        <name val="Calibri"/>
        <family val="2"/>
        <scheme val="minor"/>
      </font>
      <border diagonalUp="0" diagonalDown="0">
        <left/>
        <right/>
        <top/>
        <bottom/>
        <vertical/>
        <horizontal/>
      </border>
    </dxf>
  </dxfs>
  <tableStyles count="2" defaultTableStyle="TableStyleMedium2" defaultPivotStyle="PivotStyleLight16">
    <tableStyle name="Compact" pivot="0" table="0" count="10" xr9:uid="{95C1F70F-2088-4C50-9CE0-E94CD7480AB0}">
      <tableStyleElement type="wholeTable" dxfId="52"/>
      <tableStyleElement type="headerRow" dxfId="51"/>
    </tableStyle>
    <tableStyle name="Slicer Style 1" pivot="0" table="0" count="1" xr9:uid="{11B37DA1-F8E7-4825-AA19-DBADABECE3C2}">
      <tableStyleElement type="wholeTable" dxfId="50"/>
    </tableStyle>
  </tableStyles>
  <colors>
    <mruColors>
      <color rgb="FFA50021"/>
      <color rgb="FFFFCCCC"/>
      <color rgb="FFFF9933"/>
      <color rgb="FF33CCFF"/>
      <color rgb="FFFDB1B1"/>
      <color rgb="FFFFFF00"/>
      <color rgb="FFFFE0A3"/>
      <color rgb="FFFFCC66"/>
      <color rgb="FF99FF99"/>
      <color rgb="FF33CC33"/>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Compact">
        <x14:slicerStyle name="Compact">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theme" Target="theme/theme1.xml"/><Relationship Id="rId18" Type="http://schemas.openxmlformats.org/officeDocument/2006/relationships/calcChain" Target="calcChain.xml"/><Relationship Id="rId26" Type="http://schemas.openxmlformats.org/officeDocument/2006/relationships/customXml" Target="../customXml/item8.xml"/><Relationship Id="rId39" Type="http://schemas.openxmlformats.org/officeDocument/2006/relationships/customXml" Target="../customXml/item21.xml"/><Relationship Id="rId21" Type="http://schemas.openxmlformats.org/officeDocument/2006/relationships/customXml" Target="../customXml/item3.xml"/><Relationship Id="rId34" Type="http://schemas.openxmlformats.org/officeDocument/2006/relationships/customXml" Target="../customXml/item16.xml"/><Relationship Id="rId42" Type="http://schemas.openxmlformats.org/officeDocument/2006/relationships/customXml" Target="../customXml/item24.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2.xml"/><Relationship Id="rId29" Type="http://schemas.openxmlformats.org/officeDocument/2006/relationships/customXml" Target="../customXml/item11.xml"/><Relationship Id="rId41" Type="http://schemas.openxmlformats.org/officeDocument/2006/relationships/customXml" Target="../customXml/item2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customXml" Target="../customXml/item6.xml"/><Relationship Id="rId32" Type="http://schemas.openxmlformats.org/officeDocument/2006/relationships/customXml" Target="../customXml/item14.xml"/><Relationship Id="rId37" Type="http://schemas.openxmlformats.org/officeDocument/2006/relationships/customXml" Target="../customXml/item19.xml"/><Relationship Id="rId40" Type="http://schemas.openxmlformats.org/officeDocument/2006/relationships/customXml" Target="../customXml/item22.xml"/><Relationship Id="rId5" Type="http://schemas.openxmlformats.org/officeDocument/2006/relationships/worksheet" Target="worksheets/sheet5.xml"/><Relationship Id="rId15" Type="http://schemas.openxmlformats.org/officeDocument/2006/relationships/styles" Target="styles.xml"/><Relationship Id="rId23" Type="http://schemas.openxmlformats.org/officeDocument/2006/relationships/customXml" Target="../customXml/item5.xml"/><Relationship Id="rId28" Type="http://schemas.openxmlformats.org/officeDocument/2006/relationships/customXml" Target="../customXml/item10.xml"/><Relationship Id="rId36" Type="http://schemas.openxmlformats.org/officeDocument/2006/relationships/customXml" Target="../customXml/item18.xml"/><Relationship Id="rId10" Type="http://schemas.openxmlformats.org/officeDocument/2006/relationships/pivotCacheDefinition" Target="pivotCache/pivotCacheDefinition4.xml"/><Relationship Id="rId19" Type="http://schemas.openxmlformats.org/officeDocument/2006/relationships/customXml" Target="../customXml/item1.xml"/><Relationship Id="rId31" Type="http://schemas.openxmlformats.org/officeDocument/2006/relationships/customXml" Target="../customXml/item13.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connections" Target="connections.xml"/><Relationship Id="rId22" Type="http://schemas.openxmlformats.org/officeDocument/2006/relationships/customXml" Target="../customXml/item4.xml"/><Relationship Id="rId27" Type="http://schemas.openxmlformats.org/officeDocument/2006/relationships/customXml" Target="../customXml/item9.xml"/><Relationship Id="rId30" Type="http://schemas.openxmlformats.org/officeDocument/2006/relationships/customXml" Target="../customXml/item12.xml"/><Relationship Id="rId35" Type="http://schemas.openxmlformats.org/officeDocument/2006/relationships/customXml" Target="../customXml/item17.xml"/><Relationship Id="rId43" Type="http://schemas.openxmlformats.org/officeDocument/2006/relationships/customXml" Target="../customXml/item25.xml"/><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12" Type="http://schemas.microsoft.com/office/2007/relationships/slicerCache" Target="slicerCaches/slicerCache1.xml"/><Relationship Id="rId17" Type="http://schemas.openxmlformats.org/officeDocument/2006/relationships/powerPivotData" Target="model/item.data"/><Relationship Id="rId25" Type="http://schemas.openxmlformats.org/officeDocument/2006/relationships/customXml" Target="../customXml/item7.xml"/><Relationship Id="rId33" Type="http://schemas.openxmlformats.org/officeDocument/2006/relationships/customXml" Target="../customXml/item15.xml"/><Relationship Id="rId38" Type="http://schemas.openxmlformats.org/officeDocument/2006/relationships/customXml" Target="../customXml/item20.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Calculations!$T$150</c:f>
          <c:strCache>
            <c:ptCount val="1"/>
            <c:pt idx="0">
              <c:v>Afghanistan</c:v>
            </c:pt>
          </c:strCache>
        </c:strRef>
      </c:tx>
      <c:layout>
        <c:manualLayout>
          <c:xMode val="edge"/>
          <c:yMode val="edge"/>
          <c:x val="0.45778202595462097"/>
          <c:y val="1.745469184844943E-2"/>
        </c:manualLayout>
      </c:layout>
      <c:overlay val="0"/>
      <c:spPr>
        <a:noFill/>
        <a:ln>
          <a:noFill/>
        </a:ln>
        <a:effectLst/>
      </c:spPr>
      <c:txPr>
        <a:bodyPr rot="0" spcFirstLastPara="1" vertOverflow="ellipsis" vert="horz" wrap="square" anchor="ctr" anchorCtr="1"/>
        <a:lstStyle/>
        <a:p>
          <a:pPr>
            <a:defRPr sz="1800" b="0"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5.3336665018518914E-2"/>
          <c:y val="0.15953352406462321"/>
          <c:w val="0.92971332340400148"/>
          <c:h val="0.78171774768353541"/>
        </c:manualLayout>
      </c:layout>
      <c:lineChart>
        <c:grouping val="standard"/>
        <c:varyColors val="0"/>
        <c:ser>
          <c:idx val="1"/>
          <c:order val="0"/>
          <c:tx>
            <c:strRef>
              <c:f>Calculations!$V$193</c:f>
              <c:strCache>
                <c:ptCount val="1"/>
                <c:pt idx="0">
                  <c:v>Monthly Estimate 0-5M</c:v>
                </c:pt>
              </c:strCache>
            </c:strRef>
          </c:tx>
          <c:spPr>
            <a:ln w="28575" cap="rnd">
              <a:solidFill>
                <a:srgbClr val="FDB1B1"/>
              </a:solidFill>
              <a:round/>
            </a:ln>
            <a:effectLst/>
          </c:spPr>
          <c:marker>
            <c:symbol val="none"/>
          </c:marker>
          <c:val>
            <c:numRef>
              <c:f>Calculations!$V$194:$V$205</c:f>
              <c:numCache>
                <c:formatCode>0.0</c:formatCode>
                <c:ptCount val="12"/>
                <c:pt idx="0">
                  <c:v>3.4886450182569204</c:v>
                </c:pt>
                <c:pt idx="1">
                  <c:v>3.2190967741935479</c:v>
                </c:pt>
                <c:pt idx="2">
                  <c:v>3.4886450182569204</c:v>
                </c:pt>
                <c:pt idx="3">
                  <c:v>4.2250645161290317</c:v>
                </c:pt>
                <c:pt idx="4">
                  <c:v>5.2310322580645154</c:v>
                </c:pt>
                <c:pt idx="5">
                  <c:v>6.2369999999999992</c:v>
                </c:pt>
                <c:pt idx="6">
                  <c:v>6.9734194978721105</c:v>
                </c:pt>
                <c:pt idx="7">
                  <c:v>7.242967741935483</c:v>
                </c:pt>
                <c:pt idx="8">
                  <c:v>6.9734194978721105</c:v>
                </c:pt>
                <c:pt idx="9">
                  <c:v>6.2369999999999992</c:v>
                </c:pt>
                <c:pt idx="10">
                  <c:v>5.2310322580645154</c:v>
                </c:pt>
                <c:pt idx="11">
                  <c:v>4.2250645161290317</c:v>
                </c:pt>
              </c:numCache>
            </c:numRef>
          </c:val>
          <c:smooth val="0"/>
          <c:extLst>
            <c:ext xmlns:c16="http://schemas.microsoft.com/office/drawing/2014/chart" uri="{C3380CC4-5D6E-409C-BE32-E72D297353CC}">
              <c16:uniqueId val="{00000000-FD9C-49EC-B37D-DF872FE3B4C8}"/>
            </c:ext>
          </c:extLst>
        </c:ser>
        <c:ser>
          <c:idx val="0"/>
          <c:order val="1"/>
          <c:tx>
            <c:strRef>
              <c:f>Calculations!$V$149</c:f>
              <c:strCache>
                <c:ptCount val="1"/>
                <c:pt idx="0">
                  <c:v>Monthly Estimate 6-59M</c:v>
                </c:pt>
              </c:strCache>
            </c:strRef>
          </c:tx>
          <c:spPr>
            <a:ln w="28575" cap="rnd">
              <a:solidFill>
                <a:srgbClr val="FF0000"/>
              </a:solidFill>
              <a:round/>
            </a:ln>
            <a:effectLst/>
          </c:spPr>
          <c:marker>
            <c:symbol val="none"/>
          </c:marker>
          <c:cat>
            <c:strRef>
              <c:f>Calculations!$U$150:$U$161</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Calculations!$V$150:$V$161</c:f>
              <c:numCache>
                <c:formatCode>0.0</c:formatCode>
                <c:ptCount val="12"/>
                <c:pt idx="0">
                  <c:v>1.7339745962155608</c:v>
                </c:pt>
                <c:pt idx="1">
                  <c:v>1.5999999999999996</c:v>
                </c:pt>
                <c:pt idx="2">
                  <c:v>1.7339745962155608</c:v>
                </c:pt>
                <c:pt idx="3">
                  <c:v>2.0999999999999996</c:v>
                </c:pt>
                <c:pt idx="4">
                  <c:v>2.5999999999999996</c:v>
                </c:pt>
                <c:pt idx="5">
                  <c:v>3.0999999999999996</c:v>
                </c:pt>
                <c:pt idx="6">
                  <c:v>3.4660254037844385</c:v>
                </c:pt>
                <c:pt idx="7">
                  <c:v>3.5999999999999996</c:v>
                </c:pt>
                <c:pt idx="8">
                  <c:v>3.4660254037844385</c:v>
                </c:pt>
                <c:pt idx="9">
                  <c:v>3.0999999999999996</c:v>
                </c:pt>
                <c:pt idx="10">
                  <c:v>2.5999999999999996</c:v>
                </c:pt>
                <c:pt idx="11">
                  <c:v>2.0999999999999996</c:v>
                </c:pt>
              </c:numCache>
            </c:numRef>
          </c:val>
          <c:smooth val="0"/>
          <c:extLst>
            <c:ext xmlns:c16="http://schemas.microsoft.com/office/drawing/2014/chart" uri="{C3380CC4-5D6E-409C-BE32-E72D297353CC}">
              <c16:uniqueId val="{00000000-3B50-44ED-8B3E-5721A2C61FF4}"/>
            </c:ext>
          </c:extLst>
        </c:ser>
        <c:dLbls>
          <c:showLegendKey val="0"/>
          <c:showVal val="0"/>
          <c:showCatName val="0"/>
          <c:showSerName val="0"/>
          <c:showPercent val="0"/>
          <c:showBubbleSize val="0"/>
        </c:dLbls>
        <c:smooth val="0"/>
        <c:axId val="288874832"/>
        <c:axId val="288876080"/>
      </c:lineChart>
      <c:catAx>
        <c:axId val="288874832"/>
        <c:scaling>
          <c:orientation val="minMax"/>
        </c:scaling>
        <c:delete val="0"/>
        <c:axPos val="b"/>
        <c:numFmt formatCode="[$-409]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8876080"/>
        <c:crosses val="autoZero"/>
        <c:auto val="1"/>
        <c:lblAlgn val="ctr"/>
        <c:lblOffset val="100"/>
        <c:noMultiLvlLbl val="1"/>
      </c:catAx>
      <c:valAx>
        <c:axId val="288876080"/>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0"/>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288874832"/>
        <c:crosses val="autoZero"/>
        <c:crossBetween val="between"/>
      </c:valAx>
      <c:spPr>
        <a:noFill/>
        <a:ln>
          <a:noFill/>
        </a:ln>
        <a:effectLst/>
      </c:spPr>
    </c:plotArea>
    <c:legend>
      <c:legendPos val="r"/>
      <c:layout>
        <c:manualLayout>
          <c:xMode val="edge"/>
          <c:yMode val="edge"/>
          <c:x val="0.73858401698505116"/>
          <c:y val="0.16866522533777309"/>
          <c:w val="0.22159420434599722"/>
          <c:h val="0.1390937345517056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Calculations!$T$150</c:f>
          <c:strCache>
            <c:ptCount val="1"/>
            <c:pt idx="0">
              <c:v>Afghanistan</c:v>
            </c:pt>
          </c:strCache>
        </c:strRef>
      </c:tx>
      <c:layout>
        <c:manualLayout>
          <c:xMode val="edge"/>
          <c:yMode val="edge"/>
          <c:x val="0.4651183726368861"/>
          <c:y val="1.379866349157368E-2"/>
        </c:manualLayout>
      </c:layout>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9833871698052191E-2"/>
          <c:y val="0.14382390866628972"/>
          <c:w val="0.94094952822002165"/>
          <c:h val="0.78976932378643772"/>
        </c:manualLayout>
      </c:layout>
      <c:lineChart>
        <c:grouping val="standard"/>
        <c:varyColors val="0"/>
        <c:ser>
          <c:idx val="2"/>
          <c:order val="0"/>
          <c:tx>
            <c:strRef>
              <c:f>Burden!$H$37</c:f>
              <c:strCache>
                <c:ptCount val="1"/>
                <c:pt idx="0">
                  <c:v>Overall SAM 0-59M</c:v>
                </c:pt>
              </c:strCache>
            </c:strRef>
          </c:tx>
          <c:spPr>
            <a:ln w="28575" cap="rnd">
              <a:solidFill>
                <a:schemeClr val="accent2">
                  <a:lumMod val="75000"/>
                </a:schemeClr>
              </a:solidFill>
              <a:round/>
            </a:ln>
            <a:effectLst/>
          </c:spPr>
          <c:marker>
            <c:symbol val="none"/>
          </c:marker>
          <c:val>
            <c:numRef>
              <c:f>Burden!$I$37:$T$37</c:f>
              <c:numCache>
                <c:formatCode>#,##0</c:formatCode>
                <c:ptCount val="12"/>
                <c:pt idx="0">
                  <c:v>57188.171057091458</c:v>
                </c:pt>
                <c:pt idx="1">
                  <c:v>52769.558383986412</c:v>
                </c:pt>
                <c:pt idx="2">
                  <c:v>57188.171057091458</c:v>
                </c:pt>
                <c:pt idx="3">
                  <c:v>69260.045378982177</c:v>
                </c:pt>
                <c:pt idx="4">
                  <c:v>85750.532373977941</c:v>
                </c:pt>
                <c:pt idx="5">
                  <c:v>102241.01936897369</c:v>
                </c:pt>
                <c:pt idx="6">
                  <c:v>114312.89369086441</c:v>
                </c:pt>
                <c:pt idx="7">
                  <c:v>118731.50636396944</c:v>
                </c:pt>
                <c:pt idx="8">
                  <c:v>114312.89369086441</c:v>
                </c:pt>
                <c:pt idx="9">
                  <c:v>102241.01936897369</c:v>
                </c:pt>
                <c:pt idx="10">
                  <c:v>85750.532373977941</c:v>
                </c:pt>
                <c:pt idx="11">
                  <c:v>69260.045378982177</c:v>
                </c:pt>
              </c:numCache>
            </c:numRef>
          </c:val>
          <c:smooth val="0"/>
          <c:extLst>
            <c:ext xmlns:c16="http://schemas.microsoft.com/office/drawing/2014/chart" uri="{C3380CC4-5D6E-409C-BE32-E72D297353CC}">
              <c16:uniqueId val="{00000000-9309-4143-B520-2A769008C006}"/>
            </c:ext>
          </c:extLst>
        </c:ser>
        <c:ser>
          <c:idx val="3"/>
          <c:order val="1"/>
          <c:tx>
            <c:strRef>
              <c:f>Burden!$H$38</c:f>
              <c:strCache>
                <c:ptCount val="1"/>
                <c:pt idx="0">
                  <c:v>Overall Expected Admissions 0-59M</c:v>
                </c:pt>
              </c:strCache>
            </c:strRef>
          </c:tx>
          <c:spPr>
            <a:ln w="28575" cap="rnd">
              <a:solidFill>
                <a:schemeClr val="accent2">
                  <a:lumMod val="75000"/>
                </a:schemeClr>
              </a:solidFill>
              <a:prstDash val="sysDot"/>
              <a:round/>
            </a:ln>
            <a:effectLst/>
          </c:spPr>
          <c:marker>
            <c:symbol val="none"/>
          </c:marker>
          <c:val>
            <c:numRef>
              <c:f>Burden!$I$38:$T$38</c:f>
              <c:numCache>
                <c:formatCode>#,##0</c:formatCode>
                <c:ptCount val="12"/>
                <c:pt idx="0">
                  <c:v>42891.128292818597</c:v>
                </c:pt>
                <c:pt idx="1">
                  <c:v>39577.168787989809</c:v>
                </c:pt>
                <c:pt idx="2">
                  <c:v>42891.128292818597</c:v>
                </c:pt>
                <c:pt idx="3">
                  <c:v>51945.03403423664</c:v>
                </c:pt>
                <c:pt idx="4">
                  <c:v>64312.899280483456</c:v>
                </c:pt>
                <c:pt idx="5">
                  <c:v>76680.764526730258</c:v>
                </c:pt>
                <c:pt idx="6">
                  <c:v>85734.670268148315</c:v>
                </c:pt>
                <c:pt idx="7">
                  <c:v>89048.629772977089</c:v>
                </c:pt>
                <c:pt idx="8">
                  <c:v>85734.670268148315</c:v>
                </c:pt>
                <c:pt idx="9">
                  <c:v>76680.764526730258</c:v>
                </c:pt>
                <c:pt idx="10">
                  <c:v>64312.899280483456</c:v>
                </c:pt>
                <c:pt idx="11">
                  <c:v>51945.03403423664</c:v>
                </c:pt>
              </c:numCache>
            </c:numRef>
          </c:val>
          <c:smooth val="0"/>
          <c:extLst>
            <c:ext xmlns:c16="http://schemas.microsoft.com/office/drawing/2014/chart" uri="{C3380CC4-5D6E-409C-BE32-E72D297353CC}">
              <c16:uniqueId val="{00000001-9309-4143-B520-2A769008C006}"/>
            </c:ext>
          </c:extLst>
        </c:ser>
        <c:ser>
          <c:idx val="0"/>
          <c:order val="2"/>
          <c:tx>
            <c:strRef>
              <c:f>Burden!$H$39</c:f>
              <c:strCache>
                <c:ptCount val="1"/>
                <c:pt idx="0">
                  <c:v>SAM 6-59M </c:v>
                </c:pt>
              </c:strCache>
            </c:strRef>
          </c:tx>
          <c:spPr>
            <a:ln w="28575" cap="rnd">
              <a:solidFill>
                <a:srgbClr val="FF0000"/>
              </a:solidFill>
              <a:prstDash val="solid"/>
              <a:round/>
            </a:ln>
            <a:effectLst/>
          </c:spPr>
          <c:marker>
            <c:symbol val="none"/>
          </c:marker>
          <c:cat>
            <c:numRef>
              <c:f>Burden!$BK$41:$BK$52</c:f>
              <c:numCache>
                <c:formatCode>[$-409]mmm\-yy;@</c:formatCode>
                <c:ptCount val="12"/>
              </c:numCache>
            </c:numRef>
          </c:cat>
          <c:val>
            <c:numRef>
              <c:f>Burden!$I$39:$T$39</c:f>
              <c:numCache>
                <c:formatCode>#,##0</c:formatCode>
                <c:ptCount val="12"/>
                <c:pt idx="0">
                  <c:v>46699.195675594652</c:v>
                </c:pt>
                <c:pt idx="1">
                  <c:v>43091.007932888242</c:v>
                </c:pt>
                <c:pt idx="2">
                  <c:v>46699.195675594652</c:v>
                </c:pt>
                <c:pt idx="3">
                  <c:v>56556.947911915835</c:v>
                </c:pt>
                <c:pt idx="4">
                  <c:v>70022.887890943413</c:v>
                </c:pt>
                <c:pt idx="5">
                  <c:v>83488.827869970977</c:v>
                </c:pt>
                <c:pt idx="6">
                  <c:v>93346.580106292167</c:v>
                </c:pt>
                <c:pt idx="7">
                  <c:v>96954.767848998556</c:v>
                </c:pt>
                <c:pt idx="8">
                  <c:v>93346.580106292167</c:v>
                </c:pt>
                <c:pt idx="9">
                  <c:v>83488.827869970977</c:v>
                </c:pt>
                <c:pt idx="10">
                  <c:v>70022.887890943413</c:v>
                </c:pt>
                <c:pt idx="11">
                  <c:v>56556.947911915835</c:v>
                </c:pt>
              </c:numCache>
            </c:numRef>
          </c:val>
          <c:smooth val="0"/>
          <c:extLst>
            <c:ext xmlns:c16="http://schemas.microsoft.com/office/drawing/2014/chart" uri="{C3380CC4-5D6E-409C-BE32-E72D297353CC}">
              <c16:uniqueId val="{00000001-EC99-424E-A717-2B3DF67AF0E2}"/>
            </c:ext>
          </c:extLst>
        </c:ser>
        <c:ser>
          <c:idx val="4"/>
          <c:order val="3"/>
          <c:tx>
            <c:strRef>
              <c:f>Burden!$H$40</c:f>
              <c:strCache>
                <c:ptCount val="1"/>
                <c:pt idx="0">
                  <c:v>Expected Admissions 6-59M</c:v>
                </c:pt>
              </c:strCache>
            </c:strRef>
          </c:tx>
          <c:spPr>
            <a:ln w="28575" cap="rnd">
              <a:solidFill>
                <a:srgbClr val="FF0000"/>
              </a:solidFill>
              <a:prstDash val="sysDot"/>
              <a:round/>
            </a:ln>
            <a:effectLst/>
          </c:spPr>
          <c:marker>
            <c:symbol val="none"/>
          </c:marker>
          <c:val>
            <c:numRef>
              <c:f>Burden!$I$40:$T$40</c:f>
              <c:numCache>
                <c:formatCode>#,##0</c:formatCode>
                <c:ptCount val="12"/>
                <c:pt idx="0">
                  <c:v>35024.396756695991</c:v>
                </c:pt>
                <c:pt idx="1">
                  <c:v>32318.255949666182</c:v>
                </c:pt>
                <c:pt idx="2">
                  <c:v>35024.396756695991</c:v>
                </c:pt>
                <c:pt idx="3">
                  <c:v>42417.710933936876</c:v>
                </c:pt>
                <c:pt idx="4">
                  <c:v>52517.16591820756</c:v>
                </c:pt>
                <c:pt idx="5">
                  <c:v>62616.620902478229</c:v>
                </c:pt>
                <c:pt idx="6">
                  <c:v>70009.935079719129</c:v>
                </c:pt>
                <c:pt idx="7">
                  <c:v>72716.07588674892</c:v>
                </c:pt>
                <c:pt idx="8">
                  <c:v>70009.935079719129</c:v>
                </c:pt>
                <c:pt idx="9">
                  <c:v>62616.620902478229</c:v>
                </c:pt>
                <c:pt idx="10">
                  <c:v>52517.16591820756</c:v>
                </c:pt>
                <c:pt idx="11">
                  <c:v>42417.710933936876</c:v>
                </c:pt>
              </c:numCache>
            </c:numRef>
          </c:val>
          <c:smooth val="0"/>
          <c:extLst>
            <c:ext xmlns:c16="http://schemas.microsoft.com/office/drawing/2014/chart" uri="{C3380CC4-5D6E-409C-BE32-E72D297353CC}">
              <c16:uniqueId val="{00000002-9309-4143-B520-2A769008C006}"/>
            </c:ext>
          </c:extLst>
        </c:ser>
        <c:ser>
          <c:idx val="1"/>
          <c:order val="4"/>
          <c:tx>
            <c:strRef>
              <c:f>Burden!$H$41</c:f>
              <c:strCache>
                <c:ptCount val="1"/>
                <c:pt idx="0">
                  <c:v>SAM admission criteria Infants 0-5M</c:v>
                </c:pt>
              </c:strCache>
            </c:strRef>
          </c:tx>
          <c:spPr>
            <a:ln w="38100" cap="rnd">
              <a:solidFill>
                <a:srgbClr val="FDB1B1"/>
              </a:solidFill>
              <a:round/>
            </a:ln>
            <a:effectLst/>
          </c:spPr>
          <c:marker>
            <c:symbol val="none"/>
          </c:marker>
          <c:cat>
            <c:numRef>
              <c:f>Burden!$BK$41:$BK$52</c:f>
              <c:numCache>
                <c:formatCode>[$-409]mmm\-yy;@</c:formatCode>
                <c:ptCount val="12"/>
              </c:numCache>
            </c:numRef>
          </c:cat>
          <c:val>
            <c:numRef>
              <c:f>Burden!$I$41:$T$41</c:f>
              <c:numCache>
                <c:formatCode>#,##0</c:formatCode>
                <c:ptCount val="12"/>
                <c:pt idx="0">
                  <c:v>10488.975381496804</c:v>
                </c:pt>
                <c:pt idx="1">
                  <c:v>9678.5504510981718</c:v>
                </c:pt>
                <c:pt idx="2">
                  <c:v>10488.975381496804</c:v>
                </c:pt>
                <c:pt idx="3">
                  <c:v>12703.097467066345</c:v>
                </c:pt>
                <c:pt idx="4">
                  <c:v>15727.64448303453</c:v>
                </c:pt>
                <c:pt idx="5">
                  <c:v>18752.191499002711</c:v>
                </c:pt>
                <c:pt idx="6">
                  <c:v>20966.31358457225</c:v>
                </c:pt>
                <c:pt idx="7">
                  <c:v>21776.738514970886</c:v>
                </c:pt>
                <c:pt idx="8">
                  <c:v>20966.31358457225</c:v>
                </c:pt>
                <c:pt idx="9">
                  <c:v>18752.191499002711</c:v>
                </c:pt>
                <c:pt idx="10">
                  <c:v>15727.64448303453</c:v>
                </c:pt>
                <c:pt idx="11">
                  <c:v>12703.097467066345</c:v>
                </c:pt>
              </c:numCache>
            </c:numRef>
          </c:val>
          <c:smooth val="0"/>
          <c:extLst>
            <c:ext xmlns:c16="http://schemas.microsoft.com/office/drawing/2014/chart" uri="{C3380CC4-5D6E-409C-BE32-E72D297353CC}">
              <c16:uniqueId val="{00000000-EC99-424E-A717-2B3DF67AF0E2}"/>
            </c:ext>
          </c:extLst>
        </c:ser>
        <c:ser>
          <c:idx val="5"/>
          <c:order val="5"/>
          <c:tx>
            <c:strRef>
              <c:f>Burden!$H$42</c:f>
              <c:strCache>
                <c:ptCount val="1"/>
                <c:pt idx="0">
                  <c:v>Expected Admissions 0-5M</c:v>
                </c:pt>
              </c:strCache>
            </c:strRef>
          </c:tx>
          <c:spPr>
            <a:ln w="28575" cap="rnd">
              <a:solidFill>
                <a:srgbClr val="FDB1B1"/>
              </a:solidFill>
              <a:prstDash val="sysDot"/>
              <a:round/>
            </a:ln>
            <a:effectLst/>
          </c:spPr>
          <c:marker>
            <c:symbol val="none"/>
          </c:marker>
          <c:val>
            <c:numRef>
              <c:f>Burden!$I$42:$T$42</c:f>
              <c:numCache>
                <c:formatCode>#,##0</c:formatCode>
                <c:ptCount val="12"/>
                <c:pt idx="0">
                  <c:v>7866.7315361226028</c:v>
                </c:pt>
                <c:pt idx="1">
                  <c:v>7258.9128383236293</c:v>
                </c:pt>
                <c:pt idx="2">
                  <c:v>7866.7315361226028</c:v>
                </c:pt>
                <c:pt idx="3">
                  <c:v>9527.32310029976</c:v>
                </c:pt>
                <c:pt idx="4">
                  <c:v>11795.733362275898</c:v>
                </c:pt>
                <c:pt idx="5">
                  <c:v>14064.143624252032</c:v>
                </c:pt>
                <c:pt idx="6">
                  <c:v>15724.735188429187</c:v>
                </c:pt>
                <c:pt idx="7">
                  <c:v>16332.553886228165</c:v>
                </c:pt>
                <c:pt idx="8">
                  <c:v>15724.735188429187</c:v>
                </c:pt>
                <c:pt idx="9">
                  <c:v>14064.143624252032</c:v>
                </c:pt>
                <c:pt idx="10">
                  <c:v>11795.733362275898</c:v>
                </c:pt>
                <c:pt idx="11">
                  <c:v>9527.32310029976</c:v>
                </c:pt>
              </c:numCache>
            </c:numRef>
          </c:val>
          <c:smooth val="0"/>
          <c:extLst>
            <c:ext xmlns:c16="http://schemas.microsoft.com/office/drawing/2014/chart" uri="{C3380CC4-5D6E-409C-BE32-E72D297353CC}">
              <c16:uniqueId val="{00000003-9309-4143-B520-2A769008C006}"/>
            </c:ext>
          </c:extLst>
        </c:ser>
        <c:dLbls>
          <c:showLegendKey val="0"/>
          <c:showVal val="0"/>
          <c:showCatName val="0"/>
          <c:showSerName val="0"/>
          <c:showPercent val="0"/>
          <c:showBubbleSize val="0"/>
        </c:dLbls>
        <c:smooth val="0"/>
        <c:axId val="288874832"/>
        <c:axId val="288876080"/>
      </c:lineChart>
      <c:catAx>
        <c:axId val="288874832"/>
        <c:scaling>
          <c:orientation val="minMax"/>
        </c:scaling>
        <c:delete val="0"/>
        <c:axPos val="b"/>
        <c:numFmt formatCode="[$-409]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8876080"/>
        <c:crosses val="autoZero"/>
        <c:auto val="1"/>
        <c:lblAlgn val="ctr"/>
        <c:lblOffset val="100"/>
        <c:noMultiLvlLbl val="1"/>
      </c:catAx>
      <c:valAx>
        <c:axId val="28887608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288874832"/>
        <c:crosses val="autoZero"/>
        <c:crossBetween val="between"/>
      </c:valAx>
      <c:spPr>
        <a:noFill/>
        <a:ln>
          <a:noFill/>
        </a:ln>
        <a:effectLst/>
      </c:spPr>
    </c:plotArea>
    <c:legend>
      <c:legendPos val="r"/>
      <c:layout>
        <c:manualLayout>
          <c:xMode val="edge"/>
          <c:yMode val="edge"/>
          <c:x val="8.7252170082347189E-2"/>
          <c:y val="0.15987373256275841"/>
          <c:w val="0.33937701403104009"/>
          <c:h val="0.2135633356907373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Calculations!$T$150</c:f>
          <c:strCache>
            <c:ptCount val="1"/>
            <c:pt idx="0">
              <c:v>Afghanistan</c:v>
            </c:pt>
          </c:strCache>
        </c:strRef>
      </c:tx>
      <c:layout>
        <c:manualLayout>
          <c:xMode val="edge"/>
          <c:yMode val="edge"/>
          <c:x val="0.4651183726368861"/>
          <c:y val="1.379866349157368E-2"/>
        </c:manualLayout>
      </c:layout>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9833871698052191E-2"/>
          <c:y val="0.14382390866628972"/>
          <c:w val="0.94094952822002165"/>
          <c:h val="0.78976932378643772"/>
        </c:manualLayout>
      </c:layout>
      <c:lineChart>
        <c:grouping val="standard"/>
        <c:varyColors val="0"/>
        <c:ser>
          <c:idx val="2"/>
          <c:order val="0"/>
          <c:tx>
            <c:strRef>
              <c:f>Burden!$H$80</c:f>
              <c:strCache>
                <c:ptCount val="1"/>
                <c:pt idx="0">
                  <c:v>Cumulative cases SAM 0-59M</c:v>
                </c:pt>
              </c:strCache>
            </c:strRef>
          </c:tx>
          <c:spPr>
            <a:ln w="28575" cap="rnd">
              <a:solidFill>
                <a:srgbClr val="C00000"/>
              </a:solidFill>
              <a:round/>
            </a:ln>
            <a:effectLst/>
          </c:spPr>
          <c:marker>
            <c:symbol val="none"/>
          </c:marker>
          <c:val>
            <c:numRef>
              <c:f>Burden!$I$80:$T$80</c:f>
              <c:numCache>
                <c:formatCode>#,##0</c:formatCode>
                <c:ptCount val="12"/>
                <c:pt idx="0">
                  <c:v>57188.171057091458</c:v>
                </c:pt>
                <c:pt idx="1">
                  <c:v>109957.72944107787</c:v>
                </c:pt>
                <c:pt idx="2">
                  <c:v>167145.90049816933</c:v>
                </c:pt>
                <c:pt idx="3">
                  <c:v>236405.94587715151</c:v>
                </c:pt>
                <c:pt idx="4">
                  <c:v>322156.47825112945</c:v>
                </c:pt>
                <c:pt idx="5">
                  <c:v>424397.49762010312</c:v>
                </c:pt>
                <c:pt idx="6">
                  <c:v>538710.3913109675</c:v>
                </c:pt>
                <c:pt idx="7">
                  <c:v>657441.89767493692</c:v>
                </c:pt>
                <c:pt idx="8">
                  <c:v>771754.79136580136</c:v>
                </c:pt>
                <c:pt idx="9">
                  <c:v>873995.81073477503</c:v>
                </c:pt>
                <c:pt idx="10">
                  <c:v>959746.34310875298</c:v>
                </c:pt>
                <c:pt idx="11">
                  <c:v>1029006.3884877352</c:v>
                </c:pt>
              </c:numCache>
            </c:numRef>
          </c:val>
          <c:smooth val="0"/>
          <c:extLst>
            <c:ext xmlns:c16="http://schemas.microsoft.com/office/drawing/2014/chart" uri="{C3380CC4-5D6E-409C-BE32-E72D297353CC}">
              <c16:uniqueId val="{00000000-9222-4251-AF08-50A9754B2AA1}"/>
            </c:ext>
          </c:extLst>
        </c:ser>
        <c:ser>
          <c:idx val="3"/>
          <c:order val="1"/>
          <c:tx>
            <c:strRef>
              <c:f>Burden!$H$81</c:f>
              <c:strCache>
                <c:ptCount val="1"/>
                <c:pt idx="0">
                  <c:v>Cumulative Expected Admissions 0-59M</c:v>
                </c:pt>
              </c:strCache>
            </c:strRef>
          </c:tx>
          <c:spPr>
            <a:ln w="28575" cap="rnd">
              <a:solidFill>
                <a:srgbClr val="C00000"/>
              </a:solidFill>
              <a:prstDash val="sysDot"/>
              <a:round/>
            </a:ln>
            <a:effectLst/>
          </c:spPr>
          <c:marker>
            <c:symbol val="none"/>
          </c:marker>
          <c:val>
            <c:numRef>
              <c:f>Burden!$I$81:$T$81</c:f>
              <c:numCache>
                <c:formatCode>#,##0</c:formatCode>
                <c:ptCount val="12"/>
                <c:pt idx="0">
                  <c:v>42891.128292818597</c:v>
                </c:pt>
                <c:pt idx="1">
                  <c:v>82468.297080808406</c:v>
                </c:pt>
                <c:pt idx="2">
                  <c:v>125359.425373627</c:v>
                </c:pt>
                <c:pt idx="3">
                  <c:v>177304.45940786364</c:v>
                </c:pt>
                <c:pt idx="4">
                  <c:v>241617.3586883471</c:v>
                </c:pt>
                <c:pt idx="5">
                  <c:v>318298.12321507733</c:v>
                </c:pt>
                <c:pt idx="6">
                  <c:v>404032.79348322563</c:v>
                </c:pt>
                <c:pt idx="7">
                  <c:v>493081.42325620272</c:v>
                </c:pt>
                <c:pt idx="8">
                  <c:v>578816.09352435102</c:v>
                </c:pt>
                <c:pt idx="9">
                  <c:v>655496.8580510813</c:v>
                </c:pt>
                <c:pt idx="10">
                  <c:v>719809.75733156479</c:v>
                </c:pt>
                <c:pt idx="11">
                  <c:v>771754.79136580147</c:v>
                </c:pt>
              </c:numCache>
            </c:numRef>
          </c:val>
          <c:smooth val="0"/>
          <c:extLst>
            <c:ext xmlns:c16="http://schemas.microsoft.com/office/drawing/2014/chart" uri="{C3380CC4-5D6E-409C-BE32-E72D297353CC}">
              <c16:uniqueId val="{00000001-9222-4251-AF08-50A9754B2AA1}"/>
            </c:ext>
          </c:extLst>
        </c:ser>
        <c:ser>
          <c:idx val="0"/>
          <c:order val="2"/>
          <c:tx>
            <c:strRef>
              <c:f>Burden!$H$82</c:f>
              <c:strCache>
                <c:ptCount val="1"/>
                <c:pt idx="0">
                  <c:v>Cumulative cases SAM 6-59M </c:v>
                </c:pt>
              </c:strCache>
            </c:strRef>
          </c:tx>
          <c:spPr>
            <a:ln w="28575" cap="rnd">
              <a:solidFill>
                <a:srgbClr val="FF0000"/>
              </a:solidFill>
              <a:round/>
            </a:ln>
            <a:effectLst/>
          </c:spPr>
          <c:marker>
            <c:symbol val="none"/>
          </c:marker>
          <c:cat>
            <c:numRef>
              <c:f>Burden!$BK$41:$BK$52</c:f>
              <c:numCache>
                <c:formatCode>[$-409]mmm\-yy;@</c:formatCode>
                <c:ptCount val="12"/>
              </c:numCache>
            </c:numRef>
          </c:cat>
          <c:val>
            <c:numRef>
              <c:f>Burden!$I$82:$T$82</c:f>
              <c:numCache>
                <c:formatCode>#,##0</c:formatCode>
                <c:ptCount val="12"/>
                <c:pt idx="0">
                  <c:v>46699.195675594652</c:v>
                </c:pt>
                <c:pt idx="1">
                  <c:v>89790.203608482901</c:v>
                </c:pt>
                <c:pt idx="2">
                  <c:v>136489.39928407755</c:v>
                </c:pt>
                <c:pt idx="3">
                  <c:v>193046.34719599338</c:v>
                </c:pt>
                <c:pt idx="4">
                  <c:v>263069.23508693679</c:v>
                </c:pt>
                <c:pt idx="5">
                  <c:v>346558.06295690779</c:v>
                </c:pt>
                <c:pt idx="6">
                  <c:v>439904.64306319994</c:v>
                </c:pt>
                <c:pt idx="7">
                  <c:v>536859.41091219848</c:v>
                </c:pt>
                <c:pt idx="8">
                  <c:v>630205.99101849063</c:v>
                </c:pt>
                <c:pt idx="9">
                  <c:v>713694.81888846157</c:v>
                </c:pt>
                <c:pt idx="10">
                  <c:v>783717.70677940501</c:v>
                </c:pt>
                <c:pt idx="11">
                  <c:v>840274.65469132084</c:v>
                </c:pt>
              </c:numCache>
            </c:numRef>
          </c:val>
          <c:smooth val="0"/>
          <c:extLst>
            <c:ext xmlns:c16="http://schemas.microsoft.com/office/drawing/2014/chart" uri="{C3380CC4-5D6E-409C-BE32-E72D297353CC}">
              <c16:uniqueId val="{00000002-9222-4251-AF08-50A9754B2AA1}"/>
            </c:ext>
          </c:extLst>
        </c:ser>
        <c:ser>
          <c:idx val="4"/>
          <c:order val="3"/>
          <c:tx>
            <c:strRef>
              <c:f>Burden!$H$83</c:f>
              <c:strCache>
                <c:ptCount val="1"/>
                <c:pt idx="0">
                  <c:v>Cumulative Expected Admissions 6-59M</c:v>
                </c:pt>
              </c:strCache>
            </c:strRef>
          </c:tx>
          <c:spPr>
            <a:ln w="28575" cap="rnd">
              <a:solidFill>
                <a:srgbClr val="FF0000"/>
              </a:solidFill>
              <a:prstDash val="sysDot"/>
              <a:round/>
            </a:ln>
            <a:effectLst/>
          </c:spPr>
          <c:marker>
            <c:symbol val="none"/>
          </c:marker>
          <c:val>
            <c:numRef>
              <c:f>Burden!$I$83:$T$83</c:f>
              <c:numCache>
                <c:formatCode>#,##0</c:formatCode>
                <c:ptCount val="12"/>
                <c:pt idx="0">
                  <c:v>35024.396756695991</c:v>
                </c:pt>
                <c:pt idx="1">
                  <c:v>67342.652706362176</c:v>
                </c:pt>
                <c:pt idx="2">
                  <c:v>102367.04946305817</c:v>
                </c:pt>
                <c:pt idx="3">
                  <c:v>144784.76039699506</c:v>
                </c:pt>
                <c:pt idx="4">
                  <c:v>197301.92631520261</c:v>
                </c:pt>
                <c:pt idx="5">
                  <c:v>259918.54721768084</c:v>
                </c:pt>
                <c:pt idx="6">
                  <c:v>329928.48229739995</c:v>
                </c:pt>
                <c:pt idx="7">
                  <c:v>402644.55818414886</c:v>
                </c:pt>
                <c:pt idx="8">
                  <c:v>472654.49326386797</c:v>
                </c:pt>
                <c:pt idx="9">
                  <c:v>535271.11416634615</c:v>
                </c:pt>
                <c:pt idx="10">
                  <c:v>587788.28008455376</c:v>
                </c:pt>
                <c:pt idx="11">
                  <c:v>630205.99101849063</c:v>
                </c:pt>
              </c:numCache>
            </c:numRef>
          </c:val>
          <c:smooth val="0"/>
          <c:extLst>
            <c:ext xmlns:c16="http://schemas.microsoft.com/office/drawing/2014/chart" uri="{C3380CC4-5D6E-409C-BE32-E72D297353CC}">
              <c16:uniqueId val="{00000003-9222-4251-AF08-50A9754B2AA1}"/>
            </c:ext>
          </c:extLst>
        </c:ser>
        <c:ser>
          <c:idx val="1"/>
          <c:order val="4"/>
          <c:tx>
            <c:strRef>
              <c:f>Burden!$H$84</c:f>
              <c:strCache>
                <c:ptCount val="1"/>
                <c:pt idx="0">
                  <c:v>Cumulative cases SAM admission criteria Infants 0-5M</c:v>
                </c:pt>
              </c:strCache>
            </c:strRef>
          </c:tx>
          <c:spPr>
            <a:ln w="28575" cap="rnd">
              <a:solidFill>
                <a:srgbClr val="FDB1B1"/>
              </a:solidFill>
              <a:round/>
            </a:ln>
            <a:effectLst/>
          </c:spPr>
          <c:marker>
            <c:symbol val="none"/>
          </c:marker>
          <c:cat>
            <c:numRef>
              <c:f>Burden!$BK$41:$BK$52</c:f>
              <c:numCache>
                <c:formatCode>[$-409]mmm\-yy;@</c:formatCode>
                <c:ptCount val="12"/>
              </c:numCache>
            </c:numRef>
          </c:cat>
          <c:val>
            <c:numRef>
              <c:f>Burden!$I$84:$T$84</c:f>
              <c:numCache>
                <c:formatCode>#,##0</c:formatCode>
                <c:ptCount val="12"/>
                <c:pt idx="0">
                  <c:v>10488.975381496804</c:v>
                </c:pt>
                <c:pt idx="1">
                  <c:v>20167.525832594976</c:v>
                </c:pt>
                <c:pt idx="2">
                  <c:v>30656.501214091782</c:v>
                </c:pt>
                <c:pt idx="3">
                  <c:v>43359.598681158124</c:v>
                </c:pt>
                <c:pt idx="4">
                  <c:v>59087.243164192652</c:v>
                </c:pt>
                <c:pt idx="5">
                  <c:v>77839.434663195367</c:v>
                </c:pt>
                <c:pt idx="6">
                  <c:v>98805.748247767624</c:v>
                </c:pt>
                <c:pt idx="7">
                  <c:v>120582.48676273851</c:v>
                </c:pt>
                <c:pt idx="8">
                  <c:v>141548.80034731075</c:v>
                </c:pt>
                <c:pt idx="9">
                  <c:v>160300.99184631347</c:v>
                </c:pt>
                <c:pt idx="10">
                  <c:v>176028.636329348</c:v>
                </c:pt>
                <c:pt idx="11">
                  <c:v>188731.73379641434</c:v>
                </c:pt>
              </c:numCache>
            </c:numRef>
          </c:val>
          <c:smooth val="0"/>
          <c:extLst>
            <c:ext xmlns:c16="http://schemas.microsoft.com/office/drawing/2014/chart" uri="{C3380CC4-5D6E-409C-BE32-E72D297353CC}">
              <c16:uniqueId val="{00000004-9222-4251-AF08-50A9754B2AA1}"/>
            </c:ext>
          </c:extLst>
        </c:ser>
        <c:ser>
          <c:idx val="5"/>
          <c:order val="5"/>
          <c:tx>
            <c:strRef>
              <c:f>Burden!$H$85</c:f>
              <c:strCache>
                <c:ptCount val="1"/>
                <c:pt idx="0">
                  <c:v>Cumulative Expected Admissions 0-5M</c:v>
                </c:pt>
              </c:strCache>
            </c:strRef>
          </c:tx>
          <c:spPr>
            <a:ln w="28575" cap="rnd">
              <a:solidFill>
                <a:srgbClr val="FDB1B1"/>
              </a:solidFill>
              <a:prstDash val="sysDot"/>
              <a:round/>
            </a:ln>
            <a:effectLst/>
          </c:spPr>
          <c:marker>
            <c:symbol val="none"/>
          </c:marker>
          <c:val>
            <c:numRef>
              <c:f>Burden!$I$85:$T$85</c:f>
              <c:numCache>
                <c:formatCode>#,##0</c:formatCode>
                <c:ptCount val="12"/>
                <c:pt idx="0">
                  <c:v>7866.7315361226028</c:v>
                </c:pt>
                <c:pt idx="1">
                  <c:v>15125.644374446232</c:v>
                </c:pt>
                <c:pt idx="2">
                  <c:v>22992.375910568837</c:v>
                </c:pt>
                <c:pt idx="3">
                  <c:v>32519.699010868597</c:v>
                </c:pt>
                <c:pt idx="4">
                  <c:v>44315.432373144497</c:v>
                </c:pt>
                <c:pt idx="5">
                  <c:v>58379.575997396532</c:v>
                </c:pt>
                <c:pt idx="6">
                  <c:v>74104.311185825718</c:v>
                </c:pt>
                <c:pt idx="7">
                  <c:v>90436.865072053886</c:v>
                </c:pt>
                <c:pt idx="8">
                  <c:v>106161.60026048307</c:v>
                </c:pt>
                <c:pt idx="9">
                  <c:v>120225.7438847351</c:v>
                </c:pt>
                <c:pt idx="10">
                  <c:v>132021.477247011</c:v>
                </c:pt>
                <c:pt idx="11">
                  <c:v>141548.80034731075</c:v>
                </c:pt>
              </c:numCache>
            </c:numRef>
          </c:val>
          <c:smooth val="0"/>
          <c:extLst>
            <c:ext xmlns:c16="http://schemas.microsoft.com/office/drawing/2014/chart" uri="{C3380CC4-5D6E-409C-BE32-E72D297353CC}">
              <c16:uniqueId val="{00000005-9222-4251-AF08-50A9754B2AA1}"/>
            </c:ext>
          </c:extLst>
        </c:ser>
        <c:dLbls>
          <c:showLegendKey val="0"/>
          <c:showVal val="0"/>
          <c:showCatName val="0"/>
          <c:showSerName val="0"/>
          <c:showPercent val="0"/>
          <c:showBubbleSize val="0"/>
        </c:dLbls>
        <c:smooth val="0"/>
        <c:axId val="288874832"/>
        <c:axId val="288876080"/>
      </c:lineChart>
      <c:catAx>
        <c:axId val="288874832"/>
        <c:scaling>
          <c:orientation val="minMax"/>
        </c:scaling>
        <c:delete val="0"/>
        <c:axPos val="b"/>
        <c:numFmt formatCode="[$-409]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8876080"/>
        <c:crosses val="autoZero"/>
        <c:auto val="1"/>
        <c:lblAlgn val="ctr"/>
        <c:lblOffset val="100"/>
        <c:noMultiLvlLbl val="1"/>
      </c:catAx>
      <c:valAx>
        <c:axId val="28887608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288874832"/>
        <c:crosses val="autoZero"/>
        <c:crossBetween val="between"/>
      </c:valAx>
      <c:spPr>
        <a:noFill/>
        <a:ln>
          <a:noFill/>
        </a:ln>
        <a:effectLst/>
      </c:spPr>
    </c:plotArea>
    <c:legend>
      <c:legendPos val="r"/>
      <c:layout>
        <c:manualLayout>
          <c:xMode val="edge"/>
          <c:yMode val="edge"/>
          <c:x val="8.7252170082347189E-2"/>
          <c:y val="0.15987373256275841"/>
          <c:w val="0.40115771489949037"/>
          <c:h val="0.2135633356907373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7.xml.rels><?xml version="1.0" encoding="UTF-8" standalone="yes"?>
<Relationships xmlns="http://schemas.openxmlformats.org/package/2006/relationships"><Relationship Id="rId1" Type="http://schemas.openxmlformats.org/officeDocument/2006/relationships/image" Target="../media/image2.png"/></Relationships>
</file>

<file path=xl/drawings/_rels/drawing8.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0</xdr:col>
      <xdr:colOff>247650</xdr:colOff>
      <xdr:row>2</xdr:row>
      <xdr:rowOff>95251</xdr:rowOff>
    </xdr:from>
    <xdr:to>
      <xdr:col>12</xdr:col>
      <xdr:colOff>425450</xdr:colOff>
      <xdr:row>27</xdr:row>
      <xdr:rowOff>190500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247650" y="457201"/>
          <a:ext cx="8407400" cy="5095874"/>
        </a:xfrm>
        <a:prstGeom prst="rect">
          <a:avLst/>
        </a:prstGeom>
        <a:solidFill>
          <a:schemeClr val="bg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endParaRPr lang="en-GB" sz="2400" b="1">
            <a:solidFill>
              <a:srgbClr val="0070C0"/>
            </a:solidFill>
            <a:effectLst/>
            <a:latin typeface="+mn-lt"/>
            <a:ea typeface="+mn-ea"/>
            <a:cs typeface="+mn-cs"/>
          </a:endParaRPr>
        </a:p>
        <a:p>
          <a:pPr algn="ctr"/>
          <a:endParaRPr lang="en-GB" sz="2400" b="1">
            <a:solidFill>
              <a:srgbClr val="0070C0"/>
            </a:solidFill>
            <a:effectLst/>
            <a:latin typeface="+mn-lt"/>
            <a:ea typeface="+mn-ea"/>
            <a:cs typeface="+mn-cs"/>
          </a:endParaRPr>
        </a:p>
        <a:p>
          <a:pPr algn="ctr"/>
          <a:endParaRPr lang="en-GB" sz="2400" b="1">
            <a:solidFill>
              <a:srgbClr val="0070C0"/>
            </a:solidFill>
            <a:effectLst/>
            <a:latin typeface="+mn-lt"/>
            <a:ea typeface="+mn-ea"/>
            <a:cs typeface="+mn-cs"/>
          </a:endParaRPr>
        </a:p>
        <a:p>
          <a:pPr algn="ctr"/>
          <a:r>
            <a:rPr lang="en-GB" sz="2400" b="1">
              <a:solidFill>
                <a:srgbClr val="0070C0"/>
              </a:solidFill>
              <a:effectLst/>
              <a:latin typeface="+mn-lt"/>
              <a:ea typeface="+mn-ea"/>
              <a:cs typeface="+mn-cs"/>
            </a:rPr>
            <a:t>Nutrition Cluster Caseload calculation tool, v2.0</a:t>
          </a:r>
        </a:p>
        <a:p>
          <a:pPr algn="ctr"/>
          <a:r>
            <a:rPr lang="en-US" sz="2400" b="1">
              <a:solidFill>
                <a:srgbClr val="FF0000"/>
              </a:solidFill>
              <a:effectLst/>
              <a:latin typeface="+mn-lt"/>
              <a:ea typeface="+mn-ea"/>
              <a:cs typeface="+mn-cs"/>
            </a:rPr>
            <a:t>DRAFT</a:t>
          </a:r>
        </a:p>
        <a:p>
          <a:r>
            <a:rPr lang="en-GB" sz="1100">
              <a:solidFill>
                <a:schemeClr val="dk1"/>
              </a:solidFill>
              <a:effectLst/>
              <a:latin typeface="+mn-lt"/>
              <a:ea typeface="+mn-ea"/>
              <a:cs typeface="+mn-cs"/>
            </a:rPr>
            <a:t>There are four tabs in the tool, that require inputs:</a:t>
          </a:r>
        </a:p>
        <a:p>
          <a:endParaRPr lang="en-US" sz="1100">
            <a:solidFill>
              <a:schemeClr val="dk1"/>
            </a:solidFill>
            <a:effectLst/>
            <a:latin typeface="+mn-lt"/>
            <a:ea typeface="+mn-ea"/>
            <a:cs typeface="+mn-cs"/>
          </a:endParaRPr>
        </a:p>
        <a:p>
          <a:pPr lvl="0"/>
          <a:r>
            <a:rPr lang="en-GB" sz="1100" b="1">
              <a:solidFill>
                <a:schemeClr val="dk1"/>
              </a:solidFill>
              <a:effectLst/>
              <a:latin typeface="+mn-lt"/>
              <a:ea typeface="+mn-ea"/>
              <a:cs typeface="+mn-cs"/>
            </a:rPr>
            <a:t>Prevalence</a:t>
          </a:r>
          <a:r>
            <a:rPr lang="en-GB" sz="1100">
              <a:solidFill>
                <a:schemeClr val="dk1"/>
              </a:solidFill>
              <a:effectLst/>
              <a:latin typeface="+mn-lt"/>
              <a:ea typeface="+mn-ea"/>
              <a:cs typeface="+mn-cs"/>
            </a:rPr>
            <a:t> – to calculate caseload for SAM and MAM treatment in children 6-59 months and AM treatment in pregnant and breastfeeding women (PBW). The data can be entered at the admin 1 (ex. state, province) or admin 2 level (ex. district, county).</a:t>
          </a:r>
        </a:p>
        <a:p>
          <a:pPr lvl="0"/>
          <a:endParaRPr lang="en-US" sz="1100">
            <a:solidFill>
              <a:schemeClr val="dk1"/>
            </a:solidFill>
            <a:effectLst/>
            <a:latin typeface="+mn-lt"/>
            <a:ea typeface="+mn-ea"/>
            <a:cs typeface="+mn-cs"/>
          </a:endParaRPr>
        </a:p>
        <a:p>
          <a:pPr lvl="0"/>
          <a:r>
            <a:rPr lang="en-US" sz="1100" b="1">
              <a:solidFill>
                <a:schemeClr val="dk1"/>
              </a:solidFill>
              <a:effectLst/>
              <a:latin typeface="+mn-lt"/>
              <a:ea typeface="+mn-ea"/>
              <a:cs typeface="+mn-cs"/>
            </a:rPr>
            <a:t>Burden</a:t>
          </a:r>
          <a:r>
            <a:rPr lang="en-US" sz="1100" baseline="0">
              <a:solidFill>
                <a:schemeClr val="dk1"/>
              </a:solidFill>
              <a:effectLst/>
              <a:latin typeface="+mn-lt"/>
              <a:ea typeface="+mn-ea"/>
              <a:cs typeface="+mn-cs"/>
            </a:rPr>
            <a:t> -  the percentage of the population and the incidence control factors (ICF) must be entered to make burden calcaluations. </a:t>
          </a:r>
        </a:p>
        <a:p>
          <a:pPr lvl="0"/>
          <a:endParaRPr lang="en-US" sz="1100">
            <a:solidFill>
              <a:schemeClr val="dk1"/>
            </a:solidFill>
            <a:effectLst/>
            <a:latin typeface="+mn-lt"/>
            <a:ea typeface="+mn-ea"/>
            <a:cs typeface="+mn-cs"/>
          </a:endParaRPr>
        </a:p>
        <a:p>
          <a:pPr lvl="0"/>
          <a:r>
            <a:rPr lang="en-GB" sz="1100" b="1">
              <a:solidFill>
                <a:schemeClr val="dk1"/>
              </a:solidFill>
              <a:effectLst/>
              <a:latin typeface="+mn-lt"/>
              <a:ea typeface="+mn-ea"/>
              <a:cs typeface="+mn-cs"/>
            </a:rPr>
            <a:t>Other interventions</a:t>
          </a:r>
          <a:r>
            <a:rPr lang="en-GB" sz="1100">
              <a:solidFill>
                <a:schemeClr val="dk1"/>
              </a:solidFill>
              <a:effectLst/>
              <a:latin typeface="+mn-lt"/>
              <a:ea typeface="+mn-ea"/>
              <a:cs typeface="+mn-cs"/>
            </a:rPr>
            <a:t> – to calculate caseload for all other nutrition</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interventions such as IYCF counselling, blanket supplementary feeding programmes, micronutrient supplementation and others. All relevant data to be entered as</a:t>
          </a:r>
          <a:r>
            <a:rPr lang="en-GB" sz="1100" baseline="0">
              <a:solidFill>
                <a:schemeClr val="dk1"/>
              </a:solidFill>
              <a:effectLst/>
              <a:latin typeface="+mn-lt"/>
              <a:ea typeface="+mn-ea"/>
              <a:cs typeface="+mn-cs"/>
            </a:rPr>
            <a:t> inputs for the calculation</a:t>
          </a:r>
          <a:endParaRPr lang="en-GB" sz="1100">
            <a:solidFill>
              <a:schemeClr val="dk1"/>
            </a:solidFill>
            <a:effectLst/>
            <a:latin typeface="+mn-lt"/>
            <a:ea typeface="+mn-ea"/>
            <a:cs typeface="+mn-cs"/>
          </a:endParaRPr>
        </a:p>
        <a:p>
          <a:pPr lvl="0"/>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Selected supplies </a:t>
          </a:r>
          <a:r>
            <a:rPr lang="en-GB" sz="1100">
              <a:solidFill>
                <a:schemeClr val="dk1"/>
              </a:solidFill>
              <a:effectLst/>
              <a:latin typeface="+mn-lt"/>
              <a:ea typeface="+mn-ea"/>
              <a:cs typeface="+mn-cs"/>
            </a:rPr>
            <a:t>– to facilitate estimation of main nutrition supplies (for SAM and MAM treatment, BSFP and artificial feeding).</a:t>
          </a:r>
          <a:endParaRPr lang="en-US">
            <a:effectLst/>
          </a:endParaRPr>
        </a:p>
        <a:p>
          <a:pPr lvl="0"/>
          <a:endParaRPr lang="en-GB" sz="1100">
            <a:solidFill>
              <a:schemeClr val="dk1"/>
            </a:solidFill>
            <a:effectLst/>
            <a:latin typeface="+mn-lt"/>
            <a:ea typeface="+mn-ea"/>
            <a:cs typeface="+mn-cs"/>
          </a:endParaRPr>
        </a:p>
        <a:p>
          <a:r>
            <a:rPr lang="en-GB" sz="1100" b="1">
              <a:solidFill>
                <a:srgbClr val="FF0000"/>
              </a:solidFill>
              <a:effectLst/>
              <a:latin typeface="+mn-lt"/>
              <a:ea typeface="+mn-ea"/>
              <a:cs typeface="+mn-cs"/>
            </a:rPr>
            <a:t>Important: </a:t>
          </a:r>
          <a:r>
            <a:rPr lang="en-GB" sz="1100" b="0">
              <a:solidFill>
                <a:srgbClr val="FF0000"/>
              </a:solidFill>
              <a:effectLst/>
              <a:latin typeface="+mn-lt"/>
              <a:ea typeface="+mn-ea"/>
              <a:cs typeface="+mn-cs"/>
            </a:rPr>
            <a:t>You will need to fill in the data in cells with red borders and all calculations are automatically.</a:t>
          </a:r>
        </a:p>
        <a:p>
          <a:r>
            <a:rPr lang="en-GB" sz="1100" b="0">
              <a:solidFill>
                <a:srgbClr val="FF0000"/>
              </a:solidFill>
              <a:effectLst/>
              <a:latin typeface="+mn-lt"/>
              <a:ea typeface="+mn-ea"/>
              <a:cs typeface="+mn-cs"/>
            </a:rPr>
            <a:t>                     After any modification on Prevalence, Burden or</a:t>
          </a:r>
          <a:r>
            <a:rPr lang="en-GB" sz="1100" b="0" baseline="0">
              <a:solidFill>
                <a:srgbClr val="FF0000"/>
              </a:solidFill>
              <a:effectLst/>
              <a:latin typeface="+mn-lt"/>
              <a:ea typeface="+mn-ea"/>
              <a:cs typeface="+mn-cs"/>
            </a:rPr>
            <a:t> Other interventions sheet</a:t>
          </a:r>
          <a:r>
            <a:rPr lang="en-GB" sz="1100" b="0">
              <a:solidFill>
                <a:srgbClr val="FF0000"/>
              </a:solidFill>
              <a:effectLst/>
              <a:latin typeface="+mn-lt"/>
              <a:ea typeface="+mn-ea"/>
              <a:cs typeface="+mn-cs"/>
            </a:rPr>
            <a:t>, please right</a:t>
          </a:r>
          <a:r>
            <a:rPr lang="en-GB" sz="1100" b="0" baseline="0">
              <a:solidFill>
                <a:srgbClr val="FF0000"/>
              </a:solidFill>
              <a:effectLst/>
              <a:latin typeface="+mn-lt"/>
              <a:ea typeface="+mn-ea"/>
              <a:cs typeface="+mn-cs"/>
            </a:rPr>
            <a:t> click on the pivot tables and refresh (F5)</a:t>
          </a:r>
          <a:r>
            <a:rPr lang="en-US" sz="1100" b="0" baseline="0">
              <a:solidFill>
                <a:srgbClr val="FF0000"/>
              </a:solidFill>
              <a:effectLst/>
              <a:latin typeface="+mn-lt"/>
              <a:ea typeface="+mn-ea"/>
              <a:cs typeface="+mn-cs"/>
            </a:rPr>
            <a:t>.</a:t>
          </a:r>
        </a:p>
        <a:p>
          <a:endParaRPr lang="en-US" sz="1100" b="0" baseline="0">
            <a:solidFill>
              <a:srgbClr val="FF0000"/>
            </a:solidFill>
            <a:effectLst/>
            <a:latin typeface="+mn-lt"/>
            <a:ea typeface="+mn-ea"/>
            <a:cs typeface="+mn-cs"/>
          </a:endParaRPr>
        </a:p>
        <a:p>
          <a:r>
            <a:rPr lang="en-US" sz="1100">
              <a:solidFill>
                <a:srgbClr val="FF0000"/>
              </a:solidFill>
              <a:effectLst/>
              <a:latin typeface="+mn-lt"/>
              <a:ea typeface="+mn-ea"/>
              <a:cs typeface="+mn-cs"/>
            </a:rPr>
            <a:t>If you have areas of the country where there is significant seasonal wasting and other areas where there is little to no seasonal wasting, then it is necessary to use two calculators, one for the area with variation in wasting by month and two for the area with no variation.  The total outputs of the two calculators would be the national total caseload. </a:t>
          </a:r>
        </a:p>
      </xdr:txBody>
    </xdr:sp>
    <xdr:clientData/>
  </xdr:twoCellAnchor>
  <xdr:twoCellAnchor editAs="oneCell">
    <xdr:from>
      <xdr:col>5</xdr:col>
      <xdr:colOff>419100</xdr:colOff>
      <xdr:row>2</xdr:row>
      <xdr:rowOff>123824</xdr:rowOff>
    </xdr:from>
    <xdr:to>
      <xdr:col>6</xdr:col>
      <xdr:colOff>596900</xdr:colOff>
      <xdr:row>6</xdr:row>
      <xdr:rowOff>188437</xdr:rowOff>
    </xdr:to>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1"/>
        <a:stretch>
          <a:fillRect/>
        </a:stretch>
      </xdr:blipFill>
      <xdr:spPr>
        <a:xfrm>
          <a:off x="3848100" y="523874"/>
          <a:ext cx="866775" cy="86471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16</xdr:col>
      <xdr:colOff>393246</xdr:colOff>
      <xdr:row>23</xdr:row>
      <xdr:rowOff>0</xdr:rowOff>
    </xdr:from>
    <xdr:to>
      <xdr:col>29</xdr:col>
      <xdr:colOff>161737</xdr:colOff>
      <xdr:row>44</xdr:row>
      <xdr:rowOff>10583</xdr:rowOff>
    </xdr:to>
    <xdr:graphicFrame macro="">
      <xdr:nvGraphicFramePr>
        <xdr:cNvPr id="12" name="Chart 11">
          <a:extLst>
            <a:ext uri="{FF2B5EF4-FFF2-40B4-BE49-F238E27FC236}">
              <a16:creationId xmlns:a16="http://schemas.microsoft.com/office/drawing/2014/main" id="{1415A97B-E697-B298-5DB1-04D60FA96C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29</xdr:col>
      <xdr:colOff>247650</xdr:colOff>
      <xdr:row>20</xdr:row>
      <xdr:rowOff>123825</xdr:rowOff>
    </xdr:from>
    <xdr:to>
      <xdr:col>31</xdr:col>
      <xdr:colOff>121335</xdr:colOff>
      <xdr:row>43</xdr:row>
      <xdr:rowOff>463550</xdr:rowOff>
    </xdr:to>
    <mc:AlternateContent xmlns:mc="http://schemas.openxmlformats.org/markup-compatibility/2006" xmlns:a14="http://schemas.microsoft.com/office/drawing/2010/main">
      <mc:Choice Requires="a14">
        <xdr:graphicFrame macro="">
          <xdr:nvGraphicFramePr>
            <xdr:cNvPr id="2" name="Admin 1">
              <a:extLst>
                <a:ext uri="{FF2B5EF4-FFF2-40B4-BE49-F238E27FC236}">
                  <a16:creationId xmlns:a16="http://schemas.microsoft.com/office/drawing/2014/main" id="{F26C998A-D842-43C1-8076-AAC33D9329D7}"/>
                </a:ext>
              </a:extLst>
            </xdr:cNvPr>
            <xdr:cNvGraphicFramePr/>
          </xdr:nvGraphicFramePr>
          <xdr:xfrm>
            <a:off x="0" y="0"/>
            <a:ext cx="0" cy="0"/>
          </xdr:xfrm>
          <a:graphic>
            <a:graphicData uri="http://schemas.microsoft.com/office/drawing/2010/slicer">
              <sle:slicer xmlns:sle="http://schemas.microsoft.com/office/drawing/2010/slicer" name="Admin 1"/>
            </a:graphicData>
          </a:graphic>
        </xdr:graphicFrame>
      </mc:Choice>
      <mc:Fallback xmlns="">
        <xdr:sp macro="" textlink="">
          <xdr:nvSpPr>
            <xdr:cNvPr id="0" name=""/>
            <xdr:cNvSpPr>
              <a:spLocks noTextEdit="1"/>
            </xdr:cNvSpPr>
          </xdr:nvSpPr>
          <xdr:spPr>
            <a:xfrm>
              <a:off x="25304003" y="3258297"/>
              <a:ext cx="1849095" cy="563525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c:userShapes xmlns:c="http://schemas.openxmlformats.org/drawingml/2006/chart">
  <cdr:relSizeAnchor xmlns:cdr="http://schemas.openxmlformats.org/drawingml/2006/chartDrawing">
    <cdr:from>
      <cdr:x>0.27527</cdr:x>
      <cdr:y>0.07311</cdr:y>
    </cdr:from>
    <cdr:to>
      <cdr:x>0.80821</cdr:x>
      <cdr:y>0.17487</cdr:y>
    </cdr:to>
    <cdr:sp macro="" textlink="">
      <cdr:nvSpPr>
        <cdr:cNvPr id="2" name="TextBox 1">
          <a:extLst xmlns:a="http://schemas.openxmlformats.org/drawingml/2006/main">
            <a:ext uri="{FF2B5EF4-FFF2-40B4-BE49-F238E27FC236}">
              <a16:creationId xmlns:a16="http://schemas.microsoft.com/office/drawing/2014/main" id="{33DD65AC-8E5D-C2E7-B1F9-9E248ADA2E56}"/>
            </a:ext>
          </a:extLst>
        </cdr:cNvPr>
        <cdr:cNvSpPr txBox="1"/>
      </cdr:nvSpPr>
      <cdr:spPr>
        <a:xfrm xmlns:a="http://schemas.openxmlformats.org/drawingml/2006/main">
          <a:off x="2198683" y="429217"/>
          <a:ext cx="4256862" cy="59736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US" sz="1400"/>
            <a:t>Prevalence</a:t>
          </a:r>
          <a:r>
            <a:rPr lang="en-US" sz="1400" baseline="0"/>
            <a:t> of Severe Wasting in Under-Five children </a:t>
          </a:r>
        </a:p>
        <a:p xmlns:a="http://schemas.openxmlformats.org/drawingml/2006/main">
          <a:pPr algn="ctr"/>
          <a:r>
            <a:rPr lang="en-US" sz="1400" baseline="0"/>
            <a:t> by  Age group and Month of Year </a:t>
          </a:r>
        </a:p>
      </cdr:txBody>
    </cdr:sp>
  </cdr:relSizeAnchor>
  <cdr:relSizeAnchor xmlns:cdr="http://schemas.openxmlformats.org/drawingml/2006/chartDrawing">
    <cdr:from>
      <cdr:x>0</cdr:x>
      <cdr:y>0.05206</cdr:y>
    </cdr:from>
    <cdr:to>
      <cdr:x>0.39036</cdr:x>
      <cdr:y>0.10099</cdr:y>
    </cdr:to>
    <cdr:sp macro="" textlink="">
      <cdr:nvSpPr>
        <cdr:cNvPr id="3" name="TextBox 1">
          <a:extLst xmlns:a="http://schemas.openxmlformats.org/drawingml/2006/main">
            <a:ext uri="{FF2B5EF4-FFF2-40B4-BE49-F238E27FC236}">
              <a16:creationId xmlns:a16="http://schemas.microsoft.com/office/drawing/2014/main" id="{D3647D21-71A1-13F5-9844-99143751A91D}"/>
            </a:ext>
          </a:extLst>
        </cdr:cNvPr>
        <cdr:cNvSpPr txBox="1"/>
      </cdr:nvSpPr>
      <cdr:spPr>
        <a:xfrm xmlns:a="http://schemas.openxmlformats.org/drawingml/2006/main">
          <a:off x="0" y="286124"/>
          <a:ext cx="3126441" cy="26894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Percent</a:t>
          </a:r>
        </a:p>
      </cdr:txBody>
    </cdr:sp>
  </cdr:relSizeAnchor>
</c:userShapes>
</file>

<file path=xl/drawings/drawing4.xml><?xml version="1.0" encoding="utf-8"?>
<xdr:wsDr xmlns:xdr="http://schemas.openxmlformats.org/drawingml/2006/spreadsheetDrawing" xmlns:a="http://schemas.openxmlformats.org/drawingml/2006/main">
  <xdr:twoCellAnchor>
    <xdr:from>
      <xdr:col>6</xdr:col>
      <xdr:colOff>874059</xdr:colOff>
      <xdr:row>13</xdr:row>
      <xdr:rowOff>179293</xdr:rowOff>
    </xdr:from>
    <xdr:to>
      <xdr:col>20</xdr:col>
      <xdr:colOff>0</xdr:colOff>
      <xdr:row>35</xdr:row>
      <xdr:rowOff>8030</xdr:rowOff>
    </xdr:to>
    <xdr:graphicFrame macro="">
      <xdr:nvGraphicFramePr>
        <xdr:cNvPr id="3" name="Chart 2">
          <a:extLst>
            <a:ext uri="{FF2B5EF4-FFF2-40B4-BE49-F238E27FC236}">
              <a16:creationId xmlns:a16="http://schemas.microsoft.com/office/drawing/2014/main" id="{54537441-AAA3-4D52-890D-E5A10D4947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866499</xdr:colOff>
      <xdr:row>46</xdr:row>
      <xdr:rowOff>170761</xdr:rowOff>
    </xdr:from>
    <xdr:to>
      <xdr:col>19</xdr:col>
      <xdr:colOff>716202</xdr:colOff>
      <xdr:row>78</xdr:row>
      <xdr:rowOff>12198</xdr:rowOff>
    </xdr:to>
    <xdr:graphicFrame macro="">
      <xdr:nvGraphicFramePr>
        <xdr:cNvPr id="4" name="Chart 3">
          <a:extLst>
            <a:ext uri="{FF2B5EF4-FFF2-40B4-BE49-F238E27FC236}">
              <a16:creationId xmlns:a16="http://schemas.microsoft.com/office/drawing/2014/main" id="{2BBC5043-2B87-4F28-9B7D-FBB0B8893A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19</xdr:col>
      <xdr:colOff>695325</xdr:colOff>
      <xdr:row>12</xdr:row>
      <xdr:rowOff>107947</xdr:rowOff>
    </xdr:from>
    <xdr:to>
      <xdr:col>21</xdr:col>
      <xdr:colOff>626160</xdr:colOff>
      <xdr:row>32</xdr:row>
      <xdr:rowOff>142875</xdr:rowOff>
    </xdr:to>
    <mc:AlternateContent xmlns:mc="http://schemas.openxmlformats.org/markup-compatibility/2006">
      <mc:Choice xmlns:a14="http://schemas.microsoft.com/office/drawing/2010/main" Requires="a14">
        <xdr:graphicFrame macro="">
          <xdr:nvGraphicFramePr>
            <xdr:cNvPr id="2" name="Admin 2">
              <a:extLst>
                <a:ext uri="{FF2B5EF4-FFF2-40B4-BE49-F238E27FC236}">
                  <a16:creationId xmlns:a16="http://schemas.microsoft.com/office/drawing/2014/main" id="{5B2FF480-B695-4C3D-B60D-FF56363BDF9B}"/>
                </a:ext>
              </a:extLst>
            </xdr:cNvPr>
            <xdr:cNvGraphicFramePr/>
          </xdr:nvGraphicFramePr>
          <xdr:xfrm>
            <a:off x="0" y="0"/>
            <a:ext cx="0" cy="0"/>
          </xdr:xfrm>
          <a:graphic>
            <a:graphicData uri="http://schemas.microsoft.com/office/drawing/2010/slicer">
              <sle:slicer xmlns:sle="http://schemas.microsoft.com/office/drawing/2010/slicer" name="Admin 2"/>
            </a:graphicData>
          </a:graphic>
        </xdr:graphicFrame>
      </mc:Choice>
      <mc:Fallback>
        <xdr:sp macro="" textlink="">
          <xdr:nvSpPr>
            <xdr:cNvPr id="0" name=""/>
            <xdr:cNvSpPr>
              <a:spLocks noTextEdit="1"/>
            </xdr:cNvSpPr>
          </xdr:nvSpPr>
          <xdr:spPr>
            <a:xfrm>
              <a:off x="17275175" y="2047872"/>
              <a:ext cx="1848535" cy="605472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c:userShapes xmlns:c="http://schemas.openxmlformats.org/drawingml/2006/chart">
  <cdr:relSizeAnchor xmlns:cdr="http://schemas.openxmlformats.org/drawingml/2006/chartDrawing">
    <cdr:from>
      <cdr:x>0.20498</cdr:x>
      <cdr:y>0.05891</cdr:y>
    </cdr:from>
    <cdr:to>
      <cdr:x>0.8981</cdr:x>
      <cdr:y>0.15677</cdr:y>
    </cdr:to>
    <cdr:sp macro="" textlink="">
      <cdr:nvSpPr>
        <cdr:cNvPr id="2" name="TextBox 1">
          <a:extLst xmlns:a="http://schemas.openxmlformats.org/drawingml/2006/main">
            <a:ext uri="{FF2B5EF4-FFF2-40B4-BE49-F238E27FC236}">
              <a16:creationId xmlns:a16="http://schemas.microsoft.com/office/drawing/2014/main" id="{33DD65AC-8E5D-C2E7-B1F9-9E248ADA2E56}"/>
            </a:ext>
          </a:extLst>
        </cdr:cNvPr>
        <cdr:cNvSpPr txBox="1"/>
      </cdr:nvSpPr>
      <cdr:spPr>
        <a:xfrm xmlns:a="http://schemas.openxmlformats.org/drawingml/2006/main">
          <a:off x="1623907" y="352334"/>
          <a:ext cx="5491198" cy="58535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US" sz="1400"/>
            <a:t>Counts of Severe Wastin</a:t>
          </a:r>
          <a:r>
            <a:rPr lang="en-US" sz="1400" baseline="0"/>
            <a:t>g Annual Number of Children in Need of SAM Treatment and Expected A</a:t>
          </a:r>
          <a:r>
            <a:rPr lang="en-US" sz="1400"/>
            <a:t>dmissions by Month </a:t>
          </a:r>
          <a:r>
            <a:rPr lang="en-US" sz="1400" baseline="0"/>
            <a:t>for children 0-59 months of age</a:t>
          </a:r>
          <a:r>
            <a:rPr lang="en-US" sz="1400"/>
            <a:t> </a:t>
          </a:r>
        </a:p>
      </cdr:txBody>
    </cdr:sp>
  </cdr:relSizeAnchor>
  <cdr:relSizeAnchor xmlns:cdr="http://schemas.openxmlformats.org/drawingml/2006/chartDrawing">
    <cdr:from>
      <cdr:x>0</cdr:x>
      <cdr:y>0.05206</cdr:y>
    </cdr:from>
    <cdr:to>
      <cdr:x>0.39036</cdr:x>
      <cdr:y>0.10099</cdr:y>
    </cdr:to>
    <cdr:sp macro="" textlink="">
      <cdr:nvSpPr>
        <cdr:cNvPr id="3" name="TextBox 1">
          <a:extLst xmlns:a="http://schemas.openxmlformats.org/drawingml/2006/main">
            <a:ext uri="{FF2B5EF4-FFF2-40B4-BE49-F238E27FC236}">
              <a16:creationId xmlns:a16="http://schemas.microsoft.com/office/drawing/2014/main" id="{D3647D21-71A1-13F5-9844-99143751A91D}"/>
            </a:ext>
          </a:extLst>
        </cdr:cNvPr>
        <cdr:cNvSpPr txBox="1"/>
      </cdr:nvSpPr>
      <cdr:spPr>
        <a:xfrm xmlns:a="http://schemas.openxmlformats.org/drawingml/2006/main">
          <a:off x="0" y="286124"/>
          <a:ext cx="3126441" cy="26894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Count</a:t>
          </a:r>
        </a:p>
        <a:p xmlns:a="http://schemas.openxmlformats.org/drawingml/2006/main">
          <a:endParaRPr lang="en-US" sz="1100"/>
        </a:p>
      </cdr:txBody>
    </cdr:sp>
  </cdr:relSizeAnchor>
</c:userShapes>
</file>

<file path=xl/drawings/drawing6.xml><?xml version="1.0" encoding="utf-8"?>
<c:userShapes xmlns:c="http://schemas.openxmlformats.org/drawingml/2006/chart">
  <cdr:relSizeAnchor xmlns:cdr="http://schemas.openxmlformats.org/drawingml/2006/chartDrawing">
    <cdr:from>
      <cdr:x>0.20498</cdr:x>
      <cdr:y>0.05891</cdr:y>
    </cdr:from>
    <cdr:to>
      <cdr:x>0.8981</cdr:x>
      <cdr:y>0.15677</cdr:y>
    </cdr:to>
    <cdr:sp macro="" textlink="">
      <cdr:nvSpPr>
        <cdr:cNvPr id="2" name="TextBox 1">
          <a:extLst xmlns:a="http://schemas.openxmlformats.org/drawingml/2006/main">
            <a:ext uri="{FF2B5EF4-FFF2-40B4-BE49-F238E27FC236}">
              <a16:creationId xmlns:a16="http://schemas.microsoft.com/office/drawing/2014/main" id="{33DD65AC-8E5D-C2E7-B1F9-9E248ADA2E56}"/>
            </a:ext>
          </a:extLst>
        </cdr:cNvPr>
        <cdr:cNvSpPr txBox="1"/>
      </cdr:nvSpPr>
      <cdr:spPr>
        <a:xfrm xmlns:a="http://schemas.openxmlformats.org/drawingml/2006/main">
          <a:off x="1623907" y="352334"/>
          <a:ext cx="5491198" cy="58535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US" sz="1400"/>
            <a:t>CUMULATIVE Severe Wastin</a:t>
          </a:r>
          <a:r>
            <a:rPr lang="en-US" sz="1400" baseline="0"/>
            <a:t>g Annual Number of Children in Need of SAM Treatment and CUMULTATIVE Expected A</a:t>
          </a:r>
          <a:r>
            <a:rPr lang="en-US" sz="1400"/>
            <a:t>dmissions by Month </a:t>
          </a:r>
          <a:r>
            <a:rPr lang="en-US" sz="1400" baseline="0"/>
            <a:t>for children 0-59 months of age</a:t>
          </a:r>
          <a:r>
            <a:rPr lang="en-US" sz="1400"/>
            <a:t> </a:t>
          </a:r>
        </a:p>
      </cdr:txBody>
    </cdr:sp>
  </cdr:relSizeAnchor>
  <cdr:relSizeAnchor xmlns:cdr="http://schemas.openxmlformats.org/drawingml/2006/chartDrawing">
    <cdr:from>
      <cdr:x>0</cdr:x>
      <cdr:y>0.05206</cdr:y>
    </cdr:from>
    <cdr:to>
      <cdr:x>0.39036</cdr:x>
      <cdr:y>0.10099</cdr:y>
    </cdr:to>
    <cdr:sp macro="" textlink="">
      <cdr:nvSpPr>
        <cdr:cNvPr id="3" name="TextBox 1">
          <a:extLst xmlns:a="http://schemas.openxmlformats.org/drawingml/2006/main">
            <a:ext uri="{FF2B5EF4-FFF2-40B4-BE49-F238E27FC236}">
              <a16:creationId xmlns:a16="http://schemas.microsoft.com/office/drawing/2014/main" id="{D3647D21-71A1-13F5-9844-99143751A91D}"/>
            </a:ext>
          </a:extLst>
        </cdr:cNvPr>
        <cdr:cNvSpPr txBox="1"/>
      </cdr:nvSpPr>
      <cdr:spPr>
        <a:xfrm xmlns:a="http://schemas.openxmlformats.org/drawingml/2006/main">
          <a:off x="0" y="286124"/>
          <a:ext cx="3126441" cy="26894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Count</a:t>
          </a:r>
        </a:p>
        <a:p xmlns:a="http://schemas.openxmlformats.org/drawingml/2006/main">
          <a:endParaRPr lang="en-US" sz="1100"/>
        </a:p>
      </cdr:txBody>
    </cdr:sp>
  </cdr:relSizeAnchor>
</c:userShapes>
</file>

<file path=xl/drawings/drawing7.xml><?xml version="1.0" encoding="utf-8"?>
<xdr:wsDr xmlns:xdr="http://schemas.openxmlformats.org/drawingml/2006/spreadsheetDrawing" xmlns:a="http://schemas.openxmlformats.org/drawingml/2006/main">
  <xdr:twoCellAnchor editAs="oneCell">
    <xdr:from>
      <xdr:col>14</xdr:col>
      <xdr:colOff>304800</xdr:colOff>
      <xdr:row>35</xdr:row>
      <xdr:rowOff>63500</xdr:rowOff>
    </xdr:from>
    <xdr:to>
      <xdr:col>29</xdr:col>
      <xdr:colOff>369719</xdr:colOff>
      <xdr:row>55</xdr:row>
      <xdr:rowOff>86255</xdr:rowOff>
    </xdr:to>
    <xdr:pic>
      <xdr:nvPicPr>
        <xdr:cNvPr id="2" name="Picture 1">
          <a:extLst>
            <a:ext uri="{FF2B5EF4-FFF2-40B4-BE49-F238E27FC236}">
              <a16:creationId xmlns:a16="http://schemas.microsoft.com/office/drawing/2014/main" id="{7AA41C23-BB7C-BCC4-6019-983BEB5FEC50}"/>
            </a:ext>
          </a:extLst>
        </xdr:cNvPr>
        <xdr:cNvPicPr>
          <a:picLocks noChangeAspect="1"/>
        </xdr:cNvPicPr>
      </xdr:nvPicPr>
      <xdr:blipFill>
        <a:blip xmlns:r="http://schemas.openxmlformats.org/officeDocument/2006/relationships" r:embed="rId1"/>
        <a:stretch>
          <a:fillRect/>
        </a:stretch>
      </xdr:blipFill>
      <xdr:spPr>
        <a:xfrm>
          <a:off x="11934825" y="6435725"/>
          <a:ext cx="10113794" cy="4023255"/>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38</xdr:col>
      <xdr:colOff>923400</xdr:colOff>
      <xdr:row>124</xdr:row>
      <xdr:rowOff>59017</xdr:rowOff>
    </xdr:from>
    <xdr:to>
      <xdr:col>43</xdr:col>
      <xdr:colOff>112163</xdr:colOff>
      <xdr:row>137</xdr:row>
      <xdr:rowOff>45011</xdr:rowOff>
    </xdr:to>
    <xdr:pic>
      <xdr:nvPicPr>
        <xdr:cNvPr id="5" name="Picture 4">
          <a:extLst>
            <a:ext uri="{FF2B5EF4-FFF2-40B4-BE49-F238E27FC236}">
              <a16:creationId xmlns:a16="http://schemas.microsoft.com/office/drawing/2014/main" id="{A143BCC0-2032-1588-9E5F-E0EBD9801469}"/>
            </a:ext>
          </a:extLst>
        </xdr:cNvPr>
        <xdr:cNvPicPr>
          <a:picLocks noChangeAspect="1"/>
        </xdr:cNvPicPr>
      </xdr:nvPicPr>
      <xdr:blipFill>
        <a:blip xmlns:r="http://schemas.openxmlformats.org/officeDocument/2006/relationships" r:embed="rId1"/>
        <a:stretch>
          <a:fillRect/>
        </a:stretch>
      </xdr:blipFill>
      <xdr:spPr>
        <a:xfrm>
          <a:off x="58177309" y="2760653"/>
          <a:ext cx="4055755" cy="2690806"/>
        </a:xfrm>
        <a:prstGeom prst="rect">
          <a:avLst/>
        </a:prstGeom>
      </xdr:spPr>
    </xdr:pic>
    <xdr:clientData/>
  </xdr:twoCellAnchor>
  <xdr:twoCellAnchor editAs="oneCell">
    <xdr:from>
      <xdr:col>26</xdr:col>
      <xdr:colOff>262334</xdr:colOff>
      <xdr:row>129</xdr:row>
      <xdr:rowOff>146050</xdr:rowOff>
    </xdr:from>
    <xdr:to>
      <xdr:col>27</xdr:col>
      <xdr:colOff>1255854</xdr:colOff>
      <xdr:row>141</xdr:row>
      <xdr:rowOff>50797</xdr:rowOff>
    </xdr:to>
    <mc:AlternateContent xmlns:mc="http://schemas.openxmlformats.org/markup-compatibility/2006" xmlns:a14="http://schemas.microsoft.com/office/drawing/2010/main">
      <mc:Choice Requires="a14">
        <xdr:graphicFrame macro="">
          <xdr:nvGraphicFramePr>
            <xdr:cNvPr id="2" name="Admin">
              <a:extLst>
                <a:ext uri="{FF2B5EF4-FFF2-40B4-BE49-F238E27FC236}">
                  <a16:creationId xmlns:a16="http://schemas.microsoft.com/office/drawing/2014/main" id="{111E713B-AF03-3432-AFE1-9FFD85B6BF43}"/>
                </a:ext>
              </a:extLst>
            </xdr:cNvPr>
            <xdr:cNvGraphicFramePr/>
          </xdr:nvGraphicFramePr>
          <xdr:xfrm>
            <a:off x="0" y="0"/>
            <a:ext cx="0" cy="0"/>
          </xdr:xfrm>
          <a:graphic>
            <a:graphicData uri="http://schemas.microsoft.com/office/drawing/2010/slicer">
              <sle:slicer xmlns:sle="http://schemas.microsoft.com/office/drawing/2010/slicer" name="Admin"/>
            </a:graphicData>
          </a:graphic>
        </xdr:graphicFrame>
      </mc:Choice>
      <mc:Fallback xmlns="">
        <xdr:sp macro="" textlink="">
          <xdr:nvSpPr>
            <xdr:cNvPr id="0" name=""/>
            <xdr:cNvSpPr>
              <a:spLocks noTextEdit="1"/>
            </xdr:cNvSpPr>
          </xdr:nvSpPr>
          <xdr:spPr>
            <a:xfrm>
              <a:off x="25674100" y="27731757"/>
              <a:ext cx="1870754" cy="232839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istrator" refreshedDate="45632.556388425925" backgroundQuery="1" createdVersion="8" refreshedVersion="8" minRefreshableVersion="3" recordCount="0" supportSubquery="1" supportAdvancedDrill="1" xr:uid="{3D555FCB-0C05-4910-8367-4E56041FFA90}">
  <cacheSource type="external" connectionId="1"/>
  <cacheFields count="15">
    <cacheField name="[b0to5].[Admin].[Admin]" caption="Admin" numFmtId="0" level="1">
      <sharedItems count="99">
        <s v="Badakhshan"/>
        <s v="Badghis"/>
        <s v="Baghlan"/>
        <s v="Balkh"/>
        <s v="Bamyan"/>
        <s v="Dykundi"/>
        <s v="Farah"/>
        <s v="Faryab"/>
        <s v="Ghazni"/>
        <s v="Ghor"/>
        <s v="Helmand"/>
        <s v="Hirat"/>
        <s v="Jawzjan"/>
        <s v="Kabul"/>
        <s v="Kandahar"/>
        <s v="Kapisa"/>
        <s v="Khost"/>
        <s v="Kunar"/>
        <s v="Kunduz"/>
        <s v="Laghman"/>
        <s v="Logar"/>
        <s v="Nangarhar"/>
        <s v="Nimroz"/>
        <s v="Nuristan"/>
        <s v="Paktika"/>
        <s v="Paktya"/>
        <s v="Panjsher"/>
        <s v="Parwan"/>
        <s v="Samangan"/>
        <s v="Sar-e-Pul"/>
        <s v="Z_empty_row_1"/>
        <s v="Z_empty_row_32"/>
        <s v="Z_empty_row_33"/>
        <s v="Z_empty_row_34"/>
        <s v="Z_empty_row_35"/>
        <s v="Z_empty_row_36"/>
        <s v="Z_empty_row_37"/>
        <s v="Z_empty_row_38"/>
        <s v="Z_empty_row_39"/>
        <s v="Z_empty_row_40"/>
        <s v="Z_empty_row_41"/>
        <s v="Z_empty_row_42"/>
        <s v="Z_empty_row_43"/>
        <s v="Z_empty_row_44"/>
        <s v="Z_empty_row_45"/>
        <s v="Z_empty_row_46"/>
        <s v="Z_empty_row_47"/>
        <s v="Z_empty_row_48"/>
        <s v="Z_empty_row_49"/>
        <s v="Z_empty_row_50"/>
        <s v="Z_empty_row_51"/>
        <s v="Z_empty_row_52"/>
        <s v="Z_empty_row_53"/>
        <s v="Z_empty_row_54"/>
        <s v="Z_empty_row_55"/>
        <s v="Z_empty_row_56"/>
        <s v="Z_empty_row_57"/>
        <s v="Z_empty_row_58"/>
        <s v="Z_empty_row_59"/>
        <s v="Z_empty_row_60"/>
        <s v="Z_empty_row_61"/>
        <s v="Z_empty_row_62"/>
        <s v="Z_empty_row_63"/>
        <s v="Z_empty_row_64"/>
        <s v="Z_empty_row_65"/>
        <s v="Z_empty_row_66"/>
        <s v="Z_empty_row_67"/>
        <s v="Z_empty_row_68"/>
        <s v="Z_empty_row_69"/>
        <s v="Z_empty_row_70"/>
        <s v="Z_empty_row_71"/>
        <s v="Z_empty_row_72"/>
        <s v="Z_empty_row_73"/>
        <s v="Z_empty_row_74"/>
        <s v="Z_empty_row_75"/>
        <s v="Z_empty_row_76"/>
        <s v="Z_empty_row_77"/>
        <s v="Z_empty_row_78"/>
        <s v="Z_empty_row_79"/>
        <s v="Z_empty_row_80"/>
        <s v="Z_empty_row_81"/>
        <s v="Z_empty_row_82"/>
        <s v="Z_empty_row_83"/>
        <s v="Z_empty_row_84"/>
        <s v="Z_empty_row_85"/>
        <s v="Z_empty_row_86"/>
        <s v="Z_empty_row_87"/>
        <s v="Z_empty_row_88"/>
        <s v="Z_empty_row_89"/>
        <s v="Z_empty_row_90"/>
        <s v="Z_empty_row_91"/>
        <s v="Z_empty_row_92"/>
        <s v="Z_empty_row_93"/>
        <s v="Z_empty_row_94"/>
        <s v="Z_empty_row_95"/>
        <s v="Z_empty_row_96"/>
        <s v="Z_empty_row_97"/>
        <s v="Z_empty_row_98"/>
        <s v="Z_empty_row_99"/>
      </sharedItems>
    </cacheField>
    <cacheField name="[Measures].[Sum of Jan 3]" caption="Sum of Jan 3" numFmtId="0" hierarchy="93" level="32767"/>
    <cacheField name="[Measures].[Sum of Feb 3]" caption="Sum of Feb 3" numFmtId="0" hierarchy="94" level="32767"/>
    <cacheField name="[Measures].[Sum of Mar 3]" caption="Sum of Mar 3" numFmtId="0" hierarchy="95" level="32767"/>
    <cacheField name="[Measures].[Sum of Apr 3]" caption="Sum of Apr 3" numFmtId="0" hierarchy="96" level="32767"/>
    <cacheField name="[Measures].[Sum of May 3]" caption="Sum of May 3" numFmtId="0" hierarchy="97" level="32767"/>
    <cacheField name="[Measures].[Sum of Jun 3]" caption="Sum of Jun 3" numFmtId="0" hierarchy="98" level="32767"/>
    <cacheField name="[Measures].[Sum of Jul 3]" caption="Sum of Jul 3" numFmtId="0" hierarchy="99" level="32767"/>
    <cacheField name="[Measures].[Sum of Aug 3]" caption="Sum of Aug 3" numFmtId="0" hierarchy="100" level="32767"/>
    <cacheField name="[Measures].[Sum of Sep 3]" caption="Sum of Sep 3" numFmtId="0" hierarchy="101" level="32767"/>
    <cacheField name="[Measures].[Sum of Oct 3]" caption="Sum of Oct 3" numFmtId="0" hierarchy="102" level="32767"/>
    <cacheField name="[Measures].[Sum of Nov 3]" caption="Sum of Nov 3" numFmtId="0" hierarchy="103" level="32767"/>
    <cacheField name="[Measures].[Sum of Dec 3]" caption="Sum of Dec 3" numFmtId="0" hierarchy="104" level="32767"/>
    <cacheField name="[b6to59].[Admin].[Admin]" caption="Admin" numFmtId="0" hierarchy="13" level="1">
      <sharedItems containsSemiMixedTypes="0" containsNonDate="0" containsString="0"/>
    </cacheField>
    <cacheField name="[p6to59].[Admin].[Admin]" caption="Admin" numFmtId="0" hierarchy="56" level="1">
      <sharedItems containsSemiMixedTypes="0" containsNonDate="0" containsString="0"/>
    </cacheField>
  </cacheFields>
  <cacheHierarchies count="129">
    <cacheHierarchy uniqueName="[b0to5].[Admin]" caption="Admin" attribute="1" defaultMemberUniqueName="[b0to5].[Admin].[All]" allUniqueName="[b0to5].[Admin].[All]" dimensionUniqueName="[b0to5]" displayFolder="" count="2" memberValueDatatype="130" unbalanced="0">
      <fieldsUsage count="2">
        <fieldUsage x="-1"/>
        <fieldUsage x="0"/>
      </fieldsUsage>
    </cacheHierarchy>
    <cacheHierarchy uniqueName="[b0to5].[Jan]" caption="Jan" attribute="1" defaultMemberUniqueName="[b0to5].[Jan].[All]" allUniqueName="[b0to5].[Jan].[All]" dimensionUniqueName="[b0to5]" displayFolder="" count="0" memberValueDatatype="5" unbalanced="0"/>
    <cacheHierarchy uniqueName="[b0to5].[Feb]" caption="Feb" attribute="1" defaultMemberUniqueName="[b0to5].[Feb].[All]" allUniqueName="[b0to5].[Feb].[All]" dimensionUniqueName="[b0to5]" displayFolder="" count="0" memberValueDatatype="5" unbalanced="0"/>
    <cacheHierarchy uniqueName="[b0to5].[Mar]" caption="Mar" attribute="1" defaultMemberUniqueName="[b0to5].[Mar].[All]" allUniqueName="[b0to5].[Mar].[All]" dimensionUniqueName="[b0to5]" displayFolder="" count="0" memberValueDatatype="5" unbalanced="0"/>
    <cacheHierarchy uniqueName="[b0to5].[Apr]" caption="Apr" attribute="1" defaultMemberUniqueName="[b0to5].[Apr].[All]" allUniqueName="[b0to5].[Apr].[All]" dimensionUniqueName="[b0to5]" displayFolder="" count="0" memberValueDatatype="5" unbalanced="0"/>
    <cacheHierarchy uniqueName="[b0to5].[May]" caption="May" attribute="1" defaultMemberUniqueName="[b0to5].[May].[All]" allUniqueName="[b0to5].[May].[All]" dimensionUniqueName="[b0to5]" displayFolder="" count="0" memberValueDatatype="5" unbalanced="0"/>
    <cacheHierarchy uniqueName="[b0to5].[Jun]" caption="Jun" attribute="1" defaultMemberUniqueName="[b0to5].[Jun].[All]" allUniqueName="[b0to5].[Jun].[All]" dimensionUniqueName="[b0to5]" displayFolder="" count="0" memberValueDatatype="5" unbalanced="0"/>
    <cacheHierarchy uniqueName="[b0to5].[Jul]" caption="Jul" attribute="1" defaultMemberUniqueName="[b0to5].[Jul].[All]" allUniqueName="[b0to5].[Jul].[All]" dimensionUniqueName="[b0to5]" displayFolder="" count="0" memberValueDatatype="5" unbalanced="0"/>
    <cacheHierarchy uniqueName="[b0to5].[Aug]" caption="Aug" attribute="1" defaultMemberUniqueName="[b0to5].[Aug].[All]" allUniqueName="[b0to5].[Aug].[All]" dimensionUniqueName="[b0to5]" displayFolder="" count="0" memberValueDatatype="5" unbalanced="0"/>
    <cacheHierarchy uniqueName="[b0to5].[Sep]" caption="Sep" attribute="1" defaultMemberUniqueName="[b0to5].[Sep].[All]" allUniqueName="[b0to5].[Sep].[All]" dimensionUniqueName="[b0to5]" displayFolder="" count="0" memberValueDatatype="5" unbalanced="0"/>
    <cacheHierarchy uniqueName="[b0to5].[Oct]" caption="Oct" attribute="1" defaultMemberUniqueName="[b0to5].[Oct].[All]" allUniqueName="[b0to5].[Oct].[All]" dimensionUniqueName="[b0to5]" displayFolder="" count="0" memberValueDatatype="5" unbalanced="0"/>
    <cacheHierarchy uniqueName="[b0to5].[Nov]" caption="Nov" attribute="1" defaultMemberUniqueName="[b0to5].[Nov].[All]" allUniqueName="[b0to5].[Nov].[All]" dimensionUniqueName="[b0to5]" displayFolder="" count="0" memberValueDatatype="5" unbalanced="0"/>
    <cacheHierarchy uniqueName="[b0to5].[Dec]" caption="Dec" attribute="1" defaultMemberUniqueName="[b0to5].[Dec].[All]" allUniqueName="[b0to5].[Dec].[All]" dimensionUniqueName="[b0to5]" displayFolder="" count="0" memberValueDatatype="5" unbalanced="0"/>
    <cacheHierarchy uniqueName="[b6to59].[Admin]" caption="Admin" attribute="1" defaultMemberUniqueName="[b6to59].[Admin].[All]" allUniqueName="[b6to59].[Admin].[All]" dimensionUniqueName="[b6to59]" displayFolder="" count="2" memberValueDatatype="130" unbalanced="0">
      <fieldsUsage count="2">
        <fieldUsage x="-1"/>
        <fieldUsage x="13"/>
      </fieldsUsage>
    </cacheHierarchy>
    <cacheHierarchy uniqueName="[b6to59].[Jan]" caption="Jan" attribute="1" defaultMemberUniqueName="[b6to59].[Jan].[All]" allUniqueName="[b6to59].[Jan].[All]" dimensionUniqueName="[b6to59]" displayFolder="" count="0" memberValueDatatype="5" unbalanced="0"/>
    <cacheHierarchy uniqueName="[b6to59].[Feb]" caption="Feb" attribute="1" defaultMemberUniqueName="[b6to59].[Feb].[All]" allUniqueName="[b6to59].[Feb].[All]" dimensionUniqueName="[b6to59]" displayFolder="" count="0" memberValueDatatype="5" unbalanced="0"/>
    <cacheHierarchy uniqueName="[b6to59].[Mar]" caption="Mar" attribute="1" defaultMemberUniqueName="[b6to59].[Mar].[All]" allUniqueName="[b6to59].[Mar].[All]" dimensionUniqueName="[b6to59]" displayFolder="" count="0" memberValueDatatype="5" unbalanced="0"/>
    <cacheHierarchy uniqueName="[b6to59].[Apr]" caption="Apr" attribute="1" defaultMemberUniqueName="[b6to59].[Apr].[All]" allUniqueName="[b6to59].[Apr].[All]" dimensionUniqueName="[b6to59]" displayFolder="" count="0" memberValueDatatype="5" unbalanced="0"/>
    <cacheHierarchy uniqueName="[b6to59].[May]" caption="May" attribute="1" defaultMemberUniqueName="[b6to59].[May].[All]" allUniqueName="[b6to59].[May].[All]" dimensionUniqueName="[b6to59]" displayFolder="" count="0" memberValueDatatype="5" unbalanced="0"/>
    <cacheHierarchy uniqueName="[b6to59].[Jun]" caption="Jun" attribute="1" defaultMemberUniqueName="[b6to59].[Jun].[All]" allUniqueName="[b6to59].[Jun].[All]" dimensionUniqueName="[b6to59]" displayFolder="" count="0" memberValueDatatype="5" unbalanced="0"/>
    <cacheHierarchy uniqueName="[b6to59].[Jul]" caption="Jul" attribute="1" defaultMemberUniqueName="[b6to59].[Jul].[All]" allUniqueName="[b6to59].[Jul].[All]" dimensionUniqueName="[b6to59]" displayFolder="" count="0" memberValueDatatype="5" unbalanced="0"/>
    <cacheHierarchy uniqueName="[b6to59].[Aug]" caption="Aug" attribute="1" defaultMemberUniqueName="[b6to59].[Aug].[All]" allUniqueName="[b6to59].[Aug].[All]" dimensionUniqueName="[b6to59]" displayFolder="" count="0" memberValueDatatype="5" unbalanced="0"/>
    <cacheHierarchy uniqueName="[b6to59].[Sep]" caption="Sep" attribute="1" defaultMemberUniqueName="[b6to59].[Sep].[All]" allUniqueName="[b6to59].[Sep].[All]" dimensionUniqueName="[b6to59]" displayFolder="" count="0" memberValueDatatype="5" unbalanced="0"/>
    <cacheHierarchy uniqueName="[b6to59].[Oct]" caption="Oct" attribute="1" defaultMemberUniqueName="[b6to59].[Oct].[All]" allUniqueName="[b6to59].[Oct].[All]" dimensionUniqueName="[b6to59]" displayFolder="" count="0" memberValueDatatype="5" unbalanced="0"/>
    <cacheHierarchy uniqueName="[b6to59].[Nov]" caption="Nov" attribute="1" defaultMemberUniqueName="[b6to59].[Nov].[All]" allUniqueName="[b6to59].[Nov].[All]" dimensionUniqueName="[b6to59]" displayFolder="" count="0" memberValueDatatype="5" unbalanced="0"/>
    <cacheHierarchy uniqueName="[b6to59].[Dec]" caption="Dec" attribute="1" defaultMemberUniqueName="[b6to59].[Dec].[All]" allUniqueName="[b6to59].[Dec].[All]" dimensionUniqueName="[b6to59]" displayFolder="" count="0" memberValueDatatype="5" unbalanced="0"/>
    <cacheHierarchy uniqueName="[DataEntry].[National or overall]" caption="National or overall" attribute="1" defaultMemberUniqueName="[DataEntry].[National or overall].[All]" allUniqueName="[DataEntry].[National or overall].[All]" dimensionUniqueName="[DataEntry]" displayFolder="" count="0" memberValueDatatype="130" unbalanced="0"/>
    <cacheHierarchy uniqueName="[DataEntry].[Admin 1 or Admin 2]" caption="Admin 1 or Admin 2" attribute="1" defaultMemberUniqueName="[DataEntry].[Admin 1 or Admin 2].[All]" allUniqueName="[DataEntry].[Admin 1 or Admin 2].[All]" dimensionUniqueName="[DataEntry]" displayFolder="" count="0" memberValueDatatype="130" unbalanced="0"/>
    <cacheHierarchy uniqueName="[DataEntry].[Total Population]" caption="Total Population" attribute="1" defaultMemberUniqueName="[DataEntry].[Total Population].[All]" allUniqueName="[DataEntry].[Total Population].[All]" dimensionUniqueName="[DataEntry]" displayFolder="" count="0" memberValueDatatype="5" unbalanced="0"/>
    <cacheHierarchy uniqueName="[DataEntry].[cGAM % USED IN CALCULATIONS]" caption="cGAM % USED IN CALCULATIONS" attribute="1" defaultMemberUniqueName="[DataEntry].[cGAM % USED IN CALCULATIONS].[All]" allUniqueName="[DataEntry].[cGAM % USED IN CALCULATIONS].[All]" dimensionUniqueName="[DataEntry]" displayFolder="" count="0" memberValueDatatype="5" unbalanced="0"/>
    <cacheHierarchy uniqueName="[DataEntry].[cGAM % (WHZ and/or MUAC) Children 6-59M]" caption="cGAM % (WHZ and/or MUAC) Children 6-59M" attribute="1" defaultMemberUniqueName="[DataEntry].[cGAM % (WHZ and/or MUAC) Children 6-59M].[All]" allUniqueName="[DataEntry].[cGAM % (WHZ and/or MUAC) Children 6-59M].[All]" dimensionUniqueName="[DataEntry]" displayFolder="" count="0" memberValueDatatype="5" unbalanced="0"/>
    <cacheHierarchy uniqueName="[DataEntry].[GAM % (WHZ) Children 6-59M]" caption="GAM % (WHZ) Children 6-59M" attribute="1" defaultMemberUniqueName="[DataEntry].[GAM % (WHZ) Children 6-59M].[All]" allUniqueName="[DataEntry].[GAM % (WHZ) Children 6-59M].[All]" dimensionUniqueName="[DataEntry]" displayFolder="" count="0" memberValueDatatype="130" unbalanced="0"/>
    <cacheHierarchy uniqueName="[DataEntry].[GAM % (MUAC) Children 6-59M]" caption="GAM % (MUAC) Children 6-59M" attribute="1" defaultMemberUniqueName="[DataEntry].[GAM % (MUAC) Children 6-59M].[All]" allUniqueName="[DataEntry].[GAM % (MUAC) Children 6-59M].[All]" dimensionUniqueName="[DataEntry]" displayFolder="" count="0" memberValueDatatype="130" unbalanced="0"/>
    <cacheHierarchy uniqueName="[DataEntry].[cMAM % USED IN CALCULATIONS]" caption="cMAM % USED IN CALCULATIONS" attribute="1" defaultMemberUniqueName="[DataEntry].[cMAM % USED IN CALCULATIONS].[All]" allUniqueName="[DataEntry].[cMAM % USED IN CALCULATIONS].[All]" dimensionUniqueName="[DataEntry]" displayFolder="" count="0" memberValueDatatype="5" unbalanced="0"/>
    <cacheHierarchy uniqueName="[DataEntry].[cMAM % Children 6-59M (WFH or MUAC)]" caption="cMAM % Children 6-59M (WFH or MUAC)" attribute="1" defaultMemberUniqueName="[DataEntry].[cMAM % Children 6-59M (WFH or MUAC)].[All]" allUniqueName="[DataEntry].[cMAM % Children 6-59M (WFH or MUAC)].[All]" dimensionUniqueName="[DataEntry]" displayFolder="" count="0" memberValueDatatype="5" unbalanced="0"/>
    <cacheHierarchy uniqueName="[DataEntry].[MAM % Children 6-59M (WHZ)]" caption="MAM % Children 6-59M (WHZ)" attribute="1" defaultMemberUniqueName="[DataEntry].[MAM % Children 6-59M (WHZ)].[All]" allUniqueName="[DataEntry].[MAM % Children 6-59M (WHZ)].[All]" dimensionUniqueName="[DataEntry]" displayFolder="" count="0" memberValueDatatype="20" unbalanced="0"/>
    <cacheHierarchy uniqueName="[DataEntry].[MAM % Children 6-59M (MUAC)]" caption="MAM % Children 6-59M (MUAC)" attribute="1" defaultMemberUniqueName="[DataEntry].[MAM % Children 6-59M (MUAC)].[All]" allUniqueName="[DataEntry].[MAM % Children 6-59M (MUAC)].[All]" dimensionUniqueName="[DataEntry]" displayFolder="" count="0" memberValueDatatype="20" unbalanced="0"/>
    <cacheHierarchy uniqueName="[DataEntry].[cSAM % USED IN CALCULATIONS]" caption="cSAM % USED IN CALCULATIONS" attribute="1" defaultMemberUniqueName="[DataEntry].[cSAM % USED IN CALCULATIONS].[All]" allUniqueName="[DataEntry].[cSAM % USED IN CALCULATIONS].[All]" dimensionUniqueName="[DataEntry]" displayFolder="" count="0" memberValueDatatype="5" unbalanced="0"/>
    <cacheHierarchy uniqueName="[DataEntry].[cSAM %  (WFH and/or MUAC or nutritional edema) 6-59M]" caption="cSAM %  (WFH and/or MUAC or nutritional edema) 6-59M" attribute="1" defaultMemberUniqueName="[DataEntry].[cSAM %  (WFH and/or MUAC or nutritional edema) 6-59M].[All]" allUniqueName="[DataEntry].[cSAM %  (WFH and/or MUAC or nutritional edema) 6-59M].[All]" dimensionUniqueName="[DataEntry]" displayFolder="" count="0" memberValueDatatype="5" unbalanced="0"/>
    <cacheHierarchy uniqueName="[DataEntry].[SAM % (WHZ or nutritional edema) Children 6-59M]" caption="SAM % (WHZ or nutritional edema) Children 6-59M" attribute="1" defaultMemberUniqueName="[DataEntry].[SAM % (WHZ or nutritional edema) Children 6-59M].[All]" allUniqueName="[DataEntry].[SAM % (WHZ or nutritional edema) Children 6-59M].[All]" dimensionUniqueName="[DataEntry]" displayFolder="" count="0" memberValueDatatype="130" unbalanced="0"/>
    <cacheHierarchy uniqueName="[DataEntry].[SAM % (MUAC or nutritional edema) Children 6-59M]" caption="SAM % (MUAC or nutritional edema) Children 6-59M" attribute="1" defaultMemberUniqueName="[DataEntry].[SAM % (MUAC or nutritional edema) Children 6-59M].[All]" allUniqueName="[DataEntry].[SAM % (MUAC or nutritional edema) Children 6-59M].[All]" dimensionUniqueName="[DataEntry]" displayFolder="" count="0" memberValueDatatype="130" unbalanced="0"/>
    <cacheHierarchy uniqueName="[DataEntry].[Infants 0-5M % (admission criteria for treatment)]" caption="Infants 0-5M % (admission criteria for treatment)" attribute="1" defaultMemberUniqueName="[DataEntry].[Infants 0-5M % (admission criteria for treatment)].[All]" allUniqueName="[DataEntry].[Infants 0-5M % (admission criteria for treatment)].[All]" dimensionUniqueName="[DataEntry]" displayFolder="" count="0" memberValueDatatype="5" unbalanced="0"/>
    <cacheHierarchy uniqueName="[DataEntry].[Acute malnutrition in PBW, %]" caption="Acute malnutrition in PBW, %" attribute="1" defaultMemberUniqueName="[DataEntry].[Acute malnutrition in PBW, %].[All]" allUniqueName="[DataEntry].[Acute malnutrition in PBW, %].[All]" dimensionUniqueName="[DataEntry]" displayFolder="" count="0" memberValueDatatype="5" unbalanced="0"/>
    <cacheHierarchy uniqueName="[p0to5].[Admin]" caption="Admin" attribute="1" defaultMemberUniqueName="[p0to5].[Admin].[All]" allUniqueName="[p0to5].[Admin].[All]" dimensionUniqueName="[p0to5]" displayFolder="" count="0" memberValueDatatype="130" unbalanced="0"/>
    <cacheHierarchy uniqueName="[p0to5].[Jan]" caption="Jan" attribute="1" defaultMemberUniqueName="[p0to5].[Jan].[All]" allUniqueName="[p0to5].[Jan].[All]" dimensionUniqueName="[p0to5]" displayFolder="" count="0" memberValueDatatype="5" unbalanced="0"/>
    <cacheHierarchy uniqueName="[p0to5].[Feb]" caption="Feb" attribute="1" defaultMemberUniqueName="[p0to5].[Feb].[All]" allUniqueName="[p0to5].[Feb].[All]" dimensionUniqueName="[p0to5]" displayFolder="" count="0" memberValueDatatype="5" unbalanced="0"/>
    <cacheHierarchy uniqueName="[p0to5].[Mar]" caption="Mar" attribute="1" defaultMemberUniqueName="[p0to5].[Mar].[All]" allUniqueName="[p0to5].[Mar].[All]" dimensionUniqueName="[p0to5]" displayFolder="" count="0" memberValueDatatype="5" unbalanced="0"/>
    <cacheHierarchy uniqueName="[p0to5].[Apr]" caption="Apr" attribute="1" defaultMemberUniqueName="[p0to5].[Apr].[All]" allUniqueName="[p0to5].[Apr].[All]" dimensionUniqueName="[p0to5]" displayFolder="" count="0" memberValueDatatype="5" unbalanced="0"/>
    <cacheHierarchy uniqueName="[p0to5].[May]" caption="May" attribute="1" defaultMemberUniqueName="[p0to5].[May].[All]" allUniqueName="[p0to5].[May].[All]" dimensionUniqueName="[p0to5]" displayFolder="" count="0" memberValueDatatype="5" unbalanced="0"/>
    <cacheHierarchy uniqueName="[p0to5].[Jun]" caption="Jun" attribute="1" defaultMemberUniqueName="[p0to5].[Jun].[All]" allUniqueName="[p0to5].[Jun].[All]" dimensionUniqueName="[p0to5]" displayFolder="" count="0" memberValueDatatype="5" unbalanced="0"/>
    <cacheHierarchy uniqueName="[p0to5].[Jul]" caption="Jul" attribute="1" defaultMemberUniqueName="[p0to5].[Jul].[All]" allUniqueName="[p0to5].[Jul].[All]" dimensionUniqueName="[p0to5]" displayFolder="" count="0" memberValueDatatype="5" unbalanced="0"/>
    <cacheHierarchy uniqueName="[p0to5].[Aug]" caption="Aug" attribute="1" defaultMemberUniqueName="[p0to5].[Aug].[All]" allUniqueName="[p0to5].[Aug].[All]" dimensionUniqueName="[p0to5]" displayFolder="" count="0" memberValueDatatype="5" unbalanced="0"/>
    <cacheHierarchy uniqueName="[p0to5].[Sep]" caption="Sep" attribute="1" defaultMemberUniqueName="[p0to5].[Sep].[All]" allUniqueName="[p0to5].[Sep].[All]" dimensionUniqueName="[p0to5]" displayFolder="" count="0" memberValueDatatype="5" unbalanced="0"/>
    <cacheHierarchy uniqueName="[p0to5].[Oct]" caption="Oct" attribute="1" defaultMemberUniqueName="[p0to5].[Oct].[All]" allUniqueName="[p0to5].[Oct].[All]" dimensionUniqueName="[p0to5]" displayFolder="" count="0" memberValueDatatype="5" unbalanced="0"/>
    <cacheHierarchy uniqueName="[p0to5].[Nov]" caption="Nov" attribute="1" defaultMemberUniqueName="[p0to5].[Nov].[All]" allUniqueName="[p0to5].[Nov].[All]" dimensionUniqueName="[p0to5]" displayFolder="" count="0" memberValueDatatype="5" unbalanced="0"/>
    <cacheHierarchy uniqueName="[p0to5].[Dec]" caption="Dec" attribute="1" defaultMemberUniqueName="[p0to5].[Dec].[All]" allUniqueName="[p0to5].[Dec].[All]" dimensionUniqueName="[p0to5]" displayFolder="" count="0" memberValueDatatype="5" unbalanced="0"/>
    <cacheHierarchy uniqueName="[p6to59].[Admin]" caption="Admin" attribute="1" defaultMemberUniqueName="[p6to59].[Admin].[All]" allUniqueName="[p6to59].[Admin].[All]" dimensionUniqueName="[p6to59]" displayFolder="" count="2" memberValueDatatype="130" unbalanced="0">
      <fieldsUsage count="2">
        <fieldUsage x="-1"/>
        <fieldUsage x="14"/>
      </fieldsUsage>
    </cacheHierarchy>
    <cacheHierarchy uniqueName="[p6to59].[Jan]" caption="Jan" attribute="1" defaultMemberUniqueName="[p6to59].[Jan].[All]" allUniqueName="[p6to59].[Jan].[All]" dimensionUniqueName="[p6to59]" displayFolder="" count="0" memberValueDatatype="5" unbalanced="0"/>
    <cacheHierarchy uniqueName="[p6to59].[Feb]" caption="Feb" attribute="1" defaultMemberUniqueName="[p6to59].[Feb].[All]" allUniqueName="[p6to59].[Feb].[All]" dimensionUniqueName="[p6to59]" displayFolder="" count="0" memberValueDatatype="5" unbalanced="0"/>
    <cacheHierarchy uniqueName="[p6to59].[Mar]" caption="Mar" attribute="1" defaultMemberUniqueName="[p6to59].[Mar].[All]" allUniqueName="[p6to59].[Mar].[All]" dimensionUniqueName="[p6to59]" displayFolder="" count="0" memberValueDatatype="5" unbalanced="0"/>
    <cacheHierarchy uniqueName="[p6to59].[Apr]" caption="Apr" attribute="1" defaultMemberUniqueName="[p6to59].[Apr].[All]" allUniqueName="[p6to59].[Apr].[All]" dimensionUniqueName="[p6to59]" displayFolder="" count="0" memberValueDatatype="5" unbalanced="0"/>
    <cacheHierarchy uniqueName="[p6to59].[May]" caption="May" attribute="1" defaultMemberUniqueName="[p6to59].[May].[All]" allUniqueName="[p6to59].[May].[All]" dimensionUniqueName="[p6to59]" displayFolder="" count="0" memberValueDatatype="5" unbalanced="0"/>
    <cacheHierarchy uniqueName="[p6to59].[Jun]" caption="Jun" attribute="1" defaultMemberUniqueName="[p6to59].[Jun].[All]" allUniqueName="[p6to59].[Jun].[All]" dimensionUniqueName="[p6to59]" displayFolder="" count="0" memberValueDatatype="5" unbalanced="0"/>
    <cacheHierarchy uniqueName="[p6to59].[Jul]" caption="Jul" attribute="1" defaultMemberUniqueName="[p6to59].[Jul].[All]" allUniqueName="[p6to59].[Jul].[All]" dimensionUniqueName="[p6to59]" displayFolder="" count="0" memberValueDatatype="5" unbalanced="0"/>
    <cacheHierarchy uniqueName="[p6to59].[Aug]" caption="Aug" attribute="1" defaultMemberUniqueName="[p6to59].[Aug].[All]" allUniqueName="[p6to59].[Aug].[All]" dimensionUniqueName="[p6to59]" displayFolder="" count="0" memberValueDatatype="5" unbalanced="0"/>
    <cacheHierarchy uniqueName="[p6to59].[Sep]" caption="Sep" attribute="1" defaultMemberUniqueName="[p6to59].[Sep].[All]" allUniqueName="[p6to59].[Sep].[All]" dimensionUniqueName="[p6to59]" displayFolder="" count="0" memberValueDatatype="5" unbalanced="0"/>
    <cacheHierarchy uniqueName="[p6to59].[Oct]" caption="Oct" attribute="1" defaultMemberUniqueName="[p6to59].[Oct].[All]" allUniqueName="[p6to59].[Oct].[All]" dimensionUniqueName="[p6to59]" displayFolder="" count="0" memberValueDatatype="5" unbalanced="0"/>
    <cacheHierarchy uniqueName="[p6to59].[Nov]" caption="Nov" attribute="1" defaultMemberUniqueName="[p6to59].[Nov].[All]" allUniqueName="[p6to59].[Nov].[All]" dimensionUniqueName="[p6to59]" displayFolder="" count="0" memberValueDatatype="5" unbalanced="0"/>
    <cacheHierarchy uniqueName="[p6to59].[Dec]" caption="Dec" attribute="1" defaultMemberUniqueName="[p6to59].[Dec].[All]" allUniqueName="[p6to59].[Dec].[All]" dimensionUniqueName="[p6to59]" displayFolder="" count="0" memberValueDatatype="5" unbalanced="0"/>
    <cacheHierarchy uniqueName="[Measures].[__XL_Count Table1]" caption="__XL_Count Table1" measure="1" displayFolder="" measureGroup="DataEntry" count="0" hidden="1"/>
    <cacheHierarchy uniqueName="[Measures].[__XL_Count Range]" caption="__XL_Count Range" measure="1" displayFolder="" measureGroup="p0to5" count="0" hidden="1"/>
    <cacheHierarchy uniqueName="[Measures].[__XL_Count Range 1]" caption="__XL_Count Range 1" measure="1" displayFolder="" measureGroup="b0to5" count="0" hidden="1"/>
    <cacheHierarchy uniqueName="[Measures].[__XL_Count b6to59]" caption="__XL_Count b6to59" measure="1" displayFolder="" measureGroup="b6to59" count="0" hidden="1"/>
    <cacheHierarchy uniqueName="[Measures].[__XL_Count p6to59]" caption="__XL_Count p6to59" measure="1" displayFolder="" measureGroup="p6to59" count="0" hidden="1"/>
    <cacheHierarchy uniqueName="[Measures].[__No measures defined]" caption="__No measures defined" measure="1" displayFolder="" count="0" hidden="1"/>
    <cacheHierarchy uniqueName="[Measures].[Sum of Total Population]" caption="Sum of Total Population" measure="1" displayFolder="" measureGroup="DataEntry" count="0" hidden="1">
      <extLst>
        <ext xmlns:x15="http://schemas.microsoft.com/office/spreadsheetml/2010/11/main" uri="{B97F6D7D-B522-45F9-BDA1-12C45D357490}">
          <x15:cacheHierarchy aggregatedColumn="28"/>
        </ext>
      </extLst>
    </cacheHierarchy>
    <cacheHierarchy uniqueName="[Measures].[Sum of cGAM % (WHZ and/or MUAC) Children 6-59M]" caption="Sum of cGAM % (WHZ and/or MUAC) Children 6-59M" measure="1" displayFolder="" measureGroup="DataEntry" count="0" hidden="1">
      <extLst>
        <ext xmlns:x15="http://schemas.microsoft.com/office/spreadsheetml/2010/11/main" uri="{B97F6D7D-B522-45F9-BDA1-12C45D357490}">
          <x15:cacheHierarchy aggregatedColumn="30"/>
        </ext>
      </extLst>
    </cacheHierarchy>
    <cacheHierarchy uniqueName="[Measures].[Sum of cMAM % USED IN CALCULATIONS]" caption="Sum of cMAM % USED IN CALCULATIONS" measure="1" displayFolder="" measureGroup="DataEntry" count="0" hidden="1">
      <extLst>
        <ext xmlns:x15="http://schemas.microsoft.com/office/spreadsheetml/2010/11/main" uri="{B97F6D7D-B522-45F9-BDA1-12C45D357490}">
          <x15:cacheHierarchy aggregatedColumn="33"/>
        </ext>
      </extLst>
    </cacheHierarchy>
    <cacheHierarchy uniqueName="[Measures].[Sum of cMAM % Children 6-59M (WFH or MUAC)]" caption="Sum of cMAM % Children 6-59M (WFH or MUAC)" measure="1" displayFolder="" measureGroup="DataEntry" count="0" hidden="1">
      <extLst>
        <ext xmlns:x15="http://schemas.microsoft.com/office/spreadsheetml/2010/11/main" uri="{B97F6D7D-B522-45F9-BDA1-12C45D357490}">
          <x15:cacheHierarchy aggregatedColumn="34"/>
        </ext>
      </extLst>
    </cacheHierarchy>
    <cacheHierarchy uniqueName="[Measures].[Sum of Infants 0-5M % (admission criteria for treatment)]" caption="Sum of Infants 0-5M % (admission criteria for treatment)" measure="1" displayFolder="" measureGroup="DataEntry" count="0" hidden="1">
      <extLst>
        <ext xmlns:x15="http://schemas.microsoft.com/office/spreadsheetml/2010/11/main" uri="{B97F6D7D-B522-45F9-BDA1-12C45D357490}">
          <x15:cacheHierarchy aggregatedColumn="41"/>
        </ext>
      </extLst>
    </cacheHierarchy>
    <cacheHierarchy uniqueName="[Measures].[Sum of Acute malnutrition in PBW, %]" caption="Sum of Acute malnutrition in PBW, %" measure="1" displayFolder="" measureGroup="DataEntry" count="0" hidden="1">
      <extLst>
        <ext xmlns:x15="http://schemas.microsoft.com/office/spreadsheetml/2010/11/main" uri="{B97F6D7D-B522-45F9-BDA1-12C45D357490}">
          <x15:cacheHierarchy aggregatedColumn="42"/>
        </ext>
      </extLst>
    </cacheHierarchy>
    <cacheHierarchy uniqueName="[Measures].[Sum of Jan 2]" caption="Sum of Jan 2" measure="1" displayFolder="" measureGroup="p0to5" count="0" hidden="1">
      <extLst>
        <ext xmlns:x15="http://schemas.microsoft.com/office/spreadsheetml/2010/11/main" uri="{B97F6D7D-B522-45F9-BDA1-12C45D357490}">
          <x15:cacheHierarchy aggregatedColumn="44"/>
        </ext>
      </extLst>
    </cacheHierarchy>
    <cacheHierarchy uniqueName="[Measures].[Sum of Feb 2]" caption="Sum of Feb 2" measure="1" displayFolder="" measureGroup="p0to5" count="0" hidden="1">
      <extLst>
        <ext xmlns:x15="http://schemas.microsoft.com/office/spreadsheetml/2010/11/main" uri="{B97F6D7D-B522-45F9-BDA1-12C45D357490}">
          <x15:cacheHierarchy aggregatedColumn="45"/>
        </ext>
      </extLst>
    </cacheHierarchy>
    <cacheHierarchy uniqueName="[Measures].[Sum of Mar 2]" caption="Sum of Mar 2" measure="1" displayFolder="" measureGroup="p0to5" count="0" hidden="1">
      <extLst>
        <ext xmlns:x15="http://schemas.microsoft.com/office/spreadsheetml/2010/11/main" uri="{B97F6D7D-B522-45F9-BDA1-12C45D357490}">
          <x15:cacheHierarchy aggregatedColumn="46"/>
        </ext>
      </extLst>
    </cacheHierarchy>
    <cacheHierarchy uniqueName="[Measures].[Sum of Apr 2]" caption="Sum of Apr 2" measure="1" displayFolder="" measureGroup="p0to5" count="0" hidden="1">
      <extLst>
        <ext xmlns:x15="http://schemas.microsoft.com/office/spreadsheetml/2010/11/main" uri="{B97F6D7D-B522-45F9-BDA1-12C45D357490}">
          <x15:cacheHierarchy aggregatedColumn="47"/>
        </ext>
      </extLst>
    </cacheHierarchy>
    <cacheHierarchy uniqueName="[Measures].[Sum of May 2]" caption="Sum of May 2" measure="1" displayFolder="" measureGroup="p0to5" count="0" hidden="1">
      <extLst>
        <ext xmlns:x15="http://schemas.microsoft.com/office/spreadsheetml/2010/11/main" uri="{B97F6D7D-B522-45F9-BDA1-12C45D357490}">
          <x15:cacheHierarchy aggregatedColumn="48"/>
        </ext>
      </extLst>
    </cacheHierarchy>
    <cacheHierarchy uniqueName="[Measures].[Sum of Jun 2]" caption="Sum of Jun 2" measure="1" displayFolder="" measureGroup="p0to5" count="0" hidden="1">
      <extLst>
        <ext xmlns:x15="http://schemas.microsoft.com/office/spreadsheetml/2010/11/main" uri="{B97F6D7D-B522-45F9-BDA1-12C45D357490}">
          <x15:cacheHierarchy aggregatedColumn="49"/>
        </ext>
      </extLst>
    </cacheHierarchy>
    <cacheHierarchy uniqueName="[Measures].[Sum of Jul 2]" caption="Sum of Jul 2" measure="1" displayFolder="" measureGroup="p0to5" count="0" hidden="1">
      <extLst>
        <ext xmlns:x15="http://schemas.microsoft.com/office/spreadsheetml/2010/11/main" uri="{B97F6D7D-B522-45F9-BDA1-12C45D357490}">
          <x15:cacheHierarchy aggregatedColumn="50"/>
        </ext>
      </extLst>
    </cacheHierarchy>
    <cacheHierarchy uniqueName="[Measures].[Sum of Aug 2]" caption="Sum of Aug 2" measure="1" displayFolder="" measureGroup="p0to5" count="0" hidden="1">
      <extLst>
        <ext xmlns:x15="http://schemas.microsoft.com/office/spreadsheetml/2010/11/main" uri="{B97F6D7D-B522-45F9-BDA1-12C45D357490}">
          <x15:cacheHierarchy aggregatedColumn="51"/>
        </ext>
      </extLst>
    </cacheHierarchy>
    <cacheHierarchy uniqueName="[Measures].[Sum of Sep 2]" caption="Sum of Sep 2" measure="1" displayFolder="" measureGroup="p0to5" count="0" hidden="1">
      <extLst>
        <ext xmlns:x15="http://schemas.microsoft.com/office/spreadsheetml/2010/11/main" uri="{B97F6D7D-B522-45F9-BDA1-12C45D357490}">
          <x15:cacheHierarchy aggregatedColumn="52"/>
        </ext>
      </extLst>
    </cacheHierarchy>
    <cacheHierarchy uniqueName="[Measures].[Sum of Oct 2]" caption="Sum of Oct 2" measure="1" displayFolder="" measureGroup="p0to5" count="0" hidden="1">
      <extLst>
        <ext xmlns:x15="http://schemas.microsoft.com/office/spreadsheetml/2010/11/main" uri="{B97F6D7D-B522-45F9-BDA1-12C45D357490}">
          <x15:cacheHierarchy aggregatedColumn="53"/>
        </ext>
      </extLst>
    </cacheHierarchy>
    <cacheHierarchy uniqueName="[Measures].[Sum of Nov 2]" caption="Sum of Nov 2" measure="1" displayFolder="" measureGroup="p0to5" count="0" hidden="1">
      <extLst>
        <ext xmlns:x15="http://schemas.microsoft.com/office/spreadsheetml/2010/11/main" uri="{B97F6D7D-B522-45F9-BDA1-12C45D357490}">
          <x15:cacheHierarchy aggregatedColumn="54"/>
        </ext>
      </extLst>
    </cacheHierarchy>
    <cacheHierarchy uniqueName="[Measures].[Sum of Dec 2]" caption="Sum of Dec 2" measure="1" displayFolder="" measureGroup="p0to5" count="0" hidden="1">
      <extLst>
        <ext xmlns:x15="http://schemas.microsoft.com/office/spreadsheetml/2010/11/main" uri="{B97F6D7D-B522-45F9-BDA1-12C45D357490}">
          <x15:cacheHierarchy aggregatedColumn="55"/>
        </ext>
      </extLst>
    </cacheHierarchy>
    <cacheHierarchy uniqueName="[Measures].[Sum of Jan 3]" caption="Sum of Jan 3" measure="1" displayFolder="" measureGroup="b0to5" count="0" oneField="1" hidden="1">
      <fieldsUsage count="1">
        <fieldUsage x="1"/>
      </fieldsUsage>
      <extLst>
        <ext xmlns:x15="http://schemas.microsoft.com/office/spreadsheetml/2010/11/main" uri="{B97F6D7D-B522-45F9-BDA1-12C45D357490}">
          <x15:cacheHierarchy aggregatedColumn="1"/>
        </ext>
      </extLst>
    </cacheHierarchy>
    <cacheHierarchy uniqueName="[Measures].[Sum of Feb 3]" caption="Sum of Feb 3" measure="1" displayFolder="" measureGroup="b0to5" count="0" oneField="1" hidden="1">
      <fieldsUsage count="1">
        <fieldUsage x="2"/>
      </fieldsUsage>
      <extLst>
        <ext xmlns:x15="http://schemas.microsoft.com/office/spreadsheetml/2010/11/main" uri="{B97F6D7D-B522-45F9-BDA1-12C45D357490}">
          <x15:cacheHierarchy aggregatedColumn="2"/>
        </ext>
      </extLst>
    </cacheHierarchy>
    <cacheHierarchy uniqueName="[Measures].[Sum of Mar 3]" caption="Sum of Mar 3" measure="1" displayFolder="" measureGroup="b0to5" count="0" oneField="1" hidden="1">
      <fieldsUsage count="1">
        <fieldUsage x="3"/>
      </fieldsUsage>
      <extLst>
        <ext xmlns:x15="http://schemas.microsoft.com/office/spreadsheetml/2010/11/main" uri="{B97F6D7D-B522-45F9-BDA1-12C45D357490}">
          <x15:cacheHierarchy aggregatedColumn="3"/>
        </ext>
      </extLst>
    </cacheHierarchy>
    <cacheHierarchy uniqueName="[Measures].[Sum of Apr 3]" caption="Sum of Apr 3" measure="1" displayFolder="" measureGroup="b0to5" count="0" oneField="1" hidden="1">
      <fieldsUsage count="1">
        <fieldUsage x="4"/>
      </fieldsUsage>
      <extLst>
        <ext xmlns:x15="http://schemas.microsoft.com/office/spreadsheetml/2010/11/main" uri="{B97F6D7D-B522-45F9-BDA1-12C45D357490}">
          <x15:cacheHierarchy aggregatedColumn="4"/>
        </ext>
      </extLst>
    </cacheHierarchy>
    <cacheHierarchy uniqueName="[Measures].[Sum of May 3]" caption="Sum of May 3" measure="1" displayFolder="" measureGroup="b0to5" count="0" oneField="1" hidden="1">
      <fieldsUsage count="1">
        <fieldUsage x="5"/>
      </fieldsUsage>
      <extLst>
        <ext xmlns:x15="http://schemas.microsoft.com/office/spreadsheetml/2010/11/main" uri="{B97F6D7D-B522-45F9-BDA1-12C45D357490}">
          <x15:cacheHierarchy aggregatedColumn="5"/>
        </ext>
      </extLst>
    </cacheHierarchy>
    <cacheHierarchy uniqueName="[Measures].[Sum of Jun 3]" caption="Sum of Jun 3" measure="1" displayFolder="" measureGroup="b0to5" count="0" oneField="1" hidden="1">
      <fieldsUsage count="1">
        <fieldUsage x="6"/>
      </fieldsUsage>
      <extLst>
        <ext xmlns:x15="http://schemas.microsoft.com/office/spreadsheetml/2010/11/main" uri="{B97F6D7D-B522-45F9-BDA1-12C45D357490}">
          <x15:cacheHierarchy aggregatedColumn="6"/>
        </ext>
      </extLst>
    </cacheHierarchy>
    <cacheHierarchy uniqueName="[Measures].[Sum of Jul 3]" caption="Sum of Jul 3" measure="1" displayFolder="" measureGroup="b0to5" count="0" oneField="1" hidden="1">
      <fieldsUsage count="1">
        <fieldUsage x="7"/>
      </fieldsUsage>
      <extLst>
        <ext xmlns:x15="http://schemas.microsoft.com/office/spreadsheetml/2010/11/main" uri="{B97F6D7D-B522-45F9-BDA1-12C45D357490}">
          <x15:cacheHierarchy aggregatedColumn="7"/>
        </ext>
      </extLst>
    </cacheHierarchy>
    <cacheHierarchy uniqueName="[Measures].[Sum of Aug 3]" caption="Sum of Aug 3" measure="1" displayFolder="" measureGroup="b0to5" count="0" oneField="1" hidden="1">
      <fieldsUsage count="1">
        <fieldUsage x="8"/>
      </fieldsUsage>
      <extLst>
        <ext xmlns:x15="http://schemas.microsoft.com/office/spreadsheetml/2010/11/main" uri="{B97F6D7D-B522-45F9-BDA1-12C45D357490}">
          <x15:cacheHierarchy aggregatedColumn="8"/>
        </ext>
      </extLst>
    </cacheHierarchy>
    <cacheHierarchy uniqueName="[Measures].[Sum of Sep 3]" caption="Sum of Sep 3" measure="1" displayFolder="" measureGroup="b0to5" count="0" oneField="1" hidden="1">
      <fieldsUsage count="1">
        <fieldUsage x="9"/>
      </fieldsUsage>
      <extLst>
        <ext xmlns:x15="http://schemas.microsoft.com/office/spreadsheetml/2010/11/main" uri="{B97F6D7D-B522-45F9-BDA1-12C45D357490}">
          <x15:cacheHierarchy aggregatedColumn="9"/>
        </ext>
      </extLst>
    </cacheHierarchy>
    <cacheHierarchy uniqueName="[Measures].[Sum of Oct 3]" caption="Sum of Oct 3" measure="1" displayFolder="" measureGroup="b0to5" count="0" oneField="1" hidden="1">
      <fieldsUsage count="1">
        <fieldUsage x="10"/>
      </fieldsUsage>
      <extLst>
        <ext xmlns:x15="http://schemas.microsoft.com/office/spreadsheetml/2010/11/main" uri="{B97F6D7D-B522-45F9-BDA1-12C45D357490}">
          <x15:cacheHierarchy aggregatedColumn="10"/>
        </ext>
      </extLst>
    </cacheHierarchy>
    <cacheHierarchy uniqueName="[Measures].[Sum of Nov 3]" caption="Sum of Nov 3" measure="1" displayFolder="" measureGroup="b0to5" count="0" oneField="1" hidden="1">
      <fieldsUsage count="1">
        <fieldUsage x="11"/>
      </fieldsUsage>
      <extLst>
        <ext xmlns:x15="http://schemas.microsoft.com/office/spreadsheetml/2010/11/main" uri="{B97F6D7D-B522-45F9-BDA1-12C45D357490}">
          <x15:cacheHierarchy aggregatedColumn="11"/>
        </ext>
      </extLst>
    </cacheHierarchy>
    <cacheHierarchy uniqueName="[Measures].[Sum of Dec 3]" caption="Sum of Dec 3" measure="1" displayFolder="" measureGroup="b0to5" count="0" oneField="1" hidden="1">
      <fieldsUsage count="1">
        <fieldUsage x="12"/>
      </fieldsUsage>
      <extLst>
        <ext xmlns:x15="http://schemas.microsoft.com/office/spreadsheetml/2010/11/main" uri="{B97F6D7D-B522-45F9-BDA1-12C45D357490}">
          <x15:cacheHierarchy aggregatedColumn="12"/>
        </ext>
      </extLst>
    </cacheHierarchy>
    <cacheHierarchy uniqueName="[Measures].[Sum of Jan 4]" caption="Sum of Jan 4" measure="1" displayFolder="" measureGroup="b6to59" count="0" hidden="1">
      <extLst>
        <ext xmlns:x15="http://schemas.microsoft.com/office/spreadsheetml/2010/11/main" uri="{B97F6D7D-B522-45F9-BDA1-12C45D357490}">
          <x15:cacheHierarchy aggregatedColumn="14"/>
        </ext>
      </extLst>
    </cacheHierarchy>
    <cacheHierarchy uniqueName="[Measures].[Sum of Feb 4]" caption="Sum of Feb 4" measure="1" displayFolder="" measureGroup="b6to59" count="0" hidden="1">
      <extLst>
        <ext xmlns:x15="http://schemas.microsoft.com/office/spreadsheetml/2010/11/main" uri="{B97F6D7D-B522-45F9-BDA1-12C45D357490}">
          <x15:cacheHierarchy aggregatedColumn="15"/>
        </ext>
      </extLst>
    </cacheHierarchy>
    <cacheHierarchy uniqueName="[Measures].[Sum of Mar 4]" caption="Sum of Mar 4" measure="1" displayFolder="" measureGroup="b6to59" count="0" hidden="1">
      <extLst>
        <ext xmlns:x15="http://schemas.microsoft.com/office/spreadsheetml/2010/11/main" uri="{B97F6D7D-B522-45F9-BDA1-12C45D357490}">
          <x15:cacheHierarchy aggregatedColumn="16"/>
        </ext>
      </extLst>
    </cacheHierarchy>
    <cacheHierarchy uniqueName="[Measures].[Sum of Apr 4]" caption="Sum of Apr 4" measure="1" displayFolder="" measureGroup="b6to59" count="0" hidden="1">
      <extLst>
        <ext xmlns:x15="http://schemas.microsoft.com/office/spreadsheetml/2010/11/main" uri="{B97F6D7D-B522-45F9-BDA1-12C45D357490}">
          <x15:cacheHierarchy aggregatedColumn="17"/>
        </ext>
      </extLst>
    </cacheHierarchy>
    <cacheHierarchy uniqueName="[Measures].[Sum of May 4]" caption="Sum of May 4" measure="1" displayFolder="" measureGroup="b6to59" count="0" hidden="1">
      <extLst>
        <ext xmlns:x15="http://schemas.microsoft.com/office/spreadsheetml/2010/11/main" uri="{B97F6D7D-B522-45F9-BDA1-12C45D357490}">
          <x15:cacheHierarchy aggregatedColumn="18"/>
        </ext>
      </extLst>
    </cacheHierarchy>
    <cacheHierarchy uniqueName="[Measures].[Sum of Jun 4]" caption="Sum of Jun 4" measure="1" displayFolder="" measureGroup="b6to59" count="0" hidden="1">
      <extLst>
        <ext xmlns:x15="http://schemas.microsoft.com/office/spreadsheetml/2010/11/main" uri="{B97F6D7D-B522-45F9-BDA1-12C45D357490}">
          <x15:cacheHierarchy aggregatedColumn="19"/>
        </ext>
      </extLst>
    </cacheHierarchy>
    <cacheHierarchy uniqueName="[Measures].[Sum of Jul 4]" caption="Sum of Jul 4" measure="1" displayFolder="" measureGroup="b6to59" count="0" hidden="1">
      <extLst>
        <ext xmlns:x15="http://schemas.microsoft.com/office/spreadsheetml/2010/11/main" uri="{B97F6D7D-B522-45F9-BDA1-12C45D357490}">
          <x15:cacheHierarchy aggregatedColumn="20"/>
        </ext>
      </extLst>
    </cacheHierarchy>
    <cacheHierarchy uniqueName="[Measures].[Sum of Aug 4]" caption="Sum of Aug 4" measure="1" displayFolder="" measureGroup="b6to59" count="0" hidden="1">
      <extLst>
        <ext xmlns:x15="http://schemas.microsoft.com/office/spreadsheetml/2010/11/main" uri="{B97F6D7D-B522-45F9-BDA1-12C45D357490}">
          <x15:cacheHierarchy aggregatedColumn="21"/>
        </ext>
      </extLst>
    </cacheHierarchy>
    <cacheHierarchy uniqueName="[Measures].[Sum of Sep 4]" caption="Sum of Sep 4" measure="1" displayFolder="" measureGroup="b6to59" count="0" hidden="1">
      <extLst>
        <ext xmlns:x15="http://schemas.microsoft.com/office/spreadsheetml/2010/11/main" uri="{B97F6D7D-B522-45F9-BDA1-12C45D357490}">
          <x15:cacheHierarchy aggregatedColumn="22"/>
        </ext>
      </extLst>
    </cacheHierarchy>
    <cacheHierarchy uniqueName="[Measures].[Sum of Oct 4]" caption="Sum of Oct 4" measure="1" displayFolder="" measureGroup="b6to59" count="0" hidden="1">
      <extLst>
        <ext xmlns:x15="http://schemas.microsoft.com/office/spreadsheetml/2010/11/main" uri="{B97F6D7D-B522-45F9-BDA1-12C45D357490}">
          <x15:cacheHierarchy aggregatedColumn="23"/>
        </ext>
      </extLst>
    </cacheHierarchy>
    <cacheHierarchy uniqueName="[Measures].[Sum of Nov 4]" caption="Sum of Nov 4" measure="1" displayFolder="" measureGroup="b6to59" count="0" hidden="1">
      <extLst>
        <ext xmlns:x15="http://schemas.microsoft.com/office/spreadsheetml/2010/11/main" uri="{B97F6D7D-B522-45F9-BDA1-12C45D357490}">
          <x15:cacheHierarchy aggregatedColumn="24"/>
        </ext>
      </extLst>
    </cacheHierarchy>
    <cacheHierarchy uniqueName="[Measures].[Sum of Dec 4]" caption="Sum of Dec 4" measure="1" displayFolder="" measureGroup="b6to59" count="0" hidden="1">
      <extLst>
        <ext xmlns:x15="http://schemas.microsoft.com/office/spreadsheetml/2010/11/main" uri="{B97F6D7D-B522-45F9-BDA1-12C45D357490}">
          <x15:cacheHierarchy aggregatedColumn="25"/>
        </ext>
      </extLst>
    </cacheHierarchy>
    <cacheHierarchy uniqueName="[Measures].[Sum of Jan]" caption="Sum of Jan" measure="1" displayFolder="" measureGroup="p6to59" count="0" hidden="1">
      <extLst>
        <ext xmlns:x15="http://schemas.microsoft.com/office/spreadsheetml/2010/11/main" uri="{B97F6D7D-B522-45F9-BDA1-12C45D357490}">
          <x15:cacheHierarchy aggregatedColumn="57"/>
        </ext>
      </extLst>
    </cacheHierarchy>
    <cacheHierarchy uniqueName="[Measures].[Sum of Feb]" caption="Sum of Feb" measure="1" displayFolder="" measureGroup="p6to59" count="0" hidden="1">
      <extLst>
        <ext xmlns:x15="http://schemas.microsoft.com/office/spreadsheetml/2010/11/main" uri="{B97F6D7D-B522-45F9-BDA1-12C45D357490}">
          <x15:cacheHierarchy aggregatedColumn="58"/>
        </ext>
      </extLst>
    </cacheHierarchy>
    <cacheHierarchy uniqueName="[Measures].[Sum of Mar]" caption="Sum of Mar" measure="1" displayFolder="" measureGroup="p6to59" count="0" hidden="1">
      <extLst>
        <ext xmlns:x15="http://schemas.microsoft.com/office/spreadsheetml/2010/11/main" uri="{B97F6D7D-B522-45F9-BDA1-12C45D357490}">
          <x15:cacheHierarchy aggregatedColumn="59"/>
        </ext>
      </extLst>
    </cacheHierarchy>
    <cacheHierarchy uniqueName="[Measures].[Sum of Apr]" caption="Sum of Apr" measure="1" displayFolder="" measureGroup="p6to59" count="0" hidden="1">
      <extLst>
        <ext xmlns:x15="http://schemas.microsoft.com/office/spreadsheetml/2010/11/main" uri="{B97F6D7D-B522-45F9-BDA1-12C45D357490}">
          <x15:cacheHierarchy aggregatedColumn="60"/>
        </ext>
      </extLst>
    </cacheHierarchy>
    <cacheHierarchy uniqueName="[Measures].[Sum of May]" caption="Sum of May" measure="1" displayFolder="" measureGroup="p6to59" count="0" hidden="1">
      <extLst>
        <ext xmlns:x15="http://schemas.microsoft.com/office/spreadsheetml/2010/11/main" uri="{B97F6D7D-B522-45F9-BDA1-12C45D357490}">
          <x15:cacheHierarchy aggregatedColumn="61"/>
        </ext>
      </extLst>
    </cacheHierarchy>
    <cacheHierarchy uniqueName="[Measures].[Sum of Jun]" caption="Sum of Jun" measure="1" displayFolder="" measureGroup="p6to59" count="0" hidden="1">
      <extLst>
        <ext xmlns:x15="http://schemas.microsoft.com/office/spreadsheetml/2010/11/main" uri="{B97F6D7D-B522-45F9-BDA1-12C45D357490}">
          <x15:cacheHierarchy aggregatedColumn="62"/>
        </ext>
      </extLst>
    </cacheHierarchy>
    <cacheHierarchy uniqueName="[Measures].[Sum of Jul]" caption="Sum of Jul" measure="1" displayFolder="" measureGroup="p6to59" count="0" hidden="1">
      <extLst>
        <ext xmlns:x15="http://schemas.microsoft.com/office/spreadsheetml/2010/11/main" uri="{B97F6D7D-B522-45F9-BDA1-12C45D357490}">
          <x15:cacheHierarchy aggregatedColumn="63"/>
        </ext>
      </extLst>
    </cacheHierarchy>
    <cacheHierarchy uniqueName="[Measures].[Sum of Aug]" caption="Sum of Aug" measure="1" displayFolder="" measureGroup="p6to59" count="0" hidden="1">
      <extLst>
        <ext xmlns:x15="http://schemas.microsoft.com/office/spreadsheetml/2010/11/main" uri="{B97F6D7D-B522-45F9-BDA1-12C45D357490}">
          <x15:cacheHierarchy aggregatedColumn="64"/>
        </ext>
      </extLst>
    </cacheHierarchy>
    <cacheHierarchy uniqueName="[Measures].[Sum of Sep]" caption="Sum of Sep" measure="1" displayFolder="" measureGroup="p6to59" count="0" hidden="1">
      <extLst>
        <ext xmlns:x15="http://schemas.microsoft.com/office/spreadsheetml/2010/11/main" uri="{B97F6D7D-B522-45F9-BDA1-12C45D357490}">
          <x15:cacheHierarchy aggregatedColumn="65"/>
        </ext>
      </extLst>
    </cacheHierarchy>
    <cacheHierarchy uniqueName="[Measures].[Sum of Oct]" caption="Sum of Oct" measure="1" displayFolder="" measureGroup="p6to59" count="0" hidden="1">
      <extLst>
        <ext xmlns:x15="http://schemas.microsoft.com/office/spreadsheetml/2010/11/main" uri="{B97F6D7D-B522-45F9-BDA1-12C45D357490}">
          <x15:cacheHierarchy aggregatedColumn="66"/>
        </ext>
      </extLst>
    </cacheHierarchy>
    <cacheHierarchy uniqueName="[Measures].[Sum of Nov]" caption="Sum of Nov" measure="1" displayFolder="" measureGroup="p6to59" count="0" hidden="1">
      <extLst>
        <ext xmlns:x15="http://schemas.microsoft.com/office/spreadsheetml/2010/11/main" uri="{B97F6D7D-B522-45F9-BDA1-12C45D357490}">
          <x15:cacheHierarchy aggregatedColumn="67"/>
        </ext>
      </extLst>
    </cacheHierarchy>
    <cacheHierarchy uniqueName="[Measures].[Sum of Dec]" caption="Sum of Dec" measure="1" displayFolder="" measureGroup="p6to59" count="0" hidden="1">
      <extLst>
        <ext xmlns:x15="http://schemas.microsoft.com/office/spreadsheetml/2010/11/main" uri="{B97F6D7D-B522-45F9-BDA1-12C45D357490}">
          <x15:cacheHierarchy aggregatedColumn="68"/>
        </ext>
      </extLst>
    </cacheHierarchy>
  </cacheHierarchies>
  <kpis count="0"/>
  <dimensions count="6">
    <dimension name="b0to5" uniqueName="[b0to5]" caption="b0to5"/>
    <dimension name="b6to59" uniqueName="[b6to59]" caption="b6to59"/>
    <dimension name="DataEntry" uniqueName="[DataEntry]" caption="DataEntry"/>
    <dimension measure="1" name="Measures" uniqueName="[Measures]" caption="Measures"/>
    <dimension name="p0to5" uniqueName="[p0to5]" caption="p0to5"/>
    <dimension name="p6to59" uniqueName="[p6to59]" caption="p6to59"/>
  </dimensions>
  <measureGroups count="5">
    <measureGroup name="b0to5" caption="b0to5"/>
    <measureGroup name="b6to59" caption="b6to59"/>
    <measureGroup name="DataEntry" caption="DataEntry"/>
    <measureGroup name="p0to5" caption="p0to5"/>
    <measureGroup name="p6to59" caption="p6to59"/>
  </measureGroups>
  <maps count="8">
    <map measureGroup="0" dimension="0"/>
    <map measureGroup="0" dimension="5"/>
    <map measureGroup="1" dimension="1"/>
    <map measureGroup="1" dimension="5"/>
    <map measureGroup="2" dimension="2"/>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istrator" refreshedDate="45632.556389004632" backgroundQuery="1" createdVersion="8" refreshedVersion="8" minRefreshableVersion="3" recordCount="0" supportSubquery="1" supportAdvancedDrill="1" xr:uid="{C4812B5C-F0E3-44C2-8BC6-611001AB66A3}">
  <cacheSource type="external" connectionId="1"/>
  <cacheFields count="15">
    <cacheField name="[b6to59].[Admin].[Admin]" caption="Admin" numFmtId="0" hierarchy="13" level="1">
      <sharedItems count="99">
        <s v="Badakhshan"/>
        <s v="Badghis"/>
        <s v="Baghlan"/>
        <s v="Balkh"/>
        <s v="Bamyan"/>
        <s v="Dykundi"/>
        <s v="Farah"/>
        <s v="Faryab"/>
        <s v="Ghazni"/>
        <s v="Ghor"/>
        <s v="Helmand"/>
        <s v="Hirat"/>
        <s v="Jawzjan"/>
        <s v="Kabul"/>
        <s v="Kandahar"/>
        <s v="Kapisa"/>
        <s v="Khost"/>
        <s v="Kunar"/>
        <s v="Kunduz"/>
        <s v="Laghman"/>
        <s v="Logar"/>
        <s v="Nangarhar"/>
        <s v="Nimroz"/>
        <s v="Nuristan"/>
        <s v="Paktika"/>
        <s v="Paktya"/>
        <s v="Panjsher"/>
        <s v="Parwan"/>
        <s v="Samangan"/>
        <s v="Sar-e-Pul"/>
        <s v="Z_empty_row_1"/>
        <s v="Z_empty_row_32"/>
        <s v="Z_empty_row_33"/>
        <s v="Z_empty_row_34"/>
        <s v="Z_empty_row_35"/>
        <s v="Z_empty_row_36"/>
        <s v="Z_empty_row_37"/>
        <s v="Z_empty_row_38"/>
        <s v="Z_empty_row_39"/>
        <s v="Z_empty_row_40"/>
        <s v="Z_empty_row_41"/>
        <s v="Z_empty_row_42"/>
        <s v="Z_empty_row_43"/>
        <s v="Z_empty_row_44"/>
        <s v="Z_empty_row_45"/>
        <s v="Z_empty_row_46"/>
        <s v="Z_empty_row_47"/>
        <s v="Z_empty_row_48"/>
        <s v="Z_empty_row_49"/>
        <s v="Z_empty_row_50"/>
        <s v="Z_empty_row_51"/>
        <s v="Z_empty_row_52"/>
        <s v="Z_empty_row_53"/>
        <s v="Z_empty_row_54"/>
        <s v="Z_empty_row_55"/>
        <s v="Z_empty_row_56"/>
        <s v="Z_empty_row_57"/>
        <s v="Z_empty_row_58"/>
        <s v="Z_empty_row_59"/>
        <s v="Z_empty_row_60"/>
        <s v="Z_empty_row_61"/>
        <s v="Z_empty_row_62"/>
        <s v="Z_empty_row_63"/>
        <s v="Z_empty_row_64"/>
        <s v="Z_empty_row_65"/>
        <s v="Z_empty_row_66"/>
        <s v="Z_empty_row_67"/>
        <s v="Z_empty_row_68"/>
        <s v="Z_empty_row_69"/>
        <s v="Z_empty_row_70"/>
        <s v="Z_empty_row_71"/>
        <s v="Z_empty_row_72"/>
        <s v="Z_empty_row_73"/>
        <s v="Z_empty_row_74"/>
        <s v="Z_empty_row_75"/>
        <s v="Z_empty_row_76"/>
        <s v="Z_empty_row_77"/>
        <s v="Z_empty_row_78"/>
        <s v="Z_empty_row_79"/>
        <s v="Z_empty_row_80"/>
        <s v="Z_empty_row_81"/>
        <s v="Z_empty_row_82"/>
        <s v="Z_empty_row_83"/>
        <s v="Z_empty_row_84"/>
        <s v="Z_empty_row_85"/>
        <s v="Z_empty_row_86"/>
        <s v="Z_empty_row_87"/>
        <s v="Z_empty_row_88"/>
        <s v="Z_empty_row_89"/>
        <s v="Z_empty_row_90"/>
        <s v="Z_empty_row_91"/>
        <s v="Z_empty_row_92"/>
        <s v="Z_empty_row_93"/>
        <s v="Z_empty_row_94"/>
        <s v="Z_empty_row_95"/>
        <s v="Z_empty_row_96"/>
        <s v="Z_empty_row_97"/>
        <s v="Z_empty_row_98"/>
        <s v="Z_empty_row_99"/>
      </sharedItems>
    </cacheField>
    <cacheField name="[Measures].[Sum of Jan 4]" caption="Sum of Jan 4" numFmtId="0" hierarchy="105" level="32767"/>
    <cacheField name="[Measures].[Sum of Feb 4]" caption="Sum of Feb 4" numFmtId="0" hierarchy="106" level="32767"/>
    <cacheField name="[Measures].[Sum of Mar 4]" caption="Sum of Mar 4" numFmtId="0" hierarchy="107" level="32767"/>
    <cacheField name="[Measures].[Sum of Apr 4]" caption="Sum of Apr 4" numFmtId="0" hierarchy="108" level="32767"/>
    <cacheField name="[Measures].[Sum of May 4]" caption="Sum of May 4" numFmtId="0" hierarchy="109" level="32767"/>
    <cacheField name="[Measures].[Sum of Jun 4]" caption="Sum of Jun 4" numFmtId="0" hierarchy="110" level="32767"/>
    <cacheField name="[Measures].[Sum of Jul 4]" caption="Sum of Jul 4" numFmtId="0" hierarchy="111" level="32767"/>
    <cacheField name="[Measures].[Sum of Aug 4]" caption="Sum of Aug 4" numFmtId="0" hierarchy="112" level="32767"/>
    <cacheField name="[Measures].[Sum of Sep 4]" caption="Sum of Sep 4" numFmtId="0" hierarchy="113" level="32767"/>
    <cacheField name="[Measures].[Sum of Oct 4]" caption="Sum of Oct 4" numFmtId="0" hierarchy="114" level="32767"/>
    <cacheField name="[Measures].[Sum of Nov 4]" caption="Sum of Nov 4" numFmtId="0" hierarchy="115" level="32767"/>
    <cacheField name="[Measures].[Sum of Dec 4]" caption="Sum of Dec 4" numFmtId="0" hierarchy="116" level="32767"/>
    <cacheField name="[b0to5].[Admin].[Admin]" caption="Admin" numFmtId="0" level="1">
      <sharedItems containsSemiMixedTypes="0" containsNonDate="0" containsString="0"/>
    </cacheField>
    <cacheField name="[p6to59].[Admin].[Admin]" caption="Admin" numFmtId="0" hierarchy="56" level="1">
      <sharedItems containsSemiMixedTypes="0" containsNonDate="0" containsString="0"/>
    </cacheField>
  </cacheFields>
  <cacheHierarchies count="129">
    <cacheHierarchy uniqueName="[b0to5].[Admin]" caption="Admin" attribute="1" defaultMemberUniqueName="[b0to5].[Admin].[All]" allUniqueName="[b0to5].[Admin].[All]" dimensionUniqueName="[b0to5]" displayFolder="" count="2" memberValueDatatype="130" unbalanced="0">
      <fieldsUsage count="2">
        <fieldUsage x="-1"/>
        <fieldUsage x="13"/>
      </fieldsUsage>
    </cacheHierarchy>
    <cacheHierarchy uniqueName="[b0to5].[Jan]" caption="Jan" attribute="1" defaultMemberUniqueName="[b0to5].[Jan].[All]" allUniqueName="[b0to5].[Jan].[All]" dimensionUniqueName="[b0to5]" displayFolder="" count="0" memberValueDatatype="5" unbalanced="0"/>
    <cacheHierarchy uniqueName="[b0to5].[Feb]" caption="Feb" attribute="1" defaultMemberUniqueName="[b0to5].[Feb].[All]" allUniqueName="[b0to5].[Feb].[All]" dimensionUniqueName="[b0to5]" displayFolder="" count="0" memberValueDatatype="5" unbalanced="0"/>
    <cacheHierarchy uniqueName="[b0to5].[Mar]" caption="Mar" attribute="1" defaultMemberUniqueName="[b0to5].[Mar].[All]" allUniqueName="[b0to5].[Mar].[All]" dimensionUniqueName="[b0to5]" displayFolder="" count="0" memberValueDatatype="5" unbalanced="0"/>
    <cacheHierarchy uniqueName="[b0to5].[Apr]" caption="Apr" attribute="1" defaultMemberUniqueName="[b0to5].[Apr].[All]" allUniqueName="[b0to5].[Apr].[All]" dimensionUniqueName="[b0to5]" displayFolder="" count="0" memberValueDatatype="5" unbalanced="0"/>
    <cacheHierarchy uniqueName="[b0to5].[May]" caption="May" attribute="1" defaultMemberUniqueName="[b0to5].[May].[All]" allUniqueName="[b0to5].[May].[All]" dimensionUniqueName="[b0to5]" displayFolder="" count="0" memberValueDatatype="5" unbalanced="0"/>
    <cacheHierarchy uniqueName="[b0to5].[Jun]" caption="Jun" attribute="1" defaultMemberUniqueName="[b0to5].[Jun].[All]" allUniqueName="[b0to5].[Jun].[All]" dimensionUniqueName="[b0to5]" displayFolder="" count="0" memberValueDatatype="5" unbalanced="0"/>
    <cacheHierarchy uniqueName="[b0to5].[Jul]" caption="Jul" attribute="1" defaultMemberUniqueName="[b0to5].[Jul].[All]" allUniqueName="[b0to5].[Jul].[All]" dimensionUniqueName="[b0to5]" displayFolder="" count="0" memberValueDatatype="5" unbalanced="0"/>
    <cacheHierarchy uniqueName="[b0to5].[Aug]" caption="Aug" attribute="1" defaultMemberUniqueName="[b0to5].[Aug].[All]" allUniqueName="[b0to5].[Aug].[All]" dimensionUniqueName="[b0to5]" displayFolder="" count="0" memberValueDatatype="5" unbalanced="0"/>
    <cacheHierarchy uniqueName="[b0to5].[Sep]" caption="Sep" attribute="1" defaultMemberUniqueName="[b0to5].[Sep].[All]" allUniqueName="[b0to5].[Sep].[All]" dimensionUniqueName="[b0to5]" displayFolder="" count="0" memberValueDatatype="5" unbalanced="0"/>
    <cacheHierarchy uniqueName="[b0to5].[Oct]" caption="Oct" attribute="1" defaultMemberUniqueName="[b0to5].[Oct].[All]" allUniqueName="[b0to5].[Oct].[All]" dimensionUniqueName="[b0to5]" displayFolder="" count="0" memberValueDatatype="5" unbalanced="0"/>
    <cacheHierarchy uniqueName="[b0to5].[Nov]" caption="Nov" attribute="1" defaultMemberUniqueName="[b0to5].[Nov].[All]" allUniqueName="[b0to5].[Nov].[All]" dimensionUniqueName="[b0to5]" displayFolder="" count="0" memberValueDatatype="5" unbalanced="0"/>
    <cacheHierarchy uniqueName="[b0to5].[Dec]" caption="Dec" attribute="1" defaultMemberUniqueName="[b0to5].[Dec].[All]" allUniqueName="[b0to5].[Dec].[All]" dimensionUniqueName="[b0to5]" displayFolder="" count="0" memberValueDatatype="5" unbalanced="0"/>
    <cacheHierarchy uniqueName="[b6to59].[Admin]" caption="Admin" attribute="1" defaultMemberUniqueName="[b6to59].[Admin].[All]" allUniqueName="[b6to59].[Admin].[All]" dimensionUniqueName="[b6to59]" displayFolder="" count="2" memberValueDatatype="130" unbalanced="0">
      <fieldsUsage count="2">
        <fieldUsage x="-1"/>
        <fieldUsage x="0"/>
      </fieldsUsage>
    </cacheHierarchy>
    <cacheHierarchy uniqueName="[b6to59].[Jan]" caption="Jan" attribute="1" defaultMemberUniqueName="[b6to59].[Jan].[All]" allUniqueName="[b6to59].[Jan].[All]" dimensionUniqueName="[b6to59]" displayFolder="" count="0" memberValueDatatype="5" unbalanced="0"/>
    <cacheHierarchy uniqueName="[b6to59].[Feb]" caption="Feb" attribute="1" defaultMemberUniqueName="[b6to59].[Feb].[All]" allUniqueName="[b6to59].[Feb].[All]" dimensionUniqueName="[b6to59]" displayFolder="" count="0" memberValueDatatype="5" unbalanced="0"/>
    <cacheHierarchy uniqueName="[b6to59].[Mar]" caption="Mar" attribute="1" defaultMemberUniqueName="[b6to59].[Mar].[All]" allUniqueName="[b6to59].[Mar].[All]" dimensionUniqueName="[b6to59]" displayFolder="" count="0" memberValueDatatype="5" unbalanced="0"/>
    <cacheHierarchy uniqueName="[b6to59].[Apr]" caption="Apr" attribute="1" defaultMemberUniqueName="[b6to59].[Apr].[All]" allUniqueName="[b6to59].[Apr].[All]" dimensionUniqueName="[b6to59]" displayFolder="" count="0" memberValueDatatype="5" unbalanced="0"/>
    <cacheHierarchy uniqueName="[b6to59].[May]" caption="May" attribute="1" defaultMemberUniqueName="[b6to59].[May].[All]" allUniqueName="[b6to59].[May].[All]" dimensionUniqueName="[b6to59]" displayFolder="" count="0" memberValueDatatype="5" unbalanced="0"/>
    <cacheHierarchy uniqueName="[b6to59].[Jun]" caption="Jun" attribute="1" defaultMemberUniqueName="[b6to59].[Jun].[All]" allUniqueName="[b6to59].[Jun].[All]" dimensionUniqueName="[b6to59]" displayFolder="" count="0" memberValueDatatype="5" unbalanced="0"/>
    <cacheHierarchy uniqueName="[b6to59].[Jul]" caption="Jul" attribute="1" defaultMemberUniqueName="[b6to59].[Jul].[All]" allUniqueName="[b6to59].[Jul].[All]" dimensionUniqueName="[b6to59]" displayFolder="" count="0" memberValueDatatype="5" unbalanced="0"/>
    <cacheHierarchy uniqueName="[b6to59].[Aug]" caption="Aug" attribute="1" defaultMemberUniqueName="[b6to59].[Aug].[All]" allUniqueName="[b6to59].[Aug].[All]" dimensionUniqueName="[b6to59]" displayFolder="" count="0" memberValueDatatype="5" unbalanced="0"/>
    <cacheHierarchy uniqueName="[b6to59].[Sep]" caption="Sep" attribute="1" defaultMemberUniqueName="[b6to59].[Sep].[All]" allUniqueName="[b6to59].[Sep].[All]" dimensionUniqueName="[b6to59]" displayFolder="" count="0" memberValueDatatype="5" unbalanced="0"/>
    <cacheHierarchy uniqueName="[b6to59].[Oct]" caption="Oct" attribute="1" defaultMemberUniqueName="[b6to59].[Oct].[All]" allUniqueName="[b6to59].[Oct].[All]" dimensionUniqueName="[b6to59]" displayFolder="" count="0" memberValueDatatype="5" unbalanced="0"/>
    <cacheHierarchy uniqueName="[b6to59].[Nov]" caption="Nov" attribute="1" defaultMemberUniqueName="[b6to59].[Nov].[All]" allUniqueName="[b6to59].[Nov].[All]" dimensionUniqueName="[b6to59]" displayFolder="" count="0" memberValueDatatype="5" unbalanced="0"/>
    <cacheHierarchy uniqueName="[b6to59].[Dec]" caption="Dec" attribute="1" defaultMemberUniqueName="[b6to59].[Dec].[All]" allUniqueName="[b6to59].[Dec].[All]" dimensionUniqueName="[b6to59]" displayFolder="" count="0" memberValueDatatype="5" unbalanced="0"/>
    <cacheHierarchy uniqueName="[DataEntry].[National or overall]" caption="National or overall" attribute="1" defaultMemberUniqueName="[DataEntry].[National or overall].[All]" allUniqueName="[DataEntry].[National or overall].[All]" dimensionUniqueName="[DataEntry]" displayFolder="" count="0" memberValueDatatype="130" unbalanced="0"/>
    <cacheHierarchy uniqueName="[DataEntry].[Admin 1 or Admin 2]" caption="Admin 1 or Admin 2" attribute="1" defaultMemberUniqueName="[DataEntry].[Admin 1 or Admin 2].[All]" allUniqueName="[DataEntry].[Admin 1 or Admin 2].[All]" dimensionUniqueName="[DataEntry]" displayFolder="" count="0" memberValueDatatype="130" unbalanced="0"/>
    <cacheHierarchy uniqueName="[DataEntry].[Total Population]" caption="Total Population" attribute="1" defaultMemberUniqueName="[DataEntry].[Total Population].[All]" allUniqueName="[DataEntry].[Total Population].[All]" dimensionUniqueName="[DataEntry]" displayFolder="" count="0" memberValueDatatype="5" unbalanced="0"/>
    <cacheHierarchy uniqueName="[DataEntry].[cGAM % USED IN CALCULATIONS]" caption="cGAM % USED IN CALCULATIONS" attribute="1" defaultMemberUniqueName="[DataEntry].[cGAM % USED IN CALCULATIONS].[All]" allUniqueName="[DataEntry].[cGAM % USED IN CALCULATIONS].[All]" dimensionUniqueName="[DataEntry]" displayFolder="" count="0" memberValueDatatype="5" unbalanced="0"/>
    <cacheHierarchy uniqueName="[DataEntry].[cGAM % (WHZ and/or MUAC) Children 6-59M]" caption="cGAM % (WHZ and/or MUAC) Children 6-59M" attribute="1" defaultMemberUniqueName="[DataEntry].[cGAM % (WHZ and/or MUAC) Children 6-59M].[All]" allUniqueName="[DataEntry].[cGAM % (WHZ and/or MUAC) Children 6-59M].[All]" dimensionUniqueName="[DataEntry]" displayFolder="" count="0" memberValueDatatype="5" unbalanced="0"/>
    <cacheHierarchy uniqueName="[DataEntry].[GAM % (WHZ) Children 6-59M]" caption="GAM % (WHZ) Children 6-59M" attribute="1" defaultMemberUniqueName="[DataEntry].[GAM % (WHZ) Children 6-59M].[All]" allUniqueName="[DataEntry].[GAM % (WHZ) Children 6-59M].[All]" dimensionUniqueName="[DataEntry]" displayFolder="" count="0" memberValueDatatype="130" unbalanced="0"/>
    <cacheHierarchy uniqueName="[DataEntry].[GAM % (MUAC) Children 6-59M]" caption="GAM % (MUAC) Children 6-59M" attribute="1" defaultMemberUniqueName="[DataEntry].[GAM % (MUAC) Children 6-59M].[All]" allUniqueName="[DataEntry].[GAM % (MUAC) Children 6-59M].[All]" dimensionUniqueName="[DataEntry]" displayFolder="" count="0" memberValueDatatype="130" unbalanced="0"/>
    <cacheHierarchy uniqueName="[DataEntry].[cMAM % USED IN CALCULATIONS]" caption="cMAM % USED IN CALCULATIONS" attribute="1" defaultMemberUniqueName="[DataEntry].[cMAM % USED IN CALCULATIONS].[All]" allUniqueName="[DataEntry].[cMAM % USED IN CALCULATIONS].[All]" dimensionUniqueName="[DataEntry]" displayFolder="" count="0" memberValueDatatype="5" unbalanced="0"/>
    <cacheHierarchy uniqueName="[DataEntry].[cMAM % Children 6-59M (WFH or MUAC)]" caption="cMAM % Children 6-59M (WFH or MUAC)" attribute="1" defaultMemberUniqueName="[DataEntry].[cMAM % Children 6-59M (WFH or MUAC)].[All]" allUniqueName="[DataEntry].[cMAM % Children 6-59M (WFH or MUAC)].[All]" dimensionUniqueName="[DataEntry]" displayFolder="" count="0" memberValueDatatype="5" unbalanced="0"/>
    <cacheHierarchy uniqueName="[DataEntry].[MAM % Children 6-59M (WHZ)]" caption="MAM % Children 6-59M (WHZ)" attribute="1" defaultMemberUniqueName="[DataEntry].[MAM % Children 6-59M (WHZ)].[All]" allUniqueName="[DataEntry].[MAM % Children 6-59M (WHZ)].[All]" dimensionUniqueName="[DataEntry]" displayFolder="" count="0" memberValueDatatype="20" unbalanced="0"/>
    <cacheHierarchy uniqueName="[DataEntry].[MAM % Children 6-59M (MUAC)]" caption="MAM % Children 6-59M (MUAC)" attribute="1" defaultMemberUniqueName="[DataEntry].[MAM % Children 6-59M (MUAC)].[All]" allUniqueName="[DataEntry].[MAM % Children 6-59M (MUAC)].[All]" dimensionUniqueName="[DataEntry]" displayFolder="" count="0" memberValueDatatype="20" unbalanced="0"/>
    <cacheHierarchy uniqueName="[DataEntry].[cSAM % USED IN CALCULATIONS]" caption="cSAM % USED IN CALCULATIONS" attribute="1" defaultMemberUniqueName="[DataEntry].[cSAM % USED IN CALCULATIONS].[All]" allUniqueName="[DataEntry].[cSAM % USED IN CALCULATIONS].[All]" dimensionUniqueName="[DataEntry]" displayFolder="" count="0" memberValueDatatype="5" unbalanced="0"/>
    <cacheHierarchy uniqueName="[DataEntry].[cSAM %  (WFH and/or MUAC or nutritional edema) 6-59M]" caption="cSAM %  (WFH and/or MUAC or nutritional edema) 6-59M" attribute="1" defaultMemberUniqueName="[DataEntry].[cSAM %  (WFH and/or MUAC or nutritional edema) 6-59M].[All]" allUniqueName="[DataEntry].[cSAM %  (WFH and/or MUAC or nutritional edema) 6-59M].[All]" dimensionUniqueName="[DataEntry]" displayFolder="" count="0" memberValueDatatype="5" unbalanced="0"/>
    <cacheHierarchy uniqueName="[DataEntry].[SAM % (WHZ or nutritional edema) Children 6-59M]" caption="SAM % (WHZ or nutritional edema) Children 6-59M" attribute="1" defaultMemberUniqueName="[DataEntry].[SAM % (WHZ or nutritional edema) Children 6-59M].[All]" allUniqueName="[DataEntry].[SAM % (WHZ or nutritional edema) Children 6-59M].[All]" dimensionUniqueName="[DataEntry]" displayFolder="" count="0" memberValueDatatype="130" unbalanced="0"/>
    <cacheHierarchy uniqueName="[DataEntry].[SAM % (MUAC or nutritional edema) Children 6-59M]" caption="SAM % (MUAC or nutritional edema) Children 6-59M" attribute="1" defaultMemberUniqueName="[DataEntry].[SAM % (MUAC or nutritional edema) Children 6-59M].[All]" allUniqueName="[DataEntry].[SAM % (MUAC or nutritional edema) Children 6-59M].[All]" dimensionUniqueName="[DataEntry]" displayFolder="" count="0" memberValueDatatype="130" unbalanced="0"/>
    <cacheHierarchy uniqueName="[DataEntry].[Infants 0-5M % (admission criteria for treatment)]" caption="Infants 0-5M % (admission criteria for treatment)" attribute="1" defaultMemberUniqueName="[DataEntry].[Infants 0-5M % (admission criteria for treatment)].[All]" allUniqueName="[DataEntry].[Infants 0-5M % (admission criteria for treatment)].[All]" dimensionUniqueName="[DataEntry]" displayFolder="" count="0" memberValueDatatype="5" unbalanced="0"/>
    <cacheHierarchy uniqueName="[DataEntry].[Acute malnutrition in PBW, %]" caption="Acute malnutrition in PBW, %" attribute="1" defaultMemberUniqueName="[DataEntry].[Acute malnutrition in PBW, %].[All]" allUniqueName="[DataEntry].[Acute malnutrition in PBW, %].[All]" dimensionUniqueName="[DataEntry]" displayFolder="" count="0" memberValueDatatype="5" unbalanced="0"/>
    <cacheHierarchy uniqueName="[p0to5].[Admin]" caption="Admin" attribute="1" defaultMemberUniqueName="[p0to5].[Admin].[All]" allUniqueName="[p0to5].[Admin].[All]" dimensionUniqueName="[p0to5]" displayFolder="" count="0" memberValueDatatype="130" unbalanced="0"/>
    <cacheHierarchy uniqueName="[p0to5].[Jan]" caption="Jan" attribute="1" defaultMemberUniqueName="[p0to5].[Jan].[All]" allUniqueName="[p0to5].[Jan].[All]" dimensionUniqueName="[p0to5]" displayFolder="" count="0" memberValueDatatype="5" unbalanced="0"/>
    <cacheHierarchy uniqueName="[p0to5].[Feb]" caption="Feb" attribute="1" defaultMemberUniqueName="[p0to5].[Feb].[All]" allUniqueName="[p0to5].[Feb].[All]" dimensionUniqueName="[p0to5]" displayFolder="" count="0" memberValueDatatype="5" unbalanced="0"/>
    <cacheHierarchy uniqueName="[p0to5].[Mar]" caption="Mar" attribute="1" defaultMemberUniqueName="[p0to5].[Mar].[All]" allUniqueName="[p0to5].[Mar].[All]" dimensionUniqueName="[p0to5]" displayFolder="" count="0" memberValueDatatype="5" unbalanced="0"/>
    <cacheHierarchy uniqueName="[p0to5].[Apr]" caption="Apr" attribute="1" defaultMemberUniqueName="[p0to5].[Apr].[All]" allUniqueName="[p0to5].[Apr].[All]" dimensionUniqueName="[p0to5]" displayFolder="" count="0" memberValueDatatype="5" unbalanced="0"/>
    <cacheHierarchy uniqueName="[p0to5].[May]" caption="May" attribute="1" defaultMemberUniqueName="[p0to5].[May].[All]" allUniqueName="[p0to5].[May].[All]" dimensionUniqueName="[p0to5]" displayFolder="" count="0" memberValueDatatype="5" unbalanced="0"/>
    <cacheHierarchy uniqueName="[p0to5].[Jun]" caption="Jun" attribute="1" defaultMemberUniqueName="[p0to5].[Jun].[All]" allUniqueName="[p0to5].[Jun].[All]" dimensionUniqueName="[p0to5]" displayFolder="" count="0" memberValueDatatype="5" unbalanced="0"/>
    <cacheHierarchy uniqueName="[p0to5].[Jul]" caption="Jul" attribute="1" defaultMemberUniqueName="[p0to5].[Jul].[All]" allUniqueName="[p0to5].[Jul].[All]" dimensionUniqueName="[p0to5]" displayFolder="" count="0" memberValueDatatype="5" unbalanced="0"/>
    <cacheHierarchy uniqueName="[p0to5].[Aug]" caption="Aug" attribute="1" defaultMemberUniqueName="[p0to5].[Aug].[All]" allUniqueName="[p0to5].[Aug].[All]" dimensionUniqueName="[p0to5]" displayFolder="" count="0" memberValueDatatype="5" unbalanced="0"/>
    <cacheHierarchy uniqueName="[p0to5].[Sep]" caption="Sep" attribute="1" defaultMemberUniqueName="[p0to5].[Sep].[All]" allUniqueName="[p0to5].[Sep].[All]" dimensionUniqueName="[p0to5]" displayFolder="" count="0" memberValueDatatype="5" unbalanced="0"/>
    <cacheHierarchy uniqueName="[p0to5].[Oct]" caption="Oct" attribute="1" defaultMemberUniqueName="[p0to5].[Oct].[All]" allUniqueName="[p0to5].[Oct].[All]" dimensionUniqueName="[p0to5]" displayFolder="" count="0" memberValueDatatype="5" unbalanced="0"/>
    <cacheHierarchy uniqueName="[p0to5].[Nov]" caption="Nov" attribute="1" defaultMemberUniqueName="[p0to5].[Nov].[All]" allUniqueName="[p0to5].[Nov].[All]" dimensionUniqueName="[p0to5]" displayFolder="" count="0" memberValueDatatype="5" unbalanced="0"/>
    <cacheHierarchy uniqueName="[p0to5].[Dec]" caption="Dec" attribute="1" defaultMemberUniqueName="[p0to5].[Dec].[All]" allUniqueName="[p0to5].[Dec].[All]" dimensionUniqueName="[p0to5]" displayFolder="" count="0" memberValueDatatype="5" unbalanced="0"/>
    <cacheHierarchy uniqueName="[p6to59].[Admin]" caption="Admin" attribute="1" defaultMemberUniqueName="[p6to59].[Admin].[All]" allUniqueName="[p6to59].[Admin].[All]" dimensionUniqueName="[p6to59]" displayFolder="" count="2" memberValueDatatype="130" unbalanced="0">
      <fieldsUsage count="2">
        <fieldUsage x="-1"/>
        <fieldUsage x="14"/>
      </fieldsUsage>
    </cacheHierarchy>
    <cacheHierarchy uniqueName="[p6to59].[Jan]" caption="Jan" attribute="1" defaultMemberUniqueName="[p6to59].[Jan].[All]" allUniqueName="[p6to59].[Jan].[All]" dimensionUniqueName="[p6to59]" displayFolder="" count="0" memberValueDatatype="5" unbalanced="0"/>
    <cacheHierarchy uniqueName="[p6to59].[Feb]" caption="Feb" attribute="1" defaultMemberUniqueName="[p6to59].[Feb].[All]" allUniqueName="[p6to59].[Feb].[All]" dimensionUniqueName="[p6to59]" displayFolder="" count="0" memberValueDatatype="5" unbalanced="0"/>
    <cacheHierarchy uniqueName="[p6to59].[Mar]" caption="Mar" attribute="1" defaultMemberUniqueName="[p6to59].[Mar].[All]" allUniqueName="[p6to59].[Mar].[All]" dimensionUniqueName="[p6to59]" displayFolder="" count="0" memberValueDatatype="5" unbalanced="0"/>
    <cacheHierarchy uniqueName="[p6to59].[Apr]" caption="Apr" attribute="1" defaultMemberUniqueName="[p6to59].[Apr].[All]" allUniqueName="[p6to59].[Apr].[All]" dimensionUniqueName="[p6to59]" displayFolder="" count="0" memberValueDatatype="5" unbalanced="0"/>
    <cacheHierarchy uniqueName="[p6to59].[May]" caption="May" attribute="1" defaultMemberUniqueName="[p6to59].[May].[All]" allUniqueName="[p6to59].[May].[All]" dimensionUniqueName="[p6to59]" displayFolder="" count="0" memberValueDatatype="5" unbalanced="0"/>
    <cacheHierarchy uniqueName="[p6to59].[Jun]" caption="Jun" attribute="1" defaultMemberUniqueName="[p6to59].[Jun].[All]" allUniqueName="[p6to59].[Jun].[All]" dimensionUniqueName="[p6to59]" displayFolder="" count="0" memberValueDatatype="5" unbalanced="0"/>
    <cacheHierarchy uniqueName="[p6to59].[Jul]" caption="Jul" attribute="1" defaultMemberUniqueName="[p6to59].[Jul].[All]" allUniqueName="[p6to59].[Jul].[All]" dimensionUniqueName="[p6to59]" displayFolder="" count="0" memberValueDatatype="5" unbalanced="0"/>
    <cacheHierarchy uniqueName="[p6to59].[Aug]" caption="Aug" attribute="1" defaultMemberUniqueName="[p6to59].[Aug].[All]" allUniqueName="[p6to59].[Aug].[All]" dimensionUniqueName="[p6to59]" displayFolder="" count="0" memberValueDatatype="5" unbalanced="0"/>
    <cacheHierarchy uniqueName="[p6to59].[Sep]" caption="Sep" attribute="1" defaultMemberUniqueName="[p6to59].[Sep].[All]" allUniqueName="[p6to59].[Sep].[All]" dimensionUniqueName="[p6to59]" displayFolder="" count="0" memberValueDatatype="5" unbalanced="0"/>
    <cacheHierarchy uniqueName="[p6to59].[Oct]" caption="Oct" attribute="1" defaultMemberUniqueName="[p6to59].[Oct].[All]" allUniqueName="[p6to59].[Oct].[All]" dimensionUniqueName="[p6to59]" displayFolder="" count="0" memberValueDatatype="5" unbalanced="0"/>
    <cacheHierarchy uniqueName="[p6to59].[Nov]" caption="Nov" attribute="1" defaultMemberUniqueName="[p6to59].[Nov].[All]" allUniqueName="[p6to59].[Nov].[All]" dimensionUniqueName="[p6to59]" displayFolder="" count="0" memberValueDatatype="5" unbalanced="0"/>
    <cacheHierarchy uniqueName="[p6to59].[Dec]" caption="Dec" attribute="1" defaultMemberUniqueName="[p6to59].[Dec].[All]" allUniqueName="[p6to59].[Dec].[All]" dimensionUniqueName="[p6to59]" displayFolder="" count="0" memberValueDatatype="5" unbalanced="0"/>
    <cacheHierarchy uniqueName="[Measures].[__XL_Count Table1]" caption="__XL_Count Table1" measure="1" displayFolder="" measureGroup="DataEntry" count="0" hidden="1"/>
    <cacheHierarchy uniqueName="[Measures].[__XL_Count Range]" caption="__XL_Count Range" measure="1" displayFolder="" measureGroup="p0to5" count="0" hidden="1"/>
    <cacheHierarchy uniqueName="[Measures].[__XL_Count Range 1]" caption="__XL_Count Range 1" measure="1" displayFolder="" measureGroup="b0to5" count="0" hidden="1"/>
    <cacheHierarchy uniqueName="[Measures].[__XL_Count b6to59]" caption="__XL_Count b6to59" measure="1" displayFolder="" measureGroup="b6to59" count="0" hidden="1"/>
    <cacheHierarchy uniqueName="[Measures].[__XL_Count p6to59]" caption="__XL_Count p6to59" measure="1" displayFolder="" measureGroup="p6to59" count="0" hidden="1"/>
    <cacheHierarchy uniqueName="[Measures].[__No measures defined]" caption="__No measures defined" measure="1" displayFolder="" count="0" hidden="1"/>
    <cacheHierarchy uniqueName="[Measures].[Sum of Total Population]" caption="Sum of Total Population" measure="1" displayFolder="" measureGroup="DataEntry" count="0" hidden="1">
      <extLst>
        <ext xmlns:x15="http://schemas.microsoft.com/office/spreadsheetml/2010/11/main" uri="{B97F6D7D-B522-45F9-BDA1-12C45D357490}">
          <x15:cacheHierarchy aggregatedColumn="28"/>
        </ext>
      </extLst>
    </cacheHierarchy>
    <cacheHierarchy uniqueName="[Measures].[Sum of cGAM % (WHZ and/or MUAC) Children 6-59M]" caption="Sum of cGAM % (WHZ and/or MUAC) Children 6-59M" measure="1" displayFolder="" measureGroup="DataEntry" count="0" hidden="1">
      <extLst>
        <ext xmlns:x15="http://schemas.microsoft.com/office/spreadsheetml/2010/11/main" uri="{B97F6D7D-B522-45F9-BDA1-12C45D357490}">
          <x15:cacheHierarchy aggregatedColumn="30"/>
        </ext>
      </extLst>
    </cacheHierarchy>
    <cacheHierarchy uniqueName="[Measures].[Sum of cMAM % USED IN CALCULATIONS]" caption="Sum of cMAM % USED IN CALCULATIONS" measure="1" displayFolder="" measureGroup="DataEntry" count="0" hidden="1">
      <extLst>
        <ext xmlns:x15="http://schemas.microsoft.com/office/spreadsheetml/2010/11/main" uri="{B97F6D7D-B522-45F9-BDA1-12C45D357490}">
          <x15:cacheHierarchy aggregatedColumn="33"/>
        </ext>
      </extLst>
    </cacheHierarchy>
    <cacheHierarchy uniqueName="[Measures].[Sum of cMAM % Children 6-59M (WFH or MUAC)]" caption="Sum of cMAM % Children 6-59M (WFH or MUAC)" measure="1" displayFolder="" measureGroup="DataEntry" count="0" hidden="1">
      <extLst>
        <ext xmlns:x15="http://schemas.microsoft.com/office/spreadsheetml/2010/11/main" uri="{B97F6D7D-B522-45F9-BDA1-12C45D357490}">
          <x15:cacheHierarchy aggregatedColumn="34"/>
        </ext>
      </extLst>
    </cacheHierarchy>
    <cacheHierarchy uniqueName="[Measures].[Sum of Infants 0-5M % (admission criteria for treatment)]" caption="Sum of Infants 0-5M % (admission criteria for treatment)" measure="1" displayFolder="" measureGroup="DataEntry" count="0" hidden="1">
      <extLst>
        <ext xmlns:x15="http://schemas.microsoft.com/office/spreadsheetml/2010/11/main" uri="{B97F6D7D-B522-45F9-BDA1-12C45D357490}">
          <x15:cacheHierarchy aggregatedColumn="41"/>
        </ext>
      </extLst>
    </cacheHierarchy>
    <cacheHierarchy uniqueName="[Measures].[Sum of Acute malnutrition in PBW, %]" caption="Sum of Acute malnutrition in PBW, %" measure="1" displayFolder="" measureGroup="DataEntry" count="0" hidden="1">
      <extLst>
        <ext xmlns:x15="http://schemas.microsoft.com/office/spreadsheetml/2010/11/main" uri="{B97F6D7D-B522-45F9-BDA1-12C45D357490}">
          <x15:cacheHierarchy aggregatedColumn="42"/>
        </ext>
      </extLst>
    </cacheHierarchy>
    <cacheHierarchy uniqueName="[Measures].[Sum of Jan 2]" caption="Sum of Jan 2" measure="1" displayFolder="" measureGroup="p0to5" count="0" hidden="1">
      <extLst>
        <ext xmlns:x15="http://schemas.microsoft.com/office/spreadsheetml/2010/11/main" uri="{B97F6D7D-B522-45F9-BDA1-12C45D357490}">
          <x15:cacheHierarchy aggregatedColumn="44"/>
        </ext>
      </extLst>
    </cacheHierarchy>
    <cacheHierarchy uniqueName="[Measures].[Sum of Feb 2]" caption="Sum of Feb 2" measure="1" displayFolder="" measureGroup="p0to5" count="0" hidden="1">
      <extLst>
        <ext xmlns:x15="http://schemas.microsoft.com/office/spreadsheetml/2010/11/main" uri="{B97F6D7D-B522-45F9-BDA1-12C45D357490}">
          <x15:cacheHierarchy aggregatedColumn="45"/>
        </ext>
      </extLst>
    </cacheHierarchy>
    <cacheHierarchy uniqueName="[Measures].[Sum of Mar 2]" caption="Sum of Mar 2" measure="1" displayFolder="" measureGroup="p0to5" count="0" hidden="1">
      <extLst>
        <ext xmlns:x15="http://schemas.microsoft.com/office/spreadsheetml/2010/11/main" uri="{B97F6D7D-B522-45F9-BDA1-12C45D357490}">
          <x15:cacheHierarchy aggregatedColumn="46"/>
        </ext>
      </extLst>
    </cacheHierarchy>
    <cacheHierarchy uniqueName="[Measures].[Sum of Apr 2]" caption="Sum of Apr 2" measure="1" displayFolder="" measureGroup="p0to5" count="0" hidden="1">
      <extLst>
        <ext xmlns:x15="http://schemas.microsoft.com/office/spreadsheetml/2010/11/main" uri="{B97F6D7D-B522-45F9-BDA1-12C45D357490}">
          <x15:cacheHierarchy aggregatedColumn="47"/>
        </ext>
      </extLst>
    </cacheHierarchy>
    <cacheHierarchy uniqueName="[Measures].[Sum of May 2]" caption="Sum of May 2" measure="1" displayFolder="" measureGroup="p0to5" count="0" hidden="1">
      <extLst>
        <ext xmlns:x15="http://schemas.microsoft.com/office/spreadsheetml/2010/11/main" uri="{B97F6D7D-B522-45F9-BDA1-12C45D357490}">
          <x15:cacheHierarchy aggregatedColumn="48"/>
        </ext>
      </extLst>
    </cacheHierarchy>
    <cacheHierarchy uniqueName="[Measures].[Sum of Jun 2]" caption="Sum of Jun 2" measure="1" displayFolder="" measureGroup="p0to5" count="0" hidden="1">
      <extLst>
        <ext xmlns:x15="http://schemas.microsoft.com/office/spreadsheetml/2010/11/main" uri="{B97F6D7D-B522-45F9-BDA1-12C45D357490}">
          <x15:cacheHierarchy aggregatedColumn="49"/>
        </ext>
      </extLst>
    </cacheHierarchy>
    <cacheHierarchy uniqueName="[Measures].[Sum of Jul 2]" caption="Sum of Jul 2" measure="1" displayFolder="" measureGroup="p0to5" count="0" hidden="1">
      <extLst>
        <ext xmlns:x15="http://schemas.microsoft.com/office/spreadsheetml/2010/11/main" uri="{B97F6D7D-B522-45F9-BDA1-12C45D357490}">
          <x15:cacheHierarchy aggregatedColumn="50"/>
        </ext>
      </extLst>
    </cacheHierarchy>
    <cacheHierarchy uniqueName="[Measures].[Sum of Aug 2]" caption="Sum of Aug 2" measure="1" displayFolder="" measureGroup="p0to5" count="0" hidden="1">
      <extLst>
        <ext xmlns:x15="http://schemas.microsoft.com/office/spreadsheetml/2010/11/main" uri="{B97F6D7D-B522-45F9-BDA1-12C45D357490}">
          <x15:cacheHierarchy aggregatedColumn="51"/>
        </ext>
      </extLst>
    </cacheHierarchy>
    <cacheHierarchy uniqueName="[Measures].[Sum of Sep 2]" caption="Sum of Sep 2" measure="1" displayFolder="" measureGroup="p0to5" count="0" hidden="1">
      <extLst>
        <ext xmlns:x15="http://schemas.microsoft.com/office/spreadsheetml/2010/11/main" uri="{B97F6D7D-B522-45F9-BDA1-12C45D357490}">
          <x15:cacheHierarchy aggregatedColumn="52"/>
        </ext>
      </extLst>
    </cacheHierarchy>
    <cacheHierarchy uniqueName="[Measures].[Sum of Oct 2]" caption="Sum of Oct 2" measure="1" displayFolder="" measureGroup="p0to5" count="0" hidden="1">
      <extLst>
        <ext xmlns:x15="http://schemas.microsoft.com/office/spreadsheetml/2010/11/main" uri="{B97F6D7D-B522-45F9-BDA1-12C45D357490}">
          <x15:cacheHierarchy aggregatedColumn="53"/>
        </ext>
      </extLst>
    </cacheHierarchy>
    <cacheHierarchy uniqueName="[Measures].[Sum of Nov 2]" caption="Sum of Nov 2" measure="1" displayFolder="" measureGroup="p0to5" count="0" hidden="1">
      <extLst>
        <ext xmlns:x15="http://schemas.microsoft.com/office/spreadsheetml/2010/11/main" uri="{B97F6D7D-B522-45F9-BDA1-12C45D357490}">
          <x15:cacheHierarchy aggregatedColumn="54"/>
        </ext>
      </extLst>
    </cacheHierarchy>
    <cacheHierarchy uniqueName="[Measures].[Sum of Dec 2]" caption="Sum of Dec 2" measure="1" displayFolder="" measureGroup="p0to5" count="0" hidden="1">
      <extLst>
        <ext xmlns:x15="http://schemas.microsoft.com/office/spreadsheetml/2010/11/main" uri="{B97F6D7D-B522-45F9-BDA1-12C45D357490}">
          <x15:cacheHierarchy aggregatedColumn="55"/>
        </ext>
      </extLst>
    </cacheHierarchy>
    <cacheHierarchy uniqueName="[Measures].[Sum of Jan 3]" caption="Sum of Jan 3" measure="1" displayFolder="" measureGroup="b0to5" count="0" hidden="1">
      <extLst>
        <ext xmlns:x15="http://schemas.microsoft.com/office/spreadsheetml/2010/11/main" uri="{B97F6D7D-B522-45F9-BDA1-12C45D357490}">
          <x15:cacheHierarchy aggregatedColumn="1"/>
        </ext>
      </extLst>
    </cacheHierarchy>
    <cacheHierarchy uniqueName="[Measures].[Sum of Feb 3]" caption="Sum of Feb 3" measure="1" displayFolder="" measureGroup="b0to5" count="0" hidden="1">
      <extLst>
        <ext xmlns:x15="http://schemas.microsoft.com/office/spreadsheetml/2010/11/main" uri="{B97F6D7D-B522-45F9-BDA1-12C45D357490}">
          <x15:cacheHierarchy aggregatedColumn="2"/>
        </ext>
      </extLst>
    </cacheHierarchy>
    <cacheHierarchy uniqueName="[Measures].[Sum of Mar 3]" caption="Sum of Mar 3" measure="1" displayFolder="" measureGroup="b0to5" count="0" hidden="1">
      <extLst>
        <ext xmlns:x15="http://schemas.microsoft.com/office/spreadsheetml/2010/11/main" uri="{B97F6D7D-B522-45F9-BDA1-12C45D357490}">
          <x15:cacheHierarchy aggregatedColumn="3"/>
        </ext>
      </extLst>
    </cacheHierarchy>
    <cacheHierarchy uniqueName="[Measures].[Sum of Apr 3]" caption="Sum of Apr 3" measure="1" displayFolder="" measureGroup="b0to5" count="0" hidden="1">
      <extLst>
        <ext xmlns:x15="http://schemas.microsoft.com/office/spreadsheetml/2010/11/main" uri="{B97F6D7D-B522-45F9-BDA1-12C45D357490}">
          <x15:cacheHierarchy aggregatedColumn="4"/>
        </ext>
      </extLst>
    </cacheHierarchy>
    <cacheHierarchy uniqueName="[Measures].[Sum of May 3]" caption="Sum of May 3" measure="1" displayFolder="" measureGroup="b0to5" count="0" hidden="1">
      <extLst>
        <ext xmlns:x15="http://schemas.microsoft.com/office/spreadsheetml/2010/11/main" uri="{B97F6D7D-B522-45F9-BDA1-12C45D357490}">
          <x15:cacheHierarchy aggregatedColumn="5"/>
        </ext>
      </extLst>
    </cacheHierarchy>
    <cacheHierarchy uniqueName="[Measures].[Sum of Jun 3]" caption="Sum of Jun 3" measure="1" displayFolder="" measureGroup="b0to5" count="0" hidden="1">
      <extLst>
        <ext xmlns:x15="http://schemas.microsoft.com/office/spreadsheetml/2010/11/main" uri="{B97F6D7D-B522-45F9-BDA1-12C45D357490}">
          <x15:cacheHierarchy aggregatedColumn="6"/>
        </ext>
      </extLst>
    </cacheHierarchy>
    <cacheHierarchy uniqueName="[Measures].[Sum of Jul 3]" caption="Sum of Jul 3" measure="1" displayFolder="" measureGroup="b0to5" count="0" hidden="1">
      <extLst>
        <ext xmlns:x15="http://schemas.microsoft.com/office/spreadsheetml/2010/11/main" uri="{B97F6D7D-B522-45F9-BDA1-12C45D357490}">
          <x15:cacheHierarchy aggregatedColumn="7"/>
        </ext>
      </extLst>
    </cacheHierarchy>
    <cacheHierarchy uniqueName="[Measures].[Sum of Aug 3]" caption="Sum of Aug 3" measure="1" displayFolder="" measureGroup="b0to5" count="0" hidden="1">
      <extLst>
        <ext xmlns:x15="http://schemas.microsoft.com/office/spreadsheetml/2010/11/main" uri="{B97F6D7D-B522-45F9-BDA1-12C45D357490}">
          <x15:cacheHierarchy aggregatedColumn="8"/>
        </ext>
      </extLst>
    </cacheHierarchy>
    <cacheHierarchy uniqueName="[Measures].[Sum of Sep 3]" caption="Sum of Sep 3" measure="1" displayFolder="" measureGroup="b0to5" count="0" hidden="1">
      <extLst>
        <ext xmlns:x15="http://schemas.microsoft.com/office/spreadsheetml/2010/11/main" uri="{B97F6D7D-B522-45F9-BDA1-12C45D357490}">
          <x15:cacheHierarchy aggregatedColumn="9"/>
        </ext>
      </extLst>
    </cacheHierarchy>
    <cacheHierarchy uniqueName="[Measures].[Sum of Oct 3]" caption="Sum of Oct 3" measure="1" displayFolder="" measureGroup="b0to5" count="0" hidden="1">
      <extLst>
        <ext xmlns:x15="http://schemas.microsoft.com/office/spreadsheetml/2010/11/main" uri="{B97F6D7D-B522-45F9-BDA1-12C45D357490}">
          <x15:cacheHierarchy aggregatedColumn="10"/>
        </ext>
      </extLst>
    </cacheHierarchy>
    <cacheHierarchy uniqueName="[Measures].[Sum of Nov 3]" caption="Sum of Nov 3" measure="1" displayFolder="" measureGroup="b0to5" count="0" hidden="1">
      <extLst>
        <ext xmlns:x15="http://schemas.microsoft.com/office/spreadsheetml/2010/11/main" uri="{B97F6D7D-B522-45F9-BDA1-12C45D357490}">
          <x15:cacheHierarchy aggregatedColumn="11"/>
        </ext>
      </extLst>
    </cacheHierarchy>
    <cacheHierarchy uniqueName="[Measures].[Sum of Dec 3]" caption="Sum of Dec 3" measure="1" displayFolder="" measureGroup="b0to5" count="0" hidden="1">
      <extLst>
        <ext xmlns:x15="http://schemas.microsoft.com/office/spreadsheetml/2010/11/main" uri="{B97F6D7D-B522-45F9-BDA1-12C45D357490}">
          <x15:cacheHierarchy aggregatedColumn="12"/>
        </ext>
      </extLst>
    </cacheHierarchy>
    <cacheHierarchy uniqueName="[Measures].[Sum of Jan 4]" caption="Sum of Jan 4" measure="1" displayFolder="" measureGroup="b6to59" count="0" oneField="1" hidden="1">
      <fieldsUsage count="1">
        <fieldUsage x="1"/>
      </fieldsUsage>
      <extLst>
        <ext xmlns:x15="http://schemas.microsoft.com/office/spreadsheetml/2010/11/main" uri="{B97F6D7D-B522-45F9-BDA1-12C45D357490}">
          <x15:cacheHierarchy aggregatedColumn="14"/>
        </ext>
      </extLst>
    </cacheHierarchy>
    <cacheHierarchy uniqueName="[Measures].[Sum of Feb 4]" caption="Sum of Feb 4" measure="1" displayFolder="" measureGroup="b6to59" count="0" oneField="1" hidden="1">
      <fieldsUsage count="1">
        <fieldUsage x="2"/>
      </fieldsUsage>
      <extLst>
        <ext xmlns:x15="http://schemas.microsoft.com/office/spreadsheetml/2010/11/main" uri="{B97F6D7D-B522-45F9-BDA1-12C45D357490}">
          <x15:cacheHierarchy aggregatedColumn="15"/>
        </ext>
      </extLst>
    </cacheHierarchy>
    <cacheHierarchy uniqueName="[Measures].[Sum of Mar 4]" caption="Sum of Mar 4" measure="1" displayFolder="" measureGroup="b6to59" count="0" oneField="1" hidden="1">
      <fieldsUsage count="1">
        <fieldUsage x="3"/>
      </fieldsUsage>
      <extLst>
        <ext xmlns:x15="http://schemas.microsoft.com/office/spreadsheetml/2010/11/main" uri="{B97F6D7D-B522-45F9-BDA1-12C45D357490}">
          <x15:cacheHierarchy aggregatedColumn="16"/>
        </ext>
      </extLst>
    </cacheHierarchy>
    <cacheHierarchy uniqueName="[Measures].[Sum of Apr 4]" caption="Sum of Apr 4" measure="1" displayFolder="" measureGroup="b6to59" count="0" oneField="1" hidden="1">
      <fieldsUsage count="1">
        <fieldUsage x="4"/>
      </fieldsUsage>
      <extLst>
        <ext xmlns:x15="http://schemas.microsoft.com/office/spreadsheetml/2010/11/main" uri="{B97F6D7D-B522-45F9-BDA1-12C45D357490}">
          <x15:cacheHierarchy aggregatedColumn="17"/>
        </ext>
      </extLst>
    </cacheHierarchy>
    <cacheHierarchy uniqueName="[Measures].[Sum of May 4]" caption="Sum of May 4" measure="1" displayFolder="" measureGroup="b6to59" count="0" oneField="1" hidden="1">
      <fieldsUsage count="1">
        <fieldUsage x="5"/>
      </fieldsUsage>
      <extLst>
        <ext xmlns:x15="http://schemas.microsoft.com/office/spreadsheetml/2010/11/main" uri="{B97F6D7D-B522-45F9-BDA1-12C45D357490}">
          <x15:cacheHierarchy aggregatedColumn="18"/>
        </ext>
      </extLst>
    </cacheHierarchy>
    <cacheHierarchy uniqueName="[Measures].[Sum of Jun 4]" caption="Sum of Jun 4" measure="1" displayFolder="" measureGroup="b6to59" count="0" oneField="1" hidden="1">
      <fieldsUsage count="1">
        <fieldUsage x="6"/>
      </fieldsUsage>
      <extLst>
        <ext xmlns:x15="http://schemas.microsoft.com/office/spreadsheetml/2010/11/main" uri="{B97F6D7D-B522-45F9-BDA1-12C45D357490}">
          <x15:cacheHierarchy aggregatedColumn="19"/>
        </ext>
      </extLst>
    </cacheHierarchy>
    <cacheHierarchy uniqueName="[Measures].[Sum of Jul 4]" caption="Sum of Jul 4" measure="1" displayFolder="" measureGroup="b6to59" count="0" oneField="1" hidden="1">
      <fieldsUsage count="1">
        <fieldUsage x="7"/>
      </fieldsUsage>
      <extLst>
        <ext xmlns:x15="http://schemas.microsoft.com/office/spreadsheetml/2010/11/main" uri="{B97F6D7D-B522-45F9-BDA1-12C45D357490}">
          <x15:cacheHierarchy aggregatedColumn="20"/>
        </ext>
      </extLst>
    </cacheHierarchy>
    <cacheHierarchy uniqueName="[Measures].[Sum of Aug 4]" caption="Sum of Aug 4" measure="1" displayFolder="" measureGroup="b6to59" count="0" oneField="1" hidden="1">
      <fieldsUsage count="1">
        <fieldUsage x="8"/>
      </fieldsUsage>
      <extLst>
        <ext xmlns:x15="http://schemas.microsoft.com/office/spreadsheetml/2010/11/main" uri="{B97F6D7D-B522-45F9-BDA1-12C45D357490}">
          <x15:cacheHierarchy aggregatedColumn="21"/>
        </ext>
      </extLst>
    </cacheHierarchy>
    <cacheHierarchy uniqueName="[Measures].[Sum of Sep 4]" caption="Sum of Sep 4" measure="1" displayFolder="" measureGroup="b6to59" count="0" oneField="1" hidden="1">
      <fieldsUsage count="1">
        <fieldUsage x="9"/>
      </fieldsUsage>
      <extLst>
        <ext xmlns:x15="http://schemas.microsoft.com/office/spreadsheetml/2010/11/main" uri="{B97F6D7D-B522-45F9-BDA1-12C45D357490}">
          <x15:cacheHierarchy aggregatedColumn="22"/>
        </ext>
      </extLst>
    </cacheHierarchy>
    <cacheHierarchy uniqueName="[Measures].[Sum of Oct 4]" caption="Sum of Oct 4" measure="1" displayFolder="" measureGroup="b6to59" count="0" oneField="1" hidden="1">
      <fieldsUsage count="1">
        <fieldUsage x="10"/>
      </fieldsUsage>
      <extLst>
        <ext xmlns:x15="http://schemas.microsoft.com/office/spreadsheetml/2010/11/main" uri="{B97F6D7D-B522-45F9-BDA1-12C45D357490}">
          <x15:cacheHierarchy aggregatedColumn="23"/>
        </ext>
      </extLst>
    </cacheHierarchy>
    <cacheHierarchy uniqueName="[Measures].[Sum of Nov 4]" caption="Sum of Nov 4" measure="1" displayFolder="" measureGroup="b6to59" count="0" oneField="1" hidden="1">
      <fieldsUsage count="1">
        <fieldUsage x="11"/>
      </fieldsUsage>
      <extLst>
        <ext xmlns:x15="http://schemas.microsoft.com/office/spreadsheetml/2010/11/main" uri="{B97F6D7D-B522-45F9-BDA1-12C45D357490}">
          <x15:cacheHierarchy aggregatedColumn="24"/>
        </ext>
      </extLst>
    </cacheHierarchy>
    <cacheHierarchy uniqueName="[Measures].[Sum of Dec 4]" caption="Sum of Dec 4" measure="1" displayFolder="" measureGroup="b6to59" count="0" oneField="1" hidden="1">
      <fieldsUsage count="1">
        <fieldUsage x="12"/>
      </fieldsUsage>
      <extLst>
        <ext xmlns:x15="http://schemas.microsoft.com/office/spreadsheetml/2010/11/main" uri="{B97F6D7D-B522-45F9-BDA1-12C45D357490}">
          <x15:cacheHierarchy aggregatedColumn="25"/>
        </ext>
      </extLst>
    </cacheHierarchy>
    <cacheHierarchy uniqueName="[Measures].[Sum of Jan]" caption="Sum of Jan" measure="1" displayFolder="" measureGroup="p6to59" count="0" hidden="1">
      <extLst>
        <ext xmlns:x15="http://schemas.microsoft.com/office/spreadsheetml/2010/11/main" uri="{B97F6D7D-B522-45F9-BDA1-12C45D357490}">
          <x15:cacheHierarchy aggregatedColumn="57"/>
        </ext>
      </extLst>
    </cacheHierarchy>
    <cacheHierarchy uniqueName="[Measures].[Sum of Feb]" caption="Sum of Feb" measure="1" displayFolder="" measureGroup="p6to59" count="0" hidden="1">
      <extLst>
        <ext xmlns:x15="http://schemas.microsoft.com/office/spreadsheetml/2010/11/main" uri="{B97F6D7D-B522-45F9-BDA1-12C45D357490}">
          <x15:cacheHierarchy aggregatedColumn="58"/>
        </ext>
      </extLst>
    </cacheHierarchy>
    <cacheHierarchy uniqueName="[Measures].[Sum of Mar]" caption="Sum of Mar" measure="1" displayFolder="" measureGroup="p6to59" count="0" hidden="1">
      <extLst>
        <ext xmlns:x15="http://schemas.microsoft.com/office/spreadsheetml/2010/11/main" uri="{B97F6D7D-B522-45F9-BDA1-12C45D357490}">
          <x15:cacheHierarchy aggregatedColumn="59"/>
        </ext>
      </extLst>
    </cacheHierarchy>
    <cacheHierarchy uniqueName="[Measures].[Sum of Apr]" caption="Sum of Apr" measure="1" displayFolder="" measureGroup="p6to59" count="0" hidden="1">
      <extLst>
        <ext xmlns:x15="http://schemas.microsoft.com/office/spreadsheetml/2010/11/main" uri="{B97F6D7D-B522-45F9-BDA1-12C45D357490}">
          <x15:cacheHierarchy aggregatedColumn="60"/>
        </ext>
      </extLst>
    </cacheHierarchy>
    <cacheHierarchy uniqueName="[Measures].[Sum of May]" caption="Sum of May" measure="1" displayFolder="" measureGroup="p6to59" count="0" hidden="1">
      <extLst>
        <ext xmlns:x15="http://schemas.microsoft.com/office/spreadsheetml/2010/11/main" uri="{B97F6D7D-B522-45F9-BDA1-12C45D357490}">
          <x15:cacheHierarchy aggregatedColumn="61"/>
        </ext>
      </extLst>
    </cacheHierarchy>
    <cacheHierarchy uniqueName="[Measures].[Sum of Jun]" caption="Sum of Jun" measure="1" displayFolder="" measureGroup="p6to59" count="0" hidden="1">
      <extLst>
        <ext xmlns:x15="http://schemas.microsoft.com/office/spreadsheetml/2010/11/main" uri="{B97F6D7D-B522-45F9-BDA1-12C45D357490}">
          <x15:cacheHierarchy aggregatedColumn="62"/>
        </ext>
      </extLst>
    </cacheHierarchy>
    <cacheHierarchy uniqueName="[Measures].[Sum of Jul]" caption="Sum of Jul" measure="1" displayFolder="" measureGroup="p6to59" count="0" hidden="1">
      <extLst>
        <ext xmlns:x15="http://schemas.microsoft.com/office/spreadsheetml/2010/11/main" uri="{B97F6D7D-B522-45F9-BDA1-12C45D357490}">
          <x15:cacheHierarchy aggregatedColumn="63"/>
        </ext>
      </extLst>
    </cacheHierarchy>
    <cacheHierarchy uniqueName="[Measures].[Sum of Aug]" caption="Sum of Aug" measure="1" displayFolder="" measureGroup="p6to59" count="0" hidden="1">
      <extLst>
        <ext xmlns:x15="http://schemas.microsoft.com/office/spreadsheetml/2010/11/main" uri="{B97F6D7D-B522-45F9-BDA1-12C45D357490}">
          <x15:cacheHierarchy aggregatedColumn="64"/>
        </ext>
      </extLst>
    </cacheHierarchy>
    <cacheHierarchy uniqueName="[Measures].[Sum of Sep]" caption="Sum of Sep" measure="1" displayFolder="" measureGroup="p6to59" count="0" hidden="1">
      <extLst>
        <ext xmlns:x15="http://schemas.microsoft.com/office/spreadsheetml/2010/11/main" uri="{B97F6D7D-B522-45F9-BDA1-12C45D357490}">
          <x15:cacheHierarchy aggregatedColumn="65"/>
        </ext>
      </extLst>
    </cacheHierarchy>
    <cacheHierarchy uniqueName="[Measures].[Sum of Oct]" caption="Sum of Oct" measure="1" displayFolder="" measureGroup="p6to59" count="0" hidden="1">
      <extLst>
        <ext xmlns:x15="http://schemas.microsoft.com/office/spreadsheetml/2010/11/main" uri="{B97F6D7D-B522-45F9-BDA1-12C45D357490}">
          <x15:cacheHierarchy aggregatedColumn="66"/>
        </ext>
      </extLst>
    </cacheHierarchy>
    <cacheHierarchy uniqueName="[Measures].[Sum of Nov]" caption="Sum of Nov" measure="1" displayFolder="" measureGroup="p6to59" count="0" hidden="1">
      <extLst>
        <ext xmlns:x15="http://schemas.microsoft.com/office/spreadsheetml/2010/11/main" uri="{B97F6D7D-B522-45F9-BDA1-12C45D357490}">
          <x15:cacheHierarchy aggregatedColumn="67"/>
        </ext>
      </extLst>
    </cacheHierarchy>
    <cacheHierarchy uniqueName="[Measures].[Sum of Dec]" caption="Sum of Dec" measure="1" displayFolder="" measureGroup="p6to59" count="0" hidden="1">
      <extLst>
        <ext xmlns:x15="http://schemas.microsoft.com/office/spreadsheetml/2010/11/main" uri="{B97F6D7D-B522-45F9-BDA1-12C45D357490}">
          <x15:cacheHierarchy aggregatedColumn="68"/>
        </ext>
      </extLst>
    </cacheHierarchy>
  </cacheHierarchies>
  <kpis count="0"/>
  <dimensions count="6">
    <dimension name="b0to5" uniqueName="[b0to5]" caption="b0to5"/>
    <dimension name="b6to59" uniqueName="[b6to59]" caption="b6to59"/>
    <dimension name="DataEntry" uniqueName="[DataEntry]" caption="DataEntry"/>
    <dimension measure="1" name="Measures" uniqueName="[Measures]" caption="Measures"/>
    <dimension name="p0to5" uniqueName="[p0to5]" caption="p0to5"/>
    <dimension name="p6to59" uniqueName="[p6to59]" caption="p6to59"/>
  </dimensions>
  <measureGroups count="5">
    <measureGroup name="b0to5" caption="b0to5"/>
    <measureGroup name="b6to59" caption="b6to59"/>
    <measureGroup name="DataEntry" caption="DataEntry"/>
    <measureGroup name="p0to5" caption="p0to5"/>
    <measureGroup name="p6to59" caption="p6to59"/>
  </measureGroups>
  <maps count="8">
    <map measureGroup="0" dimension="0"/>
    <map measureGroup="0" dimension="5"/>
    <map measureGroup="1" dimension="1"/>
    <map measureGroup="1" dimension="5"/>
    <map measureGroup="2" dimension="2"/>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istrator" refreshedDate="45632.556389814818" backgroundQuery="1" createdVersion="8" refreshedVersion="8" minRefreshableVersion="3" recordCount="0" supportSubquery="1" supportAdvancedDrill="1" xr:uid="{E4E90C0A-08B3-4555-9FDE-AAAFB33A11ED}">
  <cacheSource type="external" connectionId="1"/>
  <cacheFields count="16">
    <cacheField name="[p0to5].[Admin].[Admin]" caption="Admin" numFmtId="0" hierarchy="43" level="1">
      <sharedItems count="99">
        <s v="Badakhshan"/>
        <s v="Badghis"/>
        <s v="Baghlan"/>
        <s v="Balkh"/>
        <s v="Bamyan"/>
        <s v="Dykundi"/>
        <s v="Farah"/>
        <s v="Faryab"/>
        <s v="Ghazni"/>
        <s v="Ghor"/>
        <s v="Helmand"/>
        <s v="Hirat"/>
        <s v="Jawzjan"/>
        <s v="Kabul"/>
        <s v="Kandahar"/>
        <s v="Kapisa"/>
        <s v="Khost"/>
        <s v="Kunar"/>
        <s v="Kunduz"/>
        <s v="Laghman"/>
        <s v="Logar"/>
        <s v="Nangarhar"/>
        <s v="Nimroz"/>
        <s v="Nuristan"/>
        <s v="Paktika"/>
        <s v="Paktya"/>
        <s v="Panjsher"/>
        <s v="Parwan"/>
        <s v="Samangan"/>
        <s v="Sar-e-Pul"/>
        <s v="Z_empty_row_1"/>
        <s v="Z_empty_row_32"/>
        <s v="Z_empty_row_33"/>
        <s v="Z_empty_row_34"/>
        <s v="Z_empty_row_35"/>
        <s v="Z_empty_row_36"/>
        <s v="Z_empty_row_37"/>
        <s v="Z_empty_row_38"/>
        <s v="Z_empty_row_39"/>
        <s v="Z_empty_row_40"/>
        <s v="Z_empty_row_41"/>
        <s v="Z_empty_row_42"/>
        <s v="Z_empty_row_43"/>
        <s v="Z_empty_row_44"/>
        <s v="Z_empty_row_45"/>
        <s v="Z_empty_row_46"/>
        <s v="Z_empty_row_47"/>
        <s v="Z_empty_row_48"/>
        <s v="Z_empty_row_49"/>
        <s v="Z_empty_row_50"/>
        <s v="Z_empty_row_51"/>
        <s v="Z_empty_row_52"/>
        <s v="Z_empty_row_53"/>
        <s v="Z_empty_row_54"/>
        <s v="Z_empty_row_55"/>
        <s v="Z_empty_row_56"/>
        <s v="Z_empty_row_57"/>
        <s v="Z_empty_row_58"/>
        <s v="Z_empty_row_59"/>
        <s v="Z_empty_row_60"/>
        <s v="Z_empty_row_61"/>
        <s v="Z_empty_row_62"/>
        <s v="Z_empty_row_63"/>
        <s v="Z_empty_row_64"/>
        <s v="Z_empty_row_65"/>
        <s v="Z_empty_row_66"/>
        <s v="Z_empty_row_67"/>
        <s v="Z_empty_row_68"/>
        <s v="Z_empty_row_69"/>
        <s v="Z_empty_row_70"/>
        <s v="Z_empty_row_71"/>
        <s v="Z_empty_row_72"/>
        <s v="Z_empty_row_73"/>
        <s v="Z_empty_row_74"/>
        <s v="Z_empty_row_75"/>
        <s v="Z_empty_row_76"/>
        <s v="Z_empty_row_77"/>
        <s v="Z_empty_row_78"/>
        <s v="Z_empty_row_79"/>
        <s v="Z_empty_row_80"/>
        <s v="Z_empty_row_81"/>
        <s v="Z_empty_row_82"/>
        <s v="Z_empty_row_83"/>
        <s v="Z_empty_row_84"/>
        <s v="Z_empty_row_85"/>
        <s v="Z_empty_row_86"/>
        <s v="Z_empty_row_87"/>
        <s v="Z_empty_row_88"/>
        <s v="Z_empty_row_89"/>
        <s v="Z_empty_row_90"/>
        <s v="Z_empty_row_91"/>
        <s v="Z_empty_row_92"/>
        <s v="Z_empty_row_93"/>
        <s v="Z_empty_row_94"/>
        <s v="Z_empty_row_95"/>
        <s v="Z_empty_row_96"/>
        <s v="Z_empty_row_97"/>
        <s v="Z_empty_row_98"/>
        <s v="Z_empty_row_99"/>
      </sharedItems>
    </cacheField>
    <cacheField name="[Measures].[Sum of Jan 2]" caption="Sum of Jan 2" numFmtId="0" hierarchy="81" level="32767"/>
    <cacheField name="[Measures].[Sum of Feb 2]" caption="Sum of Feb 2" numFmtId="0" hierarchy="82" level="32767"/>
    <cacheField name="[Measures].[Sum of Mar 2]" caption="Sum of Mar 2" numFmtId="0" hierarchy="83" level="32767"/>
    <cacheField name="[Measures].[Sum of Apr 2]" caption="Sum of Apr 2" numFmtId="0" hierarchy="84" level="32767"/>
    <cacheField name="[Measures].[Sum of May 2]" caption="Sum of May 2" numFmtId="0" hierarchy="85" level="32767"/>
    <cacheField name="[Measures].[Sum of Jun 2]" caption="Sum of Jun 2" numFmtId="0" hierarchy="86" level="32767"/>
    <cacheField name="[Measures].[Sum of Jul 2]" caption="Sum of Jul 2" numFmtId="0" hierarchy="87" level="32767"/>
    <cacheField name="[Measures].[Sum of Aug 2]" caption="Sum of Aug 2" numFmtId="0" hierarchy="88" level="32767"/>
    <cacheField name="[Measures].[Sum of Sep 2]" caption="Sum of Sep 2" numFmtId="0" hierarchy="89" level="32767"/>
    <cacheField name="[Measures].[Sum of Oct 2]" caption="Sum of Oct 2" numFmtId="0" hierarchy="90" level="32767"/>
    <cacheField name="[Measures].[Sum of Nov 2]" caption="Sum of Nov 2" numFmtId="0" hierarchy="91" level="32767"/>
    <cacheField name="[Measures].[Sum of Dec 2]" caption="Sum of Dec 2" numFmtId="0" hierarchy="92" level="32767"/>
    <cacheField name="[b0to5].[Admin].[Admin]" caption="Admin" numFmtId="0" level="1">
      <sharedItems containsSemiMixedTypes="0" containsNonDate="0" containsString="0"/>
    </cacheField>
    <cacheField name="[b6to59].[Admin].[Admin]" caption="Admin" numFmtId="0" hierarchy="13" level="1">
      <sharedItems containsSemiMixedTypes="0" containsNonDate="0" containsString="0"/>
    </cacheField>
    <cacheField name="[p6to59].[Admin].[Admin]" caption="Admin" numFmtId="0" hierarchy="56" level="1">
      <sharedItems containsSemiMixedTypes="0" containsNonDate="0" containsString="0"/>
    </cacheField>
  </cacheFields>
  <cacheHierarchies count="129">
    <cacheHierarchy uniqueName="[b0to5].[Admin]" caption="Admin" attribute="1" defaultMemberUniqueName="[b0to5].[Admin].[All]" allUniqueName="[b0to5].[Admin].[All]" dimensionUniqueName="[b0to5]" displayFolder="" count="2" memberValueDatatype="130" unbalanced="0">
      <fieldsUsage count="2">
        <fieldUsage x="-1"/>
        <fieldUsage x="13"/>
      </fieldsUsage>
    </cacheHierarchy>
    <cacheHierarchy uniqueName="[b0to5].[Jan]" caption="Jan" attribute="1" defaultMemberUniqueName="[b0to5].[Jan].[All]" allUniqueName="[b0to5].[Jan].[All]" dimensionUniqueName="[b0to5]" displayFolder="" count="0" memberValueDatatype="5" unbalanced="0"/>
    <cacheHierarchy uniqueName="[b0to5].[Feb]" caption="Feb" attribute="1" defaultMemberUniqueName="[b0to5].[Feb].[All]" allUniqueName="[b0to5].[Feb].[All]" dimensionUniqueName="[b0to5]" displayFolder="" count="0" memberValueDatatype="5" unbalanced="0"/>
    <cacheHierarchy uniqueName="[b0to5].[Mar]" caption="Mar" attribute="1" defaultMemberUniqueName="[b0to5].[Mar].[All]" allUniqueName="[b0to5].[Mar].[All]" dimensionUniqueName="[b0to5]" displayFolder="" count="0" memberValueDatatype="5" unbalanced="0"/>
    <cacheHierarchy uniqueName="[b0to5].[Apr]" caption="Apr" attribute="1" defaultMemberUniqueName="[b0to5].[Apr].[All]" allUniqueName="[b0to5].[Apr].[All]" dimensionUniqueName="[b0to5]" displayFolder="" count="0" memberValueDatatype="5" unbalanced="0"/>
    <cacheHierarchy uniqueName="[b0to5].[May]" caption="May" attribute="1" defaultMemberUniqueName="[b0to5].[May].[All]" allUniqueName="[b0to5].[May].[All]" dimensionUniqueName="[b0to5]" displayFolder="" count="0" memberValueDatatype="5" unbalanced="0"/>
    <cacheHierarchy uniqueName="[b0to5].[Jun]" caption="Jun" attribute="1" defaultMemberUniqueName="[b0to5].[Jun].[All]" allUniqueName="[b0to5].[Jun].[All]" dimensionUniqueName="[b0to5]" displayFolder="" count="0" memberValueDatatype="5" unbalanced="0"/>
    <cacheHierarchy uniqueName="[b0to5].[Jul]" caption="Jul" attribute="1" defaultMemberUniqueName="[b0to5].[Jul].[All]" allUniqueName="[b0to5].[Jul].[All]" dimensionUniqueName="[b0to5]" displayFolder="" count="0" memberValueDatatype="5" unbalanced="0"/>
    <cacheHierarchy uniqueName="[b0to5].[Aug]" caption="Aug" attribute="1" defaultMemberUniqueName="[b0to5].[Aug].[All]" allUniqueName="[b0to5].[Aug].[All]" dimensionUniqueName="[b0to5]" displayFolder="" count="0" memberValueDatatype="5" unbalanced="0"/>
    <cacheHierarchy uniqueName="[b0to5].[Sep]" caption="Sep" attribute="1" defaultMemberUniqueName="[b0to5].[Sep].[All]" allUniqueName="[b0to5].[Sep].[All]" dimensionUniqueName="[b0to5]" displayFolder="" count="0" memberValueDatatype="5" unbalanced="0"/>
    <cacheHierarchy uniqueName="[b0to5].[Oct]" caption="Oct" attribute="1" defaultMemberUniqueName="[b0to5].[Oct].[All]" allUniqueName="[b0to5].[Oct].[All]" dimensionUniqueName="[b0to5]" displayFolder="" count="0" memberValueDatatype="5" unbalanced="0"/>
    <cacheHierarchy uniqueName="[b0to5].[Nov]" caption="Nov" attribute="1" defaultMemberUniqueName="[b0to5].[Nov].[All]" allUniqueName="[b0to5].[Nov].[All]" dimensionUniqueName="[b0to5]" displayFolder="" count="0" memberValueDatatype="5" unbalanced="0"/>
    <cacheHierarchy uniqueName="[b0to5].[Dec]" caption="Dec" attribute="1" defaultMemberUniqueName="[b0to5].[Dec].[All]" allUniqueName="[b0to5].[Dec].[All]" dimensionUniqueName="[b0to5]" displayFolder="" count="0" memberValueDatatype="5" unbalanced="0"/>
    <cacheHierarchy uniqueName="[b6to59].[Admin]" caption="Admin" attribute="1" defaultMemberUniqueName="[b6to59].[Admin].[All]" allUniqueName="[b6to59].[Admin].[All]" dimensionUniqueName="[b6to59]" displayFolder="" count="2" memberValueDatatype="130" unbalanced="0">
      <fieldsUsage count="2">
        <fieldUsage x="-1"/>
        <fieldUsage x="14"/>
      </fieldsUsage>
    </cacheHierarchy>
    <cacheHierarchy uniqueName="[b6to59].[Jan]" caption="Jan" attribute="1" defaultMemberUniqueName="[b6to59].[Jan].[All]" allUniqueName="[b6to59].[Jan].[All]" dimensionUniqueName="[b6to59]" displayFolder="" count="0" memberValueDatatype="5" unbalanced="0"/>
    <cacheHierarchy uniqueName="[b6to59].[Feb]" caption="Feb" attribute="1" defaultMemberUniqueName="[b6to59].[Feb].[All]" allUniqueName="[b6to59].[Feb].[All]" dimensionUniqueName="[b6to59]" displayFolder="" count="0" memberValueDatatype="5" unbalanced="0"/>
    <cacheHierarchy uniqueName="[b6to59].[Mar]" caption="Mar" attribute="1" defaultMemberUniqueName="[b6to59].[Mar].[All]" allUniqueName="[b6to59].[Mar].[All]" dimensionUniqueName="[b6to59]" displayFolder="" count="0" memberValueDatatype="5" unbalanced="0"/>
    <cacheHierarchy uniqueName="[b6to59].[Apr]" caption="Apr" attribute="1" defaultMemberUniqueName="[b6to59].[Apr].[All]" allUniqueName="[b6to59].[Apr].[All]" dimensionUniqueName="[b6to59]" displayFolder="" count="0" memberValueDatatype="5" unbalanced="0"/>
    <cacheHierarchy uniqueName="[b6to59].[May]" caption="May" attribute="1" defaultMemberUniqueName="[b6to59].[May].[All]" allUniqueName="[b6to59].[May].[All]" dimensionUniqueName="[b6to59]" displayFolder="" count="0" memberValueDatatype="5" unbalanced="0"/>
    <cacheHierarchy uniqueName="[b6to59].[Jun]" caption="Jun" attribute="1" defaultMemberUniqueName="[b6to59].[Jun].[All]" allUniqueName="[b6to59].[Jun].[All]" dimensionUniqueName="[b6to59]" displayFolder="" count="0" memberValueDatatype="5" unbalanced="0"/>
    <cacheHierarchy uniqueName="[b6to59].[Jul]" caption="Jul" attribute="1" defaultMemberUniqueName="[b6to59].[Jul].[All]" allUniqueName="[b6to59].[Jul].[All]" dimensionUniqueName="[b6to59]" displayFolder="" count="0" memberValueDatatype="5" unbalanced="0"/>
    <cacheHierarchy uniqueName="[b6to59].[Aug]" caption="Aug" attribute="1" defaultMemberUniqueName="[b6to59].[Aug].[All]" allUniqueName="[b6to59].[Aug].[All]" dimensionUniqueName="[b6to59]" displayFolder="" count="0" memberValueDatatype="5" unbalanced="0"/>
    <cacheHierarchy uniqueName="[b6to59].[Sep]" caption="Sep" attribute="1" defaultMemberUniqueName="[b6to59].[Sep].[All]" allUniqueName="[b6to59].[Sep].[All]" dimensionUniqueName="[b6to59]" displayFolder="" count="0" memberValueDatatype="5" unbalanced="0"/>
    <cacheHierarchy uniqueName="[b6to59].[Oct]" caption="Oct" attribute="1" defaultMemberUniqueName="[b6to59].[Oct].[All]" allUniqueName="[b6to59].[Oct].[All]" dimensionUniqueName="[b6to59]" displayFolder="" count="0" memberValueDatatype="5" unbalanced="0"/>
    <cacheHierarchy uniqueName="[b6to59].[Nov]" caption="Nov" attribute="1" defaultMemberUniqueName="[b6to59].[Nov].[All]" allUniqueName="[b6to59].[Nov].[All]" dimensionUniqueName="[b6to59]" displayFolder="" count="0" memberValueDatatype="5" unbalanced="0"/>
    <cacheHierarchy uniqueName="[b6to59].[Dec]" caption="Dec" attribute="1" defaultMemberUniqueName="[b6to59].[Dec].[All]" allUniqueName="[b6to59].[Dec].[All]" dimensionUniqueName="[b6to59]" displayFolder="" count="0" memberValueDatatype="5" unbalanced="0"/>
    <cacheHierarchy uniqueName="[DataEntry].[National or overall]" caption="National or overall" attribute="1" defaultMemberUniqueName="[DataEntry].[National or overall].[All]" allUniqueName="[DataEntry].[National or overall].[All]" dimensionUniqueName="[DataEntry]" displayFolder="" count="0" memberValueDatatype="130" unbalanced="0"/>
    <cacheHierarchy uniqueName="[DataEntry].[Admin 1 or Admin 2]" caption="Admin 1 or Admin 2" attribute="1" defaultMemberUniqueName="[DataEntry].[Admin 1 or Admin 2].[All]" allUniqueName="[DataEntry].[Admin 1 or Admin 2].[All]" dimensionUniqueName="[DataEntry]" displayFolder="" count="0" memberValueDatatype="130" unbalanced="0"/>
    <cacheHierarchy uniqueName="[DataEntry].[Total Population]" caption="Total Population" attribute="1" defaultMemberUniqueName="[DataEntry].[Total Population].[All]" allUniqueName="[DataEntry].[Total Population].[All]" dimensionUniqueName="[DataEntry]" displayFolder="" count="0" memberValueDatatype="5" unbalanced="0"/>
    <cacheHierarchy uniqueName="[DataEntry].[cGAM % USED IN CALCULATIONS]" caption="cGAM % USED IN CALCULATIONS" attribute="1" defaultMemberUniqueName="[DataEntry].[cGAM % USED IN CALCULATIONS].[All]" allUniqueName="[DataEntry].[cGAM % USED IN CALCULATIONS].[All]" dimensionUniqueName="[DataEntry]" displayFolder="" count="0" memberValueDatatype="5" unbalanced="0"/>
    <cacheHierarchy uniqueName="[DataEntry].[cGAM % (WHZ and/or MUAC) Children 6-59M]" caption="cGAM % (WHZ and/or MUAC) Children 6-59M" attribute="1" defaultMemberUniqueName="[DataEntry].[cGAM % (WHZ and/or MUAC) Children 6-59M].[All]" allUniqueName="[DataEntry].[cGAM % (WHZ and/or MUAC) Children 6-59M].[All]" dimensionUniqueName="[DataEntry]" displayFolder="" count="0" memberValueDatatype="5" unbalanced="0"/>
    <cacheHierarchy uniqueName="[DataEntry].[GAM % (WHZ) Children 6-59M]" caption="GAM % (WHZ) Children 6-59M" attribute="1" defaultMemberUniqueName="[DataEntry].[GAM % (WHZ) Children 6-59M].[All]" allUniqueName="[DataEntry].[GAM % (WHZ) Children 6-59M].[All]" dimensionUniqueName="[DataEntry]" displayFolder="" count="0" memberValueDatatype="130" unbalanced="0"/>
    <cacheHierarchy uniqueName="[DataEntry].[GAM % (MUAC) Children 6-59M]" caption="GAM % (MUAC) Children 6-59M" attribute="1" defaultMemberUniqueName="[DataEntry].[GAM % (MUAC) Children 6-59M].[All]" allUniqueName="[DataEntry].[GAM % (MUAC) Children 6-59M].[All]" dimensionUniqueName="[DataEntry]" displayFolder="" count="0" memberValueDatatype="130" unbalanced="0"/>
    <cacheHierarchy uniqueName="[DataEntry].[cMAM % USED IN CALCULATIONS]" caption="cMAM % USED IN CALCULATIONS" attribute="1" defaultMemberUniqueName="[DataEntry].[cMAM % USED IN CALCULATIONS].[All]" allUniqueName="[DataEntry].[cMAM % USED IN CALCULATIONS].[All]" dimensionUniqueName="[DataEntry]" displayFolder="" count="0" memberValueDatatype="5" unbalanced="0"/>
    <cacheHierarchy uniqueName="[DataEntry].[cMAM % Children 6-59M (WFH or MUAC)]" caption="cMAM % Children 6-59M (WFH or MUAC)" attribute="1" defaultMemberUniqueName="[DataEntry].[cMAM % Children 6-59M (WFH or MUAC)].[All]" allUniqueName="[DataEntry].[cMAM % Children 6-59M (WFH or MUAC)].[All]" dimensionUniqueName="[DataEntry]" displayFolder="" count="0" memberValueDatatype="5" unbalanced="0"/>
    <cacheHierarchy uniqueName="[DataEntry].[MAM % Children 6-59M (WHZ)]" caption="MAM % Children 6-59M (WHZ)" attribute="1" defaultMemberUniqueName="[DataEntry].[MAM % Children 6-59M (WHZ)].[All]" allUniqueName="[DataEntry].[MAM % Children 6-59M (WHZ)].[All]" dimensionUniqueName="[DataEntry]" displayFolder="" count="0" memberValueDatatype="20" unbalanced="0"/>
    <cacheHierarchy uniqueName="[DataEntry].[MAM % Children 6-59M (MUAC)]" caption="MAM % Children 6-59M (MUAC)" attribute="1" defaultMemberUniqueName="[DataEntry].[MAM % Children 6-59M (MUAC)].[All]" allUniqueName="[DataEntry].[MAM % Children 6-59M (MUAC)].[All]" dimensionUniqueName="[DataEntry]" displayFolder="" count="0" memberValueDatatype="20" unbalanced="0"/>
    <cacheHierarchy uniqueName="[DataEntry].[cSAM % USED IN CALCULATIONS]" caption="cSAM % USED IN CALCULATIONS" attribute="1" defaultMemberUniqueName="[DataEntry].[cSAM % USED IN CALCULATIONS].[All]" allUniqueName="[DataEntry].[cSAM % USED IN CALCULATIONS].[All]" dimensionUniqueName="[DataEntry]" displayFolder="" count="0" memberValueDatatype="5" unbalanced="0"/>
    <cacheHierarchy uniqueName="[DataEntry].[cSAM %  (WFH and/or MUAC or nutritional edema) 6-59M]" caption="cSAM %  (WFH and/or MUAC or nutritional edema) 6-59M" attribute="1" defaultMemberUniqueName="[DataEntry].[cSAM %  (WFH and/or MUAC or nutritional edema) 6-59M].[All]" allUniqueName="[DataEntry].[cSAM %  (WFH and/or MUAC or nutritional edema) 6-59M].[All]" dimensionUniqueName="[DataEntry]" displayFolder="" count="0" memberValueDatatype="5" unbalanced="0"/>
    <cacheHierarchy uniqueName="[DataEntry].[SAM % (WHZ or nutritional edema) Children 6-59M]" caption="SAM % (WHZ or nutritional edema) Children 6-59M" attribute="1" defaultMemberUniqueName="[DataEntry].[SAM % (WHZ or nutritional edema) Children 6-59M].[All]" allUniqueName="[DataEntry].[SAM % (WHZ or nutritional edema) Children 6-59M].[All]" dimensionUniqueName="[DataEntry]" displayFolder="" count="0" memberValueDatatype="130" unbalanced="0"/>
    <cacheHierarchy uniqueName="[DataEntry].[SAM % (MUAC or nutritional edema) Children 6-59M]" caption="SAM % (MUAC or nutritional edema) Children 6-59M" attribute="1" defaultMemberUniqueName="[DataEntry].[SAM % (MUAC or nutritional edema) Children 6-59M].[All]" allUniqueName="[DataEntry].[SAM % (MUAC or nutritional edema) Children 6-59M].[All]" dimensionUniqueName="[DataEntry]" displayFolder="" count="0" memberValueDatatype="130" unbalanced="0"/>
    <cacheHierarchy uniqueName="[DataEntry].[Infants 0-5M % (admission criteria for treatment)]" caption="Infants 0-5M % (admission criteria for treatment)" attribute="1" defaultMemberUniqueName="[DataEntry].[Infants 0-5M % (admission criteria for treatment)].[All]" allUniqueName="[DataEntry].[Infants 0-5M % (admission criteria for treatment)].[All]" dimensionUniqueName="[DataEntry]" displayFolder="" count="0" memberValueDatatype="5" unbalanced="0"/>
    <cacheHierarchy uniqueName="[DataEntry].[Acute malnutrition in PBW, %]" caption="Acute malnutrition in PBW, %" attribute="1" defaultMemberUniqueName="[DataEntry].[Acute malnutrition in PBW, %].[All]" allUniqueName="[DataEntry].[Acute malnutrition in PBW, %].[All]" dimensionUniqueName="[DataEntry]" displayFolder="" count="0" memberValueDatatype="5" unbalanced="0"/>
    <cacheHierarchy uniqueName="[p0to5].[Admin]" caption="Admin" attribute="1" defaultMemberUniqueName="[p0to5].[Admin].[All]" allUniqueName="[p0to5].[Admin].[All]" dimensionUniqueName="[p0to5]" displayFolder="" count="2" memberValueDatatype="130" unbalanced="0">
      <fieldsUsage count="2">
        <fieldUsage x="-1"/>
        <fieldUsage x="0"/>
      </fieldsUsage>
    </cacheHierarchy>
    <cacheHierarchy uniqueName="[p0to5].[Jan]" caption="Jan" attribute="1" defaultMemberUniqueName="[p0to5].[Jan].[All]" allUniqueName="[p0to5].[Jan].[All]" dimensionUniqueName="[p0to5]" displayFolder="" count="0" memberValueDatatype="5" unbalanced="0"/>
    <cacheHierarchy uniqueName="[p0to5].[Feb]" caption="Feb" attribute="1" defaultMemberUniqueName="[p0to5].[Feb].[All]" allUniqueName="[p0to5].[Feb].[All]" dimensionUniqueName="[p0to5]" displayFolder="" count="0" memberValueDatatype="5" unbalanced="0"/>
    <cacheHierarchy uniqueName="[p0to5].[Mar]" caption="Mar" attribute="1" defaultMemberUniqueName="[p0to5].[Mar].[All]" allUniqueName="[p0to5].[Mar].[All]" dimensionUniqueName="[p0to5]" displayFolder="" count="0" memberValueDatatype="5" unbalanced="0"/>
    <cacheHierarchy uniqueName="[p0to5].[Apr]" caption="Apr" attribute="1" defaultMemberUniqueName="[p0to5].[Apr].[All]" allUniqueName="[p0to5].[Apr].[All]" dimensionUniqueName="[p0to5]" displayFolder="" count="0" memberValueDatatype="5" unbalanced="0"/>
    <cacheHierarchy uniqueName="[p0to5].[May]" caption="May" attribute="1" defaultMemberUniqueName="[p0to5].[May].[All]" allUniqueName="[p0to5].[May].[All]" dimensionUniqueName="[p0to5]" displayFolder="" count="0" memberValueDatatype="5" unbalanced="0"/>
    <cacheHierarchy uniqueName="[p0to5].[Jun]" caption="Jun" attribute="1" defaultMemberUniqueName="[p0to5].[Jun].[All]" allUniqueName="[p0to5].[Jun].[All]" dimensionUniqueName="[p0to5]" displayFolder="" count="0" memberValueDatatype="5" unbalanced="0"/>
    <cacheHierarchy uniqueName="[p0to5].[Jul]" caption="Jul" attribute="1" defaultMemberUniqueName="[p0to5].[Jul].[All]" allUniqueName="[p0to5].[Jul].[All]" dimensionUniqueName="[p0to5]" displayFolder="" count="0" memberValueDatatype="5" unbalanced="0"/>
    <cacheHierarchy uniqueName="[p0to5].[Aug]" caption="Aug" attribute="1" defaultMemberUniqueName="[p0to5].[Aug].[All]" allUniqueName="[p0to5].[Aug].[All]" dimensionUniqueName="[p0to5]" displayFolder="" count="0" memberValueDatatype="5" unbalanced="0"/>
    <cacheHierarchy uniqueName="[p0to5].[Sep]" caption="Sep" attribute="1" defaultMemberUniqueName="[p0to5].[Sep].[All]" allUniqueName="[p0to5].[Sep].[All]" dimensionUniqueName="[p0to5]" displayFolder="" count="0" memberValueDatatype="5" unbalanced="0"/>
    <cacheHierarchy uniqueName="[p0to5].[Oct]" caption="Oct" attribute="1" defaultMemberUniqueName="[p0to5].[Oct].[All]" allUniqueName="[p0to5].[Oct].[All]" dimensionUniqueName="[p0to5]" displayFolder="" count="0" memberValueDatatype="5" unbalanced="0"/>
    <cacheHierarchy uniqueName="[p0to5].[Nov]" caption="Nov" attribute="1" defaultMemberUniqueName="[p0to5].[Nov].[All]" allUniqueName="[p0to5].[Nov].[All]" dimensionUniqueName="[p0to5]" displayFolder="" count="0" memberValueDatatype="5" unbalanced="0"/>
    <cacheHierarchy uniqueName="[p0to5].[Dec]" caption="Dec" attribute="1" defaultMemberUniqueName="[p0to5].[Dec].[All]" allUniqueName="[p0to5].[Dec].[All]" dimensionUniqueName="[p0to5]" displayFolder="" count="0" memberValueDatatype="5" unbalanced="0"/>
    <cacheHierarchy uniqueName="[p6to59].[Admin]" caption="Admin" attribute="1" defaultMemberUniqueName="[p6to59].[Admin].[All]" allUniqueName="[p6to59].[Admin].[All]" dimensionUniqueName="[p6to59]" displayFolder="" count="2" memberValueDatatype="130" unbalanced="0">
      <fieldsUsage count="2">
        <fieldUsage x="-1"/>
        <fieldUsage x="15"/>
      </fieldsUsage>
    </cacheHierarchy>
    <cacheHierarchy uniqueName="[p6to59].[Jan]" caption="Jan" attribute="1" defaultMemberUniqueName="[p6to59].[Jan].[All]" allUniqueName="[p6to59].[Jan].[All]" dimensionUniqueName="[p6to59]" displayFolder="" count="0" memberValueDatatype="5" unbalanced="0"/>
    <cacheHierarchy uniqueName="[p6to59].[Feb]" caption="Feb" attribute="1" defaultMemberUniqueName="[p6to59].[Feb].[All]" allUniqueName="[p6to59].[Feb].[All]" dimensionUniqueName="[p6to59]" displayFolder="" count="0" memberValueDatatype="5" unbalanced="0"/>
    <cacheHierarchy uniqueName="[p6to59].[Mar]" caption="Mar" attribute="1" defaultMemberUniqueName="[p6to59].[Mar].[All]" allUniqueName="[p6to59].[Mar].[All]" dimensionUniqueName="[p6to59]" displayFolder="" count="0" memberValueDatatype="5" unbalanced="0"/>
    <cacheHierarchy uniqueName="[p6to59].[Apr]" caption="Apr" attribute="1" defaultMemberUniqueName="[p6to59].[Apr].[All]" allUniqueName="[p6to59].[Apr].[All]" dimensionUniqueName="[p6to59]" displayFolder="" count="0" memberValueDatatype="5" unbalanced="0"/>
    <cacheHierarchy uniqueName="[p6to59].[May]" caption="May" attribute="1" defaultMemberUniqueName="[p6to59].[May].[All]" allUniqueName="[p6to59].[May].[All]" dimensionUniqueName="[p6to59]" displayFolder="" count="0" memberValueDatatype="5" unbalanced="0"/>
    <cacheHierarchy uniqueName="[p6to59].[Jun]" caption="Jun" attribute="1" defaultMemberUniqueName="[p6to59].[Jun].[All]" allUniqueName="[p6to59].[Jun].[All]" dimensionUniqueName="[p6to59]" displayFolder="" count="0" memberValueDatatype="5" unbalanced="0"/>
    <cacheHierarchy uniqueName="[p6to59].[Jul]" caption="Jul" attribute="1" defaultMemberUniqueName="[p6to59].[Jul].[All]" allUniqueName="[p6to59].[Jul].[All]" dimensionUniqueName="[p6to59]" displayFolder="" count="0" memberValueDatatype="5" unbalanced="0"/>
    <cacheHierarchy uniqueName="[p6to59].[Aug]" caption="Aug" attribute="1" defaultMemberUniqueName="[p6to59].[Aug].[All]" allUniqueName="[p6to59].[Aug].[All]" dimensionUniqueName="[p6to59]" displayFolder="" count="0" memberValueDatatype="5" unbalanced="0"/>
    <cacheHierarchy uniqueName="[p6to59].[Sep]" caption="Sep" attribute="1" defaultMemberUniqueName="[p6to59].[Sep].[All]" allUniqueName="[p6to59].[Sep].[All]" dimensionUniqueName="[p6to59]" displayFolder="" count="0" memberValueDatatype="5" unbalanced="0"/>
    <cacheHierarchy uniqueName="[p6to59].[Oct]" caption="Oct" attribute="1" defaultMemberUniqueName="[p6to59].[Oct].[All]" allUniqueName="[p6to59].[Oct].[All]" dimensionUniqueName="[p6to59]" displayFolder="" count="0" memberValueDatatype="5" unbalanced="0"/>
    <cacheHierarchy uniqueName="[p6to59].[Nov]" caption="Nov" attribute="1" defaultMemberUniqueName="[p6to59].[Nov].[All]" allUniqueName="[p6to59].[Nov].[All]" dimensionUniqueName="[p6to59]" displayFolder="" count="0" memberValueDatatype="5" unbalanced="0"/>
    <cacheHierarchy uniqueName="[p6to59].[Dec]" caption="Dec" attribute="1" defaultMemberUniqueName="[p6to59].[Dec].[All]" allUniqueName="[p6to59].[Dec].[All]" dimensionUniqueName="[p6to59]" displayFolder="" count="0" memberValueDatatype="5" unbalanced="0"/>
    <cacheHierarchy uniqueName="[Measures].[__XL_Count Table1]" caption="__XL_Count Table1" measure="1" displayFolder="" measureGroup="DataEntry" count="0" hidden="1"/>
    <cacheHierarchy uniqueName="[Measures].[__XL_Count Range]" caption="__XL_Count Range" measure="1" displayFolder="" measureGroup="p0to5" count="0" hidden="1"/>
    <cacheHierarchy uniqueName="[Measures].[__XL_Count Range 1]" caption="__XL_Count Range 1" measure="1" displayFolder="" measureGroup="b0to5" count="0" hidden="1"/>
    <cacheHierarchy uniqueName="[Measures].[__XL_Count b6to59]" caption="__XL_Count b6to59" measure="1" displayFolder="" measureGroup="b6to59" count="0" hidden="1"/>
    <cacheHierarchy uniqueName="[Measures].[__XL_Count p6to59]" caption="__XL_Count p6to59" measure="1" displayFolder="" measureGroup="p6to59" count="0" hidden="1"/>
    <cacheHierarchy uniqueName="[Measures].[__No measures defined]" caption="__No measures defined" measure="1" displayFolder="" count="0" hidden="1"/>
    <cacheHierarchy uniqueName="[Measures].[Sum of Total Population]" caption="Sum of Total Population" measure="1" displayFolder="" measureGroup="DataEntry" count="0" hidden="1">
      <extLst>
        <ext xmlns:x15="http://schemas.microsoft.com/office/spreadsheetml/2010/11/main" uri="{B97F6D7D-B522-45F9-BDA1-12C45D357490}">
          <x15:cacheHierarchy aggregatedColumn="28"/>
        </ext>
      </extLst>
    </cacheHierarchy>
    <cacheHierarchy uniqueName="[Measures].[Sum of cGAM % (WHZ and/or MUAC) Children 6-59M]" caption="Sum of cGAM % (WHZ and/or MUAC) Children 6-59M" measure="1" displayFolder="" measureGroup="DataEntry" count="0" hidden="1">
      <extLst>
        <ext xmlns:x15="http://schemas.microsoft.com/office/spreadsheetml/2010/11/main" uri="{B97F6D7D-B522-45F9-BDA1-12C45D357490}">
          <x15:cacheHierarchy aggregatedColumn="30"/>
        </ext>
      </extLst>
    </cacheHierarchy>
    <cacheHierarchy uniqueName="[Measures].[Sum of cMAM % USED IN CALCULATIONS]" caption="Sum of cMAM % USED IN CALCULATIONS" measure="1" displayFolder="" measureGroup="DataEntry" count="0" hidden="1">
      <extLst>
        <ext xmlns:x15="http://schemas.microsoft.com/office/spreadsheetml/2010/11/main" uri="{B97F6D7D-B522-45F9-BDA1-12C45D357490}">
          <x15:cacheHierarchy aggregatedColumn="33"/>
        </ext>
      </extLst>
    </cacheHierarchy>
    <cacheHierarchy uniqueName="[Measures].[Sum of cMAM % Children 6-59M (WFH or MUAC)]" caption="Sum of cMAM % Children 6-59M (WFH or MUAC)" measure="1" displayFolder="" measureGroup="DataEntry" count="0" hidden="1">
      <extLst>
        <ext xmlns:x15="http://schemas.microsoft.com/office/spreadsheetml/2010/11/main" uri="{B97F6D7D-B522-45F9-BDA1-12C45D357490}">
          <x15:cacheHierarchy aggregatedColumn="34"/>
        </ext>
      </extLst>
    </cacheHierarchy>
    <cacheHierarchy uniqueName="[Measures].[Sum of Infants 0-5M % (admission criteria for treatment)]" caption="Sum of Infants 0-5M % (admission criteria for treatment)" measure="1" displayFolder="" measureGroup="DataEntry" count="0" hidden="1">
      <extLst>
        <ext xmlns:x15="http://schemas.microsoft.com/office/spreadsheetml/2010/11/main" uri="{B97F6D7D-B522-45F9-BDA1-12C45D357490}">
          <x15:cacheHierarchy aggregatedColumn="41"/>
        </ext>
      </extLst>
    </cacheHierarchy>
    <cacheHierarchy uniqueName="[Measures].[Sum of Acute malnutrition in PBW, %]" caption="Sum of Acute malnutrition in PBW, %" measure="1" displayFolder="" measureGroup="DataEntry" count="0" hidden="1">
      <extLst>
        <ext xmlns:x15="http://schemas.microsoft.com/office/spreadsheetml/2010/11/main" uri="{B97F6D7D-B522-45F9-BDA1-12C45D357490}">
          <x15:cacheHierarchy aggregatedColumn="42"/>
        </ext>
      </extLst>
    </cacheHierarchy>
    <cacheHierarchy uniqueName="[Measures].[Sum of Jan 2]" caption="Sum of Jan 2" measure="1" displayFolder="" measureGroup="p0to5" count="0" oneField="1" hidden="1">
      <fieldsUsage count="1">
        <fieldUsage x="1"/>
      </fieldsUsage>
      <extLst>
        <ext xmlns:x15="http://schemas.microsoft.com/office/spreadsheetml/2010/11/main" uri="{B97F6D7D-B522-45F9-BDA1-12C45D357490}">
          <x15:cacheHierarchy aggregatedColumn="44"/>
        </ext>
      </extLst>
    </cacheHierarchy>
    <cacheHierarchy uniqueName="[Measures].[Sum of Feb 2]" caption="Sum of Feb 2" measure="1" displayFolder="" measureGroup="p0to5" count="0" oneField="1" hidden="1">
      <fieldsUsage count="1">
        <fieldUsage x="2"/>
      </fieldsUsage>
      <extLst>
        <ext xmlns:x15="http://schemas.microsoft.com/office/spreadsheetml/2010/11/main" uri="{B97F6D7D-B522-45F9-BDA1-12C45D357490}">
          <x15:cacheHierarchy aggregatedColumn="45"/>
        </ext>
      </extLst>
    </cacheHierarchy>
    <cacheHierarchy uniqueName="[Measures].[Sum of Mar 2]" caption="Sum of Mar 2" measure="1" displayFolder="" measureGroup="p0to5" count="0" oneField="1" hidden="1">
      <fieldsUsage count="1">
        <fieldUsage x="3"/>
      </fieldsUsage>
      <extLst>
        <ext xmlns:x15="http://schemas.microsoft.com/office/spreadsheetml/2010/11/main" uri="{B97F6D7D-B522-45F9-BDA1-12C45D357490}">
          <x15:cacheHierarchy aggregatedColumn="46"/>
        </ext>
      </extLst>
    </cacheHierarchy>
    <cacheHierarchy uniqueName="[Measures].[Sum of Apr 2]" caption="Sum of Apr 2" measure="1" displayFolder="" measureGroup="p0to5" count="0" oneField="1" hidden="1">
      <fieldsUsage count="1">
        <fieldUsage x="4"/>
      </fieldsUsage>
      <extLst>
        <ext xmlns:x15="http://schemas.microsoft.com/office/spreadsheetml/2010/11/main" uri="{B97F6D7D-B522-45F9-BDA1-12C45D357490}">
          <x15:cacheHierarchy aggregatedColumn="47"/>
        </ext>
      </extLst>
    </cacheHierarchy>
    <cacheHierarchy uniqueName="[Measures].[Sum of May 2]" caption="Sum of May 2" measure="1" displayFolder="" measureGroup="p0to5" count="0" oneField="1" hidden="1">
      <fieldsUsage count="1">
        <fieldUsage x="5"/>
      </fieldsUsage>
      <extLst>
        <ext xmlns:x15="http://schemas.microsoft.com/office/spreadsheetml/2010/11/main" uri="{B97F6D7D-B522-45F9-BDA1-12C45D357490}">
          <x15:cacheHierarchy aggregatedColumn="48"/>
        </ext>
      </extLst>
    </cacheHierarchy>
    <cacheHierarchy uniqueName="[Measures].[Sum of Jun 2]" caption="Sum of Jun 2" measure="1" displayFolder="" measureGroup="p0to5" count="0" oneField="1" hidden="1">
      <fieldsUsage count="1">
        <fieldUsage x="6"/>
      </fieldsUsage>
      <extLst>
        <ext xmlns:x15="http://schemas.microsoft.com/office/spreadsheetml/2010/11/main" uri="{B97F6D7D-B522-45F9-BDA1-12C45D357490}">
          <x15:cacheHierarchy aggregatedColumn="49"/>
        </ext>
      </extLst>
    </cacheHierarchy>
    <cacheHierarchy uniqueName="[Measures].[Sum of Jul 2]" caption="Sum of Jul 2" measure="1" displayFolder="" measureGroup="p0to5" count="0" oneField="1" hidden="1">
      <fieldsUsage count="1">
        <fieldUsage x="7"/>
      </fieldsUsage>
      <extLst>
        <ext xmlns:x15="http://schemas.microsoft.com/office/spreadsheetml/2010/11/main" uri="{B97F6D7D-B522-45F9-BDA1-12C45D357490}">
          <x15:cacheHierarchy aggregatedColumn="50"/>
        </ext>
      </extLst>
    </cacheHierarchy>
    <cacheHierarchy uniqueName="[Measures].[Sum of Aug 2]" caption="Sum of Aug 2" measure="1" displayFolder="" measureGroup="p0to5" count="0" oneField="1" hidden="1">
      <fieldsUsage count="1">
        <fieldUsage x="8"/>
      </fieldsUsage>
      <extLst>
        <ext xmlns:x15="http://schemas.microsoft.com/office/spreadsheetml/2010/11/main" uri="{B97F6D7D-B522-45F9-BDA1-12C45D357490}">
          <x15:cacheHierarchy aggregatedColumn="51"/>
        </ext>
      </extLst>
    </cacheHierarchy>
    <cacheHierarchy uniqueName="[Measures].[Sum of Sep 2]" caption="Sum of Sep 2" measure="1" displayFolder="" measureGroup="p0to5" count="0" oneField="1" hidden="1">
      <fieldsUsage count="1">
        <fieldUsage x="9"/>
      </fieldsUsage>
      <extLst>
        <ext xmlns:x15="http://schemas.microsoft.com/office/spreadsheetml/2010/11/main" uri="{B97F6D7D-B522-45F9-BDA1-12C45D357490}">
          <x15:cacheHierarchy aggregatedColumn="52"/>
        </ext>
      </extLst>
    </cacheHierarchy>
    <cacheHierarchy uniqueName="[Measures].[Sum of Oct 2]" caption="Sum of Oct 2" measure="1" displayFolder="" measureGroup="p0to5" count="0" oneField="1" hidden="1">
      <fieldsUsage count="1">
        <fieldUsage x="10"/>
      </fieldsUsage>
      <extLst>
        <ext xmlns:x15="http://schemas.microsoft.com/office/spreadsheetml/2010/11/main" uri="{B97F6D7D-B522-45F9-BDA1-12C45D357490}">
          <x15:cacheHierarchy aggregatedColumn="53"/>
        </ext>
      </extLst>
    </cacheHierarchy>
    <cacheHierarchy uniqueName="[Measures].[Sum of Nov 2]" caption="Sum of Nov 2" measure="1" displayFolder="" measureGroup="p0to5" count="0" oneField="1" hidden="1">
      <fieldsUsage count="1">
        <fieldUsage x="11"/>
      </fieldsUsage>
      <extLst>
        <ext xmlns:x15="http://schemas.microsoft.com/office/spreadsheetml/2010/11/main" uri="{B97F6D7D-B522-45F9-BDA1-12C45D357490}">
          <x15:cacheHierarchy aggregatedColumn="54"/>
        </ext>
      </extLst>
    </cacheHierarchy>
    <cacheHierarchy uniqueName="[Measures].[Sum of Dec 2]" caption="Sum of Dec 2" measure="1" displayFolder="" measureGroup="p0to5" count="0" oneField="1" hidden="1">
      <fieldsUsage count="1">
        <fieldUsage x="12"/>
      </fieldsUsage>
      <extLst>
        <ext xmlns:x15="http://schemas.microsoft.com/office/spreadsheetml/2010/11/main" uri="{B97F6D7D-B522-45F9-BDA1-12C45D357490}">
          <x15:cacheHierarchy aggregatedColumn="55"/>
        </ext>
      </extLst>
    </cacheHierarchy>
    <cacheHierarchy uniqueName="[Measures].[Sum of Jan 3]" caption="Sum of Jan 3" measure="1" displayFolder="" measureGroup="b0to5" count="0" hidden="1">
      <extLst>
        <ext xmlns:x15="http://schemas.microsoft.com/office/spreadsheetml/2010/11/main" uri="{B97F6D7D-B522-45F9-BDA1-12C45D357490}">
          <x15:cacheHierarchy aggregatedColumn="1"/>
        </ext>
      </extLst>
    </cacheHierarchy>
    <cacheHierarchy uniqueName="[Measures].[Sum of Feb 3]" caption="Sum of Feb 3" measure="1" displayFolder="" measureGroup="b0to5" count="0" hidden="1">
      <extLst>
        <ext xmlns:x15="http://schemas.microsoft.com/office/spreadsheetml/2010/11/main" uri="{B97F6D7D-B522-45F9-BDA1-12C45D357490}">
          <x15:cacheHierarchy aggregatedColumn="2"/>
        </ext>
      </extLst>
    </cacheHierarchy>
    <cacheHierarchy uniqueName="[Measures].[Sum of Mar 3]" caption="Sum of Mar 3" measure="1" displayFolder="" measureGroup="b0to5" count="0" hidden="1">
      <extLst>
        <ext xmlns:x15="http://schemas.microsoft.com/office/spreadsheetml/2010/11/main" uri="{B97F6D7D-B522-45F9-BDA1-12C45D357490}">
          <x15:cacheHierarchy aggregatedColumn="3"/>
        </ext>
      </extLst>
    </cacheHierarchy>
    <cacheHierarchy uniqueName="[Measures].[Sum of Apr 3]" caption="Sum of Apr 3" measure="1" displayFolder="" measureGroup="b0to5" count="0" hidden="1">
      <extLst>
        <ext xmlns:x15="http://schemas.microsoft.com/office/spreadsheetml/2010/11/main" uri="{B97F6D7D-B522-45F9-BDA1-12C45D357490}">
          <x15:cacheHierarchy aggregatedColumn="4"/>
        </ext>
      </extLst>
    </cacheHierarchy>
    <cacheHierarchy uniqueName="[Measures].[Sum of May 3]" caption="Sum of May 3" measure="1" displayFolder="" measureGroup="b0to5" count="0" hidden="1">
      <extLst>
        <ext xmlns:x15="http://schemas.microsoft.com/office/spreadsheetml/2010/11/main" uri="{B97F6D7D-B522-45F9-BDA1-12C45D357490}">
          <x15:cacheHierarchy aggregatedColumn="5"/>
        </ext>
      </extLst>
    </cacheHierarchy>
    <cacheHierarchy uniqueName="[Measures].[Sum of Jun 3]" caption="Sum of Jun 3" measure="1" displayFolder="" measureGroup="b0to5" count="0" hidden="1">
      <extLst>
        <ext xmlns:x15="http://schemas.microsoft.com/office/spreadsheetml/2010/11/main" uri="{B97F6D7D-B522-45F9-BDA1-12C45D357490}">
          <x15:cacheHierarchy aggregatedColumn="6"/>
        </ext>
      </extLst>
    </cacheHierarchy>
    <cacheHierarchy uniqueName="[Measures].[Sum of Jul 3]" caption="Sum of Jul 3" measure="1" displayFolder="" measureGroup="b0to5" count="0" hidden="1">
      <extLst>
        <ext xmlns:x15="http://schemas.microsoft.com/office/spreadsheetml/2010/11/main" uri="{B97F6D7D-B522-45F9-BDA1-12C45D357490}">
          <x15:cacheHierarchy aggregatedColumn="7"/>
        </ext>
      </extLst>
    </cacheHierarchy>
    <cacheHierarchy uniqueName="[Measures].[Sum of Aug 3]" caption="Sum of Aug 3" measure="1" displayFolder="" measureGroup="b0to5" count="0" hidden="1">
      <extLst>
        <ext xmlns:x15="http://schemas.microsoft.com/office/spreadsheetml/2010/11/main" uri="{B97F6D7D-B522-45F9-BDA1-12C45D357490}">
          <x15:cacheHierarchy aggregatedColumn="8"/>
        </ext>
      </extLst>
    </cacheHierarchy>
    <cacheHierarchy uniqueName="[Measures].[Sum of Sep 3]" caption="Sum of Sep 3" measure="1" displayFolder="" measureGroup="b0to5" count="0" hidden="1">
      <extLst>
        <ext xmlns:x15="http://schemas.microsoft.com/office/spreadsheetml/2010/11/main" uri="{B97F6D7D-B522-45F9-BDA1-12C45D357490}">
          <x15:cacheHierarchy aggregatedColumn="9"/>
        </ext>
      </extLst>
    </cacheHierarchy>
    <cacheHierarchy uniqueName="[Measures].[Sum of Oct 3]" caption="Sum of Oct 3" measure="1" displayFolder="" measureGroup="b0to5" count="0" hidden="1">
      <extLst>
        <ext xmlns:x15="http://schemas.microsoft.com/office/spreadsheetml/2010/11/main" uri="{B97F6D7D-B522-45F9-BDA1-12C45D357490}">
          <x15:cacheHierarchy aggregatedColumn="10"/>
        </ext>
      </extLst>
    </cacheHierarchy>
    <cacheHierarchy uniqueName="[Measures].[Sum of Nov 3]" caption="Sum of Nov 3" measure="1" displayFolder="" measureGroup="b0to5" count="0" hidden="1">
      <extLst>
        <ext xmlns:x15="http://schemas.microsoft.com/office/spreadsheetml/2010/11/main" uri="{B97F6D7D-B522-45F9-BDA1-12C45D357490}">
          <x15:cacheHierarchy aggregatedColumn="11"/>
        </ext>
      </extLst>
    </cacheHierarchy>
    <cacheHierarchy uniqueName="[Measures].[Sum of Dec 3]" caption="Sum of Dec 3" measure="1" displayFolder="" measureGroup="b0to5" count="0" hidden="1">
      <extLst>
        <ext xmlns:x15="http://schemas.microsoft.com/office/spreadsheetml/2010/11/main" uri="{B97F6D7D-B522-45F9-BDA1-12C45D357490}">
          <x15:cacheHierarchy aggregatedColumn="12"/>
        </ext>
      </extLst>
    </cacheHierarchy>
    <cacheHierarchy uniqueName="[Measures].[Sum of Jan 4]" caption="Sum of Jan 4" measure="1" displayFolder="" measureGroup="b6to59" count="0" hidden="1">
      <extLst>
        <ext xmlns:x15="http://schemas.microsoft.com/office/spreadsheetml/2010/11/main" uri="{B97F6D7D-B522-45F9-BDA1-12C45D357490}">
          <x15:cacheHierarchy aggregatedColumn="14"/>
        </ext>
      </extLst>
    </cacheHierarchy>
    <cacheHierarchy uniqueName="[Measures].[Sum of Feb 4]" caption="Sum of Feb 4" measure="1" displayFolder="" measureGroup="b6to59" count="0" hidden="1">
      <extLst>
        <ext xmlns:x15="http://schemas.microsoft.com/office/spreadsheetml/2010/11/main" uri="{B97F6D7D-B522-45F9-BDA1-12C45D357490}">
          <x15:cacheHierarchy aggregatedColumn="15"/>
        </ext>
      </extLst>
    </cacheHierarchy>
    <cacheHierarchy uniqueName="[Measures].[Sum of Mar 4]" caption="Sum of Mar 4" measure="1" displayFolder="" measureGroup="b6to59" count="0" hidden="1">
      <extLst>
        <ext xmlns:x15="http://schemas.microsoft.com/office/spreadsheetml/2010/11/main" uri="{B97F6D7D-B522-45F9-BDA1-12C45D357490}">
          <x15:cacheHierarchy aggregatedColumn="16"/>
        </ext>
      </extLst>
    </cacheHierarchy>
    <cacheHierarchy uniqueName="[Measures].[Sum of Apr 4]" caption="Sum of Apr 4" measure="1" displayFolder="" measureGroup="b6to59" count="0" hidden="1">
      <extLst>
        <ext xmlns:x15="http://schemas.microsoft.com/office/spreadsheetml/2010/11/main" uri="{B97F6D7D-B522-45F9-BDA1-12C45D357490}">
          <x15:cacheHierarchy aggregatedColumn="17"/>
        </ext>
      </extLst>
    </cacheHierarchy>
    <cacheHierarchy uniqueName="[Measures].[Sum of May 4]" caption="Sum of May 4" measure="1" displayFolder="" measureGroup="b6to59" count="0" hidden="1">
      <extLst>
        <ext xmlns:x15="http://schemas.microsoft.com/office/spreadsheetml/2010/11/main" uri="{B97F6D7D-B522-45F9-BDA1-12C45D357490}">
          <x15:cacheHierarchy aggregatedColumn="18"/>
        </ext>
      </extLst>
    </cacheHierarchy>
    <cacheHierarchy uniqueName="[Measures].[Sum of Jun 4]" caption="Sum of Jun 4" measure="1" displayFolder="" measureGroup="b6to59" count="0" hidden="1">
      <extLst>
        <ext xmlns:x15="http://schemas.microsoft.com/office/spreadsheetml/2010/11/main" uri="{B97F6D7D-B522-45F9-BDA1-12C45D357490}">
          <x15:cacheHierarchy aggregatedColumn="19"/>
        </ext>
      </extLst>
    </cacheHierarchy>
    <cacheHierarchy uniqueName="[Measures].[Sum of Jul 4]" caption="Sum of Jul 4" measure="1" displayFolder="" measureGroup="b6to59" count="0" hidden="1">
      <extLst>
        <ext xmlns:x15="http://schemas.microsoft.com/office/spreadsheetml/2010/11/main" uri="{B97F6D7D-B522-45F9-BDA1-12C45D357490}">
          <x15:cacheHierarchy aggregatedColumn="20"/>
        </ext>
      </extLst>
    </cacheHierarchy>
    <cacheHierarchy uniqueName="[Measures].[Sum of Aug 4]" caption="Sum of Aug 4" measure="1" displayFolder="" measureGroup="b6to59" count="0" hidden="1">
      <extLst>
        <ext xmlns:x15="http://schemas.microsoft.com/office/spreadsheetml/2010/11/main" uri="{B97F6D7D-B522-45F9-BDA1-12C45D357490}">
          <x15:cacheHierarchy aggregatedColumn="21"/>
        </ext>
      </extLst>
    </cacheHierarchy>
    <cacheHierarchy uniqueName="[Measures].[Sum of Sep 4]" caption="Sum of Sep 4" measure="1" displayFolder="" measureGroup="b6to59" count="0" hidden="1">
      <extLst>
        <ext xmlns:x15="http://schemas.microsoft.com/office/spreadsheetml/2010/11/main" uri="{B97F6D7D-B522-45F9-BDA1-12C45D357490}">
          <x15:cacheHierarchy aggregatedColumn="22"/>
        </ext>
      </extLst>
    </cacheHierarchy>
    <cacheHierarchy uniqueName="[Measures].[Sum of Oct 4]" caption="Sum of Oct 4" measure="1" displayFolder="" measureGroup="b6to59" count="0" hidden="1">
      <extLst>
        <ext xmlns:x15="http://schemas.microsoft.com/office/spreadsheetml/2010/11/main" uri="{B97F6D7D-B522-45F9-BDA1-12C45D357490}">
          <x15:cacheHierarchy aggregatedColumn="23"/>
        </ext>
      </extLst>
    </cacheHierarchy>
    <cacheHierarchy uniqueName="[Measures].[Sum of Nov 4]" caption="Sum of Nov 4" measure="1" displayFolder="" measureGroup="b6to59" count="0" hidden="1">
      <extLst>
        <ext xmlns:x15="http://schemas.microsoft.com/office/spreadsheetml/2010/11/main" uri="{B97F6D7D-B522-45F9-BDA1-12C45D357490}">
          <x15:cacheHierarchy aggregatedColumn="24"/>
        </ext>
      </extLst>
    </cacheHierarchy>
    <cacheHierarchy uniqueName="[Measures].[Sum of Dec 4]" caption="Sum of Dec 4" measure="1" displayFolder="" measureGroup="b6to59" count="0" hidden="1">
      <extLst>
        <ext xmlns:x15="http://schemas.microsoft.com/office/spreadsheetml/2010/11/main" uri="{B97F6D7D-B522-45F9-BDA1-12C45D357490}">
          <x15:cacheHierarchy aggregatedColumn="25"/>
        </ext>
      </extLst>
    </cacheHierarchy>
    <cacheHierarchy uniqueName="[Measures].[Sum of Jan]" caption="Sum of Jan" measure="1" displayFolder="" measureGroup="p6to59" count="0" hidden="1">
      <extLst>
        <ext xmlns:x15="http://schemas.microsoft.com/office/spreadsheetml/2010/11/main" uri="{B97F6D7D-B522-45F9-BDA1-12C45D357490}">
          <x15:cacheHierarchy aggregatedColumn="57"/>
        </ext>
      </extLst>
    </cacheHierarchy>
    <cacheHierarchy uniqueName="[Measures].[Sum of Feb]" caption="Sum of Feb" measure="1" displayFolder="" measureGroup="p6to59" count="0" hidden="1">
      <extLst>
        <ext xmlns:x15="http://schemas.microsoft.com/office/spreadsheetml/2010/11/main" uri="{B97F6D7D-B522-45F9-BDA1-12C45D357490}">
          <x15:cacheHierarchy aggregatedColumn="58"/>
        </ext>
      </extLst>
    </cacheHierarchy>
    <cacheHierarchy uniqueName="[Measures].[Sum of Mar]" caption="Sum of Mar" measure="1" displayFolder="" measureGroup="p6to59" count="0" hidden="1">
      <extLst>
        <ext xmlns:x15="http://schemas.microsoft.com/office/spreadsheetml/2010/11/main" uri="{B97F6D7D-B522-45F9-BDA1-12C45D357490}">
          <x15:cacheHierarchy aggregatedColumn="59"/>
        </ext>
      </extLst>
    </cacheHierarchy>
    <cacheHierarchy uniqueName="[Measures].[Sum of Apr]" caption="Sum of Apr" measure="1" displayFolder="" measureGroup="p6to59" count="0" hidden="1">
      <extLst>
        <ext xmlns:x15="http://schemas.microsoft.com/office/spreadsheetml/2010/11/main" uri="{B97F6D7D-B522-45F9-BDA1-12C45D357490}">
          <x15:cacheHierarchy aggregatedColumn="60"/>
        </ext>
      </extLst>
    </cacheHierarchy>
    <cacheHierarchy uniqueName="[Measures].[Sum of May]" caption="Sum of May" measure="1" displayFolder="" measureGroup="p6to59" count="0" hidden="1">
      <extLst>
        <ext xmlns:x15="http://schemas.microsoft.com/office/spreadsheetml/2010/11/main" uri="{B97F6D7D-B522-45F9-BDA1-12C45D357490}">
          <x15:cacheHierarchy aggregatedColumn="61"/>
        </ext>
      </extLst>
    </cacheHierarchy>
    <cacheHierarchy uniqueName="[Measures].[Sum of Jun]" caption="Sum of Jun" measure="1" displayFolder="" measureGroup="p6to59" count="0" hidden="1">
      <extLst>
        <ext xmlns:x15="http://schemas.microsoft.com/office/spreadsheetml/2010/11/main" uri="{B97F6D7D-B522-45F9-BDA1-12C45D357490}">
          <x15:cacheHierarchy aggregatedColumn="62"/>
        </ext>
      </extLst>
    </cacheHierarchy>
    <cacheHierarchy uniqueName="[Measures].[Sum of Jul]" caption="Sum of Jul" measure="1" displayFolder="" measureGroup="p6to59" count="0" hidden="1">
      <extLst>
        <ext xmlns:x15="http://schemas.microsoft.com/office/spreadsheetml/2010/11/main" uri="{B97F6D7D-B522-45F9-BDA1-12C45D357490}">
          <x15:cacheHierarchy aggregatedColumn="63"/>
        </ext>
      </extLst>
    </cacheHierarchy>
    <cacheHierarchy uniqueName="[Measures].[Sum of Aug]" caption="Sum of Aug" measure="1" displayFolder="" measureGroup="p6to59" count="0" hidden="1">
      <extLst>
        <ext xmlns:x15="http://schemas.microsoft.com/office/spreadsheetml/2010/11/main" uri="{B97F6D7D-B522-45F9-BDA1-12C45D357490}">
          <x15:cacheHierarchy aggregatedColumn="64"/>
        </ext>
      </extLst>
    </cacheHierarchy>
    <cacheHierarchy uniqueName="[Measures].[Sum of Sep]" caption="Sum of Sep" measure="1" displayFolder="" measureGroup="p6to59" count="0" hidden="1">
      <extLst>
        <ext xmlns:x15="http://schemas.microsoft.com/office/spreadsheetml/2010/11/main" uri="{B97F6D7D-B522-45F9-BDA1-12C45D357490}">
          <x15:cacheHierarchy aggregatedColumn="65"/>
        </ext>
      </extLst>
    </cacheHierarchy>
    <cacheHierarchy uniqueName="[Measures].[Sum of Oct]" caption="Sum of Oct" measure="1" displayFolder="" measureGroup="p6to59" count="0" hidden="1">
      <extLst>
        <ext xmlns:x15="http://schemas.microsoft.com/office/spreadsheetml/2010/11/main" uri="{B97F6D7D-B522-45F9-BDA1-12C45D357490}">
          <x15:cacheHierarchy aggregatedColumn="66"/>
        </ext>
      </extLst>
    </cacheHierarchy>
    <cacheHierarchy uniqueName="[Measures].[Sum of Nov]" caption="Sum of Nov" measure="1" displayFolder="" measureGroup="p6to59" count="0" hidden="1">
      <extLst>
        <ext xmlns:x15="http://schemas.microsoft.com/office/spreadsheetml/2010/11/main" uri="{B97F6D7D-B522-45F9-BDA1-12C45D357490}">
          <x15:cacheHierarchy aggregatedColumn="67"/>
        </ext>
      </extLst>
    </cacheHierarchy>
    <cacheHierarchy uniqueName="[Measures].[Sum of Dec]" caption="Sum of Dec" measure="1" displayFolder="" measureGroup="p6to59" count="0" hidden="1">
      <extLst>
        <ext xmlns:x15="http://schemas.microsoft.com/office/spreadsheetml/2010/11/main" uri="{B97F6D7D-B522-45F9-BDA1-12C45D357490}">
          <x15:cacheHierarchy aggregatedColumn="68"/>
        </ext>
      </extLst>
    </cacheHierarchy>
  </cacheHierarchies>
  <kpis count="0"/>
  <dimensions count="6">
    <dimension name="b0to5" uniqueName="[b0to5]" caption="b0to5"/>
    <dimension name="b6to59" uniqueName="[b6to59]" caption="b6to59"/>
    <dimension name="DataEntry" uniqueName="[DataEntry]" caption="DataEntry"/>
    <dimension measure="1" name="Measures" uniqueName="[Measures]" caption="Measures"/>
    <dimension name="p0to5" uniqueName="[p0to5]" caption="p0to5"/>
    <dimension name="p6to59" uniqueName="[p6to59]" caption="p6to59"/>
  </dimensions>
  <measureGroups count="5">
    <measureGroup name="b0to5" caption="b0to5"/>
    <measureGroup name="b6to59" caption="b6to59"/>
    <measureGroup name="DataEntry" caption="DataEntry"/>
    <measureGroup name="p0to5" caption="p0to5"/>
    <measureGroup name="p6to59" caption="p6to59"/>
  </measureGroups>
  <maps count="8">
    <map measureGroup="0" dimension="0"/>
    <map measureGroup="0" dimension="5"/>
    <map measureGroup="1" dimension="1"/>
    <map measureGroup="1" dimension="5"/>
    <map measureGroup="2" dimension="2"/>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istrator" refreshedDate="45632.556390509257" backgroundQuery="1" createdVersion="8" refreshedVersion="8" minRefreshableVersion="3" recordCount="0" supportSubquery="1" supportAdvancedDrill="1" xr:uid="{678719FA-894D-469F-903E-AE9868D75163}">
  <cacheSource type="external" connectionId="1"/>
  <cacheFields count="13">
    <cacheField name="[p6to59].[Admin].[Admin]" caption="Admin" numFmtId="0" hierarchy="56" level="1">
      <sharedItems count="99">
        <s v="Badakhshan"/>
        <s v="Badghis"/>
        <s v="Baghlan"/>
        <s v="Balkh"/>
        <s v="Bamyan"/>
        <s v="Dykundi"/>
        <s v="Farah"/>
        <s v="Faryab"/>
        <s v="Ghazni"/>
        <s v="Ghor"/>
        <s v="Helmand"/>
        <s v="Hirat"/>
        <s v="Jawzjan"/>
        <s v="Kabul"/>
        <s v="Kandahar"/>
        <s v="Kapisa"/>
        <s v="Khost"/>
        <s v="Kunar"/>
        <s v="Kunduz"/>
        <s v="Laghman"/>
        <s v="Logar"/>
        <s v="Nangarhar"/>
        <s v="Nimroz"/>
        <s v="Nuristan"/>
        <s v="Paktika"/>
        <s v="Paktya"/>
        <s v="Panjsher"/>
        <s v="Parwan"/>
        <s v="Samangan"/>
        <s v="Sar-e-Pul"/>
        <s v="Z_empty_row_1"/>
        <s v="Z_empty_row_32"/>
        <s v="Z_empty_row_33"/>
        <s v="Z_empty_row_34"/>
        <s v="Z_empty_row_35"/>
        <s v="Z_empty_row_36"/>
        <s v="Z_empty_row_37"/>
        <s v="Z_empty_row_38"/>
        <s v="Z_empty_row_39"/>
        <s v="Z_empty_row_40"/>
        <s v="Z_empty_row_41"/>
        <s v="Z_empty_row_42"/>
        <s v="Z_empty_row_43"/>
        <s v="Z_empty_row_44"/>
        <s v="Z_empty_row_45"/>
        <s v="Z_empty_row_46"/>
        <s v="Z_empty_row_47"/>
        <s v="Z_empty_row_48"/>
        <s v="Z_empty_row_49"/>
        <s v="Z_empty_row_50"/>
        <s v="Z_empty_row_51"/>
        <s v="Z_empty_row_52"/>
        <s v="Z_empty_row_53"/>
        <s v="Z_empty_row_54"/>
        <s v="Z_empty_row_55"/>
        <s v="Z_empty_row_56"/>
        <s v="Z_empty_row_57"/>
        <s v="Z_empty_row_58"/>
        <s v="Z_empty_row_59"/>
        <s v="Z_empty_row_60"/>
        <s v="Z_empty_row_61"/>
        <s v="Z_empty_row_62"/>
        <s v="Z_empty_row_63"/>
        <s v="Z_empty_row_64"/>
        <s v="Z_empty_row_65"/>
        <s v="Z_empty_row_66"/>
        <s v="Z_empty_row_67"/>
        <s v="Z_empty_row_68"/>
        <s v="Z_empty_row_69"/>
        <s v="Z_empty_row_70"/>
        <s v="Z_empty_row_71"/>
        <s v="Z_empty_row_72"/>
        <s v="Z_empty_row_73"/>
        <s v="Z_empty_row_74"/>
        <s v="Z_empty_row_75"/>
        <s v="Z_empty_row_76"/>
        <s v="Z_empty_row_77"/>
        <s v="Z_empty_row_78"/>
        <s v="Z_empty_row_79"/>
        <s v="Z_empty_row_80"/>
        <s v="Z_empty_row_81"/>
        <s v="Z_empty_row_82"/>
        <s v="Z_empty_row_83"/>
        <s v="Z_empty_row_84"/>
        <s v="Z_empty_row_85"/>
        <s v="Z_empty_row_86"/>
        <s v="Z_empty_row_87"/>
        <s v="Z_empty_row_88"/>
        <s v="Z_empty_row_89"/>
        <s v="Z_empty_row_90"/>
        <s v="Z_empty_row_91"/>
        <s v="Z_empty_row_92"/>
        <s v="Z_empty_row_93"/>
        <s v="Z_empty_row_94"/>
        <s v="Z_empty_row_95"/>
        <s v="Z_empty_row_96"/>
        <s v="Z_empty_row_97"/>
        <s v="Z_empty_row_98"/>
        <s v="Z_empty_row_99"/>
      </sharedItems>
    </cacheField>
    <cacheField name="[Measures].[Sum of Jan]" caption="Sum of Jan" numFmtId="0" hierarchy="117" level="32767"/>
    <cacheField name="[Measures].[Sum of Feb]" caption="Sum of Feb" numFmtId="0" hierarchy="118" level="32767"/>
    <cacheField name="[Measures].[Sum of Mar]" caption="Sum of Mar" numFmtId="0" hierarchy="119" level="32767"/>
    <cacheField name="[Measures].[Sum of Apr]" caption="Sum of Apr" numFmtId="0" hierarchy="120" level="32767"/>
    <cacheField name="[Measures].[Sum of May]" caption="Sum of May" numFmtId="0" hierarchy="121" level="32767"/>
    <cacheField name="[Measures].[Sum of Jun]" caption="Sum of Jun" numFmtId="0" hierarchy="122" level="32767"/>
    <cacheField name="[Measures].[Sum of Jul]" caption="Sum of Jul" numFmtId="0" hierarchy="123" level="32767"/>
    <cacheField name="[Measures].[Sum of Aug]" caption="Sum of Aug" numFmtId="0" hierarchy="124" level="32767"/>
    <cacheField name="[Measures].[Sum of Sep]" caption="Sum of Sep" numFmtId="0" hierarchy="125" level="32767"/>
    <cacheField name="[Measures].[Sum of Oct]" caption="Sum of Oct" numFmtId="0" hierarchy="126" level="32767"/>
    <cacheField name="[Measures].[Sum of Nov]" caption="Sum of Nov" numFmtId="0" hierarchy="127" level="32767"/>
    <cacheField name="[Measures].[Sum of Dec]" caption="Sum of Dec" numFmtId="0" hierarchy="128" level="32767"/>
  </cacheFields>
  <cacheHierarchies count="129">
    <cacheHierarchy uniqueName="[b0to5].[Admin]" caption="Admin" attribute="1" defaultMemberUniqueName="[b0to5].[Admin].[All]" allUniqueName="[b0to5].[Admin].[All]" dimensionUniqueName="[b0to5]" displayFolder="" count="0" memberValueDatatype="130" unbalanced="0"/>
    <cacheHierarchy uniqueName="[b0to5].[Jan]" caption="Jan" attribute="1" defaultMemberUniqueName="[b0to5].[Jan].[All]" allUniqueName="[b0to5].[Jan].[All]" dimensionUniqueName="[b0to5]" displayFolder="" count="0" memberValueDatatype="5" unbalanced="0"/>
    <cacheHierarchy uniqueName="[b0to5].[Feb]" caption="Feb" attribute="1" defaultMemberUniqueName="[b0to5].[Feb].[All]" allUniqueName="[b0to5].[Feb].[All]" dimensionUniqueName="[b0to5]" displayFolder="" count="0" memberValueDatatype="5" unbalanced="0"/>
    <cacheHierarchy uniqueName="[b0to5].[Mar]" caption="Mar" attribute="1" defaultMemberUniqueName="[b0to5].[Mar].[All]" allUniqueName="[b0to5].[Mar].[All]" dimensionUniqueName="[b0to5]" displayFolder="" count="0" memberValueDatatype="5" unbalanced="0"/>
    <cacheHierarchy uniqueName="[b0to5].[Apr]" caption="Apr" attribute="1" defaultMemberUniqueName="[b0to5].[Apr].[All]" allUniqueName="[b0to5].[Apr].[All]" dimensionUniqueName="[b0to5]" displayFolder="" count="0" memberValueDatatype="5" unbalanced="0"/>
    <cacheHierarchy uniqueName="[b0to5].[May]" caption="May" attribute="1" defaultMemberUniqueName="[b0to5].[May].[All]" allUniqueName="[b0to5].[May].[All]" dimensionUniqueName="[b0to5]" displayFolder="" count="0" memberValueDatatype="5" unbalanced="0"/>
    <cacheHierarchy uniqueName="[b0to5].[Jun]" caption="Jun" attribute="1" defaultMemberUniqueName="[b0to5].[Jun].[All]" allUniqueName="[b0to5].[Jun].[All]" dimensionUniqueName="[b0to5]" displayFolder="" count="0" memberValueDatatype="5" unbalanced="0"/>
    <cacheHierarchy uniqueName="[b0to5].[Jul]" caption="Jul" attribute="1" defaultMemberUniqueName="[b0to5].[Jul].[All]" allUniqueName="[b0to5].[Jul].[All]" dimensionUniqueName="[b0to5]" displayFolder="" count="0" memberValueDatatype="5" unbalanced="0"/>
    <cacheHierarchy uniqueName="[b0to5].[Aug]" caption="Aug" attribute="1" defaultMemberUniqueName="[b0to5].[Aug].[All]" allUniqueName="[b0to5].[Aug].[All]" dimensionUniqueName="[b0to5]" displayFolder="" count="0" memberValueDatatype="5" unbalanced="0"/>
    <cacheHierarchy uniqueName="[b0to5].[Sep]" caption="Sep" attribute="1" defaultMemberUniqueName="[b0to5].[Sep].[All]" allUniqueName="[b0to5].[Sep].[All]" dimensionUniqueName="[b0to5]" displayFolder="" count="0" memberValueDatatype="5" unbalanced="0"/>
    <cacheHierarchy uniqueName="[b0to5].[Oct]" caption="Oct" attribute="1" defaultMemberUniqueName="[b0to5].[Oct].[All]" allUniqueName="[b0to5].[Oct].[All]" dimensionUniqueName="[b0to5]" displayFolder="" count="0" memberValueDatatype="5" unbalanced="0"/>
    <cacheHierarchy uniqueName="[b0to5].[Nov]" caption="Nov" attribute="1" defaultMemberUniqueName="[b0to5].[Nov].[All]" allUniqueName="[b0to5].[Nov].[All]" dimensionUniqueName="[b0to5]" displayFolder="" count="0" memberValueDatatype="5" unbalanced="0"/>
    <cacheHierarchy uniqueName="[b0to5].[Dec]" caption="Dec" attribute="1" defaultMemberUniqueName="[b0to5].[Dec].[All]" allUniqueName="[b0to5].[Dec].[All]" dimensionUniqueName="[b0to5]" displayFolder="" count="0" memberValueDatatype="5" unbalanced="0"/>
    <cacheHierarchy uniqueName="[b6to59].[Admin]" caption="Admin" attribute="1" defaultMemberUniqueName="[b6to59].[Admin].[All]" allUniqueName="[b6to59].[Admin].[All]" dimensionUniqueName="[b6to59]" displayFolder="" count="0" memberValueDatatype="130" unbalanced="0"/>
    <cacheHierarchy uniqueName="[b6to59].[Jan]" caption="Jan" attribute="1" defaultMemberUniqueName="[b6to59].[Jan].[All]" allUniqueName="[b6to59].[Jan].[All]" dimensionUniqueName="[b6to59]" displayFolder="" count="0" memberValueDatatype="5" unbalanced="0"/>
    <cacheHierarchy uniqueName="[b6to59].[Feb]" caption="Feb" attribute="1" defaultMemberUniqueName="[b6to59].[Feb].[All]" allUniqueName="[b6to59].[Feb].[All]" dimensionUniqueName="[b6to59]" displayFolder="" count="0" memberValueDatatype="5" unbalanced="0"/>
    <cacheHierarchy uniqueName="[b6to59].[Mar]" caption="Mar" attribute="1" defaultMemberUniqueName="[b6to59].[Mar].[All]" allUniqueName="[b6to59].[Mar].[All]" dimensionUniqueName="[b6to59]" displayFolder="" count="0" memberValueDatatype="5" unbalanced="0"/>
    <cacheHierarchy uniqueName="[b6to59].[Apr]" caption="Apr" attribute="1" defaultMemberUniqueName="[b6to59].[Apr].[All]" allUniqueName="[b6to59].[Apr].[All]" dimensionUniqueName="[b6to59]" displayFolder="" count="0" memberValueDatatype="5" unbalanced="0"/>
    <cacheHierarchy uniqueName="[b6to59].[May]" caption="May" attribute="1" defaultMemberUniqueName="[b6to59].[May].[All]" allUniqueName="[b6to59].[May].[All]" dimensionUniqueName="[b6to59]" displayFolder="" count="0" memberValueDatatype="5" unbalanced="0"/>
    <cacheHierarchy uniqueName="[b6to59].[Jun]" caption="Jun" attribute="1" defaultMemberUniqueName="[b6to59].[Jun].[All]" allUniqueName="[b6to59].[Jun].[All]" dimensionUniqueName="[b6to59]" displayFolder="" count="0" memberValueDatatype="5" unbalanced="0"/>
    <cacheHierarchy uniqueName="[b6to59].[Jul]" caption="Jul" attribute="1" defaultMemberUniqueName="[b6to59].[Jul].[All]" allUniqueName="[b6to59].[Jul].[All]" dimensionUniqueName="[b6to59]" displayFolder="" count="0" memberValueDatatype="5" unbalanced="0"/>
    <cacheHierarchy uniqueName="[b6to59].[Aug]" caption="Aug" attribute="1" defaultMemberUniqueName="[b6to59].[Aug].[All]" allUniqueName="[b6to59].[Aug].[All]" dimensionUniqueName="[b6to59]" displayFolder="" count="0" memberValueDatatype="5" unbalanced="0"/>
    <cacheHierarchy uniqueName="[b6to59].[Sep]" caption="Sep" attribute="1" defaultMemberUniqueName="[b6to59].[Sep].[All]" allUniqueName="[b6to59].[Sep].[All]" dimensionUniqueName="[b6to59]" displayFolder="" count="0" memberValueDatatype="5" unbalanced="0"/>
    <cacheHierarchy uniqueName="[b6to59].[Oct]" caption="Oct" attribute="1" defaultMemberUniqueName="[b6to59].[Oct].[All]" allUniqueName="[b6to59].[Oct].[All]" dimensionUniqueName="[b6to59]" displayFolder="" count="0" memberValueDatatype="5" unbalanced="0"/>
    <cacheHierarchy uniqueName="[b6to59].[Nov]" caption="Nov" attribute="1" defaultMemberUniqueName="[b6to59].[Nov].[All]" allUniqueName="[b6to59].[Nov].[All]" dimensionUniqueName="[b6to59]" displayFolder="" count="0" memberValueDatatype="5" unbalanced="0"/>
    <cacheHierarchy uniqueName="[b6to59].[Dec]" caption="Dec" attribute="1" defaultMemberUniqueName="[b6to59].[Dec].[All]" allUniqueName="[b6to59].[Dec].[All]" dimensionUniqueName="[b6to59]" displayFolder="" count="0" memberValueDatatype="5" unbalanced="0"/>
    <cacheHierarchy uniqueName="[DataEntry].[National or overall]" caption="National or overall" attribute="1" defaultMemberUniqueName="[DataEntry].[National or overall].[All]" allUniqueName="[DataEntry].[National or overall].[All]" dimensionUniqueName="[DataEntry]" displayFolder="" count="0" memberValueDatatype="130" unbalanced="0"/>
    <cacheHierarchy uniqueName="[DataEntry].[Admin 1 or Admin 2]" caption="Admin 1 or Admin 2" attribute="1" defaultMemberUniqueName="[DataEntry].[Admin 1 or Admin 2].[All]" allUniqueName="[DataEntry].[Admin 1 or Admin 2].[All]" dimensionUniqueName="[DataEntry]" displayFolder="" count="0" memberValueDatatype="130" unbalanced="0"/>
    <cacheHierarchy uniqueName="[DataEntry].[Total Population]" caption="Total Population" attribute="1" defaultMemberUniqueName="[DataEntry].[Total Population].[All]" allUniqueName="[DataEntry].[Total Population].[All]" dimensionUniqueName="[DataEntry]" displayFolder="" count="0" memberValueDatatype="5" unbalanced="0"/>
    <cacheHierarchy uniqueName="[DataEntry].[cGAM % USED IN CALCULATIONS]" caption="cGAM % USED IN CALCULATIONS" attribute="1" defaultMemberUniqueName="[DataEntry].[cGAM % USED IN CALCULATIONS].[All]" allUniqueName="[DataEntry].[cGAM % USED IN CALCULATIONS].[All]" dimensionUniqueName="[DataEntry]" displayFolder="" count="0" memberValueDatatype="5" unbalanced="0"/>
    <cacheHierarchy uniqueName="[DataEntry].[cGAM % (WHZ and/or MUAC) Children 6-59M]" caption="cGAM % (WHZ and/or MUAC) Children 6-59M" attribute="1" defaultMemberUniqueName="[DataEntry].[cGAM % (WHZ and/or MUAC) Children 6-59M].[All]" allUniqueName="[DataEntry].[cGAM % (WHZ and/or MUAC) Children 6-59M].[All]" dimensionUniqueName="[DataEntry]" displayFolder="" count="0" memberValueDatatype="5" unbalanced="0"/>
    <cacheHierarchy uniqueName="[DataEntry].[GAM % (WHZ) Children 6-59M]" caption="GAM % (WHZ) Children 6-59M" attribute="1" defaultMemberUniqueName="[DataEntry].[GAM % (WHZ) Children 6-59M].[All]" allUniqueName="[DataEntry].[GAM % (WHZ) Children 6-59M].[All]" dimensionUniqueName="[DataEntry]" displayFolder="" count="0" memberValueDatatype="130" unbalanced="0"/>
    <cacheHierarchy uniqueName="[DataEntry].[GAM % (MUAC) Children 6-59M]" caption="GAM % (MUAC) Children 6-59M" attribute="1" defaultMemberUniqueName="[DataEntry].[GAM % (MUAC) Children 6-59M].[All]" allUniqueName="[DataEntry].[GAM % (MUAC) Children 6-59M].[All]" dimensionUniqueName="[DataEntry]" displayFolder="" count="0" memberValueDatatype="130" unbalanced="0"/>
    <cacheHierarchy uniqueName="[DataEntry].[cMAM % USED IN CALCULATIONS]" caption="cMAM % USED IN CALCULATIONS" attribute="1" defaultMemberUniqueName="[DataEntry].[cMAM % USED IN CALCULATIONS].[All]" allUniqueName="[DataEntry].[cMAM % USED IN CALCULATIONS].[All]" dimensionUniqueName="[DataEntry]" displayFolder="" count="0" memberValueDatatype="5" unbalanced="0"/>
    <cacheHierarchy uniqueName="[DataEntry].[cMAM % Children 6-59M (WFH or MUAC)]" caption="cMAM % Children 6-59M (WFH or MUAC)" attribute="1" defaultMemberUniqueName="[DataEntry].[cMAM % Children 6-59M (WFH or MUAC)].[All]" allUniqueName="[DataEntry].[cMAM % Children 6-59M (WFH or MUAC)].[All]" dimensionUniqueName="[DataEntry]" displayFolder="" count="0" memberValueDatatype="5" unbalanced="0"/>
    <cacheHierarchy uniqueName="[DataEntry].[MAM % Children 6-59M (WHZ)]" caption="MAM % Children 6-59M (WHZ)" attribute="1" defaultMemberUniqueName="[DataEntry].[MAM % Children 6-59M (WHZ)].[All]" allUniqueName="[DataEntry].[MAM % Children 6-59M (WHZ)].[All]" dimensionUniqueName="[DataEntry]" displayFolder="" count="0" memberValueDatatype="20" unbalanced="0"/>
    <cacheHierarchy uniqueName="[DataEntry].[MAM % Children 6-59M (MUAC)]" caption="MAM % Children 6-59M (MUAC)" attribute="1" defaultMemberUniqueName="[DataEntry].[MAM % Children 6-59M (MUAC)].[All]" allUniqueName="[DataEntry].[MAM % Children 6-59M (MUAC)].[All]" dimensionUniqueName="[DataEntry]" displayFolder="" count="0" memberValueDatatype="20" unbalanced="0"/>
    <cacheHierarchy uniqueName="[DataEntry].[cSAM % USED IN CALCULATIONS]" caption="cSAM % USED IN CALCULATIONS" attribute="1" defaultMemberUniqueName="[DataEntry].[cSAM % USED IN CALCULATIONS].[All]" allUniqueName="[DataEntry].[cSAM % USED IN CALCULATIONS].[All]" dimensionUniqueName="[DataEntry]" displayFolder="" count="0" memberValueDatatype="5" unbalanced="0"/>
    <cacheHierarchy uniqueName="[DataEntry].[cSAM %  (WFH and/or MUAC or nutritional edema) 6-59M]" caption="cSAM %  (WFH and/or MUAC or nutritional edema) 6-59M" attribute="1" defaultMemberUniqueName="[DataEntry].[cSAM %  (WFH and/or MUAC or nutritional edema) 6-59M].[All]" allUniqueName="[DataEntry].[cSAM %  (WFH and/or MUAC or nutritional edema) 6-59M].[All]" dimensionUniqueName="[DataEntry]" displayFolder="" count="0" memberValueDatatype="5" unbalanced="0"/>
    <cacheHierarchy uniqueName="[DataEntry].[SAM % (WHZ or nutritional edema) Children 6-59M]" caption="SAM % (WHZ or nutritional edema) Children 6-59M" attribute="1" defaultMemberUniqueName="[DataEntry].[SAM % (WHZ or nutritional edema) Children 6-59M].[All]" allUniqueName="[DataEntry].[SAM % (WHZ or nutritional edema) Children 6-59M].[All]" dimensionUniqueName="[DataEntry]" displayFolder="" count="0" memberValueDatatype="130" unbalanced="0"/>
    <cacheHierarchy uniqueName="[DataEntry].[SAM % (MUAC or nutritional edema) Children 6-59M]" caption="SAM % (MUAC or nutritional edema) Children 6-59M" attribute="1" defaultMemberUniqueName="[DataEntry].[SAM % (MUAC or nutritional edema) Children 6-59M].[All]" allUniqueName="[DataEntry].[SAM % (MUAC or nutritional edema) Children 6-59M].[All]" dimensionUniqueName="[DataEntry]" displayFolder="" count="0" memberValueDatatype="130" unbalanced="0"/>
    <cacheHierarchy uniqueName="[DataEntry].[Infants 0-5M % (admission criteria for treatment)]" caption="Infants 0-5M % (admission criteria for treatment)" attribute="1" defaultMemberUniqueName="[DataEntry].[Infants 0-5M % (admission criteria for treatment)].[All]" allUniqueName="[DataEntry].[Infants 0-5M % (admission criteria for treatment)].[All]" dimensionUniqueName="[DataEntry]" displayFolder="" count="0" memberValueDatatype="5" unbalanced="0"/>
    <cacheHierarchy uniqueName="[DataEntry].[Acute malnutrition in PBW, %]" caption="Acute malnutrition in PBW, %" attribute="1" defaultMemberUniqueName="[DataEntry].[Acute malnutrition in PBW, %].[All]" allUniqueName="[DataEntry].[Acute malnutrition in PBW, %].[All]" dimensionUniqueName="[DataEntry]" displayFolder="" count="0" memberValueDatatype="5" unbalanced="0"/>
    <cacheHierarchy uniqueName="[p0to5].[Admin]" caption="Admin" attribute="1" defaultMemberUniqueName="[p0to5].[Admin].[All]" allUniqueName="[p0to5].[Admin].[All]" dimensionUniqueName="[p0to5]" displayFolder="" count="0" memberValueDatatype="130" unbalanced="0"/>
    <cacheHierarchy uniqueName="[p0to5].[Jan]" caption="Jan" attribute="1" defaultMemberUniqueName="[p0to5].[Jan].[All]" allUniqueName="[p0to5].[Jan].[All]" dimensionUniqueName="[p0to5]" displayFolder="" count="0" memberValueDatatype="5" unbalanced="0"/>
    <cacheHierarchy uniqueName="[p0to5].[Feb]" caption="Feb" attribute="1" defaultMemberUniqueName="[p0to5].[Feb].[All]" allUniqueName="[p0to5].[Feb].[All]" dimensionUniqueName="[p0to5]" displayFolder="" count="0" memberValueDatatype="5" unbalanced="0"/>
    <cacheHierarchy uniqueName="[p0to5].[Mar]" caption="Mar" attribute="1" defaultMemberUniqueName="[p0to5].[Mar].[All]" allUniqueName="[p0to5].[Mar].[All]" dimensionUniqueName="[p0to5]" displayFolder="" count="0" memberValueDatatype="5" unbalanced="0"/>
    <cacheHierarchy uniqueName="[p0to5].[Apr]" caption="Apr" attribute="1" defaultMemberUniqueName="[p0to5].[Apr].[All]" allUniqueName="[p0to5].[Apr].[All]" dimensionUniqueName="[p0to5]" displayFolder="" count="0" memberValueDatatype="5" unbalanced="0"/>
    <cacheHierarchy uniqueName="[p0to5].[May]" caption="May" attribute="1" defaultMemberUniqueName="[p0to5].[May].[All]" allUniqueName="[p0to5].[May].[All]" dimensionUniqueName="[p0to5]" displayFolder="" count="0" memberValueDatatype="5" unbalanced="0"/>
    <cacheHierarchy uniqueName="[p0to5].[Jun]" caption="Jun" attribute="1" defaultMemberUniqueName="[p0to5].[Jun].[All]" allUniqueName="[p0to5].[Jun].[All]" dimensionUniqueName="[p0to5]" displayFolder="" count="0" memberValueDatatype="5" unbalanced="0"/>
    <cacheHierarchy uniqueName="[p0to5].[Jul]" caption="Jul" attribute="1" defaultMemberUniqueName="[p0to5].[Jul].[All]" allUniqueName="[p0to5].[Jul].[All]" dimensionUniqueName="[p0to5]" displayFolder="" count="0" memberValueDatatype="5" unbalanced="0"/>
    <cacheHierarchy uniqueName="[p0to5].[Aug]" caption="Aug" attribute="1" defaultMemberUniqueName="[p0to5].[Aug].[All]" allUniqueName="[p0to5].[Aug].[All]" dimensionUniqueName="[p0to5]" displayFolder="" count="0" memberValueDatatype="5" unbalanced="0"/>
    <cacheHierarchy uniqueName="[p0to5].[Sep]" caption="Sep" attribute="1" defaultMemberUniqueName="[p0to5].[Sep].[All]" allUniqueName="[p0to5].[Sep].[All]" dimensionUniqueName="[p0to5]" displayFolder="" count="0" memberValueDatatype="5" unbalanced="0"/>
    <cacheHierarchy uniqueName="[p0to5].[Oct]" caption="Oct" attribute="1" defaultMemberUniqueName="[p0to5].[Oct].[All]" allUniqueName="[p0to5].[Oct].[All]" dimensionUniqueName="[p0to5]" displayFolder="" count="0" memberValueDatatype="5" unbalanced="0"/>
    <cacheHierarchy uniqueName="[p0to5].[Nov]" caption="Nov" attribute="1" defaultMemberUniqueName="[p0to5].[Nov].[All]" allUniqueName="[p0to5].[Nov].[All]" dimensionUniqueName="[p0to5]" displayFolder="" count="0" memberValueDatatype="5" unbalanced="0"/>
    <cacheHierarchy uniqueName="[p0to5].[Dec]" caption="Dec" attribute="1" defaultMemberUniqueName="[p0to5].[Dec].[All]" allUniqueName="[p0to5].[Dec].[All]" dimensionUniqueName="[p0to5]" displayFolder="" count="0" memberValueDatatype="5" unbalanced="0"/>
    <cacheHierarchy uniqueName="[p6to59].[Admin]" caption="Admin" attribute="1" defaultMemberUniqueName="[p6to59].[Admin].[All]" allUniqueName="[p6to59].[Admin].[All]" dimensionUniqueName="[p6to59]" displayFolder="" count="2" memberValueDatatype="130" unbalanced="0">
      <fieldsUsage count="2">
        <fieldUsage x="-1"/>
        <fieldUsage x="0"/>
      </fieldsUsage>
    </cacheHierarchy>
    <cacheHierarchy uniqueName="[p6to59].[Jan]" caption="Jan" attribute="1" defaultMemberUniqueName="[p6to59].[Jan].[All]" allUniqueName="[p6to59].[Jan].[All]" dimensionUniqueName="[p6to59]" displayFolder="" count="0" memberValueDatatype="5" unbalanced="0"/>
    <cacheHierarchy uniqueName="[p6to59].[Feb]" caption="Feb" attribute="1" defaultMemberUniqueName="[p6to59].[Feb].[All]" allUniqueName="[p6to59].[Feb].[All]" dimensionUniqueName="[p6to59]" displayFolder="" count="0" memberValueDatatype="5" unbalanced="0"/>
    <cacheHierarchy uniqueName="[p6to59].[Mar]" caption="Mar" attribute="1" defaultMemberUniqueName="[p6to59].[Mar].[All]" allUniqueName="[p6to59].[Mar].[All]" dimensionUniqueName="[p6to59]" displayFolder="" count="0" memberValueDatatype="5" unbalanced="0"/>
    <cacheHierarchy uniqueName="[p6to59].[Apr]" caption="Apr" attribute="1" defaultMemberUniqueName="[p6to59].[Apr].[All]" allUniqueName="[p6to59].[Apr].[All]" dimensionUniqueName="[p6to59]" displayFolder="" count="0" memberValueDatatype="5" unbalanced="0"/>
    <cacheHierarchy uniqueName="[p6to59].[May]" caption="May" attribute="1" defaultMemberUniqueName="[p6to59].[May].[All]" allUniqueName="[p6to59].[May].[All]" dimensionUniqueName="[p6to59]" displayFolder="" count="0" memberValueDatatype="5" unbalanced="0"/>
    <cacheHierarchy uniqueName="[p6to59].[Jun]" caption="Jun" attribute="1" defaultMemberUniqueName="[p6to59].[Jun].[All]" allUniqueName="[p6to59].[Jun].[All]" dimensionUniqueName="[p6to59]" displayFolder="" count="0" memberValueDatatype="5" unbalanced="0"/>
    <cacheHierarchy uniqueName="[p6to59].[Jul]" caption="Jul" attribute="1" defaultMemberUniqueName="[p6to59].[Jul].[All]" allUniqueName="[p6to59].[Jul].[All]" dimensionUniqueName="[p6to59]" displayFolder="" count="0" memberValueDatatype="5" unbalanced="0"/>
    <cacheHierarchy uniqueName="[p6to59].[Aug]" caption="Aug" attribute="1" defaultMemberUniqueName="[p6to59].[Aug].[All]" allUniqueName="[p6to59].[Aug].[All]" dimensionUniqueName="[p6to59]" displayFolder="" count="0" memberValueDatatype="5" unbalanced="0"/>
    <cacheHierarchy uniqueName="[p6to59].[Sep]" caption="Sep" attribute="1" defaultMemberUniqueName="[p6to59].[Sep].[All]" allUniqueName="[p6to59].[Sep].[All]" dimensionUniqueName="[p6to59]" displayFolder="" count="0" memberValueDatatype="5" unbalanced="0"/>
    <cacheHierarchy uniqueName="[p6to59].[Oct]" caption="Oct" attribute="1" defaultMemberUniqueName="[p6to59].[Oct].[All]" allUniqueName="[p6to59].[Oct].[All]" dimensionUniqueName="[p6to59]" displayFolder="" count="0" memberValueDatatype="5" unbalanced="0"/>
    <cacheHierarchy uniqueName="[p6to59].[Nov]" caption="Nov" attribute="1" defaultMemberUniqueName="[p6to59].[Nov].[All]" allUniqueName="[p6to59].[Nov].[All]" dimensionUniqueName="[p6to59]" displayFolder="" count="0" memberValueDatatype="5" unbalanced="0"/>
    <cacheHierarchy uniqueName="[p6to59].[Dec]" caption="Dec" attribute="1" defaultMemberUniqueName="[p6to59].[Dec].[All]" allUniqueName="[p6to59].[Dec].[All]" dimensionUniqueName="[p6to59]" displayFolder="" count="0" memberValueDatatype="5" unbalanced="0"/>
    <cacheHierarchy uniqueName="[Measures].[__XL_Count Table1]" caption="__XL_Count Table1" measure="1" displayFolder="" measureGroup="DataEntry" count="0" hidden="1"/>
    <cacheHierarchy uniqueName="[Measures].[__XL_Count Range]" caption="__XL_Count Range" measure="1" displayFolder="" measureGroup="p0to5" count="0" hidden="1"/>
    <cacheHierarchy uniqueName="[Measures].[__XL_Count Range 1]" caption="__XL_Count Range 1" measure="1" displayFolder="" measureGroup="b0to5" count="0" hidden="1"/>
    <cacheHierarchy uniqueName="[Measures].[__XL_Count b6to59]" caption="__XL_Count b6to59" measure="1" displayFolder="" measureGroup="b6to59" count="0" hidden="1"/>
    <cacheHierarchy uniqueName="[Measures].[__XL_Count p6to59]" caption="__XL_Count p6to59" measure="1" displayFolder="" measureGroup="p6to59" count="0" hidden="1"/>
    <cacheHierarchy uniqueName="[Measures].[__No measures defined]" caption="__No measures defined" measure="1" displayFolder="" count="0" hidden="1"/>
    <cacheHierarchy uniqueName="[Measures].[Sum of Total Population]" caption="Sum of Total Population" measure="1" displayFolder="" measureGroup="DataEntry" count="0" hidden="1">
      <extLst>
        <ext xmlns:x15="http://schemas.microsoft.com/office/spreadsheetml/2010/11/main" uri="{B97F6D7D-B522-45F9-BDA1-12C45D357490}">
          <x15:cacheHierarchy aggregatedColumn="28"/>
        </ext>
      </extLst>
    </cacheHierarchy>
    <cacheHierarchy uniqueName="[Measures].[Sum of cGAM % (WHZ and/or MUAC) Children 6-59M]" caption="Sum of cGAM % (WHZ and/or MUAC) Children 6-59M" measure="1" displayFolder="" measureGroup="DataEntry" count="0" hidden="1">
      <extLst>
        <ext xmlns:x15="http://schemas.microsoft.com/office/spreadsheetml/2010/11/main" uri="{B97F6D7D-B522-45F9-BDA1-12C45D357490}">
          <x15:cacheHierarchy aggregatedColumn="30"/>
        </ext>
      </extLst>
    </cacheHierarchy>
    <cacheHierarchy uniqueName="[Measures].[Sum of cMAM % USED IN CALCULATIONS]" caption="Sum of cMAM % USED IN CALCULATIONS" measure="1" displayFolder="" measureGroup="DataEntry" count="0" hidden="1">
      <extLst>
        <ext xmlns:x15="http://schemas.microsoft.com/office/spreadsheetml/2010/11/main" uri="{B97F6D7D-B522-45F9-BDA1-12C45D357490}">
          <x15:cacheHierarchy aggregatedColumn="33"/>
        </ext>
      </extLst>
    </cacheHierarchy>
    <cacheHierarchy uniqueName="[Measures].[Sum of cMAM % Children 6-59M (WFH or MUAC)]" caption="Sum of cMAM % Children 6-59M (WFH or MUAC)" measure="1" displayFolder="" measureGroup="DataEntry" count="0" hidden="1">
      <extLst>
        <ext xmlns:x15="http://schemas.microsoft.com/office/spreadsheetml/2010/11/main" uri="{B97F6D7D-B522-45F9-BDA1-12C45D357490}">
          <x15:cacheHierarchy aggregatedColumn="34"/>
        </ext>
      </extLst>
    </cacheHierarchy>
    <cacheHierarchy uniqueName="[Measures].[Sum of Infants 0-5M % (admission criteria for treatment)]" caption="Sum of Infants 0-5M % (admission criteria for treatment)" measure="1" displayFolder="" measureGroup="DataEntry" count="0" hidden="1">
      <extLst>
        <ext xmlns:x15="http://schemas.microsoft.com/office/spreadsheetml/2010/11/main" uri="{B97F6D7D-B522-45F9-BDA1-12C45D357490}">
          <x15:cacheHierarchy aggregatedColumn="41"/>
        </ext>
      </extLst>
    </cacheHierarchy>
    <cacheHierarchy uniqueName="[Measures].[Sum of Acute malnutrition in PBW, %]" caption="Sum of Acute malnutrition in PBW, %" measure="1" displayFolder="" measureGroup="DataEntry" count="0" hidden="1">
      <extLst>
        <ext xmlns:x15="http://schemas.microsoft.com/office/spreadsheetml/2010/11/main" uri="{B97F6D7D-B522-45F9-BDA1-12C45D357490}">
          <x15:cacheHierarchy aggregatedColumn="42"/>
        </ext>
      </extLst>
    </cacheHierarchy>
    <cacheHierarchy uniqueName="[Measures].[Sum of Jan 2]" caption="Sum of Jan 2" measure="1" displayFolder="" measureGroup="p0to5" count="0" hidden="1">
      <extLst>
        <ext xmlns:x15="http://schemas.microsoft.com/office/spreadsheetml/2010/11/main" uri="{B97F6D7D-B522-45F9-BDA1-12C45D357490}">
          <x15:cacheHierarchy aggregatedColumn="44"/>
        </ext>
      </extLst>
    </cacheHierarchy>
    <cacheHierarchy uniqueName="[Measures].[Sum of Feb 2]" caption="Sum of Feb 2" measure="1" displayFolder="" measureGroup="p0to5" count="0" hidden="1">
      <extLst>
        <ext xmlns:x15="http://schemas.microsoft.com/office/spreadsheetml/2010/11/main" uri="{B97F6D7D-B522-45F9-BDA1-12C45D357490}">
          <x15:cacheHierarchy aggregatedColumn="45"/>
        </ext>
      </extLst>
    </cacheHierarchy>
    <cacheHierarchy uniqueName="[Measures].[Sum of Mar 2]" caption="Sum of Mar 2" measure="1" displayFolder="" measureGroup="p0to5" count="0" hidden="1">
      <extLst>
        <ext xmlns:x15="http://schemas.microsoft.com/office/spreadsheetml/2010/11/main" uri="{B97F6D7D-B522-45F9-BDA1-12C45D357490}">
          <x15:cacheHierarchy aggregatedColumn="46"/>
        </ext>
      </extLst>
    </cacheHierarchy>
    <cacheHierarchy uniqueName="[Measures].[Sum of Apr 2]" caption="Sum of Apr 2" measure="1" displayFolder="" measureGroup="p0to5" count="0" hidden="1">
      <extLst>
        <ext xmlns:x15="http://schemas.microsoft.com/office/spreadsheetml/2010/11/main" uri="{B97F6D7D-B522-45F9-BDA1-12C45D357490}">
          <x15:cacheHierarchy aggregatedColumn="47"/>
        </ext>
      </extLst>
    </cacheHierarchy>
    <cacheHierarchy uniqueName="[Measures].[Sum of May 2]" caption="Sum of May 2" measure="1" displayFolder="" measureGroup="p0to5" count="0" hidden="1">
      <extLst>
        <ext xmlns:x15="http://schemas.microsoft.com/office/spreadsheetml/2010/11/main" uri="{B97F6D7D-B522-45F9-BDA1-12C45D357490}">
          <x15:cacheHierarchy aggregatedColumn="48"/>
        </ext>
      </extLst>
    </cacheHierarchy>
    <cacheHierarchy uniqueName="[Measures].[Sum of Jun 2]" caption="Sum of Jun 2" measure="1" displayFolder="" measureGroup="p0to5" count="0" hidden="1">
      <extLst>
        <ext xmlns:x15="http://schemas.microsoft.com/office/spreadsheetml/2010/11/main" uri="{B97F6D7D-B522-45F9-BDA1-12C45D357490}">
          <x15:cacheHierarchy aggregatedColumn="49"/>
        </ext>
      </extLst>
    </cacheHierarchy>
    <cacheHierarchy uniqueName="[Measures].[Sum of Jul 2]" caption="Sum of Jul 2" measure="1" displayFolder="" measureGroup="p0to5" count="0" hidden="1">
      <extLst>
        <ext xmlns:x15="http://schemas.microsoft.com/office/spreadsheetml/2010/11/main" uri="{B97F6D7D-B522-45F9-BDA1-12C45D357490}">
          <x15:cacheHierarchy aggregatedColumn="50"/>
        </ext>
      </extLst>
    </cacheHierarchy>
    <cacheHierarchy uniqueName="[Measures].[Sum of Aug 2]" caption="Sum of Aug 2" measure="1" displayFolder="" measureGroup="p0to5" count="0" hidden="1">
      <extLst>
        <ext xmlns:x15="http://schemas.microsoft.com/office/spreadsheetml/2010/11/main" uri="{B97F6D7D-B522-45F9-BDA1-12C45D357490}">
          <x15:cacheHierarchy aggregatedColumn="51"/>
        </ext>
      </extLst>
    </cacheHierarchy>
    <cacheHierarchy uniqueName="[Measures].[Sum of Sep 2]" caption="Sum of Sep 2" measure="1" displayFolder="" measureGroup="p0to5" count="0" hidden="1">
      <extLst>
        <ext xmlns:x15="http://schemas.microsoft.com/office/spreadsheetml/2010/11/main" uri="{B97F6D7D-B522-45F9-BDA1-12C45D357490}">
          <x15:cacheHierarchy aggregatedColumn="52"/>
        </ext>
      </extLst>
    </cacheHierarchy>
    <cacheHierarchy uniqueName="[Measures].[Sum of Oct 2]" caption="Sum of Oct 2" measure="1" displayFolder="" measureGroup="p0to5" count="0" hidden="1">
      <extLst>
        <ext xmlns:x15="http://schemas.microsoft.com/office/spreadsheetml/2010/11/main" uri="{B97F6D7D-B522-45F9-BDA1-12C45D357490}">
          <x15:cacheHierarchy aggregatedColumn="53"/>
        </ext>
      </extLst>
    </cacheHierarchy>
    <cacheHierarchy uniqueName="[Measures].[Sum of Nov 2]" caption="Sum of Nov 2" measure="1" displayFolder="" measureGroup="p0to5" count="0" hidden="1">
      <extLst>
        <ext xmlns:x15="http://schemas.microsoft.com/office/spreadsheetml/2010/11/main" uri="{B97F6D7D-B522-45F9-BDA1-12C45D357490}">
          <x15:cacheHierarchy aggregatedColumn="54"/>
        </ext>
      </extLst>
    </cacheHierarchy>
    <cacheHierarchy uniqueName="[Measures].[Sum of Dec 2]" caption="Sum of Dec 2" measure="1" displayFolder="" measureGroup="p0to5" count="0" hidden="1">
      <extLst>
        <ext xmlns:x15="http://schemas.microsoft.com/office/spreadsheetml/2010/11/main" uri="{B97F6D7D-B522-45F9-BDA1-12C45D357490}">
          <x15:cacheHierarchy aggregatedColumn="55"/>
        </ext>
      </extLst>
    </cacheHierarchy>
    <cacheHierarchy uniqueName="[Measures].[Sum of Jan 3]" caption="Sum of Jan 3" measure="1" displayFolder="" measureGroup="b0to5" count="0" hidden="1">
      <extLst>
        <ext xmlns:x15="http://schemas.microsoft.com/office/spreadsheetml/2010/11/main" uri="{B97F6D7D-B522-45F9-BDA1-12C45D357490}">
          <x15:cacheHierarchy aggregatedColumn="1"/>
        </ext>
      </extLst>
    </cacheHierarchy>
    <cacheHierarchy uniqueName="[Measures].[Sum of Feb 3]" caption="Sum of Feb 3" measure="1" displayFolder="" measureGroup="b0to5" count="0" hidden="1">
      <extLst>
        <ext xmlns:x15="http://schemas.microsoft.com/office/spreadsheetml/2010/11/main" uri="{B97F6D7D-B522-45F9-BDA1-12C45D357490}">
          <x15:cacheHierarchy aggregatedColumn="2"/>
        </ext>
      </extLst>
    </cacheHierarchy>
    <cacheHierarchy uniqueName="[Measures].[Sum of Mar 3]" caption="Sum of Mar 3" measure="1" displayFolder="" measureGroup="b0to5" count="0" hidden="1">
      <extLst>
        <ext xmlns:x15="http://schemas.microsoft.com/office/spreadsheetml/2010/11/main" uri="{B97F6D7D-B522-45F9-BDA1-12C45D357490}">
          <x15:cacheHierarchy aggregatedColumn="3"/>
        </ext>
      </extLst>
    </cacheHierarchy>
    <cacheHierarchy uniqueName="[Measures].[Sum of Apr 3]" caption="Sum of Apr 3" measure="1" displayFolder="" measureGroup="b0to5" count="0" hidden="1">
      <extLst>
        <ext xmlns:x15="http://schemas.microsoft.com/office/spreadsheetml/2010/11/main" uri="{B97F6D7D-B522-45F9-BDA1-12C45D357490}">
          <x15:cacheHierarchy aggregatedColumn="4"/>
        </ext>
      </extLst>
    </cacheHierarchy>
    <cacheHierarchy uniqueName="[Measures].[Sum of May 3]" caption="Sum of May 3" measure="1" displayFolder="" measureGroup="b0to5" count="0" hidden="1">
      <extLst>
        <ext xmlns:x15="http://schemas.microsoft.com/office/spreadsheetml/2010/11/main" uri="{B97F6D7D-B522-45F9-BDA1-12C45D357490}">
          <x15:cacheHierarchy aggregatedColumn="5"/>
        </ext>
      </extLst>
    </cacheHierarchy>
    <cacheHierarchy uniqueName="[Measures].[Sum of Jun 3]" caption="Sum of Jun 3" measure="1" displayFolder="" measureGroup="b0to5" count="0" hidden="1">
      <extLst>
        <ext xmlns:x15="http://schemas.microsoft.com/office/spreadsheetml/2010/11/main" uri="{B97F6D7D-B522-45F9-BDA1-12C45D357490}">
          <x15:cacheHierarchy aggregatedColumn="6"/>
        </ext>
      </extLst>
    </cacheHierarchy>
    <cacheHierarchy uniqueName="[Measures].[Sum of Jul 3]" caption="Sum of Jul 3" measure="1" displayFolder="" measureGroup="b0to5" count="0" hidden="1">
      <extLst>
        <ext xmlns:x15="http://schemas.microsoft.com/office/spreadsheetml/2010/11/main" uri="{B97F6D7D-B522-45F9-BDA1-12C45D357490}">
          <x15:cacheHierarchy aggregatedColumn="7"/>
        </ext>
      </extLst>
    </cacheHierarchy>
    <cacheHierarchy uniqueName="[Measures].[Sum of Aug 3]" caption="Sum of Aug 3" measure="1" displayFolder="" measureGroup="b0to5" count="0" hidden="1">
      <extLst>
        <ext xmlns:x15="http://schemas.microsoft.com/office/spreadsheetml/2010/11/main" uri="{B97F6D7D-B522-45F9-BDA1-12C45D357490}">
          <x15:cacheHierarchy aggregatedColumn="8"/>
        </ext>
      </extLst>
    </cacheHierarchy>
    <cacheHierarchy uniqueName="[Measures].[Sum of Sep 3]" caption="Sum of Sep 3" measure="1" displayFolder="" measureGroup="b0to5" count="0" hidden="1">
      <extLst>
        <ext xmlns:x15="http://schemas.microsoft.com/office/spreadsheetml/2010/11/main" uri="{B97F6D7D-B522-45F9-BDA1-12C45D357490}">
          <x15:cacheHierarchy aggregatedColumn="9"/>
        </ext>
      </extLst>
    </cacheHierarchy>
    <cacheHierarchy uniqueName="[Measures].[Sum of Oct 3]" caption="Sum of Oct 3" measure="1" displayFolder="" measureGroup="b0to5" count="0" hidden="1">
      <extLst>
        <ext xmlns:x15="http://schemas.microsoft.com/office/spreadsheetml/2010/11/main" uri="{B97F6D7D-B522-45F9-BDA1-12C45D357490}">
          <x15:cacheHierarchy aggregatedColumn="10"/>
        </ext>
      </extLst>
    </cacheHierarchy>
    <cacheHierarchy uniqueName="[Measures].[Sum of Nov 3]" caption="Sum of Nov 3" measure="1" displayFolder="" measureGroup="b0to5" count="0" hidden="1">
      <extLst>
        <ext xmlns:x15="http://schemas.microsoft.com/office/spreadsheetml/2010/11/main" uri="{B97F6D7D-B522-45F9-BDA1-12C45D357490}">
          <x15:cacheHierarchy aggregatedColumn="11"/>
        </ext>
      </extLst>
    </cacheHierarchy>
    <cacheHierarchy uniqueName="[Measures].[Sum of Dec 3]" caption="Sum of Dec 3" measure="1" displayFolder="" measureGroup="b0to5" count="0" hidden="1">
      <extLst>
        <ext xmlns:x15="http://schemas.microsoft.com/office/spreadsheetml/2010/11/main" uri="{B97F6D7D-B522-45F9-BDA1-12C45D357490}">
          <x15:cacheHierarchy aggregatedColumn="12"/>
        </ext>
      </extLst>
    </cacheHierarchy>
    <cacheHierarchy uniqueName="[Measures].[Sum of Jan 4]" caption="Sum of Jan 4" measure="1" displayFolder="" measureGroup="b6to59" count="0" hidden="1">
      <extLst>
        <ext xmlns:x15="http://schemas.microsoft.com/office/spreadsheetml/2010/11/main" uri="{B97F6D7D-B522-45F9-BDA1-12C45D357490}">
          <x15:cacheHierarchy aggregatedColumn="14"/>
        </ext>
      </extLst>
    </cacheHierarchy>
    <cacheHierarchy uniqueName="[Measures].[Sum of Feb 4]" caption="Sum of Feb 4" measure="1" displayFolder="" measureGroup="b6to59" count="0" hidden="1">
      <extLst>
        <ext xmlns:x15="http://schemas.microsoft.com/office/spreadsheetml/2010/11/main" uri="{B97F6D7D-B522-45F9-BDA1-12C45D357490}">
          <x15:cacheHierarchy aggregatedColumn="15"/>
        </ext>
      </extLst>
    </cacheHierarchy>
    <cacheHierarchy uniqueName="[Measures].[Sum of Mar 4]" caption="Sum of Mar 4" measure="1" displayFolder="" measureGroup="b6to59" count="0" hidden="1">
      <extLst>
        <ext xmlns:x15="http://schemas.microsoft.com/office/spreadsheetml/2010/11/main" uri="{B97F6D7D-B522-45F9-BDA1-12C45D357490}">
          <x15:cacheHierarchy aggregatedColumn="16"/>
        </ext>
      </extLst>
    </cacheHierarchy>
    <cacheHierarchy uniqueName="[Measures].[Sum of Apr 4]" caption="Sum of Apr 4" measure="1" displayFolder="" measureGroup="b6to59" count="0" hidden="1">
      <extLst>
        <ext xmlns:x15="http://schemas.microsoft.com/office/spreadsheetml/2010/11/main" uri="{B97F6D7D-B522-45F9-BDA1-12C45D357490}">
          <x15:cacheHierarchy aggregatedColumn="17"/>
        </ext>
      </extLst>
    </cacheHierarchy>
    <cacheHierarchy uniqueName="[Measures].[Sum of May 4]" caption="Sum of May 4" measure="1" displayFolder="" measureGroup="b6to59" count="0" hidden="1">
      <extLst>
        <ext xmlns:x15="http://schemas.microsoft.com/office/spreadsheetml/2010/11/main" uri="{B97F6D7D-B522-45F9-BDA1-12C45D357490}">
          <x15:cacheHierarchy aggregatedColumn="18"/>
        </ext>
      </extLst>
    </cacheHierarchy>
    <cacheHierarchy uniqueName="[Measures].[Sum of Jun 4]" caption="Sum of Jun 4" measure="1" displayFolder="" measureGroup="b6to59" count="0" hidden="1">
      <extLst>
        <ext xmlns:x15="http://schemas.microsoft.com/office/spreadsheetml/2010/11/main" uri="{B97F6D7D-B522-45F9-BDA1-12C45D357490}">
          <x15:cacheHierarchy aggregatedColumn="19"/>
        </ext>
      </extLst>
    </cacheHierarchy>
    <cacheHierarchy uniqueName="[Measures].[Sum of Jul 4]" caption="Sum of Jul 4" measure="1" displayFolder="" measureGroup="b6to59" count="0" hidden="1">
      <extLst>
        <ext xmlns:x15="http://schemas.microsoft.com/office/spreadsheetml/2010/11/main" uri="{B97F6D7D-B522-45F9-BDA1-12C45D357490}">
          <x15:cacheHierarchy aggregatedColumn="20"/>
        </ext>
      </extLst>
    </cacheHierarchy>
    <cacheHierarchy uniqueName="[Measures].[Sum of Aug 4]" caption="Sum of Aug 4" measure="1" displayFolder="" measureGroup="b6to59" count="0" hidden="1">
      <extLst>
        <ext xmlns:x15="http://schemas.microsoft.com/office/spreadsheetml/2010/11/main" uri="{B97F6D7D-B522-45F9-BDA1-12C45D357490}">
          <x15:cacheHierarchy aggregatedColumn="21"/>
        </ext>
      </extLst>
    </cacheHierarchy>
    <cacheHierarchy uniqueName="[Measures].[Sum of Sep 4]" caption="Sum of Sep 4" measure="1" displayFolder="" measureGroup="b6to59" count="0" hidden="1">
      <extLst>
        <ext xmlns:x15="http://schemas.microsoft.com/office/spreadsheetml/2010/11/main" uri="{B97F6D7D-B522-45F9-BDA1-12C45D357490}">
          <x15:cacheHierarchy aggregatedColumn="22"/>
        </ext>
      </extLst>
    </cacheHierarchy>
    <cacheHierarchy uniqueName="[Measures].[Sum of Oct 4]" caption="Sum of Oct 4" measure="1" displayFolder="" measureGroup="b6to59" count="0" hidden="1">
      <extLst>
        <ext xmlns:x15="http://schemas.microsoft.com/office/spreadsheetml/2010/11/main" uri="{B97F6D7D-B522-45F9-BDA1-12C45D357490}">
          <x15:cacheHierarchy aggregatedColumn="23"/>
        </ext>
      </extLst>
    </cacheHierarchy>
    <cacheHierarchy uniqueName="[Measures].[Sum of Nov 4]" caption="Sum of Nov 4" measure="1" displayFolder="" measureGroup="b6to59" count="0" hidden="1">
      <extLst>
        <ext xmlns:x15="http://schemas.microsoft.com/office/spreadsheetml/2010/11/main" uri="{B97F6D7D-B522-45F9-BDA1-12C45D357490}">
          <x15:cacheHierarchy aggregatedColumn="24"/>
        </ext>
      </extLst>
    </cacheHierarchy>
    <cacheHierarchy uniqueName="[Measures].[Sum of Dec 4]" caption="Sum of Dec 4" measure="1" displayFolder="" measureGroup="b6to59" count="0" hidden="1">
      <extLst>
        <ext xmlns:x15="http://schemas.microsoft.com/office/spreadsheetml/2010/11/main" uri="{B97F6D7D-B522-45F9-BDA1-12C45D357490}">
          <x15:cacheHierarchy aggregatedColumn="25"/>
        </ext>
      </extLst>
    </cacheHierarchy>
    <cacheHierarchy uniqueName="[Measures].[Sum of Jan]" caption="Sum of Jan" measure="1" displayFolder="" measureGroup="p6to59" count="0" oneField="1" hidden="1">
      <fieldsUsage count="1">
        <fieldUsage x="1"/>
      </fieldsUsage>
      <extLst>
        <ext xmlns:x15="http://schemas.microsoft.com/office/spreadsheetml/2010/11/main" uri="{B97F6D7D-B522-45F9-BDA1-12C45D357490}">
          <x15:cacheHierarchy aggregatedColumn="57"/>
        </ext>
      </extLst>
    </cacheHierarchy>
    <cacheHierarchy uniqueName="[Measures].[Sum of Feb]" caption="Sum of Feb" measure="1" displayFolder="" measureGroup="p6to59" count="0" oneField="1" hidden="1">
      <fieldsUsage count="1">
        <fieldUsage x="2"/>
      </fieldsUsage>
      <extLst>
        <ext xmlns:x15="http://schemas.microsoft.com/office/spreadsheetml/2010/11/main" uri="{B97F6D7D-B522-45F9-BDA1-12C45D357490}">
          <x15:cacheHierarchy aggregatedColumn="58"/>
        </ext>
      </extLst>
    </cacheHierarchy>
    <cacheHierarchy uniqueName="[Measures].[Sum of Mar]" caption="Sum of Mar" measure="1" displayFolder="" measureGroup="p6to59" count="0" oneField="1" hidden="1">
      <fieldsUsage count="1">
        <fieldUsage x="3"/>
      </fieldsUsage>
      <extLst>
        <ext xmlns:x15="http://schemas.microsoft.com/office/spreadsheetml/2010/11/main" uri="{B97F6D7D-B522-45F9-BDA1-12C45D357490}">
          <x15:cacheHierarchy aggregatedColumn="59"/>
        </ext>
      </extLst>
    </cacheHierarchy>
    <cacheHierarchy uniqueName="[Measures].[Sum of Apr]" caption="Sum of Apr" measure="1" displayFolder="" measureGroup="p6to59" count="0" oneField="1" hidden="1">
      <fieldsUsage count="1">
        <fieldUsage x="4"/>
      </fieldsUsage>
      <extLst>
        <ext xmlns:x15="http://schemas.microsoft.com/office/spreadsheetml/2010/11/main" uri="{B97F6D7D-B522-45F9-BDA1-12C45D357490}">
          <x15:cacheHierarchy aggregatedColumn="60"/>
        </ext>
      </extLst>
    </cacheHierarchy>
    <cacheHierarchy uniqueName="[Measures].[Sum of May]" caption="Sum of May" measure="1" displayFolder="" measureGroup="p6to59" count="0" oneField="1" hidden="1">
      <fieldsUsage count="1">
        <fieldUsage x="5"/>
      </fieldsUsage>
      <extLst>
        <ext xmlns:x15="http://schemas.microsoft.com/office/spreadsheetml/2010/11/main" uri="{B97F6D7D-B522-45F9-BDA1-12C45D357490}">
          <x15:cacheHierarchy aggregatedColumn="61"/>
        </ext>
      </extLst>
    </cacheHierarchy>
    <cacheHierarchy uniqueName="[Measures].[Sum of Jun]" caption="Sum of Jun" measure="1" displayFolder="" measureGroup="p6to59" count="0" oneField="1" hidden="1">
      <fieldsUsage count="1">
        <fieldUsage x="6"/>
      </fieldsUsage>
      <extLst>
        <ext xmlns:x15="http://schemas.microsoft.com/office/spreadsheetml/2010/11/main" uri="{B97F6D7D-B522-45F9-BDA1-12C45D357490}">
          <x15:cacheHierarchy aggregatedColumn="62"/>
        </ext>
      </extLst>
    </cacheHierarchy>
    <cacheHierarchy uniqueName="[Measures].[Sum of Jul]" caption="Sum of Jul" measure="1" displayFolder="" measureGroup="p6to59" count="0" oneField="1" hidden="1">
      <fieldsUsage count="1">
        <fieldUsage x="7"/>
      </fieldsUsage>
      <extLst>
        <ext xmlns:x15="http://schemas.microsoft.com/office/spreadsheetml/2010/11/main" uri="{B97F6D7D-B522-45F9-BDA1-12C45D357490}">
          <x15:cacheHierarchy aggregatedColumn="63"/>
        </ext>
      </extLst>
    </cacheHierarchy>
    <cacheHierarchy uniqueName="[Measures].[Sum of Aug]" caption="Sum of Aug" measure="1" displayFolder="" measureGroup="p6to59" count="0" oneField="1" hidden="1">
      <fieldsUsage count="1">
        <fieldUsage x="8"/>
      </fieldsUsage>
      <extLst>
        <ext xmlns:x15="http://schemas.microsoft.com/office/spreadsheetml/2010/11/main" uri="{B97F6D7D-B522-45F9-BDA1-12C45D357490}">
          <x15:cacheHierarchy aggregatedColumn="64"/>
        </ext>
      </extLst>
    </cacheHierarchy>
    <cacheHierarchy uniqueName="[Measures].[Sum of Sep]" caption="Sum of Sep" measure="1" displayFolder="" measureGroup="p6to59" count="0" oneField="1" hidden="1">
      <fieldsUsage count="1">
        <fieldUsage x="9"/>
      </fieldsUsage>
      <extLst>
        <ext xmlns:x15="http://schemas.microsoft.com/office/spreadsheetml/2010/11/main" uri="{B97F6D7D-B522-45F9-BDA1-12C45D357490}">
          <x15:cacheHierarchy aggregatedColumn="65"/>
        </ext>
      </extLst>
    </cacheHierarchy>
    <cacheHierarchy uniqueName="[Measures].[Sum of Oct]" caption="Sum of Oct" measure="1" displayFolder="" measureGroup="p6to59" count="0" oneField="1" hidden="1">
      <fieldsUsage count="1">
        <fieldUsage x="10"/>
      </fieldsUsage>
      <extLst>
        <ext xmlns:x15="http://schemas.microsoft.com/office/spreadsheetml/2010/11/main" uri="{B97F6D7D-B522-45F9-BDA1-12C45D357490}">
          <x15:cacheHierarchy aggregatedColumn="66"/>
        </ext>
      </extLst>
    </cacheHierarchy>
    <cacheHierarchy uniqueName="[Measures].[Sum of Nov]" caption="Sum of Nov" measure="1" displayFolder="" measureGroup="p6to59" count="0" oneField="1" hidden="1">
      <fieldsUsage count="1">
        <fieldUsage x="11"/>
      </fieldsUsage>
      <extLst>
        <ext xmlns:x15="http://schemas.microsoft.com/office/spreadsheetml/2010/11/main" uri="{B97F6D7D-B522-45F9-BDA1-12C45D357490}">
          <x15:cacheHierarchy aggregatedColumn="67"/>
        </ext>
      </extLst>
    </cacheHierarchy>
    <cacheHierarchy uniqueName="[Measures].[Sum of Dec]" caption="Sum of Dec" measure="1" displayFolder="" measureGroup="p6to59" count="0" oneField="1" hidden="1">
      <fieldsUsage count="1">
        <fieldUsage x="12"/>
      </fieldsUsage>
      <extLst>
        <ext xmlns:x15="http://schemas.microsoft.com/office/spreadsheetml/2010/11/main" uri="{B97F6D7D-B522-45F9-BDA1-12C45D357490}">
          <x15:cacheHierarchy aggregatedColumn="68"/>
        </ext>
      </extLst>
    </cacheHierarchy>
  </cacheHierarchies>
  <kpis count="0"/>
  <dimensions count="6">
    <dimension name="b0to5" uniqueName="[b0to5]" caption="b0to5"/>
    <dimension name="b6to59" uniqueName="[b6to59]" caption="b6to59"/>
    <dimension name="DataEntry" uniqueName="[DataEntry]" caption="DataEntry"/>
    <dimension measure="1" name="Measures" uniqueName="[Measures]" caption="Measures"/>
    <dimension name="p0to5" uniqueName="[p0to5]" caption="p0to5"/>
    <dimension name="p6to59" uniqueName="[p6to59]" caption="p6to59"/>
  </dimensions>
  <measureGroups count="5">
    <measureGroup name="b0to5" caption="b0to5"/>
    <measureGroup name="b6to59" caption="b6to59"/>
    <measureGroup name="DataEntry" caption="DataEntry"/>
    <measureGroup name="p0to5" caption="p0to5"/>
    <measureGroup name="p6to59" caption="p6to59"/>
  </measureGroups>
  <maps count="8">
    <map measureGroup="0" dimension="0"/>
    <map measureGroup="0" dimension="5"/>
    <map measureGroup="1" dimension="1"/>
    <map measureGroup="1" dimension="5"/>
    <map measureGroup="2" dimension="2"/>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istrator" refreshedDate="45621.517359259262" backgroundQuery="1" createdVersion="3" refreshedVersion="8" minRefreshableVersion="3" recordCount="0" supportSubquery="1" supportAdvancedDrill="1" xr:uid="{5C5F5A99-532A-4C65-A63B-21B291AEFB0C}">
  <cacheSource type="external" connectionId="1">
    <extLst>
      <ext xmlns:x14="http://schemas.microsoft.com/office/spreadsheetml/2009/9/main" uri="{F057638F-6D5F-4e77-A914-E7F072B9BCA8}">
        <x14:sourceConnection name="ThisWorkbookDataModel"/>
      </ext>
    </extLst>
  </cacheSource>
  <cacheFields count="0"/>
  <cacheHierarchies count="129">
    <cacheHierarchy uniqueName="[b0to5].[Admin]" caption="Admin" attribute="1" defaultMemberUniqueName="[b0to5].[Admin].[All]" allUniqueName="[b0to5].[Admin].[All]" dimensionUniqueName="[b0to5]" displayFolder="" count="0" memberValueDatatype="130" unbalanced="0"/>
    <cacheHierarchy uniqueName="[b0to5].[Jan]" caption="Jan" attribute="1" defaultMemberUniqueName="[b0to5].[Jan].[All]" allUniqueName="[b0to5].[Jan].[All]" dimensionUniqueName="[b0to5]" displayFolder="" count="0" memberValueDatatype="5" unbalanced="0"/>
    <cacheHierarchy uniqueName="[b0to5].[Feb]" caption="Feb" attribute="1" defaultMemberUniqueName="[b0to5].[Feb].[All]" allUniqueName="[b0to5].[Feb].[All]" dimensionUniqueName="[b0to5]" displayFolder="" count="0" memberValueDatatype="5" unbalanced="0"/>
    <cacheHierarchy uniqueName="[b0to5].[Mar]" caption="Mar" attribute="1" defaultMemberUniqueName="[b0to5].[Mar].[All]" allUniqueName="[b0to5].[Mar].[All]" dimensionUniqueName="[b0to5]" displayFolder="" count="0" memberValueDatatype="5" unbalanced="0"/>
    <cacheHierarchy uniqueName="[b0to5].[Apr]" caption="Apr" attribute="1" defaultMemberUniqueName="[b0to5].[Apr].[All]" allUniqueName="[b0to5].[Apr].[All]" dimensionUniqueName="[b0to5]" displayFolder="" count="0" memberValueDatatype="5" unbalanced="0"/>
    <cacheHierarchy uniqueName="[b0to5].[May]" caption="May" attribute="1" defaultMemberUniqueName="[b0to5].[May].[All]" allUniqueName="[b0to5].[May].[All]" dimensionUniqueName="[b0to5]" displayFolder="" count="0" memberValueDatatype="5" unbalanced="0"/>
    <cacheHierarchy uniqueName="[b0to5].[Jun]" caption="Jun" attribute="1" defaultMemberUniqueName="[b0to5].[Jun].[All]" allUniqueName="[b0to5].[Jun].[All]" dimensionUniqueName="[b0to5]" displayFolder="" count="0" memberValueDatatype="5" unbalanced="0"/>
    <cacheHierarchy uniqueName="[b0to5].[Jul]" caption="Jul" attribute="1" defaultMemberUniqueName="[b0to5].[Jul].[All]" allUniqueName="[b0to5].[Jul].[All]" dimensionUniqueName="[b0to5]" displayFolder="" count="0" memberValueDatatype="5" unbalanced="0"/>
    <cacheHierarchy uniqueName="[b0to5].[Aug]" caption="Aug" attribute="1" defaultMemberUniqueName="[b0to5].[Aug].[All]" allUniqueName="[b0to5].[Aug].[All]" dimensionUniqueName="[b0to5]" displayFolder="" count="0" memberValueDatatype="5" unbalanced="0"/>
    <cacheHierarchy uniqueName="[b0to5].[Sep]" caption="Sep" attribute="1" defaultMemberUniqueName="[b0to5].[Sep].[All]" allUniqueName="[b0to5].[Sep].[All]" dimensionUniqueName="[b0to5]" displayFolder="" count="0" memberValueDatatype="5" unbalanced="0"/>
    <cacheHierarchy uniqueName="[b0to5].[Oct]" caption="Oct" attribute="1" defaultMemberUniqueName="[b0to5].[Oct].[All]" allUniqueName="[b0to5].[Oct].[All]" dimensionUniqueName="[b0to5]" displayFolder="" count="0" memberValueDatatype="5" unbalanced="0"/>
    <cacheHierarchy uniqueName="[b0to5].[Nov]" caption="Nov" attribute="1" defaultMemberUniqueName="[b0to5].[Nov].[All]" allUniqueName="[b0to5].[Nov].[All]" dimensionUniqueName="[b0to5]" displayFolder="" count="0" memberValueDatatype="5" unbalanced="0"/>
    <cacheHierarchy uniqueName="[b0to5].[Dec]" caption="Dec" attribute="1" defaultMemberUniqueName="[b0to5].[Dec].[All]" allUniqueName="[b0to5].[Dec].[All]" dimensionUniqueName="[b0to5]" displayFolder="" count="0" memberValueDatatype="5" unbalanced="0"/>
    <cacheHierarchy uniqueName="[b6to59].[Admin]" caption="Admin" attribute="1" defaultMemberUniqueName="[b6to59].[Admin].[All]" allUniqueName="[b6to59].[Admin].[All]" dimensionUniqueName="[b6to59]" displayFolder="" count="0" memberValueDatatype="130" unbalanced="0"/>
    <cacheHierarchy uniqueName="[b6to59].[Jan]" caption="Jan" attribute="1" defaultMemberUniqueName="[b6to59].[Jan].[All]" allUniqueName="[b6to59].[Jan].[All]" dimensionUniqueName="[b6to59]" displayFolder="" count="0" memberValueDatatype="5" unbalanced="0"/>
    <cacheHierarchy uniqueName="[b6to59].[Feb]" caption="Feb" attribute="1" defaultMemberUniqueName="[b6to59].[Feb].[All]" allUniqueName="[b6to59].[Feb].[All]" dimensionUniqueName="[b6to59]" displayFolder="" count="0" memberValueDatatype="5" unbalanced="0"/>
    <cacheHierarchy uniqueName="[b6to59].[Mar]" caption="Mar" attribute="1" defaultMemberUniqueName="[b6to59].[Mar].[All]" allUniqueName="[b6to59].[Mar].[All]" dimensionUniqueName="[b6to59]" displayFolder="" count="0" memberValueDatatype="5" unbalanced="0"/>
    <cacheHierarchy uniqueName="[b6to59].[Apr]" caption="Apr" attribute="1" defaultMemberUniqueName="[b6to59].[Apr].[All]" allUniqueName="[b6to59].[Apr].[All]" dimensionUniqueName="[b6to59]" displayFolder="" count="0" memberValueDatatype="5" unbalanced="0"/>
    <cacheHierarchy uniqueName="[b6to59].[May]" caption="May" attribute="1" defaultMemberUniqueName="[b6to59].[May].[All]" allUniqueName="[b6to59].[May].[All]" dimensionUniqueName="[b6to59]" displayFolder="" count="0" memberValueDatatype="5" unbalanced="0"/>
    <cacheHierarchy uniqueName="[b6to59].[Jun]" caption="Jun" attribute="1" defaultMemberUniqueName="[b6to59].[Jun].[All]" allUniqueName="[b6to59].[Jun].[All]" dimensionUniqueName="[b6to59]" displayFolder="" count="0" memberValueDatatype="5" unbalanced="0"/>
    <cacheHierarchy uniqueName="[b6to59].[Jul]" caption="Jul" attribute="1" defaultMemberUniqueName="[b6to59].[Jul].[All]" allUniqueName="[b6to59].[Jul].[All]" dimensionUniqueName="[b6to59]" displayFolder="" count="0" memberValueDatatype="5" unbalanced="0"/>
    <cacheHierarchy uniqueName="[b6to59].[Aug]" caption="Aug" attribute="1" defaultMemberUniqueName="[b6to59].[Aug].[All]" allUniqueName="[b6to59].[Aug].[All]" dimensionUniqueName="[b6to59]" displayFolder="" count="0" memberValueDatatype="5" unbalanced="0"/>
    <cacheHierarchy uniqueName="[b6to59].[Sep]" caption="Sep" attribute="1" defaultMemberUniqueName="[b6to59].[Sep].[All]" allUniqueName="[b6to59].[Sep].[All]" dimensionUniqueName="[b6to59]" displayFolder="" count="0" memberValueDatatype="5" unbalanced="0"/>
    <cacheHierarchy uniqueName="[b6to59].[Oct]" caption="Oct" attribute="1" defaultMemberUniqueName="[b6to59].[Oct].[All]" allUniqueName="[b6to59].[Oct].[All]" dimensionUniqueName="[b6to59]" displayFolder="" count="0" memberValueDatatype="5" unbalanced="0"/>
    <cacheHierarchy uniqueName="[b6to59].[Nov]" caption="Nov" attribute="1" defaultMemberUniqueName="[b6to59].[Nov].[All]" allUniqueName="[b6to59].[Nov].[All]" dimensionUniqueName="[b6to59]" displayFolder="" count="0" memberValueDatatype="5" unbalanced="0"/>
    <cacheHierarchy uniqueName="[b6to59].[Dec]" caption="Dec" attribute="1" defaultMemberUniqueName="[b6to59].[Dec].[All]" allUniqueName="[b6to59].[Dec].[All]" dimensionUniqueName="[b6to59]" displayFolder="" count="0" memberValueDatatype="5" unbalanced="0"/>
    <cacheHierarchy uniqueName="[DataEntry].[National or overall]" caption="National or overall" attribute="1" defaultMemberUniqueName="[DataEntry].[National or overall].[All]" allUniqueName="[DataEntry].[National or overall].[All]" dimensionUniqueName="[DataEntry]" displayFolder="" count="0" memberValueDatatype="130" unbalanced="0"/>
    <cacheHierarchy uniqueName="[DataEntry].[Admin 1 or Admin 2]" caption="Admin 1 or Admin 2" attribute="1" defaultMemberUniqueName="[DataEntry].[Admin 1 or Admin 2].[All]" allUniqueName="[DataEntry].[Admin 1 or Admin 2].[All]" dimensionUniqueName="[DataEntry]" displayFolder="" count="0" memberValueDatatype="130" unbalanced="0"/>
    <cacheHierarchy uniqueName="[DataEntry].[Total Population]" caption="Total Population" attribute="1" defaultMemberUniqueName="[DataEntry].[Total Population].[All]" allUniqueName="[DataEntry].[Total Population].[All]" dimensionUniqueName="[DataEntry]" displayFolder="" count="0" memberValueDatatype="5" unbalanced="0"/>
    <cacheHierarchy uniqueName="[DataEntry].[cGAM % USED IN CALCULATIONS]" caption="cGAM % USED IN CALCULATIONS" attribute="1" defaultMemberUniqueName="[DataEntry].[cGAM % USED IN CALCULATIONS].[All]" allUniqueName="[DataEntry].[cGAM % USED IN CALCULATIONS].[All]" dimensionUniqueName="[DataEntry]" displayFolder="" count="0" memberValueDatatype="5" unbalanced="0"/>
    <cacheHierarchy uniqueName="[DataEntry].[cGAM % (WHZ and/or MUAC) Children 6-59M]" caption="cGAM % (WHZ and/or MUAC) Children 6-59M" attribute="1" defaultMemberUniqueName="[DataEntry].[cGAM % (WHZ and/or MUAC) Children 6-59M].[All]" allUniqueName="[DataEntry].[cGAM % (WHZ and/or MUAC) Children 6-59M].[All]" dimensionUniqueName="[DataEntry]" displayFolder="" count="0" memberValueDatatype="5" unbalanced="0"/>
    <cacheHierarchy uniqueName="[DataEntry].[GAM % (WHZ) Children 6-59M]" caption="GAM % (WHZ) Children 6-59M" attribute="1" defaultMemberUniqueName="[DataEntry].[GAM % (WHZ) Children 6-59M].[All]" allUniqueName="[DataEntry].[GAM % (WHZ) Children 6-59M].[All]" dimensionUniqueName="[DataEntry]" displayFolder="" count="0" memberValueDatatype="130" unbalanced="0"/>
    <cacheHierarchy uniqueName="[DataEntry].[GAM % (MUAC) Children 6-59M]" caption="GAM % (MUAC) Children 6-59M" attribute="1" defaultMemberUniqueName="[DataEntry].[GAM % (MUAC) Children 6-59M].[All]" allUniqueName="[DataEntry].[GAM % (MUAC) Children 6-59M].[All]" dimensionUniqueName="[DataEntry]" displayFolder="" count="0" memberValueDatatype="130" unbalanced="0"/>
    <cacheHierarchy uniqueName="[DataEntry].[cMAM % USED IN CALCULATIONS]" caption="cMAM % USED IN CALCULATIONS" attribute="1" defaultMemberUniqueName="[DataEntry].[cMAM % USED IN CALCULATIONS].[All]" allUniqueName="[DataEntry].[cMAM % USED IN CALCULATIONS].[All]" dimensionUniqueName="[DataEntry]" displayFolder="" count="0" memberValueDatatype="5" unbalanced="0"/>
    <cacheHierarchy uniqueName="[DataEntry].[cMAM % Children 6-59M (WFH or MUAC)]" caption="cMAM % Children 6-59M (WFH or MUAC)" attribute="1" defaultMemberUniqueName="[DataEntry].[cMAM % Children 6-59M (WFH or MUAC)].[All]" allUniqueName="[DataEntry].[cMAM % Children 6-59M (WFH or MUAC)].[All]" dimensionUniqueName="[DataEntry]" displayFolder="" count="0" memberValueDatatype="5" unbalanced="0"/>
    <cacheHierarchy uniqueName="[DataEntry].[MAM % Children 6-59M (WHZ)]" caption="MAM % Children 6-59M (WHZ)" attribute="1" defaultMemberUniqueName="[DataEntry].[MAM % Children 6-59M (WHZ)].[All]" allUniqueName="[DataEntry].[MAM % Children 6-59M (WHZ)].[All]" dimensionUniqueName="[DataEntry]" displayFolder="" count="0" memberValueDatatype="20" unbalanced="0"/>
    <cacheHierarchy uniqueName="[DataEntry].[MAM % Children 6-59M (MUAC)]" caption="MAM % Children 6-59M (MUAC)" attribute="1" defaultMemberUniqueName="[DataEntry].[MAM % Children 6-59M (MUAC)].[All]" allUniqueName="[DataEntry].[MAM % Children 6-59M (MUAC)].[All]" dimensionUniqueName="[DataEntry]" displayFolder="" count="0" memberValueDatatype="20" unbalanced="0"/>
    <cacheHierarchy uniqueName="[DataEntry].[cSAM % USED IN CALCULATIONS]" caption="cSAM % USED IN CALCULATIONS" attribute="1" defaultMemberUniqueName="[DataEntry].[cSAM % USED IN CALCULATIONS].[All]" allUniqueName="[DataEntry].[cSAM % USED IN CALCULATIONS].[All]" dimensionUniqueName="[DataEntry]" displayFolder="" count="0" memberValueDatatype="5" unbalanced="0"/>
    <cacheHierarchy uniqueName="[DataEntry].[cSAM %  (WFH and/or MUAC or nutritional edema) 6-59M]" caption="cSAM %  (WFH and/or MUAC or nutritional edema) 6-59M" attribute="1" defaultMemberUniqueName="[DataEntry].[cSAM %  (WFH and/or MUAC or nutritional edema) 6-59M].[All]" allUniqueName="[DataEntry].[cSAM %  (WFH and/or MUAC or nutritional edema) 6-59M].[All]" dimensionUniqueName="[DataEntry]" displayFolder="" count="0" memberValueDatatype="5" unbalanced="0"/>
    <cacheHierarchy uniqueName="[DataEntry].[SAM % (WHZ or nutritional edema) Children 6-59M]" caption="SAM % (WHZ or nutritional edema) Children 6-59M" attribute="1" defaultMemberUniqueName="[DataEntry].[SAM % (WHZ or nutritional edema) Children 6-59M].[All]" allUniqueName="[DataEntry].[SAM % (WHZ or nutritional edema) Children 6-59M].[All]" dimensionUniqueName="[DataEntry]" displayFolder="" count="0" memberValueDatatype="130" unbalanced="0"/>
    <cacheHierarchy uniqueName="[DataEntry].[SAM % (MUAC or nutritional edema) Children 6-59M]" caption="SAM % (MUAC or nutritional edema) Children 6-59M" attribute="1" defaultMemberUniqueName="[DataEntry].[SAM % (MUAC or nutritional edema) Children 6-59M].[All]" allUniqueName="[DataEntry].[SAM % (MUAC or nutritional edema) Children 6-59M].[All]" dimensionUniqueName="[DataEntry]" displayFolder="" count="0" memberValueDatatype="130" unbalanced="0"/>
    <cacheHierarchy uniqueName="[DataEntry].[Infants 0-5M % (admission criteria for treatment)]" caption="Infants 0-5M % (admission criteria for treatment)" attribute="1" defaultMemberUniqueName="[DataEntry].[Infants 0-5M % (admission criteria for treatment)].[All]" allUniqueName="[DataEntry].[Infants 0-5M % (admission criteria for treatment)].[All]" dimensionUniqueName="[DataEntry]" displayFolder="" count="0" memberValueDatatype="5" unbalanced="0"/>
    <cacheHierarchy uniqueName="[DataEntry].[Acute malnutrition in PBW, %]" caption="Acute malnutrition in PBW, %" attribute="1" defaultMemberUniqueName="[DataEntry].[Acute malnutrition in PBW, %].[All]" allUniqueName="[DataEntry].[Acute malnutrition in PBW, %].[All]" dimensionUniqueName="[DataEntry]" displayFolder="" count="0" memberValueDatatype="5" unbalanced="0"/>
    <cacheHierarchy uniqueName="[p0to5].[Admin]" caption="Admin" attribute="1" defaultMemberUniqueName="[p0to5].[Admin].[All]" allUniqueName="[p0to5].[Admin].[All]" dimensionUniqueName="[p0to5]" displayFolder="" count="0" memberValueDatatype="130" unbalanced="0"/>
    <cacheHierarchy uniqueName="[p0to5].[Jan]" caption="Jan" attribute="1" defaultMemberUniqueName="[p0to5].[Jan].[All]" allUniqueName="[p0to5].[Jan].[All]" dimensionUniqueName="[p0to5]" displayFolder="" count="0" memberValueDatatype="5" unbalanced="0"/>
    <cacheHierarchy uniqueName="[p0to5].[Feb]" caption="Feb" attribute="1" defaultMemberUniqueName="[p0to5].[Feb].[All]" allUniqueName="[p0to5].[Feb].[All]" dimensionUniqueName="[p0to5]" displayFolder="" count="0" memberValueDatatype="5" unbalanced="0"/>
    <cacheHierarchy uniqueName="[p0to5].[Mar]" caption="Mar" attribute="1" defaultMemberUniqueName="[p0to5].[Mar].[All]" allUniqueName="[p0to5].[Mar].[All]" dimensionUniqueName="[p0to5]" displayFolder="" count="0" memberValueDatatype="5" unbalanced="0"/>
    <cacheHierarchy uniqueName="[p0to5].[Apr]" caption="Apr" attribute="1" defaultMemberUniqueName="[p0to5].[Apr].[All]" allUniqueName="[p0to5].[Apr].[All]" dimensionUniqueName="[p0to5]" displayFolder="" count="0" memberValueDatatype="5" unbalanced="0"/>
    <cacheHierarchy uniqueName="[p0to5].[May]" caption="May" attribute="1" defaultMemberUniqueName="[p0to5].[May].[All]" allUniqueName="[p0to5].[May].[All]" dimensionUniqueName="[p0to5]" displayFolder="" count="0" memberValueDatatype="5" unbalanced="0"/>
    <cacheHierarchy uniqueName="[p0to5].[Jun]" caption="Jun" attribute="1" defaultMemberUniqueName="[p0to5].[Jun].[All]" allUniqueName="[p0to5].[Jun].[All]" dimensionUniqueName="[p0to5]" displayFolder="" count="0" memberValueDatatype="5" unbalanced="0"/>
    <cacheHierarchy uniqueName="[p0to5].[Jul]" caption="Jul" attribute="1" defaultMemberUniqueName="[p0to5].[Jul].[All]" allUniqueName="[p0to5].[Jul].[All]" dimensionUniqueName="[p0to5]" displayFolder="" count="0" memberValueDatatype="5" unbalanced="0"/>
    <cacheHierarchy uniqueName="[p0to5].[Aug]" caption="Aug" attribute="1" defaultMemberUniqueName="[p0to5].[Aug].[All]" allUniqueName="[p0to5].[Aug].[All]" dimensionUniqueName="[p0to5]" displayFolder="" count="0" memberValueDatatype="5" unbalanced="0"/>
    <cacheHierarchy uniqueName="[p0to5].[Sep]" caption="Sep" attribute="1" defaultMemberUniqueName="[p0to5].[Sep].[All]" allUniqueName="[p0to5].[Sep].[All]" dimensionUniqueName="[p0to5]" displayFolder="" count="0" memberValueDatatype="5" unbalanced="0"/>
    <cacheHierarchy uniqueName="[p0to5].[Oct]" caption="Oct" attribute="1" defaultMemberUniqueName="[p0to5].[Oct].[All]" allUniqueName="[p0to5].[Oct].[All]" dimensionUniqueName="[p0to5]" displayFolder="" count="0" memberValueDatatype="5" unbalanced="0"/>
    <cacheHierarchy uniqueName="[p0to5].[Nov]" caption="Nov" attribute="1" defaultMemberUniqueName="[p0to5].[Nov].[All]" allUniqueName="[p0to5].[Nov].[All]" dimensionUniqueName="[p0to5]" displayFolder="" count="0" memberValueDatatype="5" unbalanced="0"/>
    <cacheHierarchy uniqueName="[p0to5].[Dec]" caption="Dec" attribute="1" defaultMemberUniqueName="[p0to5].[Dec].[All]" allUniqueName="[p0to5].[Dec].[All]" dimensionUniqueName="[p0to5]" displayFolder="" count="0" memberValueDatatype="5" unbalanced="0"/>
    <cacheHierarchy uniqueName="[p6to59].[Admin]" caption="Admin" attribute="1" defaultMemberUniqueName="[p6to59].[Admin].[All]" allUniqueName="[p6to59].[Admin].[All]" dimensionUniqueName="[p6to59]" displayFolder="" count="0" memberValueDatatype="130" unbalanced="0"/>
    <cacheHierarchy uniqueName="[p6to59].[Jan]" caption="Jan" attribute="1" defaultMemberUniqueName="[p6to59].[Jan].[All]" allUniqueName="[p6to59].[Jan].[All]" dimensionUniqueName="[p6to59]" displayFolder="" count="0" memberValueDatatype="5" unbalanced="0"/>
    <cacheHierarchy uniqueName="[p6to59].[Feb]" caption="Feb" attribute="1" defaultMemberUniqueName="[p6to59].[Feb].[All]" allUniqueName="[p6to59].[Feb].[All]" dimensionUniqueName="[p6to59]" displayFolder="" count="0" memberValueDatatype="5" unbalanced="0"/>
    <cacheHierarchy uniqueName="[p6to59].[Mar]" caption="Mar" attribute="1" defaultMemberUniqueName="[p6to59].[Mar].[All]" allUniqueName="[p6to59].[Mar].[All]" dimensionUniqueName="[p6to59]" displayFolder="" count="0" memberValueDatatype="5" unbalanced="0"/>
    <cacheHierarchy uniqueName="[p6to59].[Apr]" caption="Apr" attribute="1" defaultMemberUniqueName="[p6to59].[Apr].[All]" allUniqueName="[p6to59].[Apr].[All]" dimensionUniqueName="[p6to59]" displayFolder="" count="0" memberValueDatatype="5" unbalanced="0"/>
    <cacheHierarchy uniqueName="[p6to59].[May]" caption="May" attribute="1" defaultMemberUniqueName="[p6to59].[May].[All]" allUniqueName="[p6to59].[May].[All]" dimensionUniqueName="[p6to59]" displayFolder="" count="0" memberValueDatatype="5" unbalanced="0"/>
    <cacheHierarchy uniqueName="[p6to59].[Jun]" caption="Jun" attribute="1" defaultMemberUniqueName="[p6to59].[Jun].[All]" allUniqueName="[p6to59].[Jun].[All]" dimensionUniqueName="[p6to59]" displayFolder="" count="0" memberValueDatatype="5" unbalanced="0"/>
    <cacheHierarchy uniqueName="[p6to59].[Jul]" caption="Jul" attribute="1" defaultMemberUniqueName="[p6to59].[Jul].[All]" allUniqueName="[p6to59].[Jul].[All]" dimensionUniqueName="[p6to59]" displayFolder="" count="0" memberValueDatatype="5" unbalanced="0"/>
    <cacheHierarchy uniqueName="[p6to59].[Aug]" caption="Aug" attribute="1" defaultMemberUniqueName="[p6to59].[Aug].[All]" allUniqueName="[p6to59].[Aug].[All]" dimensionUniqueName="[p6to59]" displayFolder="" count="0" memberValueDatatype="5" unbalanced="0"/>
    <cacheHierarchy uniqueName="[p6to59].[Sep]" caption="Sep" attribute="1" defaultMemberUniqueName="[p6to59].[Sep].[All]" allUniqueName="[p6to59].[Sep].[All]" dimensionUniqueName="[p6to59]" displayFolder="" count="0" memberValueDatatype="5" unbalanced="0"/>
    <cacheHierarchy uniqueName="[p6to59].[Oct]" caption="Oct" attribute="1" defaultMemberUniqueName="[p6to59].[Oct].[All]" allUniqueName="[p6to59].[Oct].[All]" dimensionUniqueName="[p6to59]" displayFolder="" count="0" memberValueDatatype="5" unbalanced="0"/>
    <cacheHierarchy uniqueName="[p6to59].[Nov]" caption="Nov" attribute="1" defaultMemberUniqueName="[p6to59].[Nov].[All]" allUniqueName="[p6to59].[Nov].[All]" dimensionUniqueName="[p6to59]" displayFolder="" count="0" memberValueDatatype="5" unbalanced="0"/>
    <cacheHierarchy uniqueName="[p6to59].[Dec]" caption="Dec" attribute="1" defaultMemberUniqueName="[p6to59].[Dec].[All]" allUniqueName="[p6to59].[Dec].[All]" dimensionUniqueName="[p6to59]" displayFolder="" count="0" memberValueDatatype="5" unbalanced="0"/>
    <cacheHierarchy uniqueName="[Measures].[__XL_Count Table1]" caption="__XL_Count Table1" measure="1" displayFolder="" measureGroup="DataEntry" count="0" hidden="1"/>
    <cacheHierarchy uniqueName="[Measures].[__XL_Count Range]" caption="__XL_Count Range" measure="1" displayFolder="" measureGroup="p0to5" count="0" hidden="1"/>
    <cacheHierarchy uniqueName="[Measures].[__XL_Count Range 1]" caption="__XL_Count Range 1" measure="1" displayFolder="" measureGroup="b0to5" count="0" hidden="1"/>
    <cacheHierarchy uniqueName="[Measures].[__XL_Count b6to59]" caption="__XL_Count b6to59" measure="1" displayFolder="" measureGroup="b6to59" count="0" hidden="1"/>
    <cacheHierarchy uniqueName="[Measures].[__XL_Count p6to59]" caption="__XL_Count p6to59" measure="1" displayFolder="" measureGroup="p6to59" count="0" hidden="1"/>
    <cacheHierarchy uniqueName="[Measures].[__No measures defined]" caption="__No measures defined" measure="1" displayFolder="" count="0" hidden="1"/>
    <cacheHierarchy uniqueName="[Measures].[Sum of Total Population]" caption="Sum of Total Population" measure="1" displayFolder="" measureGroup="DataEntry" count="0" hidden="1">
      <extLst>
        <ext xmlns:x15="http://schemas.microsoft.com/office/spreadsheetml/2010/11/main" uri="{B97F6D7D-B522-45F9-BDA1-12C45D357490}">
          <x15:cacheHierarchy aggregatedColumn="28"/>
        </ext>
      </extLst>
    </cacheHierarchy>
    <cacheHierarchy uniqueName="[Measures].[Sum of cGAM % (WHZ and/or MUAC) Children 6-59M]" caption="Sum of cGAM % (WHZ and/or MUAC) Children 6-59M" measure="1" displayFolder="" measureGroup="DataEntry" count="0" hidden="1">
      <extLst>
        <ext xmlns:x15="http://schemas.microsoft.com/office/spreadsheetml/2010/11/main" uri="{B97F6D7D-B522-45F9-BDA1-12C45D357490}">
          <x15:cacheHierarchy aggregatedColumn="30"/>
        </ext>
      </extLst>
    </cacheHierarchy>
    <cacheHierarchy uniqueName="[Measures].[Sum of cMAM % USED IN CALCULATIONS]" caption="Sum of cMAM % USED IN CALCULATIONS" measure="1" displayFolder="" measureGroup="DataEntry" count="0" hidden="1">
      <extLst>
        <ext xmlns:x15="http://schemas.microsoft.com/office/spreadsheetml/2010/11/main" uri="{B97F6D7D-B522-45F9-BDA1-12C45D357490}">
          <x15:cacheHierarchy aggregatedColumn="33"/>
        </ext>
      </extLst>
    </cacheHierarchy>
    <cacheHierarchy uniqueName="[Measures].[Sum of cMAM % Children 6-59M (WFH or MUAC)]" caption="Sum of cMAM % Children 6-59M (WFH or MUAC)" measure="1" displayFolder="" measureGroup="DataEntry" count="0" hidden="1">
      <extLst>
        <ext xmlns:x15="http://schemas.microsoft.com/office/spreadsheetml/2010/11/main" uri="{B97F6D7D-B522-45F9-BDA1-12C45D357490}">
          <x15:cacheHierarchy aggregatedColumn="34"/>
        </ext>
      </extLst>
    </cacheHierarchy>
    <cacheHierarchy uniqueName="[Measures].[Sum of Infants 0-5M % (admission criteria for treatment)]" caption="Sum of Infants 0-5M % (admission criteria for treatment)" measure="1" displayFolder="" measureGroup="DataEntry" count="0" hidden="1">
      <extLst>
        <ext xmlns:x15="http://schemas.microsoft.com/office/spreadsheetml/2010/11/main" uri="{B97F6D7D-B522-45F9-BDA1-12C45D357490}">
          <x15:cacheHierarchy aggregatedColumn="41"/>
        </ext>
      </extLst>
    </cacheHierarchy>
    <cacheHierarchy uniqueName="[Measures].[Sum of Acute malnutrition in PBW, %]" caption="Sum of Acute malnutrition in PBW, %" measure="1" displayFolder="" measureGroup="DataEntry" count="0" hidden="1">
      <extLst>
        <ext xmlns:x15="http://schemas.microsoft.com/office/spreadsheetml/2010/11/main" uri="{B97F6D7D-B522-45F9-BDA1-12C45D357490}">
          <x15:cacheHierarchy aggregatedColumn="42"/>
        </ext>
      </extLst>
    </cacheHierarchy>
    <cacheHierarchy uniqueName="[Measures].[Sum of Jan 2]" caption="Sum of Jan 2" measure="1" displayFolder="" measureGroup="p0to5" count="0" hidden="1">
      <extLst>
        <ext xmlns:x15="http://schemas.microsoft.com/office/spreadsheetml/2010/11/main" uri="{B97F6D7D-B522-45F9-BDA1-12C45D357490}">
          <x15:cacheHierarchy aggregatedColumn="44"/>
        </ext>
      </extLst>
    </cacheHierarchy>
    <cacheHierarchy uniqueName="[Measures].[Sum of Feb 2]" caption="Sum of Feb 2" measure="1" displayFolder="" measureGroup="p0to5" count="0" hidden="1">
      <extLst>
        <ext xmlns:x15="http://schemas.microsoft.com/office/spreadsheetml/2010/11/main" uri="{B97F6D7D-B522-45F9-BDA1-12C45D357490}">
          <x15:cacheHierarchy aggregatedColumn="45"/>
        </ext>
      </extLst>
    </cacheHierarchy>
    <cacheHierarchy uniqueName="[Measures].[Sum of Mar 2]" caption="Sum of Mar 2" measure="1" displayFolder="" measureGroup="p0to5" count="0" hidden="1">
      <extLst>
        <ext xmlns:x15="http://schemas.microsoft.com/office/spreadsheetml/2010/11/main" uri="{B97F6D7D-B522-45F9-BDA1-12C45D357490}">
          <x15:cacheHierarchy aggregatedColumn="46"/>
        </ext>
      </extLst>
    </cacheHierarchy>
    <cacheHierarchy uniqueName="[Measures].[Sum of Apr 2]" caption="Sum of Apr 2" measure="1" displayFolder="" measureGroup="p0to5" count="0" hidden="1">
      <extLst>
        <ext xmlns:x15="http://schemas.microsoft.com/office/spreadsheetml/2010/11/main" uri="{B97F6D7D-B522-45F9-BDA1-12C45D357490}">
          <x15:cacheHierarchy aggregatedColumn="47"/>
        </ext>
      </extLst>
    </cacheHierarchy>
    <cacheHierarchy uniqueName="[Measures].[Sum of May 2]" caption="Sum of May 2" measure="1" displayFolder="" measureGroup="p0to5" count="0" hidden="1">
      <extLst>
        <ext xmlns:x15="http://schemas.microsoft.com/office/spreadsheetml/2010/11/main" uri="{B97F6D7D-B522-45F9-BDA1-12C45D357490}">
          <x15:cacheHierarchy aggregatedColumn="48"/>
        </ext>
      </extLst>
    </cacheHierarchy>
    <cacheHierarchy uniqueName="[Measures].[Sum of Jun 2]" caption="Sum of Jun 2" measure="1" displayFolder="" measureGroup="p0to5" count="0" hidden="1">
      <extLst>
        <ext xmlns:x15="http://schemas.microsoft.com/office/spreadsheetml/2010/11/main" uri="{B97F6D7D-B522-45F9-BDA1-12C45D357490}">
          <x15:cacheHierarchy aggregatedColumn="49"/>
        </ext>
      </extLst>
    </cacheHierarchy>
    <cacheHierarchy uniqueName="[Measures].[Sum of Jul 2]" caption="Sum of Jul 2" measure="1" displayFolder="" measureGroup="p0to5" count="0" hidden="1">
      <extLst>
        <ext xmlns:x15="http://schemas.microsoft.com/office/spreadsheetml/2010/11/main" uri="{B97F6D7D-B522-45F9-BDA1-12C45D357490}">
          <x15:cacheHierarchy aggregatedColumn="50"/>
        </ext>
      </extLst>
    </cacheHierarchy>
    <cacheHierarchy uniqueName="[Measures].[Sum of Aug 2]" caption="Sum of Aug 2" measure="1" displayFolder="" measureGroup="p0to5" count="0" hidden="1">
      <extLst>
        <ext xmlns:x15="http://schemas.microsoft.com/office/spreadsheetml/2010/11/main" uri="{B97F6D7D-B522-45F9-BDA1-12C45D357490}">
          <x15:cacheHierarchy aggregatedColumn="51"/>
        </ext>
      </extLst>
    </cacheHierarchy>
    <cacheHierarchy uniqueName="[Measures].[Sum of Sep 2]" caption="Sum of Sep 2" measure="1" displayFolder="" measureGroup="p0to5" count="0" hidden="1">
      <extLst>
        <ext xmlns:x15="http://schemas.microsoft.com/office/spreadsheetml/2010/11/main" uri="{B97F6D7D-B522-45F9-BDA1-12C45D357490}">
          <x15:cacheHierarchy aggregatedColumn="52"/>
        </ext>
      </extLst>
    </cacheHierarchy>
    <cacheHierarchy uniqueName="[Measures].[Sum of Oct 2]" caption="Sum of Oct 2" measure="1" displayFolder="" measureGroup="p0to5" count="0" hidden="1">
      <extLst>
        <ext xmlns:x15="http://schemas.microsoft.com/office/spreadsheetml/2010/11/main" uri="{B97F6D7D-B522-45F9-BDA1-12C45D357490}">
          <x15:cacheHierarchy aggregatedColumn="53"/>
        </ext>
      </extLst>
    </cacheHierarchy>
    <cacheHierarchy uniqueName="[Measures].[Sum of Nov 2]" caption="Sum of Nov 2" measure="1" displayFolder="" measureGroup="p0to5" count="0" hidden="1">
      <extLst>
        <ext xmlns:x15="http://schemas.microsoft.com/office/spreadsheetml/2010/11/main" uri="{B97F6D7D-B522-45F9-BDA1-12C45D357490}">
          <x15:cacheHierarchy aggregatedColumn="54"/>
        </ext>
      </extLst>
    </cacheHierarchy>
    <cacheHierarchy uniqueName="[Measures].[Sum of Dec 2]" caption="Sum of Dec 2" measure="1" displayFolder="" measureGroup="p0to5" count="0" hidden="1">
      <extLst>
        <ext xmlns:x15="http://schemas.microsoft.com/office/spreadsheetml/2010/11/main" uri="{B97F6D7D-B522-45F9-BDA1-12C45D357490}">
          <x15:cacheHierarchy aggregatedColumn="55"/>
        </ext>
      </extLst>
    </cacheHierarchy>
    <cacheHierarchy uniqueName="[Measures].[Sum of Jan 3]" caption="Sum of Jan 3" measure="1" displayFolder="" measureGroup="b0to5" count="0" hidden="1">
      <extLst>
        <ext xmlns:x15="http://schemas.microsoft.com/office/spreadsheetml/2010/11/main" uri="{B97F6D7D-B522-45F9-BDA1-12C45D357490}">
          <x15:cacheHierarchy aggregatedColumn="1"/>
        </ext>
      </extLst>
    </cacheHierarchy>
    <cacheHierarchy uniqueName="[Measures].[Sum of Feb 3]" caption="Sum of Feb 3" measure="1" displayFolder="" measureGroup="b0to5" count="0" hidden="1">
      <extLst>
        <ext xmlns:x15="http://schemas.microsoft.com/office/spreadsheetml/2010/11/main" uri="{B97F6D7D-B522-45F9-BDA1-12C45D357490}">
          <x15:cacheHierarchy aggregatedColumn="2"/>
        </ext>
      </extLst>
    </cacheHierarchy>
    <cacheHierarchy uniqueName="[Measures].[Sum of Mar 3]" caption="Sum of Mar 3" measure="1" displayFolder="" measureGroup="b0to5" count="0" hidden="1">
      <extLst>
        <ext xmlns:x15="http://schemas.microsoft.com/office/spreadsheetml/2010/11/main" uri="{B97F6D7D-B522-45F9-BDA1-12C45D357490}">
          <x15:cacheHierarchy aggregatedColumn="3"/>
        </ext>
      </extLst>
    </cacheHierarchy>
    <cacheHierarchy uniqueName="[Measures].[Sum of Apr 3]" caption="Sum of Apr 3" measure="1" displayFolder="" measureGroup="b0to5" count="0" hidden="1">
      <extLst>
        <ext xmlns:x15="http://schemas.microsoft.com/office/spreadsheetml/2010/11/main" uri="{B97F6D7D-B522-45F9-BDA1-12C45D357490}">
          <x15:cacheHierarchy aggregatedColumn="4"/>
        </ext>
      </extLst>
    </cacheHierarchy>
    <cacheHierarchy uniqueName="[Measures].[Sum of May 3]" caption="Sum of May 3" measure="1" displayFolder="" measureGroup="b0to5" count="0" hidden="1">
      <extLst>
        <ext xmlns:x15="http://schemas.microsoft.com/office/spreadsheetml/2010/11/main" uri="{B97F6D7D-B522-45F9-BDA1-12C45D357490}">
          <x15:cacheHierarchy aggregatedColumn="5"/>
        </ext>
      </extLst>
    </cacheHierarchy>
    <cacheHierarchy uniqueName="[Measures].[Sum of Jun 3]" caption="Sum of Jun 3" measure="1" displayFolder="" measureGroup="b0to5" count="0" hidden="1">
      <extLst>
        <ext xmlns:x15="http://schemas.microsoft.com/office/spreadsheetml/2010/11/main" uri="{B97F6D7D-B522-45F9-BDA1-12C45D357490}">
          <x15:cacheHierarchy aggregatedColumn="6"/>
        </ext>
      </extLst>
    </cacheHierarchy>
    <cacheHierarchy uniqueName="[Measures].[Sum of Jul 3]" caption="Sum of Jul 3" measure="1" displayFolder="" measureGroup="b0to5" count="0" hidden="1">
      <extLst>
        <ext xmlns:x15="http://schemas.microsoft.com/office/spreadsheetml/2010/11/main" uri="{B97F6D7D-B522-45F9-BDA1-12C45D357490}">
          <x15:cacheHierarchy aggregatedColumn="7"/>
        </ext>
      </extLst>
    </cacheHierarchy>
    <cacheHierarchy uniqueName="[Measures].[Sum of Aug 3]" caption="Sum of Aug 3" measure="1" displayFolder="" measureGroup="b0to5" count="0" hidden="1">
      <extLst>
        <ext xmlns:x15="http://schemas.microsoft.com/office/spreadsheetml/2010/11/main" uri="{B97F6D7D-B522-45F9-BDA1-12C45D357490}">
          <x15:cacheHierarchy aggregatedColumn="8"/>
        </ext>
      </extLst>
    </cacheHierarchy>
    <cacheHierarchy uniqueName="[Measures].[Sum of Sep 3]" caption="Sum of Sep 3" measure="1" displayFolder="" measureGroup="b0to5" count="0" hidden="1">
      <extLst>
        <ext xmlns:x15="http://schemas.microsoft.com/office/spreadsheetml/2010/11/main" uri="{B97F6D7D-B522-45F9-BDA1-12C45D357490}">
          <x15:cacheHierarchy aggregatedColumn="9"/>
        </ext>
      </extLst>
    </cacheHierarchy>
    <cacheHierarchy uniqueName="[Measures].[Sum of Oct 3]" caption="Sum of Oct 3" measure="1" displayFolder="" measureGroup="b0to5" count="0" hidden="1">
      <extLst>
        <ext xmlns:x15="http://schemas.microsoft.com/office/spreadsheetml/2010/11/main" uri="{B97F6D7D-B522-45F9-BDA1-12C45D357490}">
          <x15:cacheHierarchy aggregatedColumn="10"/>
        </ext>
      </extLst>
    </cacheHierarchy>
    <cacheHierarchy uniqueName="[Measures].[Sum of Nov 3]" caption="Sum of Nov 3" measure="1" displayFolder="" measureGroup="b0to5" count="0" hidden="1">
      <extLst>
        <ext xmlns:x15="http://schemas.microsoft.com/office/spreadsheetml/2010/11/main" uri="{B97F6D7D-B522-45F9-BDA1-12C45D357490}">
          <x15:cacheHierarchy aggregatedColumn="11"/>
        </ext>
      </extLst>
    </cacheHierarchy>
    <cacheHierarchy uniqueName="[Measures].[Sum of Dec 3]" caption="Sum of Dec 3" measure="1" displayFolder="" measureGroup="b0to5" count="0" hidden="1">
      <extLst>
        <ext xmlns:x15="http://schemas.microsoft.com/office/spreadsheetml/2010/11/main" uri="{B97F6D7D-B522-45F9-BDA1-12C45D357490}">
          <x15:cacheHierarchy aggregatedColumn="12"/>
        </ext>
      </extLst>
    </cacheHierarchy>
    <cacheHierarchy uniqueName="[Measures].[Sum of Jan 4]" caption="Sum of Jan 4" measure="1" displayFolder="" measureGroup="b6to59" count="0" hidden="1">
      <extLst>
        <ext xmlns:x15="http://schemas.microsoft.com/office/spreadsheetml/2010/11/main" uri="{B97F6D7D-B522-45F9-BDA1-12C45D357490}">
          <x15:cacheHierarchy aggregatedColumn="14"/>
        </ext>
      </extLst>
    </cacheHierarchy>
    <cacheHierarchy uniqueName="[Measures].[Sum of Feb 4]" caption="Sum of Feb 4" measure="1" displayFolder="" measureGroup="b6to59" count="0" hidden="1">
      <extLst>
        <ext xmlns:x15="http://schemas.microsoft.com/office/spreadsheetml/2010/11/main" uri="{B97F6D7D-B522-45F9-BDA1-12C45D357490}">
          <x15:cacheHierarchy aggregatedColumn="15"/>
        </ext>
      </extLst>
    </cacheHierarchy>
    <cacheHierarchy uniqueName="[Measures].[Sum of Mar 4]" caption="Sum of Mar 4" measure="1" displayFolder="" measureGroup="b6to59" count="0" hidden="1">
      <extLst>
        <ext xmlns:x15="http://schemas.microsoft.com/office/spreadsheetml/2010/11/main" uri="{B97F6D7D-B522-45F9-BDA1-12C45D357490}">
          <x15:cacheHierarchy aggregatedColumn="16"/>
        </ext>
      </extLst>
    </cacheHierarchy>
    <cacheHierarchy uniqueName="[Measures].[Sum of Apr 4]" caption="Sum of Apr 4" measure="1" displayFolder="" measureGroup="b6to59" count="0" hidden="1">
      <extLst>
        <ext xmlns:x15="http://schemas.microsoft.com/office/spreadsheetml/2010/11/main" uri="{B97F6D7D-B522-45F9-BDA1-12C45D357490}">
          <x15:cacheHierarchy aggregatedColumn="17"/>
        </ext>
      </extLst>
    </cacheHierarchy>
    <cacheHierarchy uniqueName="[Measures].[Sum of May 4]" caption="Sum of May 4" measure="1" displayFolder="" measureGroup="b6to59" count="0" hidden="1">
      <extLst>
        <ext xmlns:x15="http://schemas.microsoft.com/office/spreadsheetml/2010/11/main" uri="{B97F6D7D-B522-45F9-BDA1-12C45D357490}">
          <x15:cacheHierarchy aggregatedColumn="18"/>
        </ext>
      </extLst>
    </cacheHierarchy>
    <cacheHierarchy uniqueName="[Measures].[Sum of Jun 4]" caption="Sum of Jun 4" measure="1" displayFolder="" measureGroup="b6to59" count="0" hidden="1">
      <extLst>
        <ext xmlns:x15="http://schemas.microsoft.com/office/spreadsheetml/2010/11/main" uri="{B97F6D7D-B522-45F9-BDA1-12C45D357490}">
          <x15:cacheHierarchy aggregatedColumn="19"/>
        </ext>
      </extLst>
    </cacheHierarchy>
    <cacheHierarchy uniqueName="[Measures].[Sum of Jul 4]" caption="Sum of Jul 4" measure="1" displayFolder="" measureGroup="b6to59" count="0" hidden="1">
      <extLst>
        <ext xmlns:x15="http://schemas.microsoft.com/office/spreadsheetml/2010/11/main" uri="{B97F6D7D-B522-45F9-BDA1-12C45D357490}">
          <x15:cacheHierarchy aggregatedColumn="20"/>
        </ext>
      </extLst>
    </cacheHierarchy>
    <cacheHierarchy uniqueName="[Measures].[Sum of Aug 4]" caption="Sum of Aug 4" measure="1" displayFolder="" measureGroup="b6to59" count="0" hidden="1">
      <extLst>
        <ext xmlns:x15="http://schemas.microsoft.com/office/spreadsheetml/2010/11/main" uri="{B97F6D7D-B522-45F9-BDA1-12C45D357490}">
          <x15:cacheHierarchy aggregatedColumn="21"/>
        </ext>
      </extLst>
    </cacheHierarchy>
    <cacheHierarchy uniqueName="[Measures].[Sum of Sep 4]" caption="Sum of Sep 4" measure="1" displayFolder="" measureGroup="b6to59" count="0" hidden="1">
      <extLst>
        <ext xmlns:x15="http://schemas.microsoft.com/office/spreadsheetml/2010/11/main" uri="{B97F6D7D-B522-45F9-BDA1-12C45D357490}">
          <x15:cacheHierarchy aggregatedColumn="22"/>
        </ext>
      </extLst>
    </cacheHierarchy>
    <cacheHierarchy uniqueName="[Measures].[Sum of Oct 4]" caption="Sum of Oct 4" measure="1" displayFolder="" measureGroup="b6to59" count="0" hidden="1">
      <extLst>
        <ext xmlns:x15="http://schemas.microsoft.com/office/spreadsheetml/2010/11/main" uri="{B97F6D7D-B522-45F9-BDA1-12C45D357490}">
          <x15:cacheHierarchy aggregatedColumn="23"/>
        </ext>
      </extLst>
    </cacheHierarchy>
    <cacheHierarchy uniqueName="[Measures].[Sum of Nov 4]" caption="Sum of Nov 4" measure="1" displayFolder="" measureGroup="b6to59" count="0" hidden="1">
      <extLst>
        <ext xmlns:x15="http://schemas.microsoft.com/office/spreadsheetml/2010/11/main" uri="{B97F6D7D-B522-45F9-BDA1-12C45D357490}">
          <x15:cacheHierarchy aggregatedColumn="24"/>
        </ext>
      </extLst>
    </cacheHierarchy>
    <cacheHierarchy uniqueName="[Measures].[Sum of Dec 4]" caption="Sum of Dec 4" measure="1" displayFolder="" measureGroup="b6to59" count="0" hidden="1">
      <extLst>
        <ext xmlns:x15="http://schemas.microsoft.com/office/spreadsheetml/2010/11/main" uri="{B97F6D7D-B522-45F9-BDA1-12C45D357490}">
          <x15:cacheHierarchy aggregatedColumn="25"/>
        </ext>
      </extLst>
    </cacheHierarchy>
    <cacheHierarchy uniqueName="[Measures].[Sum of Jan]" caption="Sum of Jan" measure="1" displayFolder="" measureGroup="p6to59" count="0" hidden="1">
      <extLst>
        <ext xmlns:x15="http://schemas.microsoft.com/office/spreadsheetml/2010/11/main" uri="{B97F6D7D-B522-45F9-BDA1-12C45D357490}">
          <x15:cacheHierarchy aggregatedColumn="57"/>
        </ext>
      </extLst>
    </cacheHierarchy>
    <cacheHierarchy uniqueName="[Measures].[Sum of Feb]" caption="Sum of Feb" measure="1" displayFolder="" measureGroup="p6to59" count="0" hidden="1">
      <extLst>
        <ext xmlns:x15="http://schemas.microsoft.com/office/spreadsheetml/2010/11/main" uri="{B97F6D7D-B522-45F9-BDA1-12C45D357490}">
          <x15:cacheHierarchy aggregatedColumn="58"/>
        </ext>
      </extLst>
    </cacheHierarchy>
    <cacheHierarchy uniqueName="[Measures].[Sum of Mar]" caption="Sum of Mar" measure="1" displayFolder="" measureGroup="p6to59" count="0" hidden="1">
      <extLst>
        <ext xmlns:x15="http://schemas.microsoft.com/office/spreadsheetml/2010/11/main" uri="{B97F6D7D-B522-45F9-BDA1-12C45D357490}">
          <x15:cacheHierarchy aggregatedColumn="59"/>
        </ext>
      </extLst>
    </cacheHierarchy>
    <cacheHierarchy uniqueName="[Measures].[Sum of Apr]" caption="Sum of Apr" measure="1" displayFolder="" measureGroup="p6to59" count="0" hidden="1">
      <extLst>
        <ext xmlns:x15="http://schemas.microsoft.com/office/spreadsheetml/2010/11/main" uri="{B97F6D7D-B522-45F9-BDA1-12C45D357490}">
          <x15:cacheHierarchy aggregatedColumn="60"/>
        </ext>
      </extLst>
    </cacheHierarchy>
    <cacheHierarchy uniqueName="[Measures].[Sum of May]" caption="Sum of May" measure="1" displayFolder="" measureGroup="p6to59" count="0" hidden="1">
      <extLst>
        <ext xmlns:x15="http://schemas.microsoft.com/office/spreadsheetml/2010/11/main" uri="{B97F6D7D-B522-45F9-BDA1-12C45D357490}">
          <x15:cacheHierarchy aggregatedColumn="61"/>
        </ext>
      </extLst>
    </cacheHierarchy>
    <cacheHierarchy uniqueName="[Measures].[Sum of Jun]" caption="Sum of Jun" measure="1" displayFolder="" measureGroup="p6to59" count="0" hidden="1">
      <extLst>
        <ext xmlns:x15="http://schemas.microsoft.com/office/spreadsheetml/2010/11/main" uri="{B97F6D7D-B522-45F9-BDA1-12C45D357490}">
          <x15:cacheHierarchy aggregatedColumn="62"/>
        </ext>
      </extLst>
    </cacheHierarchy>
    <cacheHierarchy uniqueName="[Measures].[Sum of Jul]" caption="Sum of Jul" measure="1" displayFolder="" measureGroup="p6to59" count="0" hidden="1">
      <extLst>
        <ext xmlns:x15="http://schemas.microsoft.com/office/spreadsheetml/2010/11/main" uri="{B97F6D7D-B522-45F9-BDA1-12C45D357490}">
          <x15:cacheHierarchy aggregatedColumn="63"/>
        </ext>
      </extLst>
    </cacheHierarchy>
    <cacheHierarchy uniqueName="[Measures].[Sum of Aug]" caption="Sum of Aug" measure="1" displayFolder="" measureGroup="p6to59" count="0" hidden="1">
      <extLst>
        <ext xmlns:x15="http://schemas.microsoft.com/office/spreadsheetml/2010/11/main" uri="{B97F6D7D-B522-45F9-BDA1-12C45D357490}">
          <x15:cacheHierarchy aggregatedColumn="64"/>
        </ext>
      </extLst>
    </cacheHierarchy>
    <cacheHierarchy uniqueName="[Measures].[Sum of Sep]" caption="Sum of Sep" measure="1" displayFolder="" measureGroup="p6to59" count="0" hidden="1">
      <extLst>
        <ext xmlns:x15="http://schemas.microsoft.com/office/spreadsheetml/2010/11/main" uri="{B97F6D7D-B522-45F9-BDA1-12C45D357490}">
          <x15:cacheHierarchy aggregatedColumn="65"/>
        </ext>
      </extLst>
    </cacheHierarchy>
    <cacheHierarchy uniqueName="[Measures].[Sum of Oct]" caption="Sum of Oct" measure="1" displayFolder="" measureGroup="p6to59" count="0" hidden="1">
      <extLst>
        <ext xmlns:x15="http://schemas.microsoft.com/office/spreadsheetml/2010/11/main" uri="{B97F6D7D-B522-45F9-BDA1-12C45D357490}">
          <x15:cacheHierarchy aggregatedColumn="66"/>
        </ext>
      </extLst>
    </cacheHierarchy>
    <cacheHierarchy uniqueName="[Measures].[Sum of Nov]" caption="Sum of Nov" measure="1" displayFolder="" measureGroup="p6to59" count="0" hidden="1">
      <extLst>
        <ext xmlns:x15="http://schemas.microsoft.com/office/spreadsheetml/2010/11/main" uri="{B97F6D7D-B522-45F9-BDA1-12C45D357490}">
          <x15:cacheHierarchy aggregatedColumn="67"/>
        </ext>
      </extLst>
    </cacheHierarchy>
    <cacheHierarchy uniqueName="[Measures].[Sum of Dec]" caption="Sum of Dec" measure="1" displayFolder="" measureGroup="p6to59" count="0" hidden="1">
      <extLst>
        <ext xmlns:x15="http://schemas.microsoft.com/office/spreadsheetml/2010/11/main" uri="{B97F6D7D-B522-45F9-BDA1-12C45D357490}">
          <x15:cacheHierarchy aggregatedColumn="68"/>
        </ext>
      </extLst>
    </cacheHierarchy>
  </cacheHierarchies>
  <kpis count="0"/>
  <dimensions count="6">
    <dimension name="b0to5" uniqueName="[b0to5]" caption="b0to5"/>
    <dimension name="b6to59" uniqueName="[b6to59]" caption="b6to59"/>
    <dimension name="DataEntry" uniqueName="[DataEntry]" caption="DataEntry"/>
    <dimension measure="1" name="Measures" uniqueName="[Measures]" caption="Measures"/>
    <dimension name="p0to5" uniqueName="[p0to5]" caption="p0to5"/>
    <dimension name="p6to59" uniqueName="[p6to59]" caption="p6to59"/>
  </dimensions>
  <measureGroups count="5">
    <measureGroup name="b0to5" caption="b0to5"/>
    <measureGroup name="b6to59" caption="b6to59"/>
    <measureGroup name="DataEntry" caption="DataEntry"/>
    <measureGroup name="p0to5" caption="p0to5"/>
    <measureGroup name="p6to59" caption="p6to59"/>
  </measureGroups>
  <maps count="8">
    <map measureGroup="0" dimension="0"/>
    <map measureGroup="0" dimension="5"/>
    <map measureGroup="1" dimension="1"/>
    <map measureGroup="1" dimension="5"/>
    <map measureGroup="2" dimension="2"/>
    <map measureGroup="3" dimension="4"/>
    <map measureGroup="3" dimension="5"/>
    <map measureGroup="4" dimension="5"/>
  </maps>
  <extLst>
    <ext xmlns:x14="http://schemas.microsoft.com/office/spreadsheetml/2009/9/main" uri="{725AE2AE-9491-48be-B2B4-4EB974FC3084}">
      <x14:pivotCacheDefinition slicerData="1" pivotCacheId="170362802"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84AB635-CADE-4F77-8382-CC9BB3792982}" name="PTb0to5" cacheId="31" dataOnRows="1" applyNumberFormats="0" applyBorderFormats="0" applyFontFormats="0" applyPatternFormats="0" applyAlignmentFormats="0" applyWidthHeightFormats="1" dataCaption="Values" tag="a2dac24a-ed83-4cd9-9c8b-160eaa222fdd" updatedVersion="8" minRefreshableVersion="3" useAutoFormatting="1" subtotalHiddenItems="1" itemPrintTitles="1" createdVersion="8" indent="0" outline="1" outlineData="1" multipleFieldFilters="0">
  <location ref="AA214:DW227" firstHeaderRow="1" firstDataRow="2" firstDataCol="1"/>
  <pivotFields count="15">
    <pivotField axis="axisCol" allDrilled="1" subtotalTop="0" showAll="0" dataSourceSort="1" defaultSubtotal="0" defaultAttributeDrillState="1">
      <items count="9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s>
    </pivotField>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2"/>
  </rowFields>
  <rowItems count="12">
    <i>
      <x/>
    </i>
    <i i="1">
      <x v="1"/>
    </i>
    <i i="2">
      <x v="2"/>
    </i>
    <i i="3">
      <x v="3"/>
    </i>
    <i i="4">
      <x v="4"/>
    </i>
    <i i="5">
      <x v="5"/>
    </i>
    <i i="6">
      <x v="6"/>
    </i>
    <i i="7">
      <x v="7"/>
    </i>
    <i i="8">
      <x v="8"/>
    </i>
    <i i="9">
      <x v="9"/>
    </i>
    <i i="10">
      <x v="10"/>
    </i>
    <i i="11">
      <x v="11"/>
    </i>
  </rowItems>
  <colFields count="1">
    <field x="0"/>
  </colFields>
  <colItems count="10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t="grand">
      <x/>
    </i>
  </colItems>
  <dataFields count="12">
    <dataField name="Sum of Jan" fld="1" baseField="0" baseItem="0"/>
    <dataField name="Sum of Feb" fld="2" baseField="0" baseItem="0"/>
    <dataField name="Sum of Mar" fld="3" baseField="0" baseItem="0"/>
    <dataField name="Sum of Apr" fld="4" baseField="0" baseItem="0"/>
    <dataField name="Sum of May" fld="5" baseField="0" baseItem="0"/>
    <dataField name="Sum of Jun" fld="6" baseField="0" baseItem="0"/>
    <dataField name="Sum of Jul" fld="7" baseField="0" baseItem="0"/>
    <dataField name="Sum of Aug" fld="8" baseField="0" baseItem="0"/>
    <dataField name="Sum of Sep" fld="9" baseField="0" baseItem="0"/>
    <dataField name="Sum of Oct" fld="10" baseField="0" baseItem="0"/>
    <dataField name="Sum of Nov" fld="11" baseField="0" baseItem="0"/>
    <dataField name="Sum of Dec" fld="12" baseField="0" baseItem="0"/>
  </dataFields>
  <pivotHierarchies count="129">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b6to59].[Admin].&amp;[Nuristan]"/>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0to5]"/>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6125913-B570-4BCE-A5FD-3BCAC6C7DDB8}" name="PTp0to5" cacheId="37" dataOnRows="1" applyNumberFormats="0" applyBorderFormats="0" applyFontFormats="0" applyPatternFormats="0" applyAlignmentFormats="0" applyWidthHeightFormats="1" dataCaption="Values" tag="f165653b-705c-4e11-9c00-e208687e31d5" updatedVersion="8" minRefreshableVersion="3" useAutoFormatting="1" subtotalHiddenItems="1" itemPrintTitles="1" createdVersion="8" indent="0" outline="1" outlineData="1" multipleFieldFilters="0">
  <location ref="AA192:DW205" firstHeaderRow="1" firstDataRow="2" firstDataCol="1"/>
  <pivotFields count="16">
    <pivotField axis="axisCol" allDrilled="1" subtotalTop="0" showAll="0" dataSourceSort="1" defaultSubtotal="0" defaultAttributeDrillState="1">
      <items count="9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s>
    </pivotField>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2"/>
  </rowFields>
  <rowItems count="12">
    <i>
      <x/>
    </i>
    <i i="1">
      <x v="1"/>
    </i>
    <i i="2">
      <x v="2"/>
    </i>
    <i i="3">
      <x v="3"/>
    </i>
    <i i="4">
      <x v="4"/>
    </i>
    <i i="5">
      <x v="5"/>
    </i>
    <i i="6">
      <x v="6"/>
    </i>
    <i i="7">
      <x v="7"/>
    </i>
    <i i="8">
      <x v="8"/>
    </i>
    <i i="9">
      <x v="9"/>
    </i>
    <i i="10">
      <x v="10"/>
    </i>
    <i i="11">
      <x v="11"/>
    </i>
  </rowItems>
  <colFields count="1">
    <field x="0"/>
  </colFields>
  <colItems count="10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t="grand">
      <x/>
    </i>
  </colItems>
  <dataFields count="12">
    <dataField name="Sum of Jan" fld="1" baseField="0" baseItem="0"/>
    <dataField name="Sum of Feb" fld="2" baseField="0" baseItem="0"/>
    <dataField name="Sum of Mar" fld="3" baseField="0" baseItem="0"/>
    <dataField name="Sum of Apr" fld="4" baseField="0" baseItem="0"/>
    <dataField name="Sum of May" fld="5" baseField="0" baseItem="0"/>
    <dataField name="Sum of Jun" fld="6" baseField="0" baseItem="0"/>
    <dataField name="Sum of Jul" fld="7" baseField="0" baseItem="0"/>
    <dataField name="Sum of Aug" fld="8" baseField="0" baseItem="0"/>
    <dataField name="Sum of Sep" fld="9" baseField="0" baseItem="0"/>
    <dataField name="Sum of Oct" fld="10" baseField="0" baseItem="0"/>
    <dataField name="Sum of Nov" fld="11" baseField="0" baseItem="0"/>
    <dataField name="Sum of Dec" fld="12" baseField="0" baseItem="0"/>
  </dataFields>
  <pivotHierarchies count="129">
    <pivotHierarchy multipleItemSelectionAllowed="1" dragToData="1">
      <members count="1" level="1">
        <member name="[b0to5].[Admin].&amp;[Baghlan]"/>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b6to59].[Admin].&amp;[Nuristan]"/>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4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alculations!$E$259:$Q$358">
        <x15:activeTabTopLevelEntity name="[p0to5]"/>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92F26B7-EAAA-4A92-BDA4-5BD806CC32FC}" name="PTb6to59" cacheId="34" dataOnRows="1" applyNumberFormats="0" applyBorderFormats="0" applyFontFormats="0" applyPatternFormats="0" applyAlignmentFormats="0" applyWidthHeightFormats="1" dataCaption="Values" tag="c3cdedc0-70e5-4ef9-b90d-7317d3f72dea" updatedVersion="8" minRefreshableVersion="3" useAutoFormatting="1" itemPrintTitles="1" createdVersion="8" indent="0" outline="1" outlineData="1" multipleFieldFilters="0">
  <location ref="AA171:DW184" firstHeaderRow="1" firstDataRow="2" firstDataCol="1"/>
  <pivotFields count="15">
    <pivotField axis="axisCol" allDrilled="1" subtotalTop="0" showAll="0" dataSourceSort="1" defaultSubtotal="0" defaultAttributeDrillState="1">
      <items count="9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s>
    </pivotField>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2"/>
  </rowFields>
  <rowItems count="12">
    <i>
      <x/>
    </i>
    <i i="1">
      <x v="1"/>
    </i>
    <i i="2">
      <x v="2"/>
    </i>
    <i i="3">
      <x v="3"/>
    </i>
    <i i="4">
      <x v="4"/>
    </i>
    <i i="5">
      <x v="5"/>
    </i>
    <i i="6">
      <x v="6"/>
    </i>
    <i i="7">
      <x v="7"/>
    </i>
    <i i="8">
      <x v="8"/>
    </i>
    <i i="9">
      <x v="9"/>
    </i>
    <i i="10">
      <x v="10"/>
    </i>
    <i i="11">
      <x v="11"/>
    </i>
  </rowItems>
  <colFields count="1">
    <field x="0"/>
  </colFields>
  <colItems count="10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t="grand">
      <x/>
    </i>
  </colItems>
  <dataFields count="12">
    <dataField name="Sum of Jan" fld="1" baseField="0" baseItem="0"/>
    <dataField name="Sum of Feb" fld="2" baseField="0" baseItem="0"/>
    <dataField name="Sum of Mar" fld="3" baseField="0" baseItem="0"/>
    <dataField name="Sum of Apr" fld="4" baseField="0" baseItem="0"/>
    <dataField name="Sum of May" fld="5" baseField="0" baseItem="0"/>
    <dataField name="Sum of Jun" fld="6" baseField="0" baseItem="0"/>
    <dataField name="Sum of Jul" fld="7" baseField="0" baseItem="0"/>
    <dataField name="Sum of Aug" fld="8" baseField="0" baseItem="0"/>
    <dataField name="Sum of Sep" fld="9" baseField="0" baseItem="0"/>
    <dataField name="Sum of Oct" fld="10" baseField="0" baseItem="0"/>
    <dataField name="Sum of Nov" fld="11" baseField="0" baseItem="0"/>
    <dataField name="Sum of Dec" fld="12" baseField="0" baseItem="0"/>
  </dataFields>
  <pivotHierarchies count="129">
    <pivotHierarchy multipleItemSelectionAllowed="1" dragToData="1">
      <members count="1" level="1">
        <member name="[b0to5].[Admin].&amp;[Baghlan]"/>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1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6to59]"/>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8EA664A-D5D9-42A4-B653-C4EF1B846FAC}" name="PTp6to59" cacheId="40" dataOnRows="1" applyNumberFormats="0" applyBorderFormats="0" applyFontFormats="0" applyPatternFormats="0" applyAlignmentFormats="0" applyWidthHeightFormats="1" dataCaption="Values" tag="8d868828-b29f-42f3-b5f0-f67b032e33ec" updatedVersion="8" minRefreshableVersion="3" useAutoFormatting="1" subtotalHiddenItems="1" itemPrintTitles="1" createdVersion="8" indent="0" outline="1" outlineData="1" multipleFieldFilters="0">
  <location ref="AA148:DW161" firstHeaderRow="1" firstDataRow="2" firstDataCol="1"/>
  <pivotFields count="13">
    <pivotField axis="axisCol" allDrilled="1" subtotalTop="0" showAll="0" dataSourceSort="1" defaultSubtotal="0" defaultAttributeDrillState="1">
      <items count="9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s>
    </pivotField>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s>
  <rowFields count="1">
    <field x="-2"/>
  </rowFields>
  <rowItems count="12">
    <i>
      <x/>
    </i>
    <i i="1">
      <x v="1"/>
    </i>
    <i i="2">
      <x v="2"/>
    </i>
    <i i="3">
      <x v="3"/>
    </i>
    <i i="4">
      <x v="4"/>
    </i>
    <i i="5">
      <x v="5"/>
    </i>
    <i i="6">
      <x v="6"/>
    </i>
    <i i="7">
      <x v="7"/>
    </i>
    <i i="8">
      <x v="8"/>
    </i>
    <i i="9">
      <x v="9"/>
    </i>
    <i i="10">
      <x v="10"/>
    </i>
    <i i="11">
      <x v="11"/>
    </i>
  </rowItems>
  <colFields count="1">
    <field x="0"/>
  </colFields>
  <colItems count="10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t="grand">
      <x/>
    </i>
  </colItems>
  <dataFields count="12">
    <dataField name="Sum of Jan" fld="1" baseField="0" baseItem="0"/>
    <dataField name="Sum of Feb" fld="2" baseField="0" baseItem="0"/>
    <dataField name="Sum of Mar" fld="3" baseField="0" baseItem="0"/>
    <dataField name="Sum of Apr" fld="4" baseField="0" baseItem="0"/>
    <dataField name="Sum of May" fld="5" baseField="0" baseItem="0"/>
    <dataField name="Sum of Jun" fld="6" baseField="0" baseItem="0"/>
    <dataField name="Sum of Jul" fld="7" baseField="0" baseItem="0"/>
    <dataField name="Sum of Aug" fld="8" baseField="0" baseItem="0"/>
    <dataField name="Sum of Sep" fld="9" baseField="0" baseItem="0"/>
    <dataField name="Sum of Oct" fld="10" baseField="0" baseItem="0"/>
    <dataField name="Sum of Nov" fld="11" baseField="0" baseItem="0"/>
    <dataField name="Sum of Dec" fld="12" baseField="0" baseItem="0"/>
  </dataFields>
  <pivotHierarchies count="12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56"/>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6to59]"/>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dmin" xr10:uid="{43235785-6710-46BE-89D8-6155E2762820}" sourceName="[p6to59].[Admin]">
  <pivotTables>
    <pivotTable tabId="20" name="PTb0to5"/>
    <pivotTable tabId="20" name="PTb6to59"/>
    <pivotTable tabId="20" name="PTp0to5"/>
    <pivotTable tabId="20" name="PTp6to59"/>
  </pivotTables>
  <data>
    <olap pivotCacheId="170362802">
      <levels count="2">
        <level uniqueName="[p6to59].[Admin].[(All)]" sourceCaption="(All)" count="0"/>
        <level uniqueName="[p6to59].[Admin].[Admin]" sourceCaption="Admin" count="99">
          <ranges>
            <range startItem="0">
              <i n="[p6to59].[Admin].&amp;[Badakhshan]" c="Badakhshan"/>
              <i n="[p6to59].[Admin].&amp;[Badghis]" c="Badghis"/>
              <i n="[p6to59].[Admin].&amp;[Baghlan]" c="Baghlan"/>
              <i n="[p6to59].[Admin].&amp;[Balkh]" c="Balkh"/>
              <i n="[p6to59].[Admin].&amp;[Bamyan]" c="Bamyan"/>
              <i n="[p6to59].[Admin].&amp;[Dykundi]" c="Dykundi"/>
              <i n="[p6to59].[Admin].&amp;[Farah]" c="Farah"/>
              <i n="[p6to59].[Admin].&amp;[Faryab]" c="Faryab"/>
              <i n="[p6to59].[Admin].&amp;[Ghazni]" c="Ghazni"/>
              <i n="[p6to59].[Admin].&amp;[Ghor]" c="Ghor"/>
              <i n="[p6to59].[Admin].&amp;[Helmand]" c="Helmand"/>
              <i n="[p6to59].[Admin].&amp;[Hirat]" c="Hirat"/>
              <i n="[p6to59].[Admin].&amp;[Jawzjan]" c="Jawzjan"/>
              <i n="[p6to59].[Admin].&amp;[Kabul]" c="Kabul"/>
              <i n="[p6to59].[Admin].&amp;[Kandahar]" c="Kandahar"/>
              <i n="[p6to59].[Admin].&amp;[Kapisa]" c="Kapisa"/>
              <i n="[p6to59].[Admin].&amp;[Khost]" c="Khost"/>
              <i n="[p6to59].[Admin].&amp;[Kunar]" c="Kunar"/>
              <i n="[p6to59].[Admin].&amp;[Kunduz]" c="Kunduz"/>
              <i n="[p6to59].[Admin].&amp;[Laghman]" c="Laghman"/>
              <i n="[p6to59].[Admin].&amp;[Logar]" c="Logar"/>
              <i n="[p6to59].[Admin].&amp;[Nangarhar]" c="Nangarhar"/>
              <i n="[p6to59].[Admin].&amp;[Nimroz]" c="Nimroz"/>
              <i n="[p6to59].[Admin].&amp;[Nuristan]" c="Nuristan"/>
              <i n="[p6to59].[Admin].&amp;[Paktika]" c="Paktika"/>
              <i n="[p6to59].[Admin].&amp;[Paktya]" c="Paktya"/>
              <i n="[p6to59].[Admin].&amp;[Panjsher]" c="Panjsher"/>
              <i n="[p6to59].[Admin].&amp;[Parwan]" c="Parwan"/>
              <i n="[p6to59].[Admin].&amp;[Samangan]" c="Samangan"/>
              <i n="[p6to59].[Admin].&amp;[Sar-e-Pul]" c="Sar-e-Pul"/>
              <i n="[p6to59].[Admin].&amp;[Z_empty_row_1]" c="Z_empty_row_1"/>
              <i n="[p6to59].[Admin].&amp;[Z_empty_row_32]" c="Z_empty_row_32"/>
              <i n="[p6to59].[Admin].&amp;[Z_empty_row_33]" c="Z_empty_row_33"/>
              <i n="[p6to59].[Admin].&amp;[Z_empty_row_34]" c="Z_empty_row_34"/>
              <i n="[p6to59].[Admin].&amp;[Z_empty_row_35]" c="Z_empty_row_35"/>
              <i n="[p6to59].[Admin].&amp;[Z_empty_row_36]" c="Z_empty_row_36"/>
              <i n="[p6to59].[Admin].&amp;[Z_empty_row_37]" c="Z_empty_row_37"/>
              <i n="[p6to59].[Admin].&amp;[Z_empty_row_38]" c="Z_empty_row_38"/>
              <i n="[p6to59].[Admin].&amp;[Z_empty_row_39]" c="Z_empty_row_39"/>
              <i n="[p6to59].[Admin].&amp;[Z_empty_row_40]" c="Z_empty_row_40"/>
              <i n="[p6to59].[Admin].&amp;[Z_empty_row_41]" c="Z_empty_row_41"/>
              <i n="[p6to59].[Admin].&amp;[Z_empty_row_42]" c="Z_empty_row_42"/>
              <i n="[p6to59].[Admin].&amp;[Z_empty_row_43]" c="Z_empty_row_43"/>
              <i n="[p6to59].[Admin].&amp;[Z_empty_row_44]" c="Z_empty_row_44"/>
              <i n="[p6to59].[Admin].&amp;[Z_empty_row_45]" c="Z_empty_row_45"/>
              <i n="[p6to59].[Admin].&amp;[Z_empty_row_46]" c="Z_empty_row_46"/>
              <i n="[p6to59].[Admin].&amp;[Z_empty_row_47]" c="Z_empty_row_47"/>
              <i n="[p6to59].[Admin].&amp;[Z_empty_row_48]" c="Z_empty_row_48"/>
              <i n="[p6to59].[Admin].&amp;[Z_empty_row_49]" c="Z_empty_row_49"/>
              <i n="[p6to59].[Admin].&amp;[Z_empty_row_50]" c="Z_empty_row_50"/>
              <i n="[p6to59].[Admin].&amp;[Z_empty_row_51]" c="Z_empty_row_51"/>
              <i n="[p6to59].[Admin].&amp;[Z_empty_row_52]" c="Z_empty_row_52"/>
              <i n="[p6to59].[Admin].&amp;[Z_empty_row_53]" c="Z_empty_row_53"/>
              <i n="[p6to59].[Admin].&amp;[Z_empty_row_54]" c="Z_empty_row_54"/>
              <i n="[p6to59].[Admin].&amp;[Z_empty_row_55]" c="Z_empty_row_55"/>
              <i n="[p6to59].[Admin].&amp;[Z_empty_row_56]" c="Z_empty_row_56"/>
              <i n="[p6to59].[Admin].&amp;[Z_empty_row_57]" c="Z_empty_row_57"/>
              <i n="[p6to59].[Admin].&amp;[Z_empty_row_58]" c="Z_empty_row_58"/>
              <i n="[p6to59].[Admin].&amp;[Z_empty_row_59]" c="Z_empty_row_59"/>
              <i n="[p6to59].[Admin].&amp;[Z_empty_row_60]" c="Z_empty_row_60"/>
              <i n="[p6to59].[Admin].&amp;[Z_empty_row_61]" c="Z_empty_row_61"/>
              <i n="[p6to59].[Admin].&amp;[Z_empty_row_62]" c="Z_empty_row_62"/>
              <i n="[p6to59].[Admin].&amp;[Z_empty_row_63]" c="Z_empty_row_63"/>
              <i n="[p6to59].[Admin].&amp;[Z_empty_row_64]" c="Z_empty_row_64"/>
              <i n="[p6to59].[Admin].&amp;[Z_empty_row_65]" c="Z_empty_row_65"/>
              <i n="[p6to59].[Admin].&amp;[Z_empty_row_66]" c="Z_empty_row_66"/>
              <i n="[p6to59].[Admin].&amp;[Z_empty_row_67]" c="Z_empty_row_67"/>
              <i n="[p6to59].[Admin].&amp;[Z_empty_row_68]" c="Z_empty_row_68"/>
              <i n="[p6to59].[Admin].&amp;[Z_empty_row_69]" c="Z_empty_row_69"/>
              <i n="[p6to59].[Admin].&amp;[Z_empty_row_70]" c="Z_empty_row_70"/>
              <i n="[p6to59].[Admin].&amp;[Z_empty_row_71]" c="Z_empty_row_71"/>
              <i n="[p6to59].[Admin].&amp;[Z_empty_row_72]" c="Z_empty_row_72"/>
              <i n="[p6to59].[Admin].&amp;[Z_empty_row_73]" c="Z_empty_row_73"/>
              <i n="[p6to59].[Admin].&amp;[Z_empty_row_74]" c="Z_empty_row_74"/>
              <i n="[p6to59].[Admin].&amp;[Z_empty_row_75]" c="Z_empty_row_75"/>
              <i n="[p6to59].[Admin].&amp;[Z_empty_row_76]" c="Z_empty_row_76"/>
              <i n="[p6to59].[Admin].&amp;[Z_empty_row_77]" c="Z_empty_row_77"/>
              <i n="[p6to59].[Admin].&amp;[Z_empty_row_78]" c="Z_empty_row_78"/>
              <i n="[p6to59].[Admin].&amp;[Z_empty_row_79]" c="Z_empty_row_79"/>
              <i n="[p6to59].[Admin].&amp;[Z_empty_row_80]" c="Z_empty_row_80"/>
              <i n="[p6to59].[Admin].&amp;[Z_empty_row_81]" c="Z_empty_row_81"/>
              <i n="[p6to59].[Admin].&amp;[Z_empty_row_82]" c="Z_empty_row_82"/>
              <i n="[p6to59].[Admin].&amp;[Z_empty_row_83]" c="Z_empty_row_83"/>
              <i n="[p6to59].[Admin].&amp;[Z_empty_row_84]" c="Z_empty_row_84"/>
              <i n="[p6to59].[Admin].&amp;[Z_empty_row_85]" c="Z_empty_row_85"/>
              <i n="[p6to59].[Admin].&amp;[Z_empty_row_86]" c="Z_empty_row_86"/>
              <i n="[p6to59].[Admin].&amp;[Z_empty_row_87]" c="Z_empty_row_87"/>
              <i n="[p6to59].[Admin].&amp;[Z_empty_row_88]" c="Z_empty_row_88"/>
              <i n="[p6to59].[Admin].&amp;[Z_empty_row_89]" c="Z_empty_row_89"/>
              <i n="[p6to59].[Admin].&amp;[Z_empty_row_90]" c="Z_empty_row_90"/>
              <i n="[p6to59].[Admin].&amp;[Z_empty_row_91]" c="Z_empty_row_91"/>
              <i n="[p6to59].[Admin].&amp;[Z_empty_row_92]" c="Z_empty_row_92"/>
              <i n="[p6to59].[Admin].&amp;[Z_empty_row_93]" c="Z_empty_row_93"/>
              <i n="[p6to59].[Admin].&amp;[Z_empty_row_94]" c="Z_empty_row_94"/>
              <i n="[p6to59].[Admin].&amp;[Z_empty_row_95]" c="Z_empty_row_95"/>
              <i n="[p6to59].[Admin].&amp;[Z_empty_row_96]" c="Z_empty_row_96"/>
              <i n="[p6to59].[Admin].&amp;[Z_empty_row_97]" c="Z_empty_row_97"/>
              <i n="[p6to59].[Admin].&amp;[Z_empty_row_98]" c="Z_empty_row_98"/>
              <i n="[p6to59].[Admin].&amp;[Z_empty_row_99]" c="Z_empty_row_99"/>
            </range>
          </ranges>
        </level>
      </levels>
      <selections count="1">
        <selection n="[p6to59].[Admi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dmin 1" xr10:uid="{55ACD99B-4394-4EDA-B669-98D71DE64155}" cache="Slicer_Admin" caption="Admin" startItem="12" level="1" rowHeight="220133"/>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dmin 2" xr10:uid="{8AD15945-AEB2-4586-BC89-76EA2B4CFA05}" cache="Slicer_Admin" caption="Admin" level="1" rowHeight="220133"/>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dmin" xr10:uid="{E3C12721-5513-48C2-9740-391123E30C91}" cache="Slicer_Admin" caption="Admin" level="1" rowHeight="22013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6F823F8-01F2-461D-A7D4-2F17A1A81AC1}" name="DataENTRY" displayName="DataENTRY" ref="B44:O146" totalsRowShown="0" dataDxfId="48" headerRowBorderDxfId="49" tableBorderDxfId="47">
  <tableColumns count="14">
    <tableColumn id="1" xr3:uid="{3B3B5C05-40BC-40A8-B800-C046D6744CB7}" name="National or overall" dataDxfId="46"/>
    <tableColumn id="2" xr3:uid="{DC984320-7414-4AAD-A510-180290104A5C}" name="Admin 1 or Admin 2" dataDxfId="45"/>
    <tableColumn id="3" xr3:uid="{A88EECB7-5747-4A69-98DF-BE28308AB13B}" name="Total Population _x000a_" dataDxfId="44"/>
    <tableColumn id="19" xr3:uid="{F6F683BF-BD5D-4332-9145-67D2CF6CB9C3}" name="cGAM % (WHZ and/or MUAC) Children 6-59M" dataDxfId="43"/>
    <tableColumn id="11" xr3:uid="{335A843B-C575-4BAC-BEE7-22B301A65297}" name="GAM % (WHZ) Children 6-59M" dataDxfId="42"/>
    <tableColumn id="10" xr3:uid="{448260C5-4692-4A9C-9D3A-EA11E1AD171D}" name="GAM % (MUAC) Children 6-59M" dataDxfId="41"/>
    <tableColumn id="21" xr3:uid="{3DE33D58-87DC-4134-ABF3-6275A383FD33}" name="cSAM %  (WFH and/or MUAC or nutritional edema) 6-59M" dataDxfId="40"/>
    <tableColumn id="18" xr3:uid="{A482D4DC-F4B9-4DB3-BC7E-299B827493E9}" name="SAM % (WHZ or nutritional edema) Children 6-59M" dataDxfId="39"/>
    <tableColumn id="17" xr3:uid="{064ED294-C190-492A-90CB-D31FF957B42A}" name="SAM % (MUAC or nutritional edema) Children 6-59M" dataDxfId="38"/>
    <tableColumn id="8" xr3:uid="{2CDD0E95-F52D-4ADD-AFF5-71AB4E2C5832}" name="Infants 0-5M % (Combined admission criteria for Rx)" dataDxfId="37"/>
    <tableColumn id="23" xr3:uid="{FD28D8A5-46A5-4520-8085-A14ADEDA2DC3}" name="Infants 0-5M % (WHZ or nutritional edema)" dataDxfId="36"/>
    <tableColumn id="24" xr3:uid="{C19EE43B-5C32-4900-A073-87AA113AE2DC}" name="Infants 0-5M % (MUAC or nutritional edema" dataDxfId="35"/>
    <tableColumn id="22" xr3:uid="{0AE67DC1-38D4-4F77-8677-6AAA2968BBDE}" name="Infants 0-5M % (WAZ or nutritional edema" dataDxfId="34"/>
    <tableColumn id="9" xr3:uid="{CEAB40AF-BE26-4CA2-9C9C-B77A5AD5856A}" name="Acute malnutrition in PBW, %" dataDxfId="33"/>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7408F703-8E4E-47F0-9689-CAB046326D6E}" name="b6to59" displayName="b6to59" ref="E257:Q356" totalsRowShown="0" headerRowDxfId="32" dataDxfId="30" headerRowBorderDxfId="31" tableBorderDxfId="29" headerRowCellStyle="Comma" dataCellStyle="Comma">
  <tableColumns count="13">
    <tableColumn id="1" xr3:uid="{309B04B2-A6BF-455E-9D66-166636711E6E}" name=" Admin  " dataDxfId="28">
      <calculatedColumnFormula>E149</calculatedColumnFormula>
    </tableColumn>
    <tableColumn id="2" xr3:uid="{07AEA25C-CF61-49CD-B99D-4AFF845DFC87}" name="Jan" dataDxfId="27" dataCellStyle="Comma"/>
    <tableColumn id="3" xr3:uid="{392AF359-3992-498D-B849-EF788380913F}" name="Feb" dataDxfId="26" dataCellStyle="Comma"/>
    <tableColumn id="4" xr3:uid="{97866309-73FA-4296-82AC-658AFE3C3AFF}" name="Mar" dataDxfId="25" dataCellStyle="Comma">
      <calculatedColumnFormula>$S258*H$254</calculatedColumnFormula>
    </tableColumn>
    <tableColumn id="5" xr3:uid="{B212ECFF-7141-4BB5-B842-6776F882C631}" name="Apr" dataDxfId="24" dataCellStyle="Comma">
      <calculatedColumnFormula>$S258*I$254</calculatedColumnFormula>
    </tableColumn>
    <tableColumn id="6" xr3:uid="{308F2F8B-97E7-4693-8675-296F3DC027C0}" name="May" dataDxfId="23" dataCellStyle="Comma">
      <calculatedColumnFormula>$S258*J$254</calculatedColumnFormula>
    </tableColumn>
    <tableColumn id="7" xr3:uid="{A19832C3-FD94-414B-877D-E13837C81315}" name="Jun" dataDxfId="22" dataCellStyle="Comma">
      <calculatedColumnFormula>$S258*K$254</calculatedColumnFormula>
    </tableColumn>
    <tableColumn id="8" xr3:uid="{D56AE488-E6B5-4AFB-B6BC-BA0CD79A0803}" name="Jul" dataDxfId="21" dataCellStyle="Comma">
      <calculatedColumnFormula>$S258*L$254</calculatedColumnFormula>
    </tableColumn>
    <tableColumn id="9" xr3:uid="{20FDD94F-8313-457B-A239-133B0BABF23C}" name="Aug" dataDxfId="20" dataCellStyle="Comma">
      <calculatedColumnFormula>$S258*M$254</calculatedColumnFormula>
    </tableColumn>
    <tableColumn id="10" xr3:uid="{80D5B823-22AA-46BE-9A43-7D1E7459973F}" name="Sep" dataDxfId="19" dataCellStyle="Comma">
      <calculatedColumnFormula>$S258*N$254</calculatedColumnFormula>
    </tableColumn>
    <tableColumn id="11" xr3:uid="{7B676B8B-F918-42EF-BC83-DCF068F64693}" name="Oct" dataDxfId="18" dataCellStyle="Comma">
      <calculatedColumnFormula>$S258*O$254</calculatedColumnFormula>
    </tableColumn>
    <tableColumn id="12" xr3:uid="{A62B8F63-5E01-4040-A907-797A4CADD0E0}" name="Nov" dataDxfId="17" dataCellStyle="Comma">
      <calculatedColumnFormula>$S258*P$254</calculatedColumnFormula>
    </tableColumn>
    <tableColumn id="13" xr3:uid="{0B2DAB52-371C-4AF7-9BB2-EB0E7F14276B}" name="Dec" dataDxfId="16" dataCellStyle="Comma">
      <calculatedColumnFormula>$S258*Q$254</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7053684-DBE9-4AFB-B32E-2084CD620C7D}" name="p6to59" displayName="p6to59" ref="E148:Q247" totalsRowShown="0" headerRowDxfId="15" dataDxfId="14" tableBorderDxfId="13">
  <tableColumns count="13">
    <tableColumn id="1" xr3:uid="{A17B1FA5-9BB1-42A7-B43D-880324ABD8D4}" name="Admin " dataDxfId="12">
      <calculatedColumnFormula>IF(ISBLANK(Calculations!C6), "Z_empty_row_"&amp;C149,Calculations!C6)</calculatedColumnFormula>
    </tableColumn>
    <tableColumn id="2" xr3:uid="{9594F6D0-A7AD-4E83-B714-7D70DC27B59F}" name="Jan" dataDxfId="11">
      <calculatedColumnFormula>F$147*(Calculations!$M6/Calculations!$M$5)</calculatedColumnFormula>
    </tableColumn>
    <tableColumn id="3" xr3:uid="{BEDFFC23-7CE6-49CC-AFC1-2E7ABA0C6B5A}" name="Feb" dataDxfId="10">
      <calculatedColumnFormula>G$147*(Calculations!$M6/Calculations!$M$5)</calculatedColumnFormula>
    </tableColumn>
    <tableColumn id="4" xr3:uid="{3F4ECDED-B32B-48A0-A16A-9E22A4825A13}" name="Mar" dataDxfId="9">
      <calculatedColumnFormula>H$147*(Calculations!$M6/Calculations!$M$5)</calculatedColumnFormula>
    </tableColumn>
    <tableColumn id="5" xr3:uid="{2B5D44F1-7E5B-4683-B97A-41EB5F95F9E2}" name="Apr" dataDxfId="8">
      <calculatedColumnFormula>I$147*(Calculations!$M6/Calculations!$M$5)</calculatedColumnFormula>
    </tableColumn>
    <tableColumn id="6" xr3:uid="{EA5F621C-7D5B-437D-8EB3-D577EB50689D}" name="May" dataDxfId="7">
      <calculatedColumnFormula>J$147*(Calculations!$M6/Calculations!$M$5)</calculatedColumnFormula>
    </tableColumn>
    <tableColumn id="7" xr3:uid="{BEBAE3D8-EB3E-40B0-A4AD-73FA6D99B7E4}" name="Jun" dataDxfId="6">
      <calculatedColumnFormula>K$147*(Calculations!$M6/Calculations!$M$5)</calculatedColumnFormula>
    </tableColumn>
    <tableColumn id="8" xr3:uid="{24D85DFC-C7C6-4166-AD83-71453765C1C9}" name="Jul" dataDxfId="5">
      <calculatedColumnFormula>L$147*(Calculations!$M6/Calculations!$M$5)</calculatedColumnFormula>
    </tableColumn>
    <tableColumn id="9" xr3:uid="{BB41132B-4A3F-459B-9640-D77165DFB146}" name="Aug" dataDxfId="4">
      <calculatedColumnFormula>M$147*(Calculations!$M6/Calculations!$M$5)</calculatedColumnFormula>
    </tableColumn>
    <tableColumn id="10" xr3:uid="{88BF84AE-434A-4EB9-9166-C0DF00D79514}" name="Sep" dataDxfId="3">
      <calculatedColumnFormula>N$147*(Calculations!$M6/Calculations!$M$5)</calculatedColumnFormula>
    </tableColumn>
    <tableColumn id="11" xr3:uid="{7D9BA115-9DAB-44EE-BC4C-FBFFB7F32464}" name="Oct" dataDxfId="2">
      <calculatedColumnFormula>O$147*(Calculations!$M6/Calculations!$M$5)</calculatedColumnFormula>
    </tableColumn>
    <tableColumn id="12" xr3:uid="{CC0B3A0D-02A2-458F-A19A-FDFC14C27CB0}" name="Nov" dataDxfId="1">
      <calculatedColumnFormula>P$147*(Calculations!$M6/Calculations!$M$5)</calculatedColumnFormula>
    </tableColumn>
    <tableColumn id="13" xr3:uid="{B982184A-47FD-4A43-B43F-A850E1BE5941}" name="Dec" dataDxfId="0">
      <calculatedColumnFormula>Q$147*(Calculations!$M6/Calculations!$M$5)</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6.xml.rels><?xml version="1.0" encoding="UTF-8" standalone="yes"?>
<Relationships xmlns="http://schemas.openxmlformats.org/package/2006/relationships"><Relationship Id="rId8" Type="http://schemas.openxmlformats.org/officeDocument/2006/relationships/table" Target="../tables/table2.xml"/><Relationship Id="rId3" Type="http://schemas.openxmlformats.org/officeDocument/2006/relationships/pivotTable" Target="../pivotTables/pivotTable3.xml"/><Relationship Id="rId7" Type="http://schemas.openxmlformats.org/officeDocument/2006/relationships/drawing" Target="../drawings/drawing8.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hyperlink" Target="https://www.extendoffice.com/documents/excel/7195-excel-get-slicer-selected-value.html" TargetMode="External"/><Relationship Id="rId5" Type="http://schemas.openxmlformats.org/officeDocument/2006/relationships/hyperlink" Target="https://theexceltrainer.co.uk/excel-slicers-2-pivot-tables-based-on-different-data-sources/" TargetMode="External"/><Relationship Id="rId10" Type="http://schemas.microsoft.com/office/2007/relationships/slicer" Target="../slicers/slicer3.xml"/><Relationship Id="rId4" Type="http://schemas.openxmlformats.org/officeDocument/2006/relationships/pivotTable" Target="../pivotTables/pivotTable4.xml"/><Relationship Id="rId9"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Q91"/>
  <sheetViews>
    <sheetView topLeftCell="A3" zoomScale="85" zoomScaleNormal="85" workbookViewId="0">
      <selection activeCell="B38" sqref="B38"/>
    </sheetView>
  </sheetViews>
  <sheetFormatPr defaultColWidth="9" defaultRowHeight="15.5" x14ac:dyDescent="0.35"/>
  <cols>
    <col min="1" max="16384" width="9" style="10"/>
  </cols>
  <sheetData>
    <row r="1" spans="3:69" s="22" customFormat="1" ht="13" x14ac:dyDescent="0.3">
      <c r="C1" s="22" t="s">
        <v>0</v>
      </c>
      <c r="D1" s="22" t="s">
        <v>0</v>
      </c>
      <c r="E1" s="22" t="s">
        <v>0</v>
      </c>
      <c r="F1" s="22" t="s">
        <v>0</v>
      </c>
      <c r="G1" s="22" t="s">
        <v>0</v>
      </c>
      <c r="H1" s="22" t="s">
        <v>0</v>
      </c>
      <c r="I1" s="22" t="s">
        <v>0</v>
      </c>
      <c r="J1" s="22" t="s">
        <v>0</v>
      </c>
      <c r="K1" s="22" t="s">
        <v>0</v>
      </c>
      <c r="L1" s="22" t="s">
        <v>0</v>
      </c>
      <c r="M1" s="22" t="s">
        <v>0</v>
      </c>
      <c r="N1" s="22" t="s">
        <v>0</v>
      </c>
      <c r="O1" s="22" t="s">
        <v>0</v>
      </c>
      <c r="P1" s="22" t="s">
        <v>0</v>
      </c>
      <c r="Q1" s="22" t="s">
        <v>0</v>
      </c>
      <c r="R1" s="22" t="s">
        <v>0</v>
      </c>
      <c r="S1" s="22" t="s">
        <v>0</v>
      </c>
      <c r="T1" s="22" t="s">
        <v>0</v>
      </c>
      <c r="U1" s="22" t="s">
        <v>0</v>
      </c>
      <c r="V1" s="22" t="s">
        <v>0</v>
      </c>
      <c r="W1" s="22" t="s">
        <v>0</v>
      </c>
      <c r="X1" s="22" t="s">
        <v>0</v>
      </c>
      <c r="Y1" s="22" t="s">
        <v>0</v>
      </c>
      <c r="Z1" s="22" t="s">
        <v>0</v>
      </c>
      <c r="AA1" s="22" t="s">
        <v>0</v>
      </c>
      <c r="AB1" s="22" t="s">
        <v>0</v>
      </c>
      <c r="AC1" s="22" t="s">
        <v>0</v>
      </c>
      <c r="AD1" s="22" t="s">
        <v>0</v>
      </c>
      <c r="AE1" s="22" t="s">
        <v>0</v>
      </c>
      <c r="AF1" s="22" t="s">
        <v>0</v>
      </c>
      <c r="AG1" s="22" t="s">
        <v>0</v>
      </c>
      <c r="AH1" s="22" t="s">
        <v>0</v>
      </c>
      <c r="AI1" s="22" t="s">
        <v>0</v>
      </c>
      <c r="AJ1" s="22" t="s">
        <v>0</v>
      </c>
      <c r="AK1" s="22" t="s">
        <v>0</v>
      </c>
      <c r="AL1" s="22" t="s">
        <v>0</v>
      </c>
      <c r="AM1" s="22" t="s">
        <v>0</v>
      </c>
      <c r="AN1" s="22" t="s">
        <v>0</v>
      </c>
      <c r="AO1" s="22" t="s">
        <v>0</v>
      </c>
      <c r="AP1" s="22" t="s">
        <v>0</v>
      </c>
      <c r="AQ1" s="22" t="s">
        <v>0</v>
      </c>
      <c r="AR1" s="22" t="s">
        <v>0</v>
      </c>
      <c r="AS1" s="22" t="s">
        <v>0</v>
      </c>
      <c r="AT1" s="22" t="s">
        <v>0</v>
      </c>
      <c r="AU1" s="22" t="s">
        <v>0</v>
      </c>
      <c r="AV1" s="22" t="s">
        <v>0</v>
      </c>
      <c r="AW1" s="22" t="s">
        <v>0</v>
      </c>
      <c r="AX1" s="22" t="s">
        <v>0</v>
      </c>
      <c r="AY1" s="22" t="s">
        <v>0</v>
      </c>
      <c r="AZ1" s="22" t="s">
        <v>0</v>
      </c>
      <c r="BA1" s="22" t="s">
        <v>0</v>
      </c>
      <c r="BB1" s="22" t="s">
        <v>0</v>
      </c>
      <c r="BC1" s="22" t="s">
        <v>0</v>
      </c>
      <c r="BD1" s="22" t="s">
        <v>0</v>
      </c>
      <c r="BE1" s="22" t="s">
        <v>0</v>
      </c>
      <c r="BF1" s="22" t="s">
        <v>0</v>
      </c>
      <c r="BG1" s="22" t="s">
        <v>0</v>
      </c>
      <c r="BH1" s="22" t="s">
        <v>0</v>
      </c>
      <c r="BI1" s="22" t="s">
        <v>0</v>
      </c>
      <c r="BJ1" s="22" t="s">
        <v>0</v>
      </c>
      <c r="BK1" s="22" t="s">
        <v>0</v>
      </c>
      <c r="BL1" s="22" t="s">
        <v>0</v>
      </c>
      <c r="BM1" s="22" t="s">
        <v>0</v>
      </c>
      <c r="BN1" s="22" t="s">
        <v>0</v>
      </c>
      <c r="BO1" s="22" t="s">
        <v>0</v>
      </c>
      <c r="BP1" s="22" t="s">
        <v>0</v>
      </c>
      <c r="BQ1" s="22" t="s">
        <v>0</v>
      </c>
    </row>
    <row r="27" spans="1:13" x14ac:dyDescent="0.35">
      <c r="A27" s="166"/>
      <c r="B27" s="166"/>
      <c r="C27" s="166"/>
      <c r="D27" s="166"/>
      <c r="E27" s="166"/>
      <c r="F27" s="166"/>
      <c r="G27" s="166"/>
      <c r="H27" s="166"/>
      <c r="I27" s="166"/>
      <c r="J27" s="166"/>
      <c r="K27" s="166"/>
      <c r="L27" s="166"/>
      <c r="M27" s="166"/>
    </row>
    <row r="28" spans="1:13" x14ac:dyDescent="0.35">
      <c r="A28" s="166"/>
      <c r="B28" s="166"/>
      <c r="C28" s="166"/>
      <c r="D28" s="166"/>
      <c r="E28" s="166"/>
      <c r="F28" s="166"/>
      <c r="G28" s="166"/>
      <c r="H28" s="166"/>
      <c r="I28" s="166"/>
      <c r="J28" s="166"/>
      <c r="K28" s="166"/>
      <c r="L28" s="166"/>
      <c r="M28" s="166"/>
    </row>
    <row r="29" spans="1:13" x14ac:dyDescent="0.35">
      <c r="A29" s="166"/>
      <c r="B29" s="166"/>
      <c r="C29" s="166"/>
      <c r="D29" s="166"/>
      <c r="E29" s="166"/>
      <c r="F29" s="166"/>
      <c r="G29" s="166"/>
      <c r="H29" s="166"/>
      <c r="I29" s="166"/>
      <c r="J29" s="166"/>
      <c r="K29" s="166"/>
      <c r="L29" s="166"/>
      <c r="M29" s="166"/>
    </row>
    <row r="30" spans="1:13" x14ac:dyDescent="0.35">
      <c r="A30" s="119"/>
      <c r="B30" s="166" t="s">
        <v>1</v>
      </c>
      <c r="C30" s="166"/>
      <c r="D30" s="166"/>
      <c r="E30" s="166"/>
      <c r="F30" s="166"/>
      <c r="G30" s="166"/>
      <c r="H30" s="166"/>
      <c r="I30" s="166"/>
      <c r="J30" s="166"/>
      <c r="K30" s="166"/>
      <c r="L30" s="166"/>
      <c r="M30" s="166"/>
    </row>
    <row r="31" spans="1:13" x14ac:dyDescent="0.35">
      <c r="A31" s="119" t="s">
        <v>2</v>
      </c>
      <c r="B31" s="166" t="s">
        <v>3</v>
      </c>
      <c r="C31" s="166"/>
      <c r="D31" s="166"/>
      <c r="E31" s="166"/>
      <c r="F31" s="166"/>
      <c r="G31" s="166"/>
      <c r="H31" s="166"/>
      <c r="I31" s="166"/>
      <c r="J31" s="166"/>
      <c r="K31" s="166"/>
      <c r="L31" s="166"/>
      <c r="M31" s="166"/>
    </row>
    <row r="32" spans="1:13" x14ac:dyDescent="0.35">
      <c r="A32" s="119" t="s">
        <v>2</v>
      </c>
      <c r="B32" s="166" t="s">
        <v>4</v>
      </c>
      <c r="C32" s="166"/>
      <c r="D32" s="166"/>
      <c r="E32" s="166"/>
      <c r="F32" s="166"/>
      <c r="G32" s="166"/>
      <c r="H32" s="166"/>
      <c r="I32" s="166"/>
      <c r="J32" s="166"/>
      <c r="K32" s="166"/>
      <c r="L32" s="166"/>
      <c r="M32" s="166"/>
    </row>
    <row r="33" spans="1:13" x14ac:dyDescent="0.35">
      <c r="A33" s="119" t="s">
        <v>2</v>
      </c>
      <c r="B33" s="166" t="s">
        <v>5</v>
      </c>
      <c r="C33" s="166"/>
      <c r="D33" s="166"/>
      <c r="E33" s="166"/>
      <c r="F33" s="166"/>
      <c r="G33" s="166"/>
      <c r="H33" s="166"/>
      <c r="I33" s="166"/>
      <c r="J33" s="166"/>
      <c r="K33" s="166"/>
      <c r="L33" s="166"/>
      <c r="M33" s="166"/>
    </row>
    <row r="34" spans="1:13" x14ac:dyDescent="0.35">
      <c r="A34" s="119" t="s">
        <v>2</v>
      </c>
      <c r="B34" s="166" t="s">
        <v>6</v>
      </c>
      <c r="C34" s="166"/>
      <c r="D34" s="166"/>
      <c r="E34" s="166"/>
      <c r="F34" s="166"/>
      <c r="G34" s="166"/>
      <c r="H34" s="166"/>
      <c r="I34" s="166"/>
      <c r="J34" s="166"/>
      <c r="K34" s="166"/>
      <c r="L34" s="166"/>
      <c r="M34" s="166"/>
    </row>
    <row r="35" spans="1:13" x14ac:dyDescent="0.35">
      <c r="A35" s="119" t="s">
        <v>2</v>
      </c>
      <c r="B35" s="166" t="s">
        <v>7</v>
      </c>
      <c r="C35" s="166"/>
      <c r="D35" s="166"/>
      <c r="E35" s="166"/>
      <c r="F35" s="166"/>
      <c r="G35" s="166"/>
      <c r="H35" s="166"/>
      <c r="I35" s="166"/>
      <c r="J35" s="166"/>
      <c r="K35" s="166"/>
      <c r="L35" s="166"/>
      <c r="M35" s="166"/>
    </row>
    <row r="36" spans="1:13" x14ac:dyDescent="0.35">
      <c r="A36" s="119" t="s">
        <v>2</v>
      </c>
      <c r="B36" s="166" t="s">
        <v>8</v>
      </c>
      <c r="C36" s="166"/>
      <c r="D36" s="166"/>
      <c r="E36" s="166"/>
      <c r="F36" s="166"/>
      <c r="G36" s="166"/>
      <c r="H36" s="166"/>
      <c r="I36" s="166"/>
      <c r="J36" s="166"/>
      <c r="K36" s="166"/>
      <c r="L36" s="166"/>
      <c r="M36" s="166"/>
    </row>
    <row r="37" spans="1:13" x14ac:dyDescent="0.35">
      <c r="A37" s="119" t="s">
        <v>2</v>
      </c>
      <c r="B37" s="166" t="s">
        <v>9</v>
      </c>
      <c r="D37" s="166"/>
      <c r="E37" s="166"/>
      <c r="F37" s="166"/>
      <c r="G37" s="166"/>
      <c r="H37" s="166"/>
      <c r="I37" s="166"/>
      <c r="J37" s="166"/>
      <c r="K37" s="166"/>
      <c r="L37" s="166"/>
      <c r="M37" s="166"/>
    </row>
    <row r="38" spans="1:13" x14ac:dyDescent="0.35">
      <c r="A38" s="119" t="s">
        <v>2</v>
      </c>
      <c r="B38" s="279" t="s">
        <v>409</v>
      </c>
      <c r="C38" s="166"/>
      <c r="D38" s="166"/>
      <c r="E38" s="166"/>
      <c r="F38" s="166"/>
      <c r="G38" s="166"/>
      <c r="H38" s="166"/>
      <c r="I38" s="166"/>
      <c r="J38" s="166"/>
      <c r="K38" s="166"/>
      <c r="L38" s="166"/>
      <c r="M38" s="166"/>
    </row>
    <row r="39" spans="1:13" x14ac:dyDescent="0.35">
      <c r="A39" s="119" t="s">
        <v>2</v>
      </c>
      <c r="B39" s="166" t="s">
        <v>10</v>
      </c>
      <c r="C39" s="166"/>
      <c r="D39" s="166"/>
      <c r="E39" s="166"/>
      <c r="F39" s="166"/>
      <c r="G39" s="166"/>
      <c r="H39" s="166"/>
      <c r="I39" s="166"/>
      <c r="J39" s="166"/>
      <c r="K39" s="166"/>
      <c r="L39" s="166"/>
      <c r="M39" s="166"/>
    </row>
    <row r="40" spans="1:13" x14ac:dyDescent="0.35">
      <c r="A40" s="166"/>
      <c r="B40" s="166"/>
      <c r="C40" s="166"/>
      <c r="D40" s="166"/>
      <c r="E40" s="166"/>
      <c r="F40" s="166"/>
      <c r="G40" s="166"/>
      <c r="H40" s="166"/>
      <c r="I40" s="166"/>
      <c r="J40" s="166"/>
      <c r="K40" s="166"/>
      <c r="L40" s="166"/>
      <c r="M40" s="166"/>
    </row>
    <row r="41" spans="1:13" x14ac:dyDescent="0.35">
      <c r="A41" s="166"/>
      <c r="B41" s="166"/>
      <c r="C41" s="166"/>
      <c r="D41" s="166"/>
      <c r="E41" s="166"/>
      <c r="F41" s="166"/>
      <c r="G41" s="166"/>
      <c r="H41" s="166"/>
      <c r="I41" s="166"/>
      <c r="J41" s="166"/>
      <c r="K41" s="166"/>
      <c r="L41" s="166"/>
      <c r="M41" s="166"/>
    </row>
    <row r="42" spans="1:13" x14ac:dyDescent="0.35">
      <c r="A42" s="166"/>
      <c r="B42" s="167"/>
      <c r="C42" s="166"/>
      <c r="D42" s="166"/>
      <c r="E42" s="166"/>
      <c r="F42" s="166"/>
      <c r="G42" s="166"/>
      <c r="H42" s="166"/>
      <c r="I42" s="166"/>
      <c r="J42" s="166"/>
      <c r="K42" s="166"/>
      <c r="L42" s="166"/>
      <c r="M42" s="166"/>
    </row>
    <row r="43" spans="1:13" x14ac:dyDescent="0.35">
      <c r="A43" s="166"/>
      <c r="B43" s="166"/>
      <c r="C43" s="166"/>
      <c r="D43" s="166"/>
      <c r="E43" s="166"/>
      <c r="F43" s="166"/>
      <c r="G43" s="166"/>
      <c r="H43" s="166"/>
      <c r="I43" s="166"/>
      <c r="J43" s="166"/>
      <c r="K43" s="166"/>
      <c r="L43" s="166"/>
      <c r="M43" s="166"/>
    </row>
    <row r="44" spans="1:13" x14ac:dyDescent="0.35">
      <c r="A44" s="166"/>
      <c r="B44" s="166"/>
      <c r="C44" s="166"/>
      <c r="D44" s="166"/>
      <c r="E44" s="166"/>
      <c r="F44" s="166"/>
      <c r="G44" s="166"/>
      <c r="H44" s="166"/>
      <c r="I44" s="166"/>
      <c r="J44" s="166"/>
      <c r="K44" s="166"/>
      <c r="L44" s="166"/>
      <c r="M44" s="166"/>
    </row>
    <row r="45" spans="1:13" x14ac:dyDescent="0.35">
      <c r="A45" s="166"/>
      <c r="B45" s="166"/>
      <c r="C45" s="166"/>
      <c r="D45" s="166"/>
      <c r="E45" s="166"/>
      <c r="F45" s="166"/>
      <c r="G45" s="166"/>
      <c r="H45" s="166"/>
      <c r="I45" s="166"/>
      <c r="J45" s="166"/>
      <c r="K45" s="166"/>
      <c r="L45" s="166"/>
      <c r="M45" s="166"/>
    </row>
    <row r="46" spans="1:13" x14ac:dyDescent="0.35">
      <c r="A46" s="166"/>
      <c r="B46" s="166"/>
      <c r="C46" s="166"/>
      <c r="D46" s="166"/>
      <c r="E46" s="166"/>
      <c r="F46" s="166"/>
      <c r="G46" s="166"/>
      <c r="H46" s="166"/>
      <c r="I46" s="166"/>
      <c r="J46" s="166"/>
      <c r="K46" s="166"/>
      <c r="L46" s="166"/>
      <c r="M46" s="166"/>
    </row>
    <row r="47" spans="1:13" x14ac:dyDescent="0.35">
      <c r="A47" s="166"/>
      <c r="B47" s="166"/>
      <c r="C47" s="166"/>
      <c r="D47" s="166"/>
      <c r="E47" s="166"/>
      <c r="F47" s="166"/>
      <c r="G47" s="166"/>
      <c r="H47" s="166"/>
      <c r="I47" s="166"/>
      <c r="J47" s="166"/>
      <c r="K47" s="166"/>
      <c r="L47" s="166"/>
      <c r="M47" s="166"/>
    </row>
    <row r="48" spans="1:13" x14ac:dyDescent="0.35">
      <c r="A48" s="166"/>
      <c r="B48" s="166"/>
      <c r="C48" s="166"/>
      <c r="D48" s="166"/>
      <c r="E48" s="166"/>
      <c r="F48" s="166"/>
      <c r="G48" s="166"/>
      <c r="H48" s="166"/>
      <c r="I48" s="166"/>
      <c r="J48" s="166"/>
      <c r="K48" s="166"/>
      <c r="L48" s="166"/>
      <c r="M48" s="166"/>
    </row>
    <row r="49" spans="1:13" x14ac:dyDescent="0.35">
      <c r="A49" s="166"/>
      <c r="B49" s="166"/>
      <c r="C49" s="166"/>
      <c r="D49" s="166"/>
      <c r="E49" s="166"/>
      <c r="F49" s="166"/>
      <c r="G49" s="166"/>
      <c r="H49" s="166"/>
      <c r="I49" s="166"/>
      <c r="J49" s="166"/>
      <c r="K49" s="166"/>
      <c r="L49" s="166"/>
      <c r="M49" s="166"/>
    </row>
    <row r="50" spans="1:13" x14ac:dyDescent="0.35">
      <c r="A50" s="166"/>
      <c r="B50" s="166"/>
      <c r="C50" s="166"/>
      <c r="D50" s="166"/>
      <c r="E50" s="166"/>
      <c r="F50" s="166"/>
      <c r="G50" s="166"/>
      <c r="H50" s="166"/>
      <c r="I50" s="166"/>
      <c r="J50" s="166"/>
      <c r="K50" s="166"/>
      <c r="L50" s="166"/>
      <c r="M50" s="166"/>
    </row>
    <row r="51" spans="1:13" x14ac:dyDescent="0.35">
      <c r="A51" s="166"/>
      <c r="B51" s="166"/>
      <c r="C51" s="166"/>
      <c r="D51" s="166"/>
      <c r="E51" s="166"/>
      <c r="F51" s="166"/>
      <c r="G51" s="166"/>
      <c r="H51" s="166"/>
      <c r="I51" s="166"/>
      <c r="J51" s="166"/>
      <c r="K51" s="166"/>
      <c r="L51" s="166"/>
      <c r="M51" s="166"/>
    </row>
    <row r="52" spans="1:13" x14ac:dyDescent="0.35">
      <c r="A52" s="166"/>
      <c r="B52" s="166"/>
      <c r="C52" s="166"/>
      <c r="D52" s="166"/>
      <c r="E52" s="166"/>
      <c r="F52" s="166"/>
      <c r="G52" s="166"/>
      <c r="H52" s="166"/>
      <c r="I52" s="166"/>
      <c r="J52" s="166"/>
      <c r="K52" s="166"/>
      <c r="L52" s="166"/>
      <c r="M52" s="166"/>
    </row>
    <row r="53" spans="1:13" x14ac:dyDescent="0.35">
      <c r="A53" s="166"/>
      <c r="B53" s="166"/>
      <c r="C53" s="166"/>
      <c r="D53" s="166"/>
      <c r="E53" s="166"/>
      <c r="F53" s="166"/>
      <c r="G53" s="166"/>
      <c r="H53" s="166"/>
      <c r="I53" s="166"/>
      <c r="J53" s="166"/>
      <c r="K53" s="166"/>
      <c r="L53" s="166"/>
      <c r="M53" s="166"/>
    </row>
    <row r="54" spans="1:13" x14ac:dyDescent="0.35">
      <c r="A54" s="166"/>
      <c r="B54" s="166"/>
      <c r="C54" s="166"/>
      <c r="D54" s="166"/>
      <c r="E54" s="166"/>
      <c r="F54" s="166"/>
      <c r="G54" s="166"/>
      <c r="H54" s="166"/>
      <c r="I54" s="166"/>
      <c r="J54" s="166"/>
      <c r="K54" s="166"/>
      <c r="L54" s="166"/>
      <c r="M54" s="166"/>
    </row>
    <row r="55" spans="1:13" x14ac:dyDescent="0.35">
      <c r="A55" s="166"/>
      <c r="B55" s="166"/>
      <c r="C55" s="166"/>
      <c r="D55" s="166"/>
      <c r="E55" s="166"/>
      <c r="F55" s="166"/>
      <c r="G55" s="166"/>
      <c r="H55" s="166"/>
      <c r="I55" s="166"/>
      <c r="J55" s="166"/>
      <c r="K55" s="166"/>
      <c r="L55" s="166"/>
      <c r="M55" s="166"/>
    </row>
    <row r="56" spans="1:13" x14ac:dyDescent="0.35">
      <c r="A56" s="166"/>
      <c r="B56" s="166"/>
      <c r="C56" s="166"/>
      <c r="D56" s="166"/>
      <c r="E56" s="166"/>
      <c r="F56" s="166"/>
      <c r="G56" s="166"/>
      <c r="H56" s="166"/>
      <c r="I56" s="166"/>
      <c r="J56" s="166"/>
      <c r="K56" s="166"/>
      <c r="L56" s="166"/>
      <c r="M56" s="166"/>
    </row>
    <row r="57" spans="1:13" x14ac:dyDescent="0.35">
      <c r="A57" s="166"/>
      <c r="B57" s="166"/>
      <c r="C57" s="166"/>
      <c r="D57" s="166"/>
      <c r="E57" s="166"/>
      <c r="F57" s="166"/>
      <c r="G57" s="166"/>
      <c r="H57" s="166"/>
      <c r="I57" s="166"/>
      <c r="J57" s="166"/>
      <c r="K57" s="166"/>
      <c r="L57" s="166"/>
      <c r="M57" s="166"/>
    </row>
    <row r="58" spans="1:13" x14ac:dyDescent="0.35">
      <c r="A58" s="166"/>
      <c r="B58" s="166"/>
      <c r="C58" s="166"/>
      <c r="D58" s="166"/>
      <c r="E58" s="166"/>
      <c r="F58" s="166"/>
      <c r="G58" s="166"/>
      <c r="H58" s="166"/>
      <c r="I58" s="166"/>
      <c r="J58" s="166"/>
      <c r="K58" s="166"/>
      <c r="L58" s="166"/>
      <c r="M58" s="166"/>
    </row>
    <row r="59" spans="1:13" x14ac:dyDescent="0.35">
      <c r="A59" s="166"/>
      <c r="B59" s="166"/>
      <c r="C59" s="166"/>
      <c r="D59" s="166"/>
      <c r="E59" s="166"/>
      <c r="F59" s="166"/>
      <c r="G59" s="166"/>
      <c r="H59" s="166"/>
      <c r="I59" s="166"/>
      <c r="J59" s="166"/>
      <c r="K59" s="166"/>
      <c r="L59" s="166"/>
      <c r="M59" s="166"/>
    </row>
    <row r="60" spans="1:13" x14ac:dyDescent="0.35">
      <c r="A60" s="166"/>
      <c r="B60" s="166"/>
      <c r="C60" s="166"/>
      <c r="D60" s="166"/>
      <c r="E60" s="166"/>
      <c r="F60" s="166"/>
      <c r="G60" s="166"/>
      <c r="H60" s="166"/>
      <c r="I60" s="166"/>
      <c r="J60" s="166"/>
      <c r="K60" s="166"/>
      <c r="L60" s="166"/>
      <c r="M60" s="166"/>
    </row>
    <row r="61" spans="1:13" x14ac:dyDescent="0.35">
      <c r="A61" s="166"/>
      <c r="B61" s="166"/>
      <c r="C61" s="166"/>
      <c r="D61" s="166"/>
      <c r="E61" s="166"/>
      <c r="F61" s="166"/>
      <c r="G61" s="166"/>
      <c r="H61" s="166"/>
      <c r="I61" s="166"/>
      <c r="J61" s="166"/>
      <c r="K61" s="166"/>
      <c r="L61" s="166"/>
      <c r="M61" s="166"/>
    </row>
    <row r="62" spans="1:13" x14ac:dyDescent="0.35">
      <c r="A62" s="166"/>
      <c r="B62" s="166"/>
      <c r="C62" s="166"/>
      <c r="D62" s="166"/>
      <c r="E62" s="166"/>
      <c r="F62" s="166"/>
      <c r="G62" s="166"/>
      <c r="H62" s="166"/>
      <c r="I62" s="166"/>
      <c r="J62" s="166"/>
      <c r="K62" s="166"/>
      <c r="L62" s="166"/>
      <c r="M62" s="166"/>
    </row>
    <row r="63" spans="1:13" x14ac:dyDescent="0.35">
      <c r="A63" s="166"/>
      <c r="B63" s="166"/>
      <c r="C63" s="166"/>
      <c r="D63" s="166"/>
      <c r="E63" s="166"/>
      <c r="F63" s="166"/>
      <c r="G63" s="166"/>
      <c r="H63" s="166"/>
      <c r="I63" s="166"/>
      <c r="J63" s="166"/>
      <c r="K63" s="166"/>
      <c r="L63" s="166"/>
      <c r="M63" s="166"/>
    </row>
    <row r="64" spans="1:13" x14ac:dyDescent="0.35">
      <c r="A64" s="166"/>
      <c r="B64" s="166"/>
      <c r="C64" s="166"/>
      <c r="D64" s="166"/>
      <c r="E64" s="166"/>
      <c r="F64" s="166"/>
      <c r="G64" s="166"/>
      <c r="H64" s="166"/>
      <c r="I64" s="166"/>
      <c r="J64" s="166"/>
      <c r="K64" s="166"/>
      <c r="L64" s="166"/>
      <c r="M64" s="166"/>
    </row>
    <row r="65" spans="1:13" x14ac:dyDescent="0.35">
      <c r="A65" s="166"/>
      <c r="B65" s="166"/>
      <c r="C65" s="166"/>
      <c r="D65" s="166"/>
      <c r="E65" s="166"/>
      <c r="F65" s="166"/>
      <c r="G65" s="166"/>
      <c r="H65" s="166"/>
      <c r="I65" s="166"/>
      <c r="J65" s="166"/>
      <c r="K65" s="166"/>
      <c r="L65" s="166"/>
      <c r="M65" s="166"/>
    </row>
    <row r="66" spans="1:13" x14ac:dyDescent="0.35">
      <c r="A66" s="166"/>
      <c r="B66" s="166"/>
      <c r="C66" s="166"/>
      <c r="D66" s="166"/>
      <c r="E66" s="166"/>
      <c r="F66" s="166"/>
      <c r="G66" s="166"/>
      <c r="H66" s="166"/>
      <c r="I66" s="166"/>
      <c r="J66" s="166"/>
      <c r="K66" s="166"/>
      <c r="L66" s="166"/>
      <c r="M66" s="166"/>
    </row>
    <row r="67" spans="1:13" x14ac:dyDescent="0.35">
      <c r="A67" s="166"/>
      <c r="B67" s="166"/>
      <c r="C67" s="166"/>
      <c r="D67" s="166"/>
      <c r="E67" s="166"/>
      <c r="F67" s="166"/>
      <c r="G67" s="166"/>
      <c r="H67" s="166"/>
      <c r="I67" s="166"/>
      <c r="J67" s="166"/>
      <c r="K67" s="166"/>
      <c r="L67" s="166"/>
      <c r="M67" s="166"/>
    </row>
    <row r="68" spans="1:13" x14ac:dyDescent="0.35">
      <c r="A68" s="166"/>
      <c r="B68" s="166"/>
      <c r="C68" s="166"/>
      <c r="D68" s="166"/>
      <c r="E68" s="166"/>
      <c r="F68" s="166"/>
      <c r="G68" s="166"/>
      <c r="H68" s="166"/>
      <c r="I68" s="166"/>
      <c r="J68" s="166"/>
      <c r="K68" s="166"/>
      <c r="L68" s="166"/>
      <c r="M68" s="166"/>
    </row>
    <row r="69" spans="1:13" x14ac:dyDescent="0.35">
      <c r="A69" s="166"/>
      <c r="B69" s="166"/>
      <c r="C69" s="166"/>
      <c r="D69" s="166"/>
      <c r="E69" s="166"/>
      <c r="F69" s="166"/>
      <c r="G69" s="166"/>
      <c r="H69" s="166"/>
      <c r="I69" s="166"/>
      <c r="J69" s="166"/>
      <c r="K69" s="166"/>
      <c r="L69" s="166"/>
      <c r="M69" s="166"/>
    </row>
    <row r="70" spans="1:13" x14ac:dyDescent="0.35">
      <c r="A70" s="166"/>
      <c r="B70" s="166"/>
      <c r="C70" s="166"/>
      <c r="D70" s="166"/>
      <c r="E70" s="166"/>
      <c r="F70" s="166"/>
      <c r="G70" s="166"/>
      <c r="H70" s="166"/>
      <c r="I70" s="166"/>
      <c r="J70" s="166"/>
      <c r="K70" s="166"/>
      <c r="L70" s="166"/>
      <c r="M70" s="166"/>
    </row>
    <row r="71" spans="1:13" x14ac:dyDescent="0.35">
      <c r="A71" s="166"/>
      <c r="B71" s="166"/>
      <c r="C71" s="166"/>
      <c r="D71" s="166"/>
      <c r="E71" s="166"/>
      <c r="F71" s="166"/>
      <c r="G71" s="166"/>
      <c r="H71" s="166"/>
      <c r="I71" s="166"/>
      <c r="J71" s="166"/>
      <c r="K71" s="166"/>
      <c r="L71" s="166"/>
      <c r="M71" s="166"/>
    </row>
    <row r="72" spans="1:13" x14ac:dyDescent="0.35">
      <c r="A72" s="166"/>
      <c r="B72" s="166"/>
      <c r="C72" s="166"/>
      <c r="D72" s="166"/>
      <c r="E72" s="166"/>
      <c r="F72" s="166"/>
      <c r="G72" s="166"/>
      <c r="H72" s="166"/>
      <c r="I72" s="166"/>
      <c r="J72" s="166"/>
      <c r="K72" s="166"/>
      <c r="L72" s="166"/>
      <c r="M72" s="166"/>
    </row>
    <row r="73" spans="1:13" x14ac:dyDescent="0.35">
      <c r="A73" s="166"/>
      <c r="B73" s="166"/>
      <c r="C73" s="166"/>
      <c r="D73" s="166"/>
      <c r="E73" s="166"/>
      <c r="F73" s="166"/>
      <c r="G73" s="166"/>
      <c r="H73" s="166"/>
      <c r="I73" s="166"/>
      <c r="J73" s="166"/>
      <c r="K73" s="166"/>
      <c r="L73" s="166"/>
      <c r="M73" s="166"/>
    </row>
    <row r="74" spans="1:13" x14ac:dyDescent="0.35">
      <c r="A74" s="166"/>
      <c r="B74" s="166"/>
      <c r="C74" s="166"/>
      <c r="D74" s="166"/>
      <c r="E74" s="166"/>
      <c r="F74" s="166"/>
      <c r="G74" s="166"/>
      <c r="H74" s="166"/>
      <c r="I74" s="166"/>
      <c r="J74" s="166"/>
      <c r="K74" s="166"/>
      <c r="L74" s="166"/>
      <c r="M74" s="166"/>
    </row>
    <row r="75" spans="1:13" x14ac:dyDescent="0.35">
      <c r="A75" s="166"/>
      <c r="B75" s="166"/>
      <c r="C75" s="166"/>
      <c r="D75" s="166"/>
      <c r="E75" s="166"/>
      <c r="F75" s="166"/>
      <c r="G75" s="166"/>
      <c r="H75" s="166"/>
      <c r="I75" s="166"/>
      <c r="J75" s="166"/>
      <c r="K75" s="166"/>
      <c r="L75" s="166"/>
      <c r="M75" s="166"/>
    </row>
    <row r="76" spans="1:13" x14ac:dyDescent="0.35">
      <c r="A76" s="166"/>
      <c r="B76" s="166"/>
      <c r="C76" s="166"/>
      <c r="D76" s="166"/>
      <c r="E76" s="166"/>
      <c r="F76" s="166"/>
      <c r="G76" s="166"/>
      <c r="H76" s="166"/>
      <c r="I76" s="166"/>
      <c r="J76" s="166"/>
      <c r="K76" s="166"/>
      <c r="L76" s="166"/>
      <c r="M76" s="166"/>
    </row>
    <row r="77" spans="1:13" x14ac:dyDescent="0.35">
      <c r="A77" s="166"/>
      <c r="B77" s="166"/>
      <c r="C77" s="166"/>
      <c r="D77" s="166"/>
      <c r="E77" s="166"/>
      <c r="F77" s="166"/>
      <c r="G77" s="166"/>
      <c r="H77" s="166"/>
      <c r="I77" s="166"/>
      <c r="J77" s="166"/>
      <c r="K77" s="166"/>
      <c r="L77" s="166"/>
      <c r="M77" s="166"/>
    </row>
    <row r="78" spans="1:13" x14ac:dyDescent="0.35">
      <c r="A78" s="166"/>
      <c r="B78" s="166"/>
      <c r="C78" s="166"/>
      <c r="D78" s="166"/>
      <c r="E78" s="166"/>
      <c r="F78" s="166"/>
      <c r="G78" s="166"/>
      <c r="H78" s="166"/>
      <c r="I78" s="166"/>
      <c r="J78" s="166"/>
      <c r="K78" s="166"/>
      <c r="L78" s="166"/>
      <c r="M78" s="166"/>
    </row>
    <row r="79" spans="1:13" x14ac:dyDescent="0.35">
      <c r="A79" s="166"/>
      <c r="B79" s="166"/>
      <c r="C79" s="166"/>
      <c r="D79" s="166"/>
      <c r="E79" s="166"/>
      <c r="F79" s="166"/>
      <c r="G79" s="166"/>
      <c r="H79" s="166"/>
      <c r="I79" s="166"/>
      <c r="J79" s="166"/>
      <c r="K79" s="166"/>
      <c r="L79" s="166"/>
      <c r="M79" s="166"/>
    </row>
    <row r="80" spans="1:13" x14ac:dyDescent="0.35">
      <c r="A80" s="166"/>
      <c r="B80" s="166"/>
      <c r="C80" s="166"/>
      <c r="D80" s="166"/>
      <c r="E80" s="166"/>
      <c r="F80" s="166"/>
      <c r="G80" s="166"/>
      <c r="H80" s="166"/>
      <c r="I80" s="166"/>
      <c r="J80" s="166"/>
      <c r="K80" s="166"/>
      <c r="L80" s="166"/>
      <c r="M80" s="166"/>
    </row>
    <row r="81" spans="1:13" x14ac:dyDescent="0.35">
      <c r="A81" s="166"/>
      <c r="B81" s="166"/>
      <c r="C81" s="166"/>
      <c r="D81" s="166"/>
      <c r="E81" s="166"/>
      <c r="F81" s="166"/>
      <c r="G81" s="166"/>
      <c r="H81" s="166"/>
      <c r="I81" s="166"/>
      <c r="J81" s="166"/>
      <c r="K81" s="166"/>
      <c r="L81" s="166"/>
      <c r="M81" s="166"/>
    </row>
    <row r="82" spans="1:13" x14ac:dyDescent="0.35">
      <c r="A82" s="166"/>
      <c r="B82" s="166"/>
      <c r="C82" s="166"/>
      <c r="D82" s="166"/>
      <c r="E82" s="166"/>
      <c r="F82" s="166"/>
      <c r="G82" s="166"/>
      <c r="H82" s="166"/>
      <c r="I82" s="166"/>
      <c r="J82" s="166"/>
      <c r="K82" s="166"/>
      <c r="L82" s="166"/>
      <c r="M82" s="166"/>
    </row>
    <row r="83" spans="1:13" x14ac:dyDescent="0.35">
      <c r="A83" s="166"/>
      <c r="B83" s="166"/>
      <c r="C83" s="166"/>
      <c r="D83" s="166"/>
      <c r="E83" s="166"/>
      <c r="F83" s="166"/>
      <c r="G83" s="166"/>
      <c r="H83" s="166"/>
      <c r="I83" s="166"/>
      <c r="J83" s="166"/>
      <c r="K83" s="166"/>
      <c r="L83" s="166"/>
      <c r="M83" s="166"/>
    </row>
    <row r="84" spans="1:13" x14ac:dyDescent="0.35">
      <c r="A84" s="166"/>
      <c r="B84" s="166"/>
      <c r="C84" s="166"/>
      <c r="D84" s="166"/>
      <c r="E84" s="166"/>
      <c r="F84" s="166"/>
      <c r="G84" s="166"/>
      <c r="H84" s="166"/>
      <c r="I84" s="166"/>
      <c r="J84" s="166"/>
      <c r="K84" s="166"/>
      <c r="L84" s="166"/>
      <c r="M84" s="166"/>
    </row>
    <row r="85" spans="1:13" x14ac:dyDescent="0.35">
      <c r="A85" s="166"/>
      <c r="B85" s="166"/>
      <c r="C85" s="166"/>
      <c r="D85" s="166"/>
      <c r="E85" s="166"/>
      <c r="F85" s="166"/>
      <c r="G85" s="166"/>
      <c r="H85" s="166"/>
      <c r="I85" s="166"/>
      <c r="J85" s="166"/>
      <c r="K85" s="166"/>
      <c r="L85" s="166"/>
      <c r="M85" s="166"/>
    </row>
    <row r="86" spans="1:13" x14ac:dyDescent="0.35">
      <c r="A86" s="166"/>
      <c r="B86" s="166"/>
      <c r="C86" s="166"/>
      <c r="D86" s="166"/>
      <c r="E86" s="166"/>
      <c r="F86" s="166"/>
      <c r="G86" s="166"/>
      <c r="H86" s="166"/>
      <c r="I86" s="166"/>
      <c r="J86" s="166"/>
      <c r="K86" s="166"/>
      <c r="L86" s="166"/>
      <c r="M86" s="166"/>
    </row>
    <row r="87" spans="1:13" x14ac:dyDescent="0.35">
      <c r="A87" s="166"/>
      <c r="B87" s="166"/>
      <c r="C87" s="166"/>
      <c r="D87" s="166"/>
      <c r="E87" s="166"/>
      <c r="F87" s="166"/>
      <c r="G87" s="166"/>
      <c r="H87" s="166"/>
      <c r="I87" s="166"/>
      <c r="J87" s="166"/>
      <c r="K87" s="166"/>
      <c r="L87" s="166"/>
      <c r="M87" s="166"/>
    </row>
    <row r="88" spans="1:13" x14ac:dyDescent="0.35">
      <c r="A88" s="166"/>
      <c r="B88" s="166"/>
      <c r="C88" s="166"/>
      <c r="D88" s="166"/>
      <c r="E88" s="166"/>
      <c r="F88" s="166"/>
      <c r="G88" s="166"/>
      <c r="H88" s="166"/>
      <c r="I88" s="166"/>
      <c r="J88" s="166"/>
      <c r="K88" s="166"/>
      <c r="L88" s="166"/>
      <c r="M88" s="166"/>
    </row>
    <row r="89" spans="1:13" x14ac:dyDescent="0.35">
      <c r="A89" s="166"/>
      <c r="B89" s="166"/>
      <c r="C89" s="166"/>
      <c r="D89" s="166"/>
      <c r="E89" s="166"/>
      <c r="F89" s="166"/>
      <c r="G89" s="166"/>
      <c r="H89" s="166"/>
      <c r="I89" s="166"/>
      <c r="J89" s="166"/>
      <c r="K89" s="166"/>
      <c r="L89" s="166"/>
      <c r="M89" s="166"/>
    </row>
    <row r="90" spans="1:13" x14ac:dyDescent="0.35">
      <c r="A90" s="166"/>
      <c r="B90" s="166"/>
      <c r="C90" s="166"/>
      <c r="D90" s="166"/>
      <c r="E90" s="166"/>
      <c r="F90" s="166"/>
      <c r="G90" s="166"/>
      <c r="H90" s="166"/>
      <c r="I90" s="166"/>
      <c r="J90" s="166"/>
      <c r="K90" s="166"/>
      <c r="L90" s="166"/>
      <c r="M90" s="166"/>
    </row>
    <row r="91" spans="1:13" x14ac:dyDescent="0.35">
      <c r="A91" s="166"/>
      <c r="B91" s="166"/>
      <c r="C91" s="166"/>
      <c r="D91" s="166"/>
      <c r="E91" s="166"/>
      <c r="F91" s="166"/>
      <c r="G91" s="166"/>
      <c r="H91" s="166"/>
      <c r="I91" s="166"/>
      <c r="J91" s="166"/>
      <c r="K91" s="166"/>
      <c r="L91" s="166"/>
      <c r="M91" s="166"/>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DZ431"/>
  <sheetViews>
    <sheetView showGridLines="0" topLeftCell="A10" zoomScale="85" zoomScaleNormal="85" zoomScalePageLayoutView="80" workbookViewId="0">
      <selection activeCell="N44" sqref="K44:N44"/>
    </sheetView>
  </sheetViews>
  <sheetFormatPr defaultColWidth="7.08203125" defaultRowHeight="13" x14ac:dyDescent="0.3"/>
  <cols>
    <col min="1" max="1" width="1.33203125" style="2" customWidth="1"/>
    <col min="2" max="4" width="18.33203125" style="2" customWidth="1"/>
    <col min="5" max="15" width="13.58203125" style="2" customWidth="1"/>
    <col min="16" max="16" width="4.83203125" style="2" customWidth="1"/>
    <col min="17" max="17" width="11.08203125" style="2" customWidth="1"/>
    <col min="18" max="29" width="8.83203125" style="2" customWidth="1"/>
    <col min="30" max="30" width="8.25" style="2" customWidth="1"/>
    <col min="31" max="31" width="17.58203125" style="2" customWidth="1"/>
    <col min="32" max="32" width="14.08203125" style="2" customWidth="1"/>
    <col min="33" max="33" width="13.58203125" style="2" bestFit="1" customWidth="1"/>
    <col min="34" max="34" width="15.83203125" style="2" bestFit="1" customWidth="1"/>
    <col min="35" max="35" width="7.75" style="2" bestFit="1" customWidth="1"/>
    <col min="36" max="36" width="8" style="2" bestFit="1" customWidth="1"/>
    <col min="37" max="37" width="6.75" style="2" bestFit="1" customWidth="1"/>
    <col min="38" max="38" width="8" style="2" bestFit="1" customWidth="1"/>
    <col min="39" max="39" width="8.25" style="2" bestFit="1" customWidth="1"/>
    <col min="40" max="40" width="6" style="2" bestFit="1" customWidth="1"/>
    <col min="41" max="41" width="7" style="2" bestFit="1" customWidth="1"/>
    <col min="42" max="42" width="7.08203125" style="2" bestFit="1" customWidth="1"/>
    <col min="43" max="43" width="6.75" style="2" bestFit="1" customWidth="1"/>
    <col min="44" max="44" width="8.75" style="2" bestFit="1" customWidth="1"/>
    <col min="45" max="45" width="6.75" style="2" bestFit="1" customWidth="1"/>
    <col min="46" max="46" width="7.83203125" style="2" bestFit="1" customWidth="1"/>
    <col min="47" max="47" width="6.75" style="2" bestFit="1" customWidth="1"/>
    <col min="48" max="48" width="9.5" style="2" bestFit="1" customWidth="1"/>
    <col min="49" max="49" width="6.83203125" style="2" bestFit="1" customWidth="1"/>
    <col min="50" max="51" width="6.75" style="2" bestFit="1" customWidth="1"/>
    <col min="52" max="52" width="7.75" style="2" bestFit="1" customWidth="1"/>
    <col min="53" max="53" width="9" style="2" bestFit="1" customWidth="1"/>
    <col min="54" max="54" width="6.08203125" style="2" bestFit="1" customWidth="1"/>
    <col min="55" max="55" width="10.08203125" style="2" bestFit="1" customWidth="1"/>
    <col min="56" max="56" width="7.25" style="2" bestFit="1" customWidth="1"/>
    <col min="57" max="57" width="8.25" style="2" bestFit="1" customWidth="1"/>
    <col min="58" max="58" width="7.5" style="2" bestFit="1" customWidth="1"/>
    <col min="59" max="59" width="6.83203125" style="2" bestFit="1" customWidth="1"/>
    <col min="60" max="60" width="8.33203125" style="2" bestFit="1" customWidth="1"/>
    <col min="61" max="61" width="7.33203125" style="2" bestFit="1" customWidth="1"/>
    <col min="62" max="62" width="9.75" style="2" bestFit="1" customWidth="1"/>
    <col min="63" max="63" width="8.83203125" style="2" bestFit="1" customWidth="1"/>
    <col min="64" max="64" width="7.08203125" style="2" bestFit="1" customWidth="1"/>
    <col min="65" max="65" width="8.08203125" style="2" bestFit="1" customWidth="1"/>
    <col min="66" max="66" width="7.75" style="2" bestFit="1" customWidth="1"/>
    <col min="67" max="67" width="6.75" style="2" bestFit="1" customWidth="1"/>
    <col min="68" max="68" width="11.33203125" style="2" bestFit="1" customWidth="1"/>
    <col min="69" max="69" width="13" style="2" bestFit="1" customWidth="1"/>
    <col min="70" max="70" width="13" style="2" customWidth="1"/>
    <col min="71" max="81" width="13" style="2" bestFit="1" customWidth="1"/>
    <col min="82" max="82" width="19.5" style="2" bestFit="1" customWidth="1"/>
    <col min="83" max="83" width="24.08203125" style="2" bestFit="1" customWidth="1"/>
    <col min="84" max="86" width="15.08203125" style="2" bestFit="1" customWidth="1"/>
    <col min="87" max="87" width="24.25" style="2" bestFit="1" customWidth="1"/>
    <col min="88" max="88" width="51.75" style="2" bestFit="1" customWidth="1"/>
    <col min="89" max="101" width="21.75" style="2" bestFit="1" customWidth="1"/>
    <col min="102" max="102" width="23.33203125" style="2" bestFit="1" customWidth="1"/>
    <col min="103" max="108" width="21.75" style="2" bestFit="1" customWidth="1"/>
    <col min="109" max="109" width="25.08203125" style="2" bestFit="1" customWidth="1"/>
    <col min="110" max="115" width="21.75" style="2" bestFit="1" customWidth="1"/>
    <col min="116" max="116" width="25.08203125" style="2" bestFit="1" customWidth="1"/>
    <col min="117" max="121" width="21.75" style="2" bestFit="1" customWidth="1"/>
    <col min="122" max="122" width="26.75" style="2" bestFit="1" customWidth="1"/>
    <col min="123" max="123" width="23.08203125" style="2" bestFit="1" customWidth="1"/>
    <col min="124" max="124" width="15.75" style="2" bestFit="1" customWidth="1"/>
    <col min="125" max="127" width="14" style="2" bestFit="1" customWidth="1"/>
    <col min="128" max="128" width="15.75" style="2" bestFit="1" customWidth="1"/>
    <col min="129" max="130" width="8.33203125" style="2" bestFit="1" customWidth="1"/>
    <col min="131" max="131" width="3.5" style="2" bestFit="1" customWidth="1"/>
    <col min="132" max="133" width="8.33203125" style="2" bestFit="1" customWidth="1"/>
    <col min="134" max="134" width="3.5" style="2" bestFit="1" customWidth="1"/>
    <col min="135" max="136" width="8.33203125" style="2" bestFit="1" customWidth="1"/>
    <col min="137" max="137" width="3.5" style="2" bestFit="1" customWidth="1"/>
    <col min="138" max="139" width="8.33203125" style="2" bestFit="1" customWidth="1"/>
    <col min="140" max="140" width="3.5" style="2" bestFit="1" customWidth="1"/>
    <col min="141" max="142" width="8.33203125" style="2" bestFit="1" customWidth="1"/>
    <col min="143" max="143" width="11.33203125" style="2" bestFit="1" customWidth="1"/>
    <col min="144" max="16384" width="7.08203125" style="2"/>
  </cols>
  <sheetData>
    <row r="1" spans="2:74" s="22" customFormat="1" x14ac:dyDescent="0.3">
      <c r="C1" s="22" t="s">
        <v>0</v>
      </c>
      <c r="D1" s="22" t="s">
        <v>0</v>
      </c>
      <c r="K1" s="22" t="s">
        <v>0</v>
      </c>
      <c r="O1" s="22" t="s">
        <v>0</v>
      </c>
      <c r="P1" s="22" t="s">
        <v>0</v>
      </c>
      <c r="Q1" s="22" t="s">
        <v>0</v>
      </c>
      <c r="R1" s="22" t="s">
        <v>0</v>
      </c>
      <c r="S1" s="22" t="s">
        <v>0</v>
      </c>
      <c r="T1" s="22" t="s">
        <v>0</v>
      </c>
      <c r="U1" s="22" t="s">
        <v>0</v>
      </c>
      <c r="V1" s="22" t="s">
        <v>0</v>
      </c>
      <c r="W1" s="22" t="s">
        <v>0</v>
      </c>
      <c r="X1" s="22" t="s">
        <v>0</v>
      </c>
      <c r="Y1" s="22" t="s">
        <v>0</v>
      </c>
      <c r="Z1" s="22" t="s">
        <v>0</v>
      </c>
      <c r="AA1" s="22" t="s">
        <v>0</v>
      </c>
      <c r="AB1" s="22" t="s">
        <v>0</v>
      </c>
      <c r="AC1" s="22" t="s">
        <v>0</v>
      </c>
      <c r="AD1" s="22" t="s">
        <v>0</v>
      </c>
      <c r="AE1" s="22" t="s">
        <v>0</v>
      </c>
      <c r="AF1" s="22" t="s">
        <v>0</v>
      </c>
      <c r="AG1" s="22" t="s">
        <v>0</v>
      </c>
      <c r="AH1" s="22" t="s">
        <v>0</v>
      </c>
      <c r="AI1" s="22" t="s">
        <v>0</v>
      </c>
      <c r="AJ1" s="22" t="s">
        <v>0</v>
      </c>
      <c r="AK1" s="22" t="s">
        <v>0</v>
      </c>
      <c r="AL1" s="22" t="s">
        <v>0</v>
      </c>
      <c r="AM1" s="22" t="s">
        <v>0</v>
      </c>
      <c r="AN1" s="22" t="s">
        <v>0</v>
      </c>
      <c r="AO1" s="22" t="s">
        <v>0</v>
      </c>
      <c r="AP1" s="22" t="s">
        <v>0</v>
      </c>
      <c r="AQ1" s="22" t="s">
        <v>0</v>
      </c>
      <c r="AR1" s="22" t="s">
        <v>0</v>
      </c>
      <c r="AS1" s="22" t="s">
        <v>0</v>
      </c>
      <c r="AT1" s="22" t="s">
        <v>0</v>
      </c>
      <c r="AU1" s="22" t="s">
        <v>0</v>
      </c>
      <c r="AV1" s="22" t="s">
        <v>0</v>
      </c>
      <c r="AW1" s="22" t="s">
        <v>0</v>
      </c>
      <c r="AX1" s="22" t="s">
        <v>0</v>
      </c>
      <c r="AY1" s="22" t="s">
        <v>0</v>
      </c>
      <c r="AZ1" s="22" t="s">
        <v>0</v>
      </c>
      <c r="BA1" s="22" t="s">
        <v>0</v>
      </c>
      <c r="BB1" s="22" t="s">
        <v>0</v>
      </c>
      <c r="BC1" s="22" t="s">
        <v>0</v>
      </c>
      <c r="BD1" s="22" t="s">
        <v>0</v>
      </c>
      <c r="BE1" s="22" t="s">
        <v>0</v>
      </c>
      <c r="BF1" s="22" t="s">
        <v>0</v>
      </c>
      <c r="BG1" s="22" t="s">
        <v>0</v>
      </c>
      <c r="BH1" s="22" t="s">
        <v>0</v>
      </c>
      <c r="BI1" s="22" t="s">
        <v>0</v>
      </c>
      <c r="BJ1" s="22" t="s">
        <v>0</v>
      </c>
      <c r="BK1" s="22" t="s">
        <v>0</v>
      </c>
      <c r="BL1" s="22" t="s">
        <v>0</v>
      </c>
      <c r="BM1" s="22" t="s">
        <v>0</v>
      </c>
      <c r="BN1" s="22" t="s">
        <v>0</v>
      </c>
      <c r="BO1" s="22" t="s">
        <v>0</v>
      </c>
      <c r="BP1" s="22" t="s">
        <v>0</v>
      </c>
      <c r="BQ1" s="22" t="s">
        <v>0</v>
      </c>
      <c r="BR1" s="22" t="s">
        <v>0</v>
      </c>
      <c r="BS1" s="22" t="s">
        <v>0</v>
      </c>
      <c r="BT1" s="22" t="s">
        <v>0</v>
      </c>
      <c r="BU1" s="22" t="s">
        <v>0</v>
      </c>
      <c r="BV1" s="22" t="s">
        <v>0</v>
      </c>
    </row>
    <row r="2" spans="2:74" x14ac:dyDescent="0.3">
      <c r="B2" s="2" t="s">
        <v>11</v>
      </c>
    </row>
    <row r="3" spans="2:74" x14ac:dyDescent="0.3">
      <c r="B3" s="2" t="s">
        <v>12</v>
      </c>
    </row>
    <row r="4" spans="2:74" x14ac:dyDescent="0.3">
      <c r="B4" s="2" t="s">
        <v>402</v>
      </c>
    </row>
    <row r="5" spans="2:74" x14ac:dyDescent="0.3">
      <c r="B5" s="2" t="s">
        <v>13</v>
      </c>
    </row>
    <row r="6" spans="2:74" x14ac:dyDescent="0.3">
      <c r="C6" s="162" t="s">
        <v>14</v>
      </c>
      <c r="D6" s="162"/>
      <c r="E6" s="162"/>
      <c r="F6" s="162"/>
      <c r="G6" s="162"/>
    </row>
    <row r="7" spans="2:74" x14ac:dyDescent="0.3">
      <c r="B7" s="2" t="s">
        <v>15</v>
      </c>
    </row>
    <row r="8" spans="2:74" x14ac:dyDescent="0.3">
      <c r="B8" s="2" t="s">
        <v>16</v>
      </c>
    </row>
    <row r="9" spans="2:74" x14ac:dyDescent="0.3">
      <c r="B9" s="2" t="s">
        <v>17</v>
      </c>
    </row>
    <row r="10" spans="2:74" x14ac:dyDescent="0.3">
      <c r="B10" s="2" t="s">
        <v>18</v>
      </c>
    </row>
    <row r="11" spans="2:74" x14ac:dyDescent="0.3">
      <c r="B11" s="2" t="s">
        <v>19</v>
      </c>
    </row>
    <row r="12" spans="2:74" x14ac:dyDescent="0.3">
      <c r="B12" s="2" t="s">
        <v>20</v>
      </c>
    </row>
    <row r="13" spans="2:74" x14ac:dyDescent="0.3">
      <c r="B13" s="2" t="s">
        <v>21</v>
      </c>
    </row>
    <row r="14" spans="2:74" x14ac:dyDescent="0.3">
      <c r="B14" s="2" t="s">
        <v>22</v>
      </c>
    </row>
    <row r="15" spans="2:74" x14ac:dyDescent="0.3">
      <c r="B15" s="2" t="s">
        <v>23</v>
      </c>
    </row>
    <row r="16" spans="2:74" x14ac:dyDescent="0.3">
      <c r="B16" s="2" t="s">
        <v>24</v>
      </c>
    </row>
    <row r="17" spans="2:15" x14ac:dyDescent="0.3">
      <c r="B17" s="2" t="s">
        <v>25</v>
      </c>
      <c r="F17" s="2" t="s">
        <v>397</v>
      </c>
    </row>
    <row r="18" spans="2:15" x14ac:dyDescent="0.3">
      <c r="B18" s="2" t="s">
        <v>26</v>
      </c>
    </row>
    <row r="19" spans="2:15" ht="12" customHeight="1" x14ac:dyDescent="0.3">
      <c r="B19" s="2" t="s">
        <v>27</v>
      </c>
    </row>
    <row r="20" spans="2:15" ht="12" customHeight="1" x14ac:dyDescent="0.3">
      <c r="B20" s="2" t="s">
        <v>352</v>
      </c>
    </row>
    <row r="21" spans="2:15" ht="12" customHeight="1" x14ac:dyDescent="0.3">
      <c r="B21" s="2" t="s">
        <v>28</v>
      </c>
      <c r="D21" s="162"/>
      <c r="E21" s="162"/>
      <c r="F21" s="162"/>
      <c r="G21" s="162"/>
    </row>
    <row r="22" spans="2:15" ht="12" customHeight="1" x14ac:dyDescent="0.3">
      <c r="B22" s="2" t="s">
        <v>29</v>
      </c>
    </row>
    <row r="24" spans="2:15" ht="24.75" customHeight="1" x14ac:dyDescent="0.5">
      <c r="B24" s="9" t="s">
        <v>30</v>
      </c>
      <c r="E24" s="3"/>
      <c r="F24" s="3"/>
      <c r="G24" s="3"/>
    </row>
    <row r="25" spans="2:15" ht="16" customHeight="1" x14ac:dyDescent="0.3">
      <c r="B25" s="2" t="s">
        <v>31</v>
      </c>
    </row>
    <row r="26" spans="2:15" ht="16" customHeight="1" x14ac:dyDescent="0.3">
      <c r="E26" s="3"/>
      <c r="F26" s="3"/>
      <c r="G26" s="3"/>
    </row>
    <row r="27" spans="2:15" ht="16" customHeight="1" x14ac:dyDescent="0.3">
      <c r="B27" s="39" t="s">
        <v>32</v>
      </c>
      <c r="C27" s="37"/>
      <c r="D27" s="37"/>
      <c r="E27" s="37"/>
      <c r="F27" s="37"/>
      <c r="G27" s="37"/>
      <c r="H27" s="37"/>
      <c r="I27" s="37"/>
      <c r="J27" s="37"/>
      <c r="K27" s="37"/>
      <c r="L27" s="37"/>
      <c r="M27" s="37"/>
      <c r="N27" s="37"/>
      <c r="O27" s="17" t="str">
        <f>B45</f>
        <v>Afghanistan</v>
      </c>
    </row>
    <row r="28" spans="2:15" ht="17.149999999999999" customHeight="1" x14ac:dyDescent="0.3">
      <c r="B28" s="39" t="s">
        <v>34</v>
      </c>
      <c r="C28" s="37"/>
      <c r="D28" s="37"/>
      <c r="E28" s="37"/>
      <c r="F28" s="37"/>
      <c r="G28" s="37"/>
      <c r="H28" s="37"/>
      <c r="I28" s="37"/>
      <c r="J28" s="37"/>
      <c r="K28" s="37"/>
      <c r="L28" s="37"/>
      <c r="M28" s="37"/>
      <c r="N28" s="37"/>
      <c r="O28" s="17">
        <v>2024</v>
      </c>
    </row>
    <row r="29" spans="2:15" ht="17.149999999999999" customHeight="1" x14ac:dyDescent="0.3">
      <c r="B29" s="39" t="s">
        <v>35</v>
      </c>
      <c r="C29" s="37" t="s">
        <v>36</v>
      </c>
      <c r="D29" s="37"/>
      <c r="E29" s="37"/>
      <c r="F29" s="37"/>
      <c r="G29" s="37"/>
      <c r="H29" s="37"/>
      <c r="I29" s="37"/>
      <c r="J29" s="37"/>
      <c r="K29" s="37"/>
      <c r="L29" s="37"/>
      <c r="M29" s="37"/>
      <c r="N29" s="37"/>
      <c r="O29" s="17" t="s">
        <v>37</v>
      </c>
    </row>
    <row r="30" spans="2:15" ht="17.149999999999999" customHeight="1" x14ac:dyDescent="0.3">
      <c r="B30" s="39" t="s">
        <v>38</v>
      </c>
      <c r="C30" s="37" t="s">
        <v>39</v>
      </c>
      <c r="D30" s="37"/>
      <c r="E30" s="37"/>
      <c r="F30" s="37"/>
      <c r="G30" s="37"/>
      <c r="H30" s="37"/>
      <c r="I30" s="37"/>
      <c r="J30" s="37"/>
      <c r="K30" s="37"/>
      <c r="L30" s="37"/>
      <c r="M30" s="37"/>
      <c r="N30" s="37"/>
      <c r="O30" s="122">
        <v>45139</v>
      </c>
    </row>
    <row r="31" spans="2:15" ht="17.149999999999999" customHeight="1" x14ac:dyDescent="0.3">
      <c r="B31" s="39" t="s">
        <v>40</v>
      </c>
      <c r="C31" s="37" t="s">
        <v>41</v>
      </c>
      <c r="D31" s="37"/>
      <c r="E31" s="37"/>
      <c r="F31" s="37"/>
      <c r="G31" s="37"/>
      <c r="H31" s="37"/>
      <c r="I31" s="37"/>
      <c r="J31" s="37"/>
      <c r="K31" s="37"/>
      <c r="L31" s="37"/>
      <c r="M31" s="37"/>
      <c r="N31" s="37"/>
      <c r="O31" s="122">
        <v>45229</v>
      </c>
    </row>
    <row r="32" spans="2:15" ht="17.149999999999999" customHeight="1" x14ac:dyDescent="0.3">
      <c r="B32" s="39"/>
      <c r="C32" s="37"/>
      <c r="D32" s="37"/>
      <c r="E32" s="37"/>
      <c r="F32" s="37"/>
      <c r="G32" s="37"/>
      <c r="H32" s="37"/>
      <c r="I32" s="37"/>
      <c r="J32" s="37"/>
      <c r="K32" s="37"/>
      <c r="L32" s="37"/>
      <c r="M32" s="37"/>
      <c r="N32" s="37"/>
      <c r="O32" s="123" t="str">
        <f>IF(Calculations!Q116&lt;0,"Error", "")</f>
        <v/>
      </c>
    </row>
    <row r="33" spans="1:31" ht="17.149999999999999" customHeight="1" x14ac:dyDescent="0.3">
      <c r="B33" s="39" t="s">
        <v>42</v>
      </c>
      <c r="C33" s="37"/>
      <c r="D33" s="37"/>
      <c r="E33" s="37"/>
      <c r="F33" s="37"/>
      <c r="G33" s="37"/>
      <c r="H33" s="37"/>
      <c r="I33" s="37"/>
      <c r="J33" s="37"/>
      <c r="K33" s="37"/>
      <c r="L33" s="37"/>
      <c r="M33" s="37"/>
      <c r="N33" s="37"/>
    </row>
    <row r="34" spans="1:31" ht="17.149999999999999" customHeight="1" x14ac:dyDescent="0.3">
      <c r="B34" s="39" t="s">
        <v>43</v>
      </c>
      <c r="C34" s="37" t="s">
        <v>44</v>
      </c>
      <c r="D34" s="37"/>
      <c r="E34" s="37"/>
      <c r="F34" s="37"/>
      <c r="G34" s="37"/>
      <c r="H34" s="37"/>
      <c r="I34" s="37"/>
      <c r="J34" s="37"/>
      <c r="K34" s="37"/>
      <c r="L34" s="37"/>
      <c r="M34" s="37"/>
      <c r="N34" s="37"/>
      <c r="O34" s="17">
        <v>1</v>
      </c>
    </row>
    <row r="35" spans="1:31" ht="17.149999999999999" customHeight="1" x14ac:dyDescent="0.3">
      <c r="B35" s="39" t="s">
        <v>45</v>
      </c>
      <c r="C35" s="37" t="s">
        <v>46</v>
      </c>
      <c r="D35" s="37"/>
      <c r="E35" s="37"/>
      <c r="F35" s="37"/>
      <c r="G35" s="37"/>
      <c r="H35" s="37"/>
      <c r="I35" s="37"/>
      <c r="J35" s="37"/>
      <c r="K35" s="37"/>
      <c r="L35" s="37"/>
      <c r="M35" s="37"/>
      <c r="N35" s="37"/>
      <c r="O35" s="17">
        <v>8</v>
      </c>
      <c r="P35" s="3"/>
      <c r="Q35" s="3"/>
      <c r="R35" s="3"/>
      <c r="S35" s="3"/>
      <c r="T35" s="3"/>
      <c r="U35" s="3"/>
      <c r="V35" s="3"/>
      <c r="W35" s="3"/>
      <c r="X35" s="3"/>
      <c r="Y35" s="3"/>
      <c r="Z35" s="3"/>
      <c r="AA35" s="3"/>
      <c r="AB35" s="3"/>
      <c r="AC35" s="3"/>
      <c r="AD35" s="3"/>
      <c r="AE35" s="3"/>
    </row>
    <row r="36" spans="1:31" x14ac:dyDescent="0.3">
      <c r="P36" s="3"/>
      <c r="Q36" s="3"/>
      <c r="R36" s="3"/>
      <c r="S36" s="3"/>
      <c r="T36" s="3"/>
      <c r="U36" s="3"/>
      <c r="V36" s="3"/>
      <c r="W36" s="3"/>
      <c r="X36" s="3"/>
      <c r="Y36" s="3"/>
      <c r="Z36" s="3"/>
      <c r="AA36" s="3"/>
      <c r="AB36" s="3"/>
      <c r="AC36" s="3"/>
      <c r="AD36" s="3"/>
      <c r="AE36" s="3"/>
    </row>
    <row r="37" spans="1:31" x14ac:dyDescent="0.3">
      <c r="K37" s="3"/>
      <c r="L37" s="3"/>
      <c r="M37" s="3"/>
      <c r="N37" s="3"/>
      <c r="O37" s="3"/>
      <c r="P37" s="3"/>
      <c r="Q37" s="3"/>
      <c r="R37" s="3"/>
      <c r="S37" s="3"/>
      <c r="T37" s="3"/>
      <c r="U37" s="3"/>
      <c r="V37" s="3"/>
      <c r="W37" s="3"/>
      <c r="X37" s="3"/>
      <c r="Y37" s="3"/>
      <c r="Z37" s="3"/>
      <c r="AA37" s="3"/>
      <c r="AB37" s="3"/>
      <c r="AC37" s="3"/>
      <c r="AD37" s="3"/>
      <c r="AE37" s="3"/>
    </row>
    <row r="38" spans="1:31" x14ac:dyDescent="0.3">
      <c r="B38" s="60" t="s">
        <v>47</v>
      </c>
      <c r="C38" s="61"/>
      <c r="D38" s="61"/>
      <c r="E38" s="61"/>
      <c r="F38" s="61"/>
      <c r="G38" s="61"/>
      <c r="H38" s="54"/>
      <c r="I38" s="54"/>
      <c r="J38" s="54"/>
      <c r="K38" s="55"/>
      <c r="L38" s="55"/>
      <c r="M38" s="55"/>
      <c r="N38" s="55"/>
      <c r="O38" s="40" t="s">
        <v>48</v>
      </c>
      <c r="P38" s="3"/>
      <c r="Q38" s="3"/>
      <c r="R38" s="3"/>
      <c r="S38" s="3"/>
      <c r="T38" s="3"/>
      <c r="U38" s="3"/>
      <c r="V38" s="3"/>
      <c r="W38" s="3"/>
      <c r="X38" s="3"/>
      <c r="Y38" s="3"/>
      <c r="Z38" s="3"/>
      <c r="AA38" s="3"/>
      <c r="AB38" s="3"/>
      <c r="AC38" s="3"/>
      <c r="AD38" s="3"/>
      <c r="AE38" s="3"/>
    </row>
    <row r="39" spans="1:31" x14ac:dyDescent="0.3">
      <c r="B39" s="261" t="s">
        <v>49</v>
      </c>
      <c r="C39" s="260"/>
      <c r="D39" s="260"/>
      <c r="E39" s="260"/>
      <c r="F39" s="260"/>
      <c r="G39" s="260"/>
      <c r="H39" s="54"/>
      <c r="I39" s="54"/>
      <c r="J39" s="54"/>
      <c r="K39" s="55"/>
      <c r="L39" s="55"/>
      <c r="M39" s="55"/>
      <c r="N39" s="55"/>
      <c r="O39" s="40" t="s">
        <v>50</v>
      </c>
      <c r="P39" s="3"/>
      <c r="Q39" s="3"/>
      <c r="R39" s="3"/>
      <c r="S39" s="3"/>
      <c r="T39" s="3"/>
      <c r="U39" s="3"/>
      <c r="V39" s="3"/>
      <c r="W39" s="3"/>
      <c r="X39" s="3"/>
      <c r="Y39" s="3"/>
      <c r="Z39" s="3"/>
      <c r="AA39" s="3"/>
      <c r="AB39" s="3"/>
      <c r="AC39" s="3"/>
      <c r="AD39" s="3"/>
      <c r="AE39" s="3"/>
    </row>
    <row r="40" spans="1:31" x14ac:dyDescent="0.3">
      <c r="B40" s="62" t="s">
        <v>51</v>
      </c>
      <c r="C40" s="63"/>
      <c r="D40" s="63"/>
      <c r="E40" s="63"/>
      <c r="F40" s="63"/>
      <c r="G40" s="63"/>
      <c r="H40" s="54"/>
      <c r="I40" s="54"/>
      <c r="J40" s="54"/>
      <c r="K40" s="55"/>
      <c r="L40" s="55"/>
      <c r="M40" s="55"/>
      <c r="N40" s="55"/>
      <c r="O40" s="40" t="s">
        <v>52</v>
      </c>
    </row>
    <row r="41" spans="1:31" ht="16" customHeight="1" x14ac:dyDescent="0.3">
      <c r="B41" s="64" t="s">
        <v>53</v>
      </c>
      <c r="C41" s="65"/>
      <c r="D41" s="65"/>
      <c r="E41" s="66"/>
      <c r="F41" s="66"/>
      <c r="G41" s="66"/>
      <c r="H41" s="54"/>
      <c r="I41" s="54"/>
      <c r="J41" s="54"/>
      <c r="K41" s="55"/>
      <c r="L41" s="55"/>
      <c r="M41" s="55"/>
      <c r="N41" s="55"/>
      <c r="O41" s="56" t="s">
        <v>54</v>
      </c>
      <c r="AD41" s="3"/>
    </row>
    <row r="42" spans="1:31" ht="16" customHeight="1" x14ac:dyDescent="0.3">
      <c r="E42" s="3"/>
      <c r="F42" s="3"/>
      <c r="G42" s="3"/>
      <c r="K42" s="3"/>
      <c r="L42" s="3"/>
      <c r="M42" s="3"/>
      <c r="N42" s="3"/>
      <c r="O42" s="3"/>
      <c r="AD42" s="3"/>
    </row>
    <row r="43" spans="1:31" ht="72" x14ac:dyDescent="0.35">
      <c r="B43" s="143" t="s">
        <v>55</v>
      </c>
      <c r="C43" s="143" t="s">
        <v>56</v>
      </c>
      <c r="D43" s="143" t="s">
        <v>57</v>
      </c>
      <c r="E43" s="144"/>
      <c r="F43" s="144"/>
      <c r="G43" s="144"/>
      <c r="H43" s="144"/>
      <c r="I43" s="144"/>
      <c r="J43" s="144"/>
      <c r="K43" s="144"/>
      <c r="L43" s="144"/>
      <c r="M43" s="144"/>
      <c r="N43" s="144"/>
      <c r="O43" s="144"/>
      <c r="P43" s="3"/>
      <c r="AD43" s="14"/>
      <c r="AE43" s="3"/>
    </row>
    <row r="44" spans="1:31" ht="52.5" customHeight="1" x14ac:dyDescent="0.35">
      <c r="B44" s="150" t="s">
        <v>58</v>
      </c>
      <c r="C44" s="150" t="s">
        <v>59</v>
      </c>
      <c r="D44" s="151" t="s">
        <v>60</v>
      </c>
      <c r="E44" s="145" t="s">
        <v>389</v>
      </c>
      <c r="F44" s="145" t="s">
        <v>390</v>
      </c>
      <c r="G44" s="145" t="s">
        <v>391</v>
      </c>
      <c r="H44" s="147" t="s">
        <v>401</v>
      </c>
      <c r="I44" s="147" t="s">
        <v>395</v>
      </c>
      <c r="J44" s="147" t="s">
        <v>396</v>
      </c>
      <c r="K44" s="148" t="s">
        <v>403</v>
      </c>
      <c r="L44" s="148" t="s">
        <v>404</v>
      </c>
      <c r="M44" s="148" t="s">
        <v>405</v>
      </c>
      <c r="N44" s="148" t="s">
        <v>406</v>
      </c>
      <c r="O44" s="149" t="s">
        <v>64</v>
      </c>
      <c r="P44" s="3"/>
      <c r="AD44" s="14"/>
      <c r="AE44" s="3"/>
    </row>
    <row r="45" spans="1:31" ht="15.5" x14ac:dyDescent="0.35">
      <c r="B45" s="262" t="s">
        <v>33</v>
      </c>
      <c r="C45" s="262"/>
      <c r="D45" s="263">
        <v>42239854</v>
      </c>
      <c r="E45" s="264">
        <v>0.114</v>
      </c>
      <c r="F45" s="264"/>
      <c r="G45" s="264"/>
      <c r="H45" s="264">
        <v>3.1E-2</v>
      </c>
      <c r="I45" s="264"/>
      <c r="J45" s="264"/>
      <c r="K45" s="265">
        <v>6.2370000000000002E-2</v>
      </c>
      <c r="L45" s="265"/>
      <c r="M45" s="265"/>
      <c r="N45" s="265"/>
      <c r="O45" s="266">
        <v>9.4E-2</v>
      </c>
      <c r="Q45" s="3"/>
      <c r="R45" s="217" t="s">
        <v>65</v>
      </c>
      <c r="S45" s="41" t="s">
        <v>66</v>
      </c>
      <c r="T45" s="41" t="s">
        <v>67</v>
      </c>
      <c r="U45" s="41" t="s">
        <v>68</v>
      </c>
      <c r="V45" s="41" t="s">
        <v>69</v>
      </c>
      <c r="W45" s="41" t="s">
        <v>70</v>
      </c>
      <c r="X45" s="41" t="s">
        <v>71</v>
      </c>
      <c r="Y45" s="41" t="s">
        <v>72</v>
      </c>
      <c r="Z45" s="41" t="s">
        <v>73</v>
      </c>
      <c r="AA45" s="41" t="s">
        <v>74</v>
      </c>
      <c r="AB45" s="41" t="s">
        <v>75</v>
      </c>
      <c r="AC45" s="217" t="s">
        <v>76</v>
      </c>
      <c r="AD45" s="14"/>
      <c r="AE45" s="3"/>
    </row>
    <row r="46" spans="1:31" ht="15.5" x14ac:dyDescent="0.35">
      <c r="B46" s="7"/>
      <c r="C46" s="163"/>
      <c r="D46" s="13"/>
      <c r="E46" s="267"/>
      <c r="F46" s="267"/>
      <c r="G46" s="267"/>
      <c r="H46" s="267"/>
      <c r="I46" s="267"/>
      <c r="J46" s="267"/>
      <c r="K46" s="268"/>
      <c r="L46" s="268"/>
      <c r="M46" s="268"/>
      <c r="N46" s="268"/>
      <c r="O46" s="269"/>
      <c r="Q46" s="216" t="s">
        <v>77</v>
      </c>
      <c r="R46" s="239"/>
      <c r="S46" s="240"/>
      <c r="T46" s="240"/>
      <c r="U46" s="240"/>
      <c r="V46" s="240"/>
      <c r="W46" s="240"/>
      <c r="X46" s="240"/>
      <c r="Y46" s="240"/>
      <c r="Z46" s="240"/>
      <c r="AA46" s="240"/>
      <c r="AB46" s="240"/>
      <c r="AC46" s="250"/>
      <c r="AD46" s="222" t="s">
        <v>362</v>
      </c>
      <c r="AE46" s="3"/>
    </row>
    <row r="47" spans="1:31" s="8" customFormat="1" ht="15.5" x14ac:dyDescent="0.35">
      <c r="A47" s="2"/>
      <c r="B47" s="262"/>
      <c r="C47" s="262" t="s">
        <v>80</v>
      </c>
      <c r="D47" s="263">
        <v>2680985.34</v>
      </c>
      <c r="E47" s="264">
        <v>9.3475173302648484E-2</v>
      </c>
      <c r="F47" s="264"/>
      <c r="G47" s="264"/>
      <c r="H47" s="264">
        <v>3.0055448454957098E-2</v>
      </c>
      <c r="I47" s="264"/>
      <c r="J47" s="264"/>
      <c r="K47" s="265">
        <v>6.0584797579868913E-2</v>
      </c>
      <c r="L47" s="265"/>
      <c r="M47" s="265"/>
      <c r="N47" s="265"/>
      <c r="O47" s="266">
        <v>0.218</v>
      </c>
      <c r="P47" s="2"/>
      <c r="Q47" s="3"/>
      <c r="R47" s="243"/>
      <c r="S47" s="241"/>
      <c r="T47" s="241"/>
      <c r="U47" s="241"/>
      <c r="V47" s="241"/>
      <c r="W47" s="241"/>
      <c r="X47" s="241"/>
      <c r="Y47" s="241"/>
      <c r="Z47" s="242"/>
      <c r="AA47" s="241"/>
      <c r="AB47" s="241"/>
      <c r="AC47" s="241"/>
      <c r="AD47" s="249" t="s">
        <v>78</v>
      </c>
      <c r="AE47" s="14"/>
    </row>
    <row r="48" spans="1:31" s="8" customFormat="1" ht="15.5" x14ac:dyDescent="0.35">
      <c r="A48" s="2"/>
      <c r="B48" s="7"/>
      <c r="C48" s="7" t="s">
        <v>82</v>
      </c>
      <c r="D48" s="13">
        <v>1542806.1</v>
      </c>
      <c r="E48" s="267">
        <v>0.13100000000000001</v>
      </c>
      <c r="F48" s="267"/>
      <c r="G48" s="267"/>
      <c r="H48" s="267">
        <v>0.03</v>
      </c>
      <c r="I48" s="267"/>
      <c r="J48" s="267"/>
      <c r="K48" s="268">
        <v>6.0479999999999999E-2</v>
      </c>
      <c r="L48" s="268"/>
      <c r="M48" s="268"/>
      <c r="N48" s="268"/>
      <c r="O48" s="269">
        <v>0.16600000000000001</v>
      </c>
      <c r="P48" s="3"/>
      <c r="Q48" s="3"/>
      <c r="R48" s="243"/>
      <c r="S48" s="244"/>
      <c r="T48" s="244"/>
      <c r="U48" s="242"/>
      <c r="V48" s="244"/>
      <c r="W48" s="244"/>
      <c r="X48" s="244"/>
      <c r="Y48" s="244"/>
      <c r="Z48" s="244"/>
      <c r="AA48" s="244"/>
      <c r="AB48" s="244"/>
      <c r="AC48" s="241"/>
      <c r="AD48" s="223" t="s">
        <v>81</v>
      </c>
      <c r="AE48" s="14"/>
    </row>
    <row r="49" spans="1:99" s="8" customFormat="1" ht="15.5" x14ac:dyDescent="0.35">
      <c r="A49" s="2"/>
      <c r="B49" s="262"/>
      <c r="C49" s="262" t="s">
        <v>84</v>
      </c>
      <c r="D49" s="263">
        <v>2836525.14</v>
      </c>
      <c r="E49" s="264">
        <v>9.8414436446626882E-2</v>
      </c>
      <c r="F49" s="264"/>
      <c r="G49" s="264"/>
      <c r="H49" s="264">
        <v>2.547444241066605E-2</v>
      </c>
      <c r="I49" s="264"/>
      <c r="J49" s="264"/>
      <c r="K49" s="265">
        <v>5.1926696156158837E-2</v>
      </c>
      <c r="L49" s="265"/>
      <c r="M49" s="265"/>
      <c r="N49" s="265"/>
      <c r="O49" s="266">
        <v>0.10099999999999999</v>
      </c>
      <c r="P49" s="3"/>
      <c r="Q49" s="14"/>
      <c r="R49" s="243"/>
      <c r="S49" s="244"/>
      <c r="T49" s="244"/>
      <c r="U49" s="244"/>
      <c r="V49" s="244"/>
      <c r="W49" s="244"/>
      <c r="X49" s="244"/>
      <c r="Y49" s="244"/>
      <c r="Z49" s="244"/>
      <c r="AA49" s="244"/>
      <c r="AB49" s="244"/>
      <c r="AC49" s="241"/>
      <c r="AD49" s="224" t="s">
        <v>83</v>
      </c>
      <c r="AE49" s="14"/>
    </row>
    <row r="50" spans="1:99" s="8" customFormat="1" ht="15.5" x14ac:dyDescent="0.35">
      <c r="A50" s="2"/>
      <c r="B50" s="7"/>
      <c r="C50" s="7" t="s">
        <v>86</v>
      </c>
      <c r="D50" s="13">
        <v>4142095.56</v>
      </c>
      <c r="E50" s="267">
        <v>5.651194319090929E-2</v>
      </c>
      <c r="F50" s="267"/>
      <c r="G50" s="267"/>
      <c r="H50" s="267">
        <v>1.1977086325459676E-2</v>
      </c>
      <c r="I50" s="267"/>
      <c r="J50" s="267"/>
      <c r="K50" s="268">
        <v>2.6416693155118787E-2</v>
      </c>
      <c r="L50" s="268"/>
      <c r="M50" s="268"/>
      <c r="N50" s="268"/>
      <c r="O50" s="269">
        <v>0.16200000000000001</v>
      </c>
      <c r="P50" s="14"/>
      <c r="Q50" s="14"/>
      <c r="R50" s="243"/>
      <c r="S50" s="244"/>
      <c r="T50" s="244"/>
      <c r="U50" s="244"/>
      <c r="V50" s="244"/>
      <c r="W50" s="244"/>
      <c r="X50" s="244"/>
      <c r="Y50" s="244"/>
      <c r="Z50" s="244"/>
      <c r="AA50" s="244"/>
      <c r="AB50" s="244"/>
      <c r="AC50" s="241"/>
      <c r="AD50" s="225" t="s">
        <v>85</v>
      </c>
      <c r="AE50" s="14"/>
    </row>
    <row r="51" spans="1:99" s="8" customFormat="1" ht="15.65" customHeight="1" x14ac:dyDescent="0.35">
      <c r="B51" s="262"/>
      <c r="C51" s="262" t="s">
        <v>89</v>
      </c>
      <c r="D51" s="263">
        <v>1391176.98</v>
      </c>
      <c r="E51" s="264">
        <v>4.9807175082149227E-2</v>
      </c>
      <c r="F51" s="264"/>
      <c r="G51" s="264"/>
      <c r="H51" s="264">
        <v>1.1647856341832014E-2</v>
      </c>
      <c r="I51" s="264"/>
      <c r="J51" s="264"/>
      <c r="K51" s="265">
        <v>2.5794448486062504E-2</v>
      </c>
      <c r="L51" s="265"/>
      <c r="M51" s="265"/>
      <c r="N51" s="265"/>
      <c r="O51" s="266">
        <v>0.11199999999999999</v>
      </c>
      <c r="Q51" s="8" t="s">
        <v>87</v>
      </c>
      <c r="R51" s="243"/>
      <c r="S51" s="242"/>
      <c r="T51" s="242"/>
      <c r="U51" s="244"/>
      <c r="V51" s="244"/>
      <c r="W51" s="245"/>
      <c r="X51" s="245"/>
      <c r="Y51" s="245"/>
      <c r="Z51" s="245"/>
      <c r="AA51" s="244"/>
      <c r="AB51" s="244"/>
      <c r="AC51" s="241"/>
      <c r="AD51" s="226" t="s">
        <v>364</v>
      </c>
      <c r="AE51" s="14"/>
    </row>
    <row r="52" spans="1:99" s="8" customFormat="1" ht="15.65" customHeight="1" x14ac:dyDescent="0.35">
      <c r="B52" s="7"/>
      <c r="C52" s="7" t="s">
        <v>90</v>
      </c>
      <c r="D52" s="13">
        <v>1432624.68</v>
      </c>
      <c r="E52" s="267">
        <v>5.2810694544647187E-2</v>
      </c>
      <c r="F52" s="267"/>
      <c r="G52" s="267"/>
      <c r="H52" s="267">
        <v>1.0346067048592493E-2</v>
      </c>
      <c r="I52" s="267"/>
      <c r="J52" s="267"/>
      <c r="K52" s="268">
        <v>2.3334066721839811E-2</v>
      </c>
      <c r="L52" s="268"/>
      <c r="M52" s="268"/>
      <c r="N52" s="268"/>
      <c r="O52" s="269">
        <v>9.5000000000000001E-2</v>
      </c>
      <c r="R52" s="243"/>
      <c r="S52" s="244"/>
      <c r="T52" s="244"/>
      <c r="U52" s="244"/>
      <c r="V52" s="244"/>
      <c r="W52" s="242"/>
      <c r="X52" s="242"/>
      <c r="Y52" s="244"/>
      <c r="Z52" s="244"/>
      <c r="AA52" s="244"/>
      <c r="AB52" s="244"/>
      <c r="AC52" s="241"/>
      <c r="AD52" s="227" t="s">
        <v>88</v>
      </c>
      <c r="AE52" s="14"/>
    </row>
    <row r="53" spans="1:99" ht="15.65" customHeight="1" x14ac:dyDescent="0.35">
      <c r="A53" s="8"/>
      <c r="B53" s="262"/>
      <c r="C53" s="262" t="s">
        <v>92</v>
      </c>
      <c r="D53" s="263">
        <v>1578877.38</v>
      </c>
      <c r="E53" s="264">
        <v>3.9427477059562489E-2</v>
      </c>
      <c r="F53" s="264"/>
      <c r="G53" s="264"/>
      <c r="H53" s="264">
        <v>1.3517533384502607E-2</v>
      </c>
      <c r="I53" s="264"/>
      <c r="J53" s="264"/>
      <c r="K53" s="265">
        <v>2.9328138096709925E-2</v>
      </c>
      <c r="L53" s="265"/>
      <c r="M53" s="265"/>
      <c r="N53" s="265"/>
      <c r="O53" s="266">
        <v>7.5999999999999998E-2</v>
      </c>
      <c r="P53" s="14"/>
      <c r="Q53" s="14"/>
      <c r="R53" s="243"/>
      <c r="S53" s="244"/>
      <c r="T53" s="244"/>
      <c r="U53" s="244"/>
      <c r="V53" s="244"/>
      <c r="W53" s="244"/>
      <c r="X53" s="244"/>
      <c r="Y53" s="244"/>
      <c r="Z53" s="244"/>
      <c r="AA53" s="244"/>
      <c r="AB53" s="244"/>
      <c r="AC53" s="241"/>
      <c r="AD53" s="228" t="s">
        <v>363</v>
      </c>
    </row>
    <row r="54" spans="1:99" s="5" customFormat="1" ht="15.65" customHeight="1" x14ac:dyDescent="0.3">
      <c r="A54" s="8"/>
      <c r="B54" s="7"/>
      <c r="C54" s="7" t="s">
        <v>94</v>
      </c>
      <c r="D54" s="13">
        <v>3106925.1</v>
      </c>
      <c r="E54" s="267">
        <v>3.7345187182510869E-2</v>
      </c>
      <c r="F54" s="267"/>
      <c r="G54" s="267"/>
      <c r="H54" s="267">
        <v>1.3372892023830067E-2</v>
      </c>
      <c r="I54" s="267"/>
      <c r="J54" s="267"/>
      <c r="K54" s="268">
        <v>2.9054765925038827E-2</v>
      </c>
      <c r="L54" s="268"/>
      <c r="M54" s="268"/>
      <c r="N54" s="268"/>
      <c r="O54" s="269">
        <v>0.16399999999999998</v>
      </c>
      <c r="P54" s="2"/>
      <c r="Q54" s="8"/>
      <c r="R54" s="243"/>
      <c r="S54" s="242"/>
      <c r="T54" s="242"/>
      <c r="U54" s="242"/>
      <c r="V54" s="242"/>
      <c r="W54" s="244"/>
      <c r="X54" s="244"/>
      <c r="Y54" s="246"/>
      <c r="Z54" s="246"/>
      <c r="AA54" s="242"/>
      <c r="AB54" s="242"/>
      <c r="AC54" s="241"/>
      <c r="AD54" s="229" t="s">
        <v>91</v>
      </c>
      <c r="AE54" s="23"/>
    </row>
    <row r="55" spans="1:99" s="6" customFormat="1" ht="15.65" customHeight="1" x14ac:dyDescent="0.3">
      <c r="A55" s="8"/>
      <c r="B55" s="262"/>
      <c r="C55" s="262" t="s">
        <v>96</v>
      </c>
      <c r="D55" s="263">
        <v>3823090.56</v>
      </c>
      <c r="E55" s="264">
        <v>0.19600000000000001</v>
      </c>
      <c r="F55" s="264"/>
      <c r="G55" s="264"/>
      <c r="H55" s="264">
        <v>7.2000000000000008E-2</v>
      </c>
      <c r="I55" s="264"/>
      <c r="J55" s="264"/>
      <c r="K55" s="265">
        <v>0.13986000000000001</v>
      </c>
      <c r="L55" s="265"/>
      <c r="M55" s="265"/>
      <c r="N55" s="265"/>
      <c r="O55" s="266">
        <v>3.1E-2</v>
      </c>
      <c r="P55" s="23"/>
      <c r="Q55" s="8"/>
      <c r="R55" s="243"/>
      <c r="S55" s="244"/>
      <c r="T55" s="244"/>
      <c r="U55" s="244"/>
      <c r="V55" s="244"/>
      <c r="W55" s="244"/>
      <c r="X55" s="244"/>
      <c r="Y55" s="244"/>
      <c r="Z55" s="244"/>
      <c r="AA55" s="244"/>
      <c r="AB55" s="244"/>
      <c r="AC55" s="241"/>
      <c r="AD55" s="230" t="s">
        <v>95</v>
      </c>
      <c r="AE55" s="23"/>
    </row>
    <row r="56" spans="1:99" s="8" customFormat="1" ht="15.65" customHeight="1" x14ac:dyDescent="0.3">
      <c r="B56" s="7"/>
      <c r="C56" s="7" t="s">
        <v>99</v>
      </c>
      <c r="D56" s="13">
        <v>2147058.1800000002</v>
      </c>
      <c r="E56" s="267">
        <v>0.20699999999999999</v>
      </c>
      <c r="F56" s="267"/>
      <c r="G56" s="267"/>
      <c r="H56" s="267">
        <v>8.2000000000000003E-2</v>
      </c>
      <c r="I56" s="267"/>
      <c r="J56" s="267"/>
      <c r="K56" s="268">
        <v>0.15876000000000001</v>
      </c>
      <c r="L56" s="268"/>
      <c r="M56" s="268"/>
      <c r="N56" s="268"/>
      <c r="O56" s="269">
        <v>7.5999999999999998E-2</v>
      </c>
      <c r="P56" s="23"/>
      <c r="Q56" s="2" t="s">
        <v>97</v>
      </c>
      <c r="R56" s="243"/>
      <c r="S56" s="244"/>
      <c r="T56" s="244"/>
      <c r="U56" s="244"/>
      <c r="V56" s="244"/>
      <c r="W56" s="244"/>
      <c r="X56" s="244"/>
      <c r="Y56" s="244"/>
      <c r="Z56" s="244"/>
      <c r="AA56" s="244"/>
      <c r="AB56" s="244"/>
      <c r="AC56" s="241"/>
      <c r="AD56" s="231" t="s">
        <v>367</v>
      </c>
      <c r="AE56" s="23"/>
    </row>
    <row r="57" spans="1:99" s="8" customFormat="1" ht="15.65" customHeight="1" x14ac:dyDescent="0.35">
      <c r="A57" s="2"/>
      <c r="B57" s="262"/>
      <c r="C57" s="262" t="s">
        <v>100</v>
      </c>
      <c r="D57" s="263">
        <v>2877125.2199999997</v>
      </c>
      <c r="E57" s="264">
        <v>0.127</v>
      </c>
      <c r="F57" s="264"/>
      <c r="G57" s="264"/>
      <c r="H57" s="264">
        <v>0.03</v>
      </c>
      <c r="I57" s="264"/>
      <c r="J57" s="264"/>
      <c r="K57" s="265">
        <v>6.0479999999999999E-2</v>
      </c>
      <c r="L57" s="265"/>
      <c r="M57" s="265"/>
      <c r="N57" s="265"/>
      <c r="O57" s="266">
        <v>3.7000000000000005E-2</v>
      </c>
      <c r="P57" s="23"/>
      <c r="Q57" s="5"/>
      <c r="R57" s="243"/>
      <c r="S57" s="244"/>
      <c r="T57" s="244"/>
      <c r="U57" s="244"/>
      <c r="V57" s="244"/>
      <c r="W57" s="244"/>
      <c r="X57" s="244"/>
      <c r="Y57" s="244"/>
      <c r="Z57" s="244"/>
      <c r="AA57" s="244"/>
      <c r="AB57" s="244"/>
      <c r="AC57" s="241"/>
      <c r="AD57" s="232" t="s">
        <v>101</v>
      </c>
      <c r="AE57" s="23"/>
      <c r="CG57"/>
      <c r="CH57"/>
    </row>
    <row r="58" spans="1:99" s="8" customFormat="1" ht="15.65" customHeight="1" x14ac:dyDescent="0.35">
      <c r="A58" s="5"/>
      <c r="B58" s="7"/>
      <c r="C58" s="7" t="s">
        <v>102</v>
      </c>
      <c r="D58" s="13">
        <v>5900680.6200000001</v>
      </c>
      <c r="E58" s="267">
        <v>0.109</v>
      </c>
      <c r="F58" s="267"/>
      <c r="G58" s="267"/>
      <c r="H58" s="267">
        <v>3.4000000000000002E-2</v>
      </c>
      <c r="I58" s="267"/>
      <c r="J58" s="267"/>
      <c r="K58" s="268">
        <v>6.8040000000000003E-2</v>
      </c>
      <c r="L58" s="268"/>
      <c r="M58" s="268"/>
      <c r="N58" s="268"/>
      <c r="O58" s="269">
        <v>0.10800000000000001</v>
      </c>
      <c r="P58" s="23"/>
      <c r="Q58" s="6"/>
      <c r="R58" s="243"/>
      <c r="S58" s="244"/>
      <c r="T58" s="244"/>
      <c r="U58" s="244"/>
      <c r="V58" s="244"/>
      <c r="W58" s="244"/>
      <c r="X58" s="244"/>
      <c r="Y58" s="244"/>
      <c r="Z58" s="244"/>
      <c r="AA58" s="244"/>
      <c r="AB58" s="244"/>
      <c r="AC58" s="241"/>
      <c r="AD58" s="233" t="s">
        <v>103</v>
      </c>
      <c r="AE58" s="23"/>
      <c r="CG58"/>
      <c r="CH58"/>
    </row>
    <row r="59" spans="1:99" s="8" customFormat="1" ht="15.65" customHeight="1" x14ac:dyDescent="0.35">
      <c r="A59" s="6"/>
      <c r="B59" s="262"/>
      <c r="C59" s="262" t="s">
        <v>104</v>
      </c>
      <c r="D59" s="263">
        <v>1682694</v>
      </c>
      <c r="E59" s="264">
        <v>6.2658629150474848E-2</v>
      </c>
      <c r="F59" s="264"/>
      <c r="G59" s="264"/>
      <c r="H59" s="264">
        <v>1.8547803969158352E-2</v>
      </c>
      <c r="I59" s="264"/>
      <c r="J59" s="264"/>
      <c r="K59" s="265">
        <v>3.883534950170929E-2</v>
      </c>
      <c r="L59" s="265"/>
      <c r="M59" s="265"/>
      <c r="N59" s="265"/>
      <c r="O59" s="266">
        <v>0.20199999999999999</v>
      </c>
      <c r="P59" s="23"/>
      <c r="R59" s="243"/>
      <c r="S59" s="242"/>
      <c r="T59" s="244"/>
      <c r="U59" s="242"/>
      <c r="V59" s="242"/>
      <c r="W59" s="242"/>
      <c r="X59" s="242"/>
      <c r="Y59" s="242"/>
      <c r="Z59" s="244"/>
      <c r="AA59" s="244"/>
      <c r="AB59" s="244"/>
      <c r="AC59" s="241"/>
      <c r="AD59" s="234" t="s">
        <v>98</v>
      </c>
      <c r="AE59" s="23"/>
      <c r="CG59"/>
      <c r="CH59"/>
    </row>
    <row r="60" spans="1:99" s="8" customFormat="1" ht="15.65" customHeight="1" x14ac:dyDescent="0.35">
      <c r="B60" s="7"/>
      <c r="C60" s="7" t="s">
        <v>106</v>
      </c>
      <c r="D60" s="13">
        <v>13842577.080000002</v>
      </c>
      <c r="E60" s="267">
        <v>6.5359566821275444E-2</v>
      </c>
      <c r="F60" s="267"/>
      <c r="G60" s="267"/>
      <c r="H60" s="267">
        <v>1.8071458541982319E-2</v>
      </c>
      <c r="I60" s="267"/>
      <c r="J60" s="267"/>
      <c r="K60" s="268">
        <v>3.7935056644346585E-2</v>
      </c>
      <c r="L60" s="268"/>
      <c r="M60" s="268"/>
      <c r="N60" s="268"/>
      <c r="O60" s="269">
        <v>4.0999999999999995E-2</v>
      </c>
      <c r="P60" s="23"/>
      <c r="R60" s="243"/>
      <c r="S60" s="242"/>
      <c r="T60" s="242"/>
      <c r="U60" s="242"/>
      <c r="V60" s="242"/>
      <c r="W60" s="242"/>
      <c r="X60" s="242"/>
      <c r="Y60" s="242"/>
      <c r="Z60" s="244"/>
      <c r="AA60" s="244"/>
      <c r="AB60" s="244"/>
      <c r="AC60" s="241"/>
      <c r="AD60" s="235" t="s">
        <v>366</v>
      </c>
      <c r="AE60" s="23"/>
      <c r="CG60"/>
      <c r="CH60"/>
      <c r="CI60"/>
      <c r="CJ60"/>
      <c r="CK60"/>
      <c r="CL60"/>
      <c r="CM60"/>
      <c r="CN60"/>
      <c r="CO60"/>
      <c r="CP60"/>
      <c r="CQ60"/>
      <c r="CR60"/>
      <c r="CS60"/>
      <c r="CT60"/>
      <c r="CU60"/>
    </row>
    <row r="61" spans="1:99" s="8" customFormat="1" ht="15.65" customHeight="1" x14ac:dyDescent="0.35">
      <c r="B61" s="262"/>
      <c r="C61" s="262" t="s">
        <v>109</v>
      </c>
      <c r="D61" s="263">
        <v>3833525.16</v>
      </c>
      <c r="E61" s="264">
        <v>0.183</v>
      </c>
      <c r="F61" s="264"/>
      <c r="G61" s="264"/>
      <c r="H61" s="264">
        <v>0.06</v>
      </c>
      <c r="I61" s="264"/>
      <c r="J61" s="264"/>
      <c r="K61" s="265">
        <v>0.11717999999999999</v>
      </c>
      <c r="L61" s="265"/>
      <c r="M61" s="265"/>
      <c r="N61" s="265"/>
      <c r="O61" s="266">
        <v>3.7000000000000005E-2</v>
      </c>
      <c r="P61" s="23"/>
      <c r="Q61" s="3" t="s">
        <v>105</v>
      </c>
      <c r="R61" s="243"/>
      <c r="S61" s="244"/>
      <c r="T61" s="242"/>
      <c r="U61" s="244"/>
      <c r="V61" s="244"/>
      <c r="W61" s="244"/>
      <c r="X61" s="244"/>
      <c r="Y61" s="244"/>
      <c r="Z61" s="244"/>
      <c r="AA61" s="244"/>
      <c r="AB61" s="244"/>
      <c r="AC61" s="241"/>
      <c r="AD61" s="238" t="s">
        <v>105</v>
      </c>
      <c r="AE61" s="23"/>
      <c r="CG61"/>
      <c r="CH61"/>
      <c r="CI61"/>
      <c r="CJ61"/>
      <c r="CK61"/>
      <c r="CL61"/>
      <c r="CM61"/>
      <c r="CN61"/>
      <c r="CO61"/>
      <c r="CP61"/>
      <c r="CQ61"/>
      <c r="CR61"/>
      <c r="CS61"/>
      <c r="CT61"/>
      <c r="CU61"/>
    </row>
    <row r="62" spans="1:99" s="8" customFormat="1" ht="15.65" customHeight="1" x14ac:dyDescent="0.35">
      <c r="B62" s="7"/>
      <c r="C62" s="7" t="s">
        <v>110</v>
      </c>
      <c r="D62" s="13">
        <v>1371629.7000000002</v>
      </c>
      <c r="E62" s="267">
        <v>7.4334919140947586E-2</v>
      </c>
      <c r="F62" s="267"/>
      <c r="G62" s="267"/>
      <c r="H62" s="267">
        <v>1.9860931511157573E-2</v>
      </c>
      <c r="I62" s="267"/>
      <c r="J62" s="267"/>
      <c r="K62" s="268">
        <v>4.1317160556087813E-2</v>
      </c>
      <c r="L62" s="268"/>
      <c r="M62" s="268"/>
      <c r="N62" s="268"/>
      <c r="O62" s="269">
        <v>0.158</v>
      </c>
      <c r="P62" s="23"/>
      <c r="Q62" s="2" t="s">
        <v>107</v>
      </c>
      <c r="R62" s="243"/>
      <c r="S62" s="244"/>
      <c r="T62" s="244"/>
      <c r="U62" s="244"/>
      <c r="V62" s="244"/>
      <c r="W62" s="244"/>
      <c r="X62" s="242"/>
      <c r="Y62" s="244"/>
      <c r="Z62" s="244"/>
      <c r="AA62" s="244"/>
      <c r="AB62" s="244"/>
      <c r="AC62" s="241"/>
      <c r="AD62" s="236" t="s">
        <v>108</v>
      </c>
      <c r="AE62" s="23"/>
      <c r="CG62"/>
      <c r="CH62"/>
      <c r="CI62"/>
      <c r="CJ62"/>
      <c r="CK62"/>
      <c r="CL62"/>
      <c r="CM62"/>
      <c r="CN62"/>
      <c r="CO62"/>
      <c r="CP62"/>
      <c r="CQ62"/>
      <c r="CR62"/>
      <c r="CS62"/>
      <c r="CT62"/>
      <c r="CU62"/>
    </row>
    <row r="63" spans="1:99" s="8" customFormat="1" ht="15.65" customHeight="1" x14ac:dyDescent="0.35">
      <c r="B63" s="262"/>
      <c r="C63" s="262" t="s">
        <v>111</v>
      </c>
      <c r="D63" s="263">
        <v>1787269.5</v>
      </c>
      <c r="E63" s="264">
        <v>0.14000000000000001</v>
      </c>
      <c r="F63" s="264"/>
      <c r="G63" s="264"/>
      <c r="H63" s="264">
        <v>0.03</v>
      </c>
      <c r="I63" s="264"/>
      <c r="J63" s="264"/>
      <c r="K63" s="265">
        <v>6.0479999999999999E-2</v>
      </c>
      <c r="L63" s="265"/>
      <c r="M63" s="265"/>
      <c r="N63" s="265"/>
      <c r="O63" s="266">
        <v>0.08</v>
      </c>
      <c r="P63" s="23"/>
      <c r="Q63" s="23"/>
      <c r="R63" s="247"/>
      <c r="S63" s="248"/>
      <c r="T63" s="248"/>
      <c r="U63" s="248"/>
      <c r="V63" s="248"/>
      <c r="W63" s="248"/>
      <c r="X63" s="248"/>
      <c r="Y63" s="248"/>
      <c r="Z63" s="248"/>
      <c r="AA63" s="248"/>
      <c r="AB63" s="248"/>
      <c r="AC63" s="248"/>
      <c r="AD63" s="237" t="s">
        <v>365</v>
      </c>
      <c r="AE63" s="23"/>
      <c r="CG63"/>
      <c r="CH63"/>
      <c r="CI63"/>
      <c r="CJ63"/>
      <c r="CK63"/>
      <c r="CL63"/>
      <c r="CM63"/>
      <c r="CN63"/>
      <c r="CO63"/>
      <c r="CP63"/>
      <c r="CQ63"/>
      <c r="CR63"/>
      <c r="CS63"/>
      <c r="CT63"/>
      <c r="CU63"/>
    </row>
    <row r="64" spans="1:99" s="8" customFormat="1" ht="15.65" customHeight="1" x14ac:dyDescent="0.35">
      <c r="B64" s="7"/>
      <c r="C64" s="7" t="s">
        <v>113</v>
      </c>
      <c r="D64" s="13">
        <v>1401877.8</v>
      </c>
      <c r="E64" s="267">
        <v>0.159</v>
      </c>
      <c r="F64" s="267"/>
      <c r="G64" s="267"/>
      <c r="H64" s="267">
        <v>3.8999999999999993E-2</v>
      </c>
      <c r="I64" s="267"/>
      <c r="J64" s="267"/>
      <c r="K64" s="268">
        <v>7.7489999999999989E-2</v>
      </c>
      <c r="L64" s="268"/>
      <c r="M64" s="268"/>
      <c r="N64" s="268"/>
      <c r="O64" s="269">
        <v>5.0999999999999997E-2</v>
      </c>
      <c r="P64" s="23"/>
      <c r="AE64" s="23"/>
      <c r="CG64"/>
      <c r="CH64"/>
      <c r="CI64"/>
      <c r="CJ64"/>
      <c r="CK64"/>
      <c r="CL64"/>
      <c r="CM64"/>
      <c r="CN64"/>
      <c r="CO64"/>
      <c r="CP64"/>
      <c r="CQ64"/>
      <c r="CR64"/>
      <c r="CS64"/>
      <c r="CT64"/>
      <c r="CU64"/>
    </row>
    <row r="65" spans="2:99" s="8" customFormat="1" ht="15.65" customHeight="1" x14ac:dyDescent="0.5">
      <c r="B65" s="262"/>
      <c r="C65" s="262" t="s">
        <v>114</v>
      </c>
      <c r="D65" s="263">
        <v>3150187.38</v>
      </c>
      <c r="E65" s="264">
        <v>7.5266845671774496E-2</v>
      </c>
      <c r="F65" s="264"/>
      <c r="G65" s="264"/>
      <c r="H65" s="264">
        <v>2.5212007343563374E-2</v>
      </c>
      <c r="I65" s="264"/>
      <c r="J65" s="264"/>
      <c r="K65" s="265">
        <v>5.1430693879334778E-2</v>
      </c>
      <c r="L65" s="265"/>
      <c r="M65" s="265"/>
      <c r="N65" s="265"/>
      <c r="O65" s="266">
        <v>0.127</v>
      </c>
      <c r="P65" s="23"/>
      <c r="Q65" s="23"/>
      <c r="R65" s="220" t="s">
        <v>112</v>
      </c>
      <c r="S65" s="221"/>
      <c r="T65" s="221"/>
      <c r="U65" s="221"/>
      <c r="V65" s="221"/>
      <c r="W65" s="221"/>
      <c r="X65" s="221"/>
      <c r="Y65" s="221"/>
      <c r="Z65" s="221"/>
      <c r="AA65" s="221"/>
      <c r="AB65" s="221"/>
      <c r="AC65" s="221"/>
      <c r="AD65" s="23"/>
      <c r="AE65" s="23"/>
      <c r="CG65"/>
      <c r="CH65"/>
      <c r="CI65"/>
      <c r="CJ65"/>
      <c r="CK65"/>
      <c r="CL65"/>
      <c r="CM65"/>
      <c r="CN65"/>
      <c r="CO65"/>
      <c r="CP65"/>
      <c r="CQ65"/>
      <c r="CR65"/>
      <c r="CS65"/>
      <c r="CT65"/>
      <c r="CU65"/>
    </row>
    <row r="66" spans="2:99" s="8" customFormat="1" ht="15.65" customHeight="1" x14ac:dyDescent="0.35">
      <c r="B66" s="7"/>
      <c r="C66" s="7" t="s">
        <v>115</v>
      </c>
      <c r="D66" s="13">
        <v>1385941.32</v>
      </c>
      <c r="E66" s="267">
        <v>0.16800000000000001</v>
      </c>
      <c r="F66" s="267"/>
      <c r="G66" s="267"/>
      <c r="H66" s="267">
        <v>5.5E-2</v>
      </c>
      <c r="I66" s="267"/>
      <c r="J66" s="267"/>
      <c r="K66" s="268">
        <v>0.10772999999999999</v>
      </c>
      <c r="L66" s="268"/>
      <c r="M66" s="268"/>
      <c r="N66" s="268"/>
      <c r="O66" s="269">
        <v>8.3000000000000004E-2</v>
      </c>
      <c r="P66" s="23"/>
      <c r="Q66" s="23"/>
      <c r="R66" s="2" t="s">
        <v>369</v>
      </c>
      <c r="S66" s="23"/>
      <c r="T66" s="23"/>
      <c r="U66" s="23"/>
      <c r="V66" s="23"/>
      <c r="W66" s="23"/>
      <c r="X66" s="23"/>
      <c r="Y66" s="23"/>
      <c r="Z66" s="23"/>
      <c r="AA66" s="23"/>
      <c r="AB66" s="23"/>
      <c r="AC66" s="23"/>
      <c r="AD66" s="23"/>
      <c r="AE66" s="23"/>
      <c r="CG66"/>
      <c r="CH66"/>
      <c r="CI66"/>
      <c r="CJ66"/>
      <c r="CK66"/>
      <c r="CL66"/>
      <c r="CM66"/>
      <c r="CN66"/>
      <c r="CO66"/>
      <c r="CP66"/>
      <c r="CQ66"/>
      <c r="CR66"/>
      <c r="CS66"/>
      <c r="CT66"/>
      <c r="CU66"/>
    </row>
    <row r="67" spans="2:99" s="8" customFormat="1" ht="15.5" x14ac:dyDescent="0.35">
      <c r="B67" s="262"/>
      <c r="C67" s="262" t="s">
        <v>116</v>
      </c>
      <c r="D67" s="263">
        <v>1219517.1000000001</v>
      </c>
      <c r="E67" s="264">
        <v>6.750103599861669E-2</v>
      </c>
      <c r="F67" s="264"/>
      <c r="G67" s="264"/>
      <c r="H67" s="264">
        <v>1.0315058446783987E-2</v>
      </c>
      <c r="I67" s="264"/>
      <c r="J67" s="264"/>
      <c r="K67" s="265">
        <v>2.3275460464421735E-2</v>
      </c>
      <c r="L67" s="265"/>
      <c r="M67" s="265"/>
      <c r="N67" s="265"/>
      <c r="O67" s="266">
        <v>4.0999999999999995E-2</v>
      </c>
      <c r="P67" s="23"/>
      <c r="Q67" s="23"/>
      <c r="R67" s="23"/>
      <c r="S67" s="23"/>
      <c r="T67" s="23"/>
      <c r="U67" s="23"/>
      <c r="V67" s="23"/>
      <c r="W67" s="23"/>
      <c r="X67" s="23"/>
      <c r="Y67" s="23"/>
      <c r="AA67" s="23"/>
      <c r="AB67" s="23"/>
      <c r="AC67" s="23"/>
      <c r="AD67" s="23"/>
      <c r="AE67" s="23"/>
      <c r="CG67"/>
      <c r="CH67"/>
      <c r="CI67"/>
      <c r="CJ67"/>
      <c r="CK67"/>
      <c r="CL67"/>
      <c r="CM67"/>
      <c r="CN67"/>
      <c r="CO67"/>
      <c r="CP67"/>
      <c r="CQ67"/>
      <c r="CR67"/>
      <c r="CS67"/>
      <c r="CT67"/>
      <c r="CU67"/>
    </row>
    <row r="68" spans="2:99" s="8" customFormat="1" ht="15.5" x14ac:dyDescent="0.35">
      <c r="B68" s="7"/>
      <c r="C68" s="7" t="s">
        <v>117</v>
      </c>
      <c r="D68" s="13">
        <v>4729070.88</v>
      </c>
      <c r="E68" s="267">
        <v>8.8000000000000009E-2</v>
      </c>
      <c r="F68" s="267"/>
      <c r="G68" s="267"/>
      <c r="H68" s="267">
        <v>8.0000000000000002E-3</v>
      </c>
      <c r="I68" s="267"/>
      <c r="J68" s="267"/>
      <c r="K68" s="268">
        <v>1.89E-2</v>
      </c>
      <c r="L68" s="268"/>
      <c r="M68" s="268"/>
      <c r="N68" s="268"/>
      <c r="O68" s="269">
        <v>7.8E-2</v>
      </c>
      <c r="P68" s="23"/>
      <c r="Q68" s="23"/>
      <c r="R68" s="23"/>
      <c r="S68" s="23"/>
      <c r="T68" s="23"/>
      <c r="U68" s="23"/>
      <c r="V68" s="23"/>
      <c r="W68" s="23"/>
      <c r="X68" s="23"/>
      <c r="Y68" s="23"/>
      <c r="Z68" s="23"/>
      <c r="AA68" s="23"/>
      <c r="AB68" s="23"/>
      <c r="AC68" s="23"/>
      <c r="AD68" s="23"/>
      <c r="CG68"/>
      <c r="CH68"/>
      <c r="CI68"/>
      <c r="CJ68"/>
      <c r="CK68"/>
      <c r="CL68"/>
      <c r="CM68"/>
      <c r="CN68"/>
      <c r="CO68"/>
      <c r="CP68"/>
      <c r="CQ68"/>
      <c r="CR68"/>
      <c r="CS68"/>
      <c r="CT68"/>
      <c r="CU68"/>
    </row>
    <row r="69" spans="2:99" s="8" customFormat="1" ht="15.5" x14ac:dyDescent="0.35">
      <c r="B69" s="262"/>
      <c r="C69" s="262" t="s">
        <v>118</v>
      </c>
      <c r="D69" s="263">
        <v>513660.78</v>
      </c>
      <c r="E69" s="264">
        <v>9.4444844103495351E-2</v>
      </c>
      <c r="F69" s="264"/>
      <c r="G69" s="264"/>
      <c r="H69" s="264">
        <v>3.5323946969319092E-2</v>
      </c>
      <c r="I69" s="264"/>
      <c r="J69" s="264"/>
      <c r="K69" s="265">
        <v>7.0542259772013088E-2</v>
      </c>
      <c r="L69" s="265"/>
      <c r="M69" s="265"/>
      <c r="N69" s="265"/>
      <c r="O69" s="266">
        <v>0.23199999999999998</v>
      </c>
      <c r="P69" s="23"/>
      <c r="Q69" s="23"/>
      <c r="R69" s="23"/>
      <c r="S69" s="23"/>
      <c r="T69" s="23"/>
      <c r="U69" s="23"/>
      <c r="V69" s="23"/>
      <c r="W69" s="23"/>
      <c r="X69" s="23"/>
      <c r="Y69" s="23"/>
      <c r="Z69" s="23"/>
      <c r="AA69" s="23"/>
      <c r="AB69" s="23"/>
      <c r="AC69" s="23"/>
      <c r="AD69" s="23"/>
      <c r="CG69"/>
      <c r="CH69"/>
      <c r="CI69"/>
      <c r="CJ69"/>
      <c r="CK69"/>
      <c r="CL69"/>
      <c r="CM69"/>
      <c r="CN69"/>
      <c r="CO69"/>
      <c r="CP69"/>
      <c r="CQ69"/>
      <c r="CR69"/>
      <c r="CS69"/>
      <c r="CT69"/>
      <c r="CU69"/>
    </row>
    <row r="70" spans="2:99" s="8" customFormat="1" ht="15.5" x14ac:dyDescent="0.35">
      <c r="B70" s="7"/>
      <c r="C70" s="7" t="s">
        <v>119</v>
      </c>
      <c r="D70" s="13">
        <v>460196.46</v>
      </c>
      <c r="E70" s="267">
        <v>0.33299999999999996</v>
      </c>
      <c r="F70" s="267"/>
      <c r="G70" s="267"/>
      <c r="H70" s="267">
        <v>8.4999999999999992E-2</v>
      </c>
      <c r="I70" s="267"/>
      <c r="J70" s="267"/>
      <c r="K70" s="268">
        <v>0.16442999999999999</v>
      </c>
      <c r="L70" s="268"/>
      <c r="M70" s="268"/>
      <c r="N70" s="268"/>
      <c r="O70" s="269">
        <v>3.1E-2</v>
      </c>
      <c r="P70" s="23"/>
      <c r="Q70" s="23"/>
      <c r="R70" s="23"/>
      <c r="CG70"/>
      <c r="CH70"/>
      <c r="CI70"/>
      <c r="CJ70"/>
      <c r="CK70"/>
      <c r="CL70"/>
      <c r="CM70"/>
      <c r="CN70"/>
      <c r="CO70"/>
      <c r="CP70"/>
      <c r="CQ70"/>
      <c r="CR70"/>
      <c r="CS70"/>
      <c r="CT70"/>
      <c r="CU70"/>
    </row>
    <row r="71" spans="2:99" s="8" customFormat="1" ht="15.5" x14ac:dyDescent="0.35">
      <c r="B71" s="262"/>
      <c r="C71" s="262" t="s">
        <v>120</v>
      </c>
      <c r="D71" s="263">
        <v>1352161.98</v>
      </c>
      <c r="E71" s="264">
        <v>0.126</v>
      </c>
      <c r="F71" s="264"/>
      <c r="G71" s="264"/>
      <c r="H71" s="264">
        <v>3.1E-2</v>
      </c>
      <c r="I71" s="264"/>
      <c r="J71" s="264"/>
      <c r="K71" s="265">
        <v>6.2370000000000002E-2</v>
      </c>
      <c r="L71" s="265"/>
      <c r="M71" s="265"/>
      <c r="N71" s="265"/>
      <c r="O71" s="266">
        <v>0</v>
      </c>
      <c r="P71" s="23"/>
      <c r="Q71" s="23"/>
      <c r="R71" s="23"/>
      <c r="CG71"/>
      <c r="CH71"/>
      <c r="CI71"/>
      <c r="CJ71"/>
      <c r="CK71"/>
      <c r="CL71"/>
      <c r="CM71"/>
      <c r="CN71"/>
      <c r="CO71"/>
      <c r="CP71"/>
      <c r="CQ71"/>
      <c r="CR71"/>
      <c r="CS71"/>
      <c r="CT71"/>
      <c r="CU71"/>
    </row>
    <row r="72" spans="2:99" s="8" customFormat="1" ht="15.5" x14ac:dyDescent="0.35">
      <c r="B72" s="7"/>
      <c r="C72" s="7" t="s">
        <v>121</v>
      </c>
      <c r="D72" s="13">
        <v>1717272</v>
      </c>
      <c r="E72" s="267">
        <v>0.105</v>
      </c>
      <c r="F72" s="267"/>
      <c r="G72" s="267"/>
      <c r="H72" s="267">
        <v>2.1999999999999999E-2</v>
      </c>
      <c r="I72" s="267"/>
      <c r="J72" s="267"/>
      <c r="K72" s="268">
        <v>4.5359999999999998E-2</v>
      </c>
      <c r="L72" s="268"/>
      <c r="M72" s="268"/>
      <c r="N72" s="268"/>
      <c r="O72" s="269">
        <v>5.0999999999999997E-2</v>
      </c>
      <c r="P72" s="23"/>
      <c r="Q72" s="23"/>
      <c r="R72" s="23"/>
      <c r="CG72"/>
      <c r="CH72"/>
      <c r="CI72"/>
      <c r="CJ72"/>
      <c r="CK72"/>
      <c r="CL72"/>
      <c r="CM72"/>
      <c r="CN72"/>
      <c r="CO72"/>
      <c r="CP72"/>
      <c r="CQ72"/>
      <c r="CR72"/>
      <c r="CS72"/>
      <c r="CT72"/>
      <c r="CU72"/>
    </row>
    <row r="73" spans="2:99" s="8" customFormat="1" ht="15.5" x14ac:dyDescent="0.35">
      <c r="B73" s="262"/>
      <c r="C73" s="262" t="s">
        <v>122</v>
      </c>
      <c r="D73" s="263">
        <v>477363.05999999994</v>
      </c>
      <c r="E73" s="264">
        <v>0.17699999999999999</v>
      </c>
      <c r="F73" s="264"/>
      <c r="G73" s="264"/>
      <c r="H73" s="264">
        <v>5.2999999999999999E-2</v>
      </c>
      <c r="I73" s="264"/>
      <c r="J73" s="264"/>
      <c r="K73" s="265">
        <v>0.10395</v>
      </c>
      <c r="L73" s="265"/>
      <c r="M73" s="265"/>
      <c r="N73" s="265"/>
      <c r="O73" s="266">
        <v>8.5000000000000006E-2</v>
      </c>
      <c r="P73" s="23"/>
      <c r="Q73" s="23"/>
      <c r="R73" s="23"/>
      <c r="CG73"/>
      <c r="CH73"/>
      <c r="CI73"/>
      <c r="CJ73"/>
      <c r="CK73"/>
      <c r="CL73"/>
      <c r="CM73"/>
      <c r="CN73"/>
      <c r="CO73"/>
      <c r="CP73"/>
      <c r="CQ73"/>
      <c r="CR73"/>
      <c r="CS73"/>
      <c r="CT73"/>
      <c r="CU73"/>
    </row>
    <row r="74" spans="2:99" s="8" customFormat="1" ht="15.5" x14ac:dyDescent="0.35">
      <c r="B74" s="7"/>
      <c r="C74" s="7" t="s">
        <v>123</v>
      </c>
      <c r="D74" s="13">
        <v>2067932.7000000002</v>
      </c>
      <c r="E74" s="267">
        <v>6.933804782394698E-2</v>
      </c>
      <c r="F74" s="267"/>
      <c r="G74" s="267"/>
      <c r="H74" s="267">
        <v>2.1568320150697338E-2</v>
      </c>
      <c r="I74" s="267"/>
      <c r="J74" s="267"/>
      <c r="K74" s="268">
        <v>4.4544125084817962E-2</v>
      </c>
      <c r="L74" s="268"/>
      <c r="M74" s="268"/>
      <c r="N74" s="268"/>
      <c r="O74" s="269">
        <v>9.6999999999999989E-2</v>
      </c>
      <c r="P74" s="23"/>
      <c r="Q74" s="23"/>
      <c r="R74" s="23"/>
      <c r="CG74"/>
      <c r="CH74"/>
      <c r="CI74"/>
      <c r="CJ74"/>
      <c r="CK74"/>
      <c r="CL74"/>
      <c r="CM74"/>
      <c r="CN74"/>
      <c r="CO74"/>
      <c r="CP74"/>
      <c r="CQ74"/>
      <c r="CR74"/>
      <c r="CS74"/>
      <c r="CT74"/>
      <c r="CU74"/>
    </row>
    <row r="75" spans="2:99" s="8" customFormat="1" ht="15.5" x14ac:dyDescent="0.35">
      <c r="B75" s="262"/>
      <c r="C75" s="262" t="s">
        <v>124</v>
      </c>
      <c r="D75" s="263">
        <v>1207130.22</v>
      </c>
      <c r="E75" s="264">
        <v>7.7899148048748743E-2</v>
      </c>
      <c r="F75" s="264"/>
      <c r="G75" s="264"/>
      <c r="H75" s="264">
        <v>4.1510526804079829E-2</v>
      </c>
      <c r="I75" s="264"/>
      <c r="J75" s="264"/>
      <c r="K75" s="265">
        <v>8.2234895659710872E-2</v>
      </c>
      <c r="L75" s="265"/>
      <c r="M75" s="265"/>
      <c r="N75" s="265"/>
      <c r="O75" s="266">
        <v>9.6000000000000002E-2</v>
      </c>
      <c r="P75" s="23"/>
      <c r="Q75" s="23"/>
      <c r="R75" s="23"/>
      <c r="CG75"/>
      <c r="CH75"/>
      <c r="CI75"/>
      <c r="CJ75"/>
      <c r="CK75"/>
      <c r="CL75"/>
      <c r="CM75"/>
      <c r="CN75"/>
      <c r="CO75"/>
      <c r="CP75"/>
      <c r="CQ75"/>
      <c r="CR75"/>
      <c r="CS75"/>
      <c r="CT75"/>
      <c r="CU75"/>
    </row>
    <row r="76" spans="2:99" s="8" customFormat="1" ht="15.5" x14ac:dyDescent="0.35">
      <c r="B76" s="7"/>
      <c r="C76" s="7" t="s">
        <v>125</v>
      </c>
      <c r="D76" s="13">
        <v>1741271.58</v>
      </c>
      <c r="E76" s="267">
        <v>6.1585365984931792E-2</v>
      </c>
      <c r="F76" s="267"/>
      <c r="G76" s="267"/>
      <c r="H76" s="267">
        <v>1.5564502649731799E-2</v>
      </c>
      <c r="I76" s="267"/>
      <c r="J76" s="267"/>
      <c r="K76" s="268">
        <v>3.3196910007993095E-2</v>
      </c>
      <c r="L76" s="268"/>
      <c r="M76" s="268"/>
      <c r="N76" s="268"/>
      <c r="O76" s="269">
        <v>0.125</v>
      </c>
      <c r="P76" s="23"/>
      <c r="Q76" s="23"/>
      <c r="R76" s="23"/>
      <c r="CG76"/>
      <c r="CH76"/>
      <c r="CI76"/>
      <c r="CJ76"/>
      <c r="CK76"/>
      <c r="CL76"/>
      <c r="CM76"/>
      <c r="CN76"/>
      <c r="CO76"/>
      <c r="CP76"/>
      <c r="CQ76"/>
      <c r="CR76"/>
      <c r="CS76"/>
      <c r="CT76"/>
      <c r="CU76"/>
    </row>
    <row r="77" spans="2:99" s="8" customFormat="1" ht="15.5" x14ac:dyDescent="0.35">
      <c r="B77" s="7"/>
      <c r="C77" s="7"/>
      <c r="D77" s="13"/>
      <c r="E77" s="264"/>
      <c r="F77" s="264"/>
      <c r="G77" s="264"/>
      <c r="H77" s="264"/>
      <c r="I77" s="264"/>
      <c r="J77" s="264"/>
      <c r="K77" s="265"/>
      <c r="L77" s="265"/>
      <c r="M77" s="265"/>
      <c r="N77" s="265"/>
      <c r="O77" s="269"/>
      <c r="P77" s="23"/>
      <c r="Q77" s="23"/>
      <c r="R77" s="23"/>
      <c r="CG77"/>
      <c r="CH77"/>
      <c r="CI77"/>
      <c r="CJ77"/>
      <c r="CK77"/>
      <c r="CL77"/>
      <c r="CM77"/>
      <c r="CN77"/>
      <c r="CO77"/>
      <c r="CP77"/>
      <c r="CQ77"/>
      <c r="CR77"/>
      <c r="CS77"/>
      <c r="CT77"/>
      <c r="CU77"/>
    </row>
    <row r="78" spans="2:99" s="8" customFormat="1" ht="18.5" x14ac:dyDescent="0.45">
      <c r="B78" s="7"/>
      <c r="C78" s="7"/>
      <c r="D78" s="13"/>
      <c r="E78" s="267"/>
      <c r="F78" s="267"/>
      <c r="G78" s="267"/>
      <c r="H78" s="267"/>
      <c r="I78" s="267"/>
      <c r="J78" s="267"/>
      <c r="K78" s="268"/>
      <c r="L78" s="268"/>
      <c r="M78" s="268"/>
      <c r="N78" s="268"/>
      <c r="O78" s="269"/>
      <c r="P78" s="23"/>
      <c r="Q78" s="23"/>
      <c r="R78" s="271" t="s">
        <v>368</v>
      </c>
      <c r="CG78"/>
      <c r="CH78"/>
      <c r="CI78"/>
      <c r="CJ78"/>
      <c r="CK78"/>
      <c r="CL78"/>
      <c r="CM78"/>
      <c r="CN78"/>
      <c r="CO78"/>
      <c r="CP78"/>
      <c r="CQ78"/>
      <c r="CR78"/>
      <c r="CS78"/>
      <c r="CT78"/>
      <c r="CU78"/>
    </row>
    <row r="79" spans="2:99" s="8" customFormat="1" ht="15.5" x14ac:dyDescent="0.35">
      <c r="B79" s="7"/>
      <c r="C79" s="7"/>
      <c r="D79" s="13"/>
      <c r="E79" s="264"/>
      <c r="F79" s="264"/>
      <c r="G79" s="264"/>
      <c r="H79" s="264"/>
      <c r="I79" s="264"/>
      <c r="J79" s="264"/>
      <c r="K79" s="265"/>
      <c r="L79" s="265"/>
      <c r="M79" s="265"/>
      <c r="N79" s="265"/>
      <c r="O79" s="269"/>
      <c r="P79" s="23"/>
      <c r="Q79" s="23"/>
      <c r="R79" s="23"/>
      <c r="CG79"/>
      <c r="CH79"/>
      <c r="CI79"/>
      <c r="CJ79"/>
      <c r="CK79"/>
      <c r="CL79"/>
      <c r="CM79"/>
      <c r="CN79"/>
      <c r="CO79"/>
      <c r="CP79"/>
      <c r="CQ79"/>
      <c r="CR79"/>
      <c r="CS79"/>
      <c r="CT79"/>
      <c r="CU79"/>
    </row>
    <row r="80" spans="2:99" s="8" customFormat="1" ht="15.5" x14ac:dyDescent="0.35">
      <c r="B80" s="7"/>
      <c r="C80" s="7"/>
      <c r="D80" s="13"/>
      <c r="E80" s="267"/>
      <c r="F80" s="267"/>
      <c r="G80" s="267"/>
      <c r="H80" s="267"/>
      <c r="I80" s="267"/>
      <c r="J80" s="267"/>
      <c r="K80" s="268"/>
      <c r="L80" s="268"/>
      <c r="M80" s="268"/>
      <c r="N80" s="268"/>
      <c r="O80" s="269"/>
      <c r="Q80" s="3"/>
      <c r="R80" s="217" t="s">
        <v>65</v>
      </c>
      <c r="S80" s="41" t="s">
        <v>66</v>
      </c>
      <c r="T80" s="41" t="s">
        <v>67</v>
      </c>
      <c r="U80" s="41" t="s">
        <v>68</v>
      </c>
      <c r="V80" s="41" t="s">
        <v>69</v>
      </c>
      <c r="W80" s="41" t="s">
        <v>70</v>
      </c>
      <c r="X80" s="41" t="s">
        <v>71</v>
      </c>
      <c r="Y80" s="41" t="s">
        <v>72</v>
      </c>
      <c r="Z80" s="41" t="s">
        <v>73</v>
      </c>
      <c r="AA80" s="41" t="s">
        <v>74</v>
      </c>
      <c r="AB80" s="41" t="s">
        <v>75</v>
      </c>
      <c r="AC80" s="217" t="s">
        <v>76</v>
      </c>
      <c r="AD80" s="14"/>
      <c r="CG80"/>
      <c r="CH80"/>
      <c r="CI80"/>
      <c r="CJ80"/>
      <c r="CK80"/>
      <c r="CL80"/>
      <c r="CM80"/>
      <c r="CN80"/>
      <c r="CO80"/>
      <c r="CP80"/>
      <c r="CQ80"/>
      <c r="CR80"/>
      <c r="CS80"/>
      <c r="CT80"/>
      <c r="CU80"/>
    </row>
    <row r="81" spans="2:99" s="8" customFormat="1" ht="15.5" x14ac:dyDescent="0.35">
      <c r="B81" s="7"/>
      <c r="C81" s="7"/>
      <c r="D81" s="13"/>
      <c r="E81" s="264"/>
      <c r="F81" s="264"/>
      <c r="G81" s="264"/>
      <c r="H81" s="264"/>
      <c r="I81" s="264"/>
      <c r="J81" s="264"/>
      <c r="K81" s="265"/>
      <c r="L81" s="265"/>
      <c r="M81" s="265"/>
      <c r="N81" s="265"/>
      <c r="O81" s="269"/>
      <c r="Q81" s="216" t="s">
        <v>77</v>
      </c>
      <c r="R81" s="218"/>
      <c r="S81" s="43"/>
      <c r="T81" s="43"/>
      <c r="U81" s="49" t="s">
        <v>79</v>
      </c>
      <c r="V81" s="49" t="s">
        <v>79</v>
      </c>
      <c r="W81" s="43"/>
      <c r="X81" s="49" t="s">
        <v>79</v>
      </c>
      <c r="Y81" s="49" t="s">
        <v>79</v>
      </c>
      <c r="Z81" s="43"/>
      <c r="AA81" s="43"/>
      <c r="AB81" s="43"/>
      <c r="AC81" s="219"/>
      <c r="AD81" s="23" t="s">
        <v>362</v>
      </c>
      <c r="CI81"/>
      <c r="CJ81"/>
      <c r="CK81"/>
      <c r="CL81"/>
      <c r="CM81"/>
      <c r="CN81"/>
      <c r="CO81"/>
      <c r="CP81"/>
      <c r="CQ81"/>
      <c r="CR81"/>
      <c r="CS81"/>
      <c r="CT81"/>
      <c r="CU81"/>
    </row>
    <row r="82" spans="2:99" s="8" customFormat="1" ht="15.65" customHeight="1" x14ac:dyDescent="0.3">
      <c r="B82" s="7"/>
      <c r="C82" s="7"/>
      <c r="D82" s="13"/>
      <c r="E82" s="267"/>
      <c r="F82" s="267"/>
      <c r="G82" s="267"/>
      <c r="H82" s="267"/>
      <c r="I82" s="267"/>
      <c r="J82" s="267"/>
      <c r="K82" s="268"/>
      <c r="L82" s="268"/>
      <c r="M82" s="268"/>
      <c r="N82" s="268"/>
      <c r="O82" s="269"/>
      <c r="Q82" s="3"/>
      <c r="R82" s="213" t="s">
        <v>78</v>
      </c>
      <c r="S82" s="214"/>
      <c r="T82" s="214"/>
      <c r="U82" s="214"/>
      <c r="V82" s="214"/>
      <c r="W82" s="214"/>
      <c r="X82" s="214"/>
      <c r="Y82" s="214"/>
      <c r="Z82" s="214"/>
      <c r="AA82" s="214"/>
      <c r="AB82" s="214"/>
      <c r="AC82" s="215" t="s">
        <v>78</v>
      </c>
      <c r="AD82" s="23" t="s">
        <v>78</v>
      </c>
    </row>
    <row r="83" spans="2:99" s="8" customFormat="1" ht="15.65" customHeight="1" x14ac:dyDescent="0.3">
      <c r="B83" s="7"/>
      <c r="C83" s="7"/>
      <c r="D83" s="13"/>
      <c r="E83" s="264"/>
      <c r="F83" s="264"/>
      <c r="G83" s="264"/>
      <c r="H83" s="264"/>
      <c r="I83" s="264"/>
      <c r="J83" s="264"/>
      <c r="K83" s="265"/>
      <c r="L83" s="265"/>
      <c r="M83" s="265"/>
      <c r="N83" s="265"/>
      <c r="O83" s="269"/>
      <c r="Q83" s="3"/>
      <c r="R83" s="44"/>
      <c r="S83" s="42"/>
      <c r="T83" s="42"/>
      <c r="V83" s="42"/>
      <c r="W83" s="50" t="s">
        <v>81</v>
      </c>
      <c r="X83" s="42"/>
      <c r="Y83" s="42"/>
      <c r="Z83" s="42"/>
      <c r="AA83" s="42"/>
      <c r="AB83" s="42"/>
      <c r="AC83" s="45"/>
      <c r="AD83" s="23" t="s">
        <v>81</v>
      </c>
    </row>
    <row r="84" spans="2:99" s="8" customFormat="1" ht="15.65" customHeight="1" x14ac:dyDescent="0.35">
      <c r="B84" s="7"/>
      <c r="C84" s="7"/>
      <c r="D84" s="13"/>
      <c r="E84" s="267"/>
      <c r="F84" s="267"/>
      <c r="G84" s="267"/>
      <c r="H84" s="267"/>
      <c r="I84" s="267"/>
      <c r="J84" s="267"/>
      <c r="K84" s="268"/>
      <c r="L84" s="268"/>
      <c r="M84" s="268"/>
      <c r="N84" s="268"/>
      <c r="O84" s="269"/>
      <c r="Q84" s="14"/>
      <c r="R84" s="44"/>
      <c r="T84" s="51" t="s">
        <v>85</v>
      </c>
      <c r="U84" s="42"/>
      <c r="V84" s="42"/>
      <c r="W84" s="42"/>
      <c r="X84" s="42"/>
      <c r="Y84" s="42"/>
      <c r="Z84" s="42"/>
      <c r="AA84" s="42"/>
      <c r="AB84" s="42"/>
      <c r="AC84" s="45"/>
      <c r="AD84" s="23" t="s">
        <v>85</v>
      </c>
    </row>
    <row r="85" spans="2:99" s="8" customFormat="1" ht="15.65" customHeight="1" x14ac:dyDescent="0.3">
      <c r="B85" s="7"/>
      <c r="C85" s="7"/>
      <c r="D85" s="13"/>
      <c r="E85" s="264"/>
      <c r="F85" s="264"/>
      <c r="G85" s="264"/>
      <c r="H85" s="264"/>
      <c r="I85" s="264"/>
      <c r="J85" s="264"/>
      <c r="K85" s="265"/>
      <c r="L85" s="265"/>
      <c r="M85" s="265"/>
      <c r="N85" s="265"/>
      <c r="O85" s="269"/>
      <c r="Q85" s="8" t="s">
        <v>87</v>
      </c>
      <c r="R85" s="44"/>
      <c r="U85" s="42"/>
      <c r="V85" s="42"/>
      <c r="Y85" s="53" t="s">
        <v>93</v>
      </c>
      <c r="Z85" s="53" t="s">
        <v>93</v>
      </c>
      <c r="AA85" s="42"/>
      <c r="AB85" s="42"/>
      <c r="AC85" s="45"/>
      <c r="AD85" s="23" t="s">
        <v>364</v>
      </c>
    </row>
    <row r="86" spans="2:99" s="8" customFormat="1" ht="15.65" customHeight="1" x14ac:dyDescent="0.3">
      <c r="B86" s="7"/>
      <c r="C86" s="7"/>
      <c r="D86" s="13"/>
      <c r="E86" s="267"/>
      <c r="F86" s="267"/>
      <c r="G86" s="267"/>
      <c r="H86" s="267"/>
      <c r="I86" s="267"/>
      <c r="J86" s="267"/>
      <c r="K86" s="268"/>
      <c r="L86" s="268"/>
      <c r="M86" s="268"/>
      <c r="N86" s="268"/>
      <c r="O86" s="269"/>
      <c r="R86" s="44"/>
      <c r="S86" s="52" t="s">
        <v>88</v>
      </c>
      <c r="U86" s="42"/>
      <c r="V86" s="42"/>
      <c r="Y86" s="42"/>
      <c r="Z86" s="42"/>
      <c r="AA86" s="42"/>
      <c r="AB86" s="42"/>
      <c r="AC86" s="45"/>
      <c r="AD86" s="23" t="s">
        <v>88</v>
      </c>
    </row>
    <row r="87" spans="2:99" s="8" customFormat="1" ht="15.65" customHeight="1" x14ac:dyDescent="0.3">
      <c r="B87" s="7"/>
      <c r="C87" s="7"/>
      <c r="D87" s="13"/>
      <c r="E87" s="264"/>
      <c r="F87" s="264"/>
      <c r="G87" s="264"/>
      <c r="H87" s="264"/>
      <c r="I87" s="264"/>
      <c r="J87" s="264"/>
      <c r="K87" s="265"/>
      <c r="L87" s="265"/>
      <c r="M87" s="265"/>
      <c r="N87" s="265"/>
      <c r="O87" s="269"/>
      <c r="Q87" s="23"/>
      <c r="R87" s="46"/>
      <c r="S87" s="47"/>
      <c r="T87" s="47"/>
      <c r="U87" s="47"/>
      <c r="V87" s="47"/>
      <c r="W87" s="47"/>
      <c r="X87" s="47"/>
      <c r="Y87" s="47"/>
      <c r="Z87" s="47"/>
      <c r="AA87" s="47"/>
      <c r="AB87" s="47"/>
      <c r="AC87" s="48"/>
      <c r="AD87" s="23"/>
      <c r="AE87" s="23"/>
    </row>
    <row r="88" spans="2:99" s="8" customFormat="1" ht="15.65" customHeight="1" x14ac:dyDescent="0.3">
      <c r="B88" s="7"/>
      <c r="C88" s="7"/>
      <c r="D88" s="13"/>
      <c r="E88" s="267"/>
      <c r="F88" s="267"/>
      <c r="G88" s="267"/>
      <c r="H88" s="267"/>
      <c r="I88" s="267"/>
      <c r="J88" s="267"/>
      <c r="K88" s="268"/>
      <c r="L88" s="268"/>
      <c r="M88" s="268"/>
      <c r="N88" s="268"/>
      <c r="O88" s="269"/>
      <c r="AE88" s="23"/>
    </row>
    <row r="89" spans="2:99" s="8" customFormat="1" ht="15.65" customHeight="1" x14ac:dyDescent="0.5">
      <c r="B89" s="7"/>
      <c r="C89" s="7"/>
      <c r="D89" s="13"/>
      <c r="E89" s="264"/>
      <c r="F89" s="264"/>
      <c r="G89" s="264"/>
      <c r="H89" s="264"/>
      <c r="I89" s="264"/>
      <c r="J89" s="264"/>
      <c r="K89" s="265"/>
      <c r="L89" s="265"/>
      <c r="M89" s="265"/>
      <c r="N89" s="265"/>
      <c r="O89" s="269"/>
      <c r="Q89" s="23"/>
      <c r="R89" s="220" t="s">
        <v>112</v>
      </c>
      <c r="S89" s="221"/>
      <c r="T89" s="221"/>
      <c r="U89" s="221"/>
      <c r="V89" s="221"/>
      <c r="W89" s="221"/>
      <c r="X89" s="221"/>
      <c r="Y89" s="221"/>
      <c r="Z89" s="221"/>
      <c r="AA89" s="221"/>
      <c r="AB89" s="221"/>
      <c r="AC89" s="221"/>
      <c r="AD89" s="23"/>
      <c r="AE89" s="23"/>
    </row>
    <row r="90" spans="2:99" s="8" customFormat="1" ht="15.65" customHeight="1" x14ac:dyDescent="0.3">
      <c r="B90" s="7"/>
      <c r="C90" s="7"/>
      <c r="D90" s="13"/>
      <c r="E90" s="267"/>
      <c r="F90" s="267"/>
      <c r="G90" s="267"/>
      <c r="H90" s="267"/>
      <c r="I90" s="267"/>
      <c r="J90" s="267"/>
      <c r="K90" s="268"/>
      <c r="L90" s="268"/>
      <c r="M90" s="268"/>
      <c r="N90" s="268"/>
      <c r="O90" s="269"/>
      <c r="Q90" s="23"/>
      <c r="R90" s="23"/>
      <c r="S90" s="23"/>
      <c r="T90" s="23"/>
      <c r="U90" s="23"/>
      <c r="V90" s="23"/>
      <c r="W90" s="23"/>
      <c r="X90" s="23"/>
      <c r="Y90" s="23"/>
      <c r="Z90" s="23"/>
      <c r="AA90" s="23"/>
      <c r="AB90" s="23"/>
      <c r="AC90" s="23"/>
      <c r="AD90" s="23"/>
      <c r="AE90" s="23"/>
    </row>
    <row r="91" spans="2:99" s="8" customFormat="1" ht="15.65" customHeight="1" x14ac:dyDescent="0.3">
      <c r="B91" s="7"/>
      <c r="C91" s="7"/>
      <c r="D91" s="13"/>
      <c r="E91" s="264"/>
      <c r="F91" s="264"/>
      <c r="G91" s="264"/>
      <c r="H91" s="264"/>
      <c r="I91" s="264"/>
      <c r="J91" s="264"/>
      <c r="K91" s="265"/>
      <c r="L91" s="265"/>
      <c r="M91" s="265"/>
      <c r="N91" s="265"/>
      <c r="O91" s="269"/>
      <c r="R91" s="23"/>
      <c r="S91" s="23"/>
      <c r="T91" s="23"/>
      <c r="U91" s="23"/>
      <c r="V91" s="23"/>
      <c r="W91" s="23"/>
      <c r="X91" s="23"/>
      <c r="Y91" s="23"/>
      <c r="Z91" s="23"/>
      <c r="AA91" s="23"/>
      <c r="AB91" s="23"/>
      <c r="AC91" s="23"/>
      <c r="AD91" s="23"/>
      <c r="AE91" s="23"/>
    </row>
    <row r="92" spans="2:99" s="8" customFormat="1" ht="15.65" customHeight="1" x14ac:dyDescent="0.3">
      <c r="B92" s="7"/>
      <c r="C92" s="7"/>
      <c r="D92" s="13"/>
      <c r="E92" s="267"/>
      <c r="F92" s="267"/>
      <c r="G92" s="267"/>
      <c r="H92" s="267"/>
      <c r="I92" s="267"/>
      <c r="J92" s="267"/>
      <c r="K92" s="268"/>
      <c r="L92" s="268"/>
      <c r="M92" s="268"/>
      <c r="N92" s="268"/>
      <c r="O92" s="269"/>
      <c r="R92" s="23"/>
      <c r="S92" s="23"/>
      <c r="T92" s="23"/>
      <c r="U92" s="23"/>
      <c r="V92" s="23"/>
      <c r="W92" s="23"/>
      <c r="X92" s="23"/>
      <c r="Y92" s="23"/>
      <c r="Z92" s="23"/>
      <c r="AA92" s="23"/>
      <c r="AB92" s="23"/>
      <c r="AC92" s="23"/>
      <c r="AD92" s="23"/>
      <c r="AE92" s="23"/>
    </row>
    <row r="93" spans="2:99" s="8" customFormat="1" ht="15.65" customHeight="1" x14ac:dyDescent="0.3">
      <c r="B93" s="7"/>
      <c r="C93" s="7"/>
      <c r="D93" s="13"/>
      <c r="E93" s="264"/>
      <c r="F93" s="264"/>
      <c r="G93" s="264"/>
      <c r="H93" s="264"/>
      <c r="I93" s="264"/>
      <c r="J93" s="264"/>
      <c r="K93" s="265"/>
      <c r="L93" s="265"/>
      <c r="M93" s="265"/>
      <c r="N93" s="265"/>
      <c r="O93" s="269"/>
      <c r="R93" s="23"/>
      <c r="S93" s="23"/>
      <c r="T93" s="23"/>
      <c r="U93" s="23"/>
      <c r="V93" s="23"/>
      <c r="W93" s="23"/>
      <c r="X93" s="23"/>
      <c r="Y93" s="23"/>
      <c r="Z93" s="23"/>
      <c r="AA93" s="23"/>
      <c r="AB93" s="23"/>
      <c r="AC93" s="23"/>
      <c r="AD93" s="23"/>
      <c r="AE93" s="23"/>
    </row>
    <row r="94" spans="2:99" s="8" customFormat="1" ht="15.65" customHeight="1" x14ac:dyDescent="0.3">
      <c r="B94" s="7"/>
      <c r="C94" s="7"/>
      <c r="D94" s="13"/>
      <c r="E94" s="267"/>
      <c r="F94" s="267"/>
      <c r="G94" s="267"/>
      <c r="H94" s="267"/>
      <c r="I94" s="267"/>
      <c r="J94" s="267"/>
      <c r="K94" s="268"/>
      <c r="L94" s="268"/>
      <c r="M94" s="268"/>
      <c r="N94" s="268"/>
      <c r="O94" s="269"/>
      <c r="R94" s="23"/>
      <c r="S94" s="23"/>
      <c r="T94" s="23"/>
      <c r="U94" s="23"/>
      <c r="V94" s="23"/>
      <c r="W94" s="23"/>
      <c r="X94" s="23"/>
      <c r="Y94" s="23"/>
      <c r="Z94" s="23"/>
      <c r="AA94" s="23"/>
      <c r="AB94" s="23"/>
      <c r="AC94" s="23"/>
      <c r="AD94" s="23"/>
      <c r="AE94" s="23"/>
    </row>
    <row r="95" spans="2:99" s="8" customFormat="1" ht="15.65" customHeight="1" x14ac:dyDescent="0.3">
      <c r="B95" s="7"/>
      <c r="C95" s="7"/>
      <c r="D95" s="13"/>
      <c r="E95" s="264"/>
      <c r="F95" s="264"/>
      <c r="G95" s="264"/>
      <c r="H95" s="264"/>
      <c r="I95" s="264"/>
      <c r="J95" s="264"/>
      <c r="K95" s="265"/>
      <c r="L95" s="265"/>
      <c r="M95" s="265"/>
      <c r="N95" s="265"/>
      <c r="O95" s="269"/>
      <c r="R95" s="23"/>
      <c r="S95" s="23"/>
      <c r="T95" s="23"/>
      <c r="U95" s="23"/>
      <c r="V95" s="23"/>
      <c r="W95" s="23"/>
      <c r="X95" s="23"/>
      <c r="Y95" s="23"/>
      <c r="Z95" s="23"/>
      <c r="AA95" s="23"/>
      <c r="AB95" s="23"/>
      <c r="AC95" s="23"/>
      <c r="AD95" s="23"/>
      <c r="AE95" s="23"/>
    </row>
    <row r="96" spans="2:99" s="8" customFormat="1" ht="15.65" customHeight="1" x14ac:dyDescent="0.3">
      <c r="B96" s="7"/>
      <c r="C96" s="7"/>
      <c r="D96" s="13"/>
      <c r="E96" s="267"/>
      <c r="F96" s="267"/>
      <c r="G96" s="267"/>
      <c r="H96" s="267"/>
      <c r="I96" s="267"/>
      <c r="J96" s="267"/>
      <c r="K96" s="268"/>
      <c r="L96" s="268"/>
      <c r="M96" s="268"/>
      <c r="N96" s="268"/>
      <c r="O96" s="269"/>
      <c r="R96" s="23"/>
      <c r="S96" s="23"/>
      <c r="T96" s="23"/>
      <c r="U96" s="23"/>
      <c r="V96" s="23"/>
      <c r="W96" s="23"/>
      <c r="X96" s="23"/>
      <c r="Y96" s="23"/>
      <c r="Z96" s="23"/>
      <c r="AA96" s="23"/>
      <c r="AB96" s="23"/>
      <c r="AC96" s="23"/>
      <c r="AD96" s="23"/>
      <c r="AE96" s="23"/>
    </row>
    <row r="97" spans="2:130" s="8" customFormat="1" ht="15.65" customHeight="1" x14ac:dyDescent="0.3">
      <c r="B97" s="7"/>
      <c r="C97" s="7"/>
      <c r="D97" s="13"/>
      <c r="E97" s="264"/>
      <c r="F97" s="264"/>
      <c r="G97" s="264"/>
      <c r="H97" s="264"/>
      <c r="I97" s="264"/>
      <c r="J97" s="264"/>
      <c r="K97" s="265"/>
      <c r="L97" s="265"/>
      <c r="M97" s="265"/>
      <c r="N97" s="265"/>
      <c r="O97" s="269"/>
      <c r="R97" s="23"/>
      <c r="S97" s="23"/>
      <c r="T97" s="23"/>
      <c r="U97" s="23"/>
      <c r="V97" s="23"/>
      <c r="W97" s="23"/>
      <c r="X97" s="23"/>
      <c r="Y97" s="23"/>
      <c r="Z97" s="23"/>
      <c r="AA97" s="23"/>
      <c r="AB97" s="23"/>
      <c r="AC97" s="23"/>
      <c r="AD97" s="23"/>
      <c r="AE97" s="23"/>
    </row>
    <row r="98" spans="2:130" s="8" customFormat="1" ht="15.65" customHeight="1" x14ac:dyDescent="0.3">
      <c r="B98" s="7"/>
      <c r="C98" s="7"/>
      <c r="D98" s="13"/>
      <c r="E98" s="267"/>
      <c r="F98" s="267"/>
      <c r="G98" s="267"/>
      <c r="H98" s="267"/>
      <c r="I98" s="267"/>
      <c r="J98" s="267"/>
      <c r="K98" s="268"/>
      <c r="L98" s="268"/>
      <c r="M98" s="268"/>
      <c r="N98" s="268"/>
      <c r="O98" s="269"/>
      <c r="R98" s="23"/>
      <c r="S98" s="23"/>
      <c r="T98" s="23"/>
      <c r="U98" s="23"/>
      <c r="V98" s="23"/>
      <c r="W98" s="23"/>
      <c r="X98" s="23"/>
      <c r="Y98" s="23"/>
      <c r="Z98" s="23"/>
      <c r="AA98" s="23"/>
      <c r="AB98" s="23"/>
      <c r="AC98" s="23"/>
      <c r="AD98" s="23"/>
      <c r="AE98" s="23"/>
    </row>
    <row r="99" spans="2:130" s="8" customFormat="1" ht="15.65" customHeight="1" x14ac:dyDescent="0.3">
      <c r="B99" s="7"/>
      <c r="C99" s="7"/>
      <c r="D99" s="13"/>
      <c r="E99" s="264"/>
      <c r="F99" s="264"/>
      <c r="G99" s="264"/>
      <c r="H99" s="264"/>
      <c r="I99" s="264"/>
      <c r="J99" s="264"/>
      <c r="K99" s="265"/>
      <c r="L99" s="265"/>
      <c r="M99" s="265"/>
      <c r="N99" s="265"/>
      <c r="O99" s="269"/>
      <c r="R99" s="23"/>
      <c r="S99" s="23"/>
      <c r="T99" s="23"/>
      <c r="U99" s="23"/>
      <c r="V99" s="23"/>
      <c r="W99" s="23"/>
      <c r="X99" s="23"/>
      <c r="Y99" s="23"/>
      <c r="Z99" s="23"/>
      <c r="AA99" s="23"/>
      <c r="AB99" s="23"/>
      <c r="AC99" s="23"/>
      <c r="AD99" s="23"/>
      <c r="AE99" s="23"/>
    </row>
    <row r="100" spans="2:130" s="8" customFormat="1" ht="15.65" customHeight="1" x14ac:dyDescent="0.3">
      <c r="B100" s="7"/>
      <c r="C100" s="7"/>
      <c r="D100" s="13"/>
      <c r="E100" s="267"/>
      <c r="F100" s="267"/>
      <c r="G100" s="267"/>
      <c r="H100" s="267"/>
      <c r="I100" s="267"/>
      <c r="J100" s="267"/>
      <c r="K100" s="268"/>
      <c r="L100" s="268"/>
      <c r="M100" s="268"/>
      <c r="N100" s="268"/>
      <c r="O100" s="269"/>
      <c r="R100" s="23"/>
      <c r="S100" s="23"/>
      <c r="T100" s="23"/>
      <c r="U100" s="23"/>
      <c r="V100" s="23"/>
      <c r="W100" s="23"/>
      <c r="X100" s="23"/>
      <c r="Y100" s="23"/>
      <c r="Z100" s="23"/>
      <c r="AA100" s="23"/>
      <c r="AB100" s="23"/>
      <c r="AC100" s="23"/>
      <c r="AD100" s="23"/>
      <c r="AE100" s="23"/>
    </row>
    <row r="101" spans="2:130" s="8" customFormat="1" ht="15.65" customHeight="1" x14ac:dyDescent="0.3">
      <c r="B101" s="7"/>
      <c r="C101" s="7"/>
      <c r="D101" s="13"/>
      <c r="E101" s="264"/>
      <c r="F101" s="264"/>
      <c r="G101" s="264"/>
      <c r="H101" s="264"/>
      <c r="I101" s="264"/>
      <c r="J101" s="264"/>
      <c r="K101" s="265"/>
      <c r="L101" s="265"/>
      <c r="M101" s="265"/>
      <c r="N101" s="265"/>
      <c r="O101" s="269"/>
      <c r="R101" s="23"/>
      <c r="S101" s="23"/>
      <c r="T101" s="23"/>
      <c r="U101" s="23"/>
      <c r="V101" s="23"/>
      <c r="W101" s="23"/>
      <c r="X101" s="23"/>
      <c r="Y101" s="23"/>
      <c r="Z101" s="23"/>
      <c r="AA101" s="23"/>
      <c r="AB101" s="23"/>
      <c r="AC101" s="23"/>
      <c r="AD101" s="23"/>
      <c r="AE101" s="23"/>
    </row>
    <row r="102" spans="2:130" s="8" customFormat="1" ht="15.65" customHeight="1" x14ac:dyDescent="0.3">
      <c r="B102" s="7"/>
      <c r="C102" s="7"/>
      <c r="D102" s="13"/>
      <c r="E102" s="267"/>
      <c r="F102" s="267"/>
      <c r="G102" s="267"/>
      <c r="H102" s="267"/>
      <c r="I102" s="267"/>
      <c r="J102" s="267"/>
      <c r="K102" s="268"/>
      <c r="L102" s="268"/>
      <c r="M102" s="268"/>
      <c r="N102" s="268"/>
      <c r="O102" s="269"/>
      <c r="R102" s="23"/>
      <c r="S102" s="23"/>
      <c r="T102" s="23"/>
      <c r="U102" s="23"/>
      <c r="V102" s="23"/>
      <c r="W102" s="23"/>
      <c r="X102" s="23"/>
      <c r="Y102" s="23"/>
      <c r="Z102" s="23"/>
      <c r="AA102" s="23"/>
      <c r="AB102" s="23"/>
      <c r="AC102" s="23"/>
      <c r="AD102" s="23"/>
      <c r="AE102" s="23"/>
    </row>
    <row r="103" spans="2:130" s="8" customFormat="1" ht="15.65" customHeight="1" x14ac:dyDescent="0.3">
      <c r="B103" s="7"/>
      <c r="C103" s="7"/>
      <c r="D103" s="13"/>
      <c r="E103" s="264"/>
      <c r="F103" s="264"/>
      <c r="G103" s="264"/>
      <c r="H103" s="264"/>
      <c r="I103" s="264"/>
      <c r="J103" s="264"/>
      <c r="K103" s="265"/>
      <c r="L103" s="265"/>
      <c r="M103" s="265"/>
      <c r="N103" s="265"/>
      <c r="O103" s="269"/>
      <c r="R103" s="23"/>
      <c r="S103" s="23"/>
      <c r="T103" s="23"/>
      <c r="U103" s="23"/>
      <c r="V103" s="23"/>
      <c r="W103" s="23"/>
      <c r="X103" s="23"/>
      <c r="Y103" s="23"/>
      <c r="Z103" s="23"/>
      <c r="AA103" s="23"/>
      <c r="AB103" s="23"/>
      <c r="AC103" s="23"/>
      <c r="AD103" s="23"/>
      <c r="AE103" s="23"/>
    </row>
    <row r="104" spans="2:130" s="8" customFormat="1" ht="15.65" customHeight="1" x14ac:dyDescent="0.3">
      <c r="B104" s="7"/>
      <c r="C104" s="7"/>
      <c r="D104" s="13"/>
      <c r="E104" s="267"/>
      <c r="F104" s="267"/>
      <c r="G104" s="267"/>
      <c r="H104" s="267"/>
      <c r="I104" s="267"/>
      <c r="J104" s="267"/>
      <c r="K104" s="268"/>
      <c r="L104" s="268"/>
      <c r="M104" s="268"/>
      <c r="N104" s="268"/>
      <c r="O104" s="269"/>
      <c r="Q104" s="2"/>
      <c r="R104" s="23"/>
      <c r="S104" s="23"/>
      <c r="T104" s="23"/>
      <c r="U104" s="23"/>
      <c r="V104" s="23"/>
      <c r="W104" s="23"/>
      <c r="X104" s="23"/>
      <c r="Y104" s="23"/>
      <c r="Z104" s="23"/>
      <c r="AA104" s="23"/>
      <c r="AB104" s="23"/>
      <c r="AC104" s="23"/>
      <c r="AD104" s="23"/>
      <c r="AE104" s="23"/>
      <c r="DY104" s="8" t="s">
        <v>126</v>
      </c>
    </row>
    <row r="105" spans="2:130" s="8" customFormat="1" ht="15.65" customHeight="1" x14ac:dyDescent="0.35">
      <c r="B105" s="7"/>
      <c r="C105" s="7"/>
      <c r="D105" s="13"/>
      <c r="E105" s="264"/>
      <c r="F105" s="264"/>
      <c r="G105" s="264"/>
      <c r="H105" s="264"/>
      <c r="I105" s="264"/>
      <c r="J105" s="264"/>
      <c r="K105" s="265"/>
      <c r="L105" s="265"/>
      <c r="M105" s="265"/>
      <c r="N105" s="265"/>
      <c r="O105" s="269"/>
      <c r="Q105" s="2"/>
      <c r="R105" s="23"/>
      <c r="S105" s="23"/>
      <c r="T105" s="23"/>
      <c r="U105" s="23"/>
      <c r="V105" s="23"/>
      <c r="W105" s="23"/>
      <c r="X105" s="23"/>
      <c r="Y105" s="23"/>
      <c r="Z105" s="23"/>
      <c r="AA105" s="23"/>
      <c r="AB105" s="23"/>
      <c r="AC105" s="23"/>
      <c r="AD105" s="23"/>
      <c r="AE105" s="23"/>
      <c r="CG105"/>
      <c r="CH105"/>
      <c r="CI105"/>
      <c r="CJ105"/>
      <c r="CK105"/>
      <c r="CL105"/>
      <c r="CM105"/>
      <c r="CN105"/>
      <c r="CO105"/>
      <c r="CP105"/>
      <c r="DZ105" s="8" t="s">
        <v>127</v>
      </c>
    </row>
    <row r="106" spans="2:130" s="8" customFormat="1" ht="15.5" x14ac:dyDescent="0.35">
      <c r="B106" s="7"/>
      <c r="C106" s="7"/>
      <c r="D106" s="13"/>
      <c r="E106" s="267"/>
      <c r="F106" s="267"/>
      <c r="G106" s="267"/>
      <c r="H106" s="267"/>
      <c r="I106" s="267"/>
      <c r="J106" s="267"/>
      <c r="K106" s="268"/>
      <c r="L106" s="268"/>
      <c r="M106" s="268"/>
      <c r="N106" s="268"/>
      <c r="O106" s="269"/>
      <c r="Q106" s="16"/>
      <c r="R106" s="16"/>
      <c r="S106" s="23"/>
      <c r="T106" s="23"/>
      <c r="U106" s="23"/>
      <c r="V106" s="23"/>
      <c r="W106" s="23"/>
      <c r="X106" s="23"/>
      <c r="Y106" s="23"/>
      <c r="Z106" s="23"/>
      <c r="AA106" s="23"/>
      <c r="AB106" s="23"/>
      <c r="AC106" s="23"/>
      <c r="AD106" s="23"/>
      <c r="AE106" s="23"/>
      <c r="CG106"/>
      <c r="CH106"/>
      <c r="CI106"/>
      <c r="CJ106"/>
      <c r="CK106"/>
      <c r="CL106"/>
      <c r="CM106"/>
      <c r="CN106"/>
      <c r="CO106"/>
      <c r="CP106"/>
    </row>
    <row r="107" spans="2:130" s="8" customFormat="1" ht="15.5" x14ac:dyDescent="0.35">
      <c r="B107" s="7"/>
      <c r="C107" s="7"/>
      <c r="D107" s="13"/>
      <c r="E107" s="264"/>
      <c r="F107" s="264"/>
      <c r="G107" s="264"/>
      <c r="H107" s="264"/>
      <c r="I107" s="264"/>
      <c r="J107" s="264"/>
      <c r="K107" s="265"/>
      <c r="L107" s="265"/>
      <c r="M107" s="265"/>
      <c r="N107" s="265"/>
      <c r="O107" s="269"/>
      <c r="Q107" s="16"/>
      <c r="R107" s="16"/>
      <c r="S107" s="23"/>
      <c r="T107" s="23"/>
      <c r="U107" s="23"/>
      <c r="V107" s="23"/>
      <c r="W107" s="23"/>
      <c r="X107" s="23"/>
      <c r="Y107" s="23"/>
      <c r="Z107" s="23"/>
      <c r="AA107" s="23"/>
      <c r="AB107" s="23"/>
      <c r="AC107" s="23"/>
      <c r="AD107" s="23"/>
      <c r="AE107" s="23"/>
      <c r="CG107"/>
      <c r="CH107"/>
      <c r="CI107"/>
      <c r="CJ107"/>
      <c r="CK107"/>
      <c r="CL107"/>
      <c r="CM107"/>
      <c r="CN107"/>
      <c r="CO107"/>
      <c r="CP107"/>
    </row>
    <row r="108" spans="2:130" s="8" customFormat="1" ht="15.5" x14ac:dyDescent="0.35">
      <c r="B108" s="7"/>
      <c r="C108" s="7"/>
      <c r="D108" s="13"/>
      <c r="E108" s="267"/>
      <c r="F108" s="267"/>
      <c r="G108" s="267"/>
      <c r="H108" s="267"/>
      <c r="I108" s="267"/>
      <c r="J108" s="267"/>
      <c r="K108" s="268"/>
      <c r="L108" s="268"/>
      <c r="M108" s="268"/>
      <c r="N108" s="268"/>
      <c r="O108" s="269"/>
      <c r="Q108" s="16"/>
      <c r="R108" s="16"/>
      <c r="S108" s="23"/>
      <c r="T108" s="23"/>
      <c r="U108" s="23"/>
      <c r="V108" s="23"/>
      <c r="W108" s="23"/>
      <c r="X108" s="23"/>
      <c r="Y108" s="23"/>
      <c r="Z108" s="23"/>
      <c r="AA108" s="23"/>
      <c r="AB108" s="23"/>
      <c r="AC108" s="23"/>
      <c r="AD108" s="23"/>
      <c r="AE108" s="23"/>
      <c r="CG108"/>
      <c r="CH108"/>
      <c r="CI108"/>
      <c r="CJ108"/>
      <c r="CK108"/>
      <c r="CL108"/>
      <c r="CM108"/>
      <c r="CN108"/>
      <c r="CO108"/>
      <c r="CP108"/>
    </row>
    <row r="109" spans="2:130" s="8" customFormat="1" ht="15.5" x14ac:dyDescent="0.35">
      <c r="B109" s="7"/>
      <c r="C109" s="7"/>
      <c r="D109" s="13"/>
      <c r="E109" s="264"/>
      <c r="F109" s="264"/>
      <c r="G109" s="264"/>
      <c r="H109" s="264"/>
      <c r="I109" s="264"/>
      <c r="J109" s="264"/>
      <c r="K109" s="265"/>
      <c r="L109" s="265"/>
      <c r="M109" s="265"/>
      <c r="N109" s="265"/>
      <c r="O109" s="269"/>
      <c r="Q109" s="16"/>
      <c r="R109" s="16"/>
      <c r="S109" s="23"/>
      <c r="T109" s="23"/>
      <c r="U109" s="23"/>
      <c r="V109" s="23"/>
      <c r="W109" s="23"/>
      <c r="X109" s="23"/>
      <c r="Y109" s="23"/>
      <c r="Z109" s="23"/>
      <c r="AA109" s="23"/>
      <c r="AB109" s="23"/>
      <c r="AC109" s="23"/>
      <c r="AD109" s="23"/>
      <c r="AE109" s="23"/>
      <c r="CG109"/>
      <c r="CH109"/>
      <c r="CI109"/>
      <c r="CJ109"/>
      <c r="CK109"/>
      <c r="CL109"/>
      <c r="CM109"/>
      <c r="CN109"/>
      <c r="CO109"/>
      <c r="CP109"/>
    </row>
    <row r="110" spans="2:130" s="8" customFormat="1" ht="15.5" x14ac:dyDescent="0.35">
      <c r="B110" s="7"/>
      <c r="C110" s="7"/>
      <c r="D110" s="13"/>
      <c r="E110" s="267"/>
      <c r="F110" s="267"/>
      <c r="G110" s="267"/>
      <c r="H110" s="267"/>
      <c r="I110" s="267"/>
      <c r="J110" s="267"/>
      <c r="K110" s="268"/>
      <c r="L110" s="268"/>
      <c r="M110" s="268"/>
      <c r="N110" s="268"/>
      <c r="O110" s="269"/>
      <c r="Q110" s="2"/>
      <c r="R110" s="2"/>
      <c r="S110" s="23"/>
      <c r="T110" s="23"/>
      <c r="U110" s="23"/>
      <c r="V110" s="23"/>
      <c r="W110" s="23"/>
      <c r="X110" s="23"/>
      <c r="Y110" s="23"/>
      <c r="Z110" s="23"/>
      <c r="AA110" s="23"/>
      <c r="AB110" s="23"/>
      <c r="AC110" s="23"/>
      <c r="AD110" s="23"/>
      <c r="AE110" s="23"/>
      <c r="CG110"/>
      <c r="CH110"/>
      <c r="CI110"/>
      <c r="CJ110"/>
      <c r="CK110"/>
      <c r="CL110"/>
      <c r="CM110"/>
      <c r="CN110"/>
      <c r="CO110"/>
      <c r="CP110"/>
    </row>
    <row r="111" spans="2:130" s="8" customFormat="1" ht="15.5" x14ac:dyDescent="0.35">
      <c r="B111" s="7"/>
      <c r="C111" s="7"/>
      <c r="D111" s="13"/>
      <c r="E111" s="264"/>
      <c r="F111" s="264"/>
      <c r="G111" s="264"/>
      <c r="H111" s="264"/>
      <c r="I111" s="264"/>
      <c r="J111" s="264"/>
      <c r="K111" s="265"/>
      <c r="L111" s="265"/>
      <c r="M111" s="265"/>
      <c r="N111" s="265"/>
      <c r="O111" s="269"/>
      <c r="Q111" s="2"/>
      <c r="R111" s="2"/>
      <c r="S111" s="23"/>
      <c r="T111" s="23"/>
      <c r="U111" s="23"/>
      <c r="V111" s="23"/>
      <c r="W111" s="23"/>
      <c r="X111" s="23"/>
      <c r="Y111" s="23"/>
      <c r="Z111" s="23"/>
      <c r="AA111" s="23"/>
      <c r="AB111" s="23"/>
      <c r="AC111" s="23"/>
      <c r="AD111" s="23"/>
      <c r="AE111" s="23"/>
      <c r="CG111"/>
      <c r="CH111"/>
      <c r="CI111"/>
      <c r="CJ111"/>
      <c r="CK111"/>
      <c r="CL111"/>
      <c r="CM111"/>
      <c r="CN111"/>
      <c r="CO111"/>
      <c r="CP111"/>
    </row>
    <row r="112" spans="2:130" s="8" customFormat="1" ht="15.5" x14ac:dyDescent="0.35">
      <c r="B112" s="7"/>
      <c r="C112" s="7"/>
      <c r="D112" s="13"/>
      <c r="E112" s="267"/>
      <c r="F112" s="267"/>
      <c r="G112" s="267"/>
      <c r="H112" s="267"/>
      <c r="I112" s="267"/>
      <c r="J112" s="267"/>
      <c r="K112" s="268"/>
      <c r="L112" s="268"/>
      <c r="M112" s="268"/>
      <c r="N112" s="268"/>
      <c r="O112" s="269"/>
      <c r="Q112" s="2"/>
      <c r="R112" s="2"/>
      <c r="S112" s="23"/>
      <c r="T112" s="23"/>
      <c r="U112" s="23"/>
      <c r="V112" s="23"/>
      <c r="W112" s="23"/>
      <c r="X112" s="23"/>
      <c r="Y112" s="23"/>
      <c r="Z112" s="23"/>
      <c r="AA112" s="23"/>
      <c r="AB112" s="23"/>
      <c r="AC112" s="23"/>
      <c r="AD112" s="23"/>
      <c r="AE112" s="23"/>
      <c r="CG112"/>
      <c r="CH112"/>
      <c r="CI112"/>
      <c r="CJ112"/>
      <c r="CK112"/>
      <c r="CL112"/>
      <c r="CM112"/>
      <c r="CN112"/>
      <c r="CO112"/>
      <c r="CP112"/>
    </row>
    <row r="113" spans="1:124" s="8" customFormat="1" ht="15.5" x14ac:dyDescent="0.35">
      <c r="B113" s="7"/>
      <c r="C113" s="7"/>
      <c r="D113" s="13"/>
      <c r="E113" s="264"/>
      <c r="F113" s="264"/>
      <c r="G113" s="264"/>
      <c r="H113" s="264"/>
      <c r="I113" s="264"/>
      <c r="J113" s="264"/>
      <c r="K113" s="265"/>
      <c r="L113" s="265"/>
      <c r="M113" s="265"/>
      <c r="N113" s="265"/>
      <c r="O113" s="269"/>
      <c r="Q113" s="2"/>
      <c r="R113" s="2"/>
      <c r="S113" s="23"/>
      <c r="T113" s="23"/>
      <c r="U113" s="23"/>
      <c r="V113" s="23"/>
      <c r="W113" s="23"/>
      <c r="X113" s="23"/>
      <c r="Y113" s="23"/>
      <c r="Z113" s="23"/>
      <c r="AA113" s="23"/>
      <c r="AB113" s="23"/>
      <c r="AC113" s="23"/>
      <c r="AD113" s="23"/>
      <c r="AE113" s="23"/>
      <c r="CG113"/>
      <c r="CH113"/>
      <c r="CI113"/>
      <c r="CJ113"/>
      <c r="CK113"/>
      <c r="CL113"/>
      <c r="CM113"/>
      <c r="CN113"/>
      <c r="CO113"/>
      <c r="CP113"/>
    </row>
    <row r="114" spans="1:124" s="8" customFormat="1" ht="15.5" x14ac:dyDescent="0.35">
      <c r="B114" s="7"/>
      <c r="C114" s="7"/>
      <c r="D114" s="13"/>
      <c r="E114" s="267"/>
      <c r="F114" s="267"/>
      <c r="G114" s="267"/>
      <c r="H114" s="267"/>
      <c r="I114" s="267"/>
      <c r="J114" s="267"/>
      <c r="K114" s="268"/>
      <c r="L114" s="268"/>
      <c r="M114" s="268"/>
      <c r="N114" s="268"/>
      <c r="O114" s="269"/>
      <c r="P114" s="2"/>
      <c r="Q114" s="2"/>
      <c r="R114" s="2"/>
      <c r="S114" s="23"/>
      <c r="T114" s="23"/>
      <c r="U114" s="23"/>
      <c r="V114" s="23"/>
      <c r="W114" s="23"/>
      <c r="X114" s="23"/>
      <c r="Y114" s="23"/>
      <c r="Z114" s="23"/>
      <c r="AA114" s="23"/>
      <c r="AB114" s="23"/>
      <c r="AC114" s="23"/>
      <c r="AD114" s="23"/>
      <c r="AE114" s="23"/>
      <c r="CG114"/>
      <c r="CH114"/>
      <c r="CI114"/>
      <c r="CJ114"/>
      <c r="CK114"/>
      <c r="CL114"/>
      <c r="CM114"/>
      <c r="CN114"/>
      <c r="CO114"/>
      <c r="CP114"/>
    </row>
    <row r="115" spans="1:124" ht="15.5" x14ac:dyDescent="0.35">
      <c r="A115" s="8"/>
      <c r="B115" s="7"/>
      <c r="C115" s="7"/>
      <c r="D115" s="13"/>
      <c r="E115" s="264"/>
      <c r="F115" s="264"/>
      <c r="G115" s="264"/>
      <c r="H115" s="264"/>
      <c r="I115" s="264"/>
      <c r="J115" s="264"/>
      <c r="K115" s="265"/>
      <c r="L115" s="265"/>
      <c r="M115" s="265"/>
      <c r="N115" s="265"/>
      <c r="O115" s="269"/>
      <c r="S115" s="23"/>
      <c r="T115" s="23"/>
      <c r="U115" s="23"/>
      <c r="V115" s="23"/>
      <c r="W115" s="23"/>
      <c r="X115" s="23"/>
      <c r="Y115" s="23"/>
      <c r="Z115" s="23"/>
      <c r="AA115" s="23"/>
      <c r="AB115" s="23"/>
      <c r="AC115" s="23"/>
      <c r="AD115" s="23"/>
      <c r="AE115" s="23"/>
      <c r="CG115"/>
      <c r="CH115"/>
      <c r="CI115"/>
      <c r="CJ115"/>
      <c r="CK115"/>
      <c r="CL115"/>
      <c r="CM115"/>
      <c r="CN115"/>
      <c r="CO115"/>
      <c r="CP115"/>
      <c r="CQ115"/>
      <c r="CR115"/>
      <c r="CS115"/>
      <c r="CT115"/>
      <c r="CU115"/>
      <c r="CV115"/>
      <c r="CW115"/>
      <c r="CX115"/>
      <c r="CY115"/>
      <c r="CZ115"/>
      <c r="DA115"/>
      <c r="DB115"/>
      <c r="DC115"/>
      <c r="DD115"/>
      <c r="DE115"/>
      <c r="DF115"/>
      <c r="DG115"/>
      <c r="DH115"/>
      <c r="DI115"/>
      <c r="DJ115"/>
      <c r="DK115"/>
      <c r="DL115"/>
      <c r="DM115"/>
      <c r="DN115"/>
      <c r="DO115"/>
      <c r="DP115"/>
      <c r="DQ115"/>
      <c r="DR115"/>
      <c r="DS115"/>
      <c r="DT115"/>
    </row>
    <row r="116" spans="1:124" ht="15.5" x14ac:dyDescent="0.35">
      <c r="A116" s="8"/>
      <c r="B116" s="7"/>
      <c r="C116" s="7"/>
      <c r="D116" s="13"/>
      <c r="E116" s="267"/>
      <c r="F116" s="267"/>
      <c r="G116" s="267"/>
      <c r="H116" s="267"/>
      <c r="I116" s="267"/>
      <c r="J116" s="267"/>
      <c r="K116" s="268"/>
      <c r="L116" s="268"/>
      <c r="M116" s="268"/>
      <c r="N116" s="268"/>
      <c r="O116" s="269"/>
      <c r="P116" s="16"/>
      <c r="S116" s="23"/>
      <c r="T116" s="23"/>
      <c r="U116" s="23"/>
      <c r="V116" s="23"/>
      <c r="W116" s="23"/>
      <c r="X116" s="23"/>
      <c r="Y116" s="23"/>
      <c r="Z116" s="23"/>
      <c r="AA116" s="23"/>
      <c r="AB116" s="23"/>
      <c r="AC116" s="23"/>
      <c r="AD116" s="23"/>
      <c r="AE116" s="23"/>
      <c r="CG116"/>
      <c r="CH116"/>
      <c r="CI116"/>
      <c r="CJ116"/>
      <c r="CK116"/>
      <c r="CL116"/>
      <c r="CM116"/>
      <c r="CN116"/>
      <c r="CO116"/>
      <c r="CP116"/>
      <c r="CQ116"/>
      <c r="CR116"/>
      <c r="CS116"/>
      <c r="CT116"/>
      <c r="CU116"/>
      <c r="CV116"/>
      <c r="CW116"/>
      <c r="CX116"/>
      <c r="CY116"/>
      <c r="CZ116"/>
      <c r="DA116"/>
      <c r="DB116"/>
      <c r="DC116"/>
      <c r="DD116"/>
      <c r="DE116"/>
      <c r="DF116"/>
      <c r="DG116"/>
      <c r="DH116"/>
      <c r="DI116"/>
      <c r="DJ116"/>
      <c r="DK116"/>
      <c r="DL116"/>
      <c r="DM116"/>
      <c r="DN116"/>
      <c r="DO116"/>
      <c r="DP116"/>
      <c r="DQ116"/>
      <c r="DR116"/>
      <c r="DS116"/>
      <c r="DT116"/>
    </row>
    <row r="117" spans="1:124" ht="15.5" x14ac:dyDescent="0.35">
      <c r="A117" s="8"/>
      <c r="B117" s="7"/>
      <c r="C117" s="7"/>
      <c r="D117" s="13"/>
      <c r="E117" s="264"/>
      <c r="F117" s="264"/>
      <c r="G117" s="264"/>
      <c r="H117" s="264"/>
      <c r="I117" s="264"/>
      <c r="J117" s="264"/>
      <c r="K117" s="265"/>
      <c r="L117" s="265"/>
      <c r="M117" s="265"/>
      <c r="N117" s="265"/>
      <c r="O117" s="269"/>
      <c r="P117" s="16"/>
      <c r="S117" s="23"/>
      <c r="T117" s="23"/>
      <c r="U117" s="23"/>
      <c r="V117" s="23"/>
      <c r="W117" s="23"/>
      <c r="X117" s="23"/>
      <c r="Y117" s="23"/>
      <c r="Z117" s="23"/>
      <c r="AA117" s="23"/>
      <c r="AB117" s="23"/>
      <c r="AC117" s="23"/>
      <c r="AD117" s="23"/>
      <c r="AE117" s="23"/>
      <c r="CG117"/>
      <c r="CH117"/>
      <c r="CI117"/>
      <c r="CJ117"/>
      <c r="CK117"/>
      <c r="CL117"/>
      <c r="CM117"/>
      <c r="CN117"/>
      <c r="CO117"/>
      <c r="CP117"/>
      <c r="CQ117"/>
      <c r="CR117"/>
      <c r="CS117"/>
      <c r="CT117"/>
      <c r="CU117"/>
      <c r="CV117"/>
      <c r="CW117"/>
      <c r="CX117"/>
      <c r="CY117"/>
      <c r="CZ117"/>
      <c r="DA117"/>
      <c r="DB117"/>
      <c r="DC117"/>
      <c r="DD117"/>
      <c r="DE117"/>
      <c r="DF117"/>
      <c r="DG117"/>
      <c r="DH117"/>
      <c r="DI117"/>
      <c r="DJ117"/>
      <c r="DK117"/>
      <c r="DL117"/>
      <c r="DM117"/>
      <c r="DN117"/>
      <c r="DO117"/>
      <c r="DP117"/>
      <c r="DQ117"/>
      <c r="DR117"/>
      <c r="DS117"/>
      <c r="DT117"/>
    </row>
    <row r="118" spans="1:124" ht="15.5" x14ac:dyDescent="0.35">
      <c r="A118" s="8"/>
      <c r="B118" s="7"/>
      <c r="C118" s="7"/>
      <c r="D118" s="13"/>
      <c r="E118" s="267"/>
      <c r="F118" s="267"/>
      <c r="G118" s="267"/>
      <c r="H118" s="267"/>
      <c r="I118" s="267"/>
      <c r="J118" s="267"/>
      <c r="K118" s="268"/>
      <c r="L118" s="268"/>
      <c r="M118" s="268"/>
      <c r="N118" s="268"/>
      <c r="O118" s="269"/>
      <c r="P118" s="16"/>
      <c r="S118" s="23"/>
      <c r="T118" s="23"/>
      <c r="U118" s="23"/>
      <c r="V118" s="23"/>
      <c r="W118" s="23"/>
      <c r="X118" s="23"/>
      <c r="Y118" s="23"/>
      <c r="Z118" s="23"/>
      <c r="AA118" s="23"/>
      <c r="AB118" s="23"/>
      <c r="AC118" s="23"/>
      <c r="AD118" s="23"/>
      <c r="AE118" s="23"/>
      <c r="CG118"/>
      <c r="CH118"/>
      <c r="CI118"/>
      <c r="CJ118"/>
      <c r="CK118"/>
      <c r="CL118"/>
      <c r="CM118"/>
      <c r="CN118"/>
      <c r="CO118"/>
      <c r="CP118"/>
      <c r="CQ118"/>
      <c r="CR118"/>
      <c r="CS118"/>
      <c r="CT118"/>
      <c r="CU118"/>
      <c r="CV118"/>
      <c r="CW118"/>
      <c r="CX118"/>
      <c r="CY118"/>
      <c r="CZ118"/>
    </row>
    <row r="119" spans="1:124" ht="15.5" x14ac:dyDescent="0.35">
      <c r="B119" s="7"/>
      <c r="C119" s="7"/>
      <c r="D119" s="13"/>
      <c r="E119" s="264"/>
      <c r="F119" s="264"/>
      <c r="G119" s="264"/>
      <c r="H119" s="264"/>
      <c r="I119" s="264"/>
      <c r="J119" s="264"/>
      <c r="K119" s="265"/>
      <c r="L119" s="265"/>
      <c r="M119" s="265"/>
      <c r="N119" s="265"/>
      <c r="O119" s="269"/>
      <c r="P119" s="16"/>
      <c r="S119" s="23"/>
      <c r="T119" s="23"/>
      <c r="U119" s="23"/>
      <c r="V119" s="23"/>
      <c r="W119" s="23"/>
      <c r="X119" s="23"/>
      <c r="Y119" s="23"/>
      <c r="Z119" s="23"/>
      <c r="AA119" s="23"/>
      <c r="AB119" s="23"/>
      <c r="AC119" s="23"/>
      <c r="AD119" s="23"/>
      <c r="AE119" s="23"/>
      <c r="CG119"/>
      <c r="CH119"/>
      <c r="CI119"/>
      <c r="CJ119"/>
      <c r="CK119"/>
      <c r="CL119"/>
      <c r="CM119"/>
      <c r="CN119"/>
      <c r="CO119"/>
      <c r="CP119"/>
      <c r="CQ119"/>
      <c r="CR119"/>
      <c r="CS119"/>
      <c r="CT119"/>
      <c r="CU119"/>
      <c r="CV119"/>
      <c r="CW119"/>
      <c r="CX119"/>
      <c r="CY119"/>
      <c r="CZ119"/>
    </row>
    <row r="120" spans="1:124" ht="15.5" x14ac:dyDescent="0.35">
      <c r="B120" s="7"/>
      <c r="C120" s="7"/>
      <c r="D120" s="13"/>
      <c r="E120" s="267"/>
      <c r="F120" s="267"/>
      <c r="G120" s="267"/>
      <c r="H120" s="267"/>
      <c r="I120" s="267"/>
      <c r="J120" s="267"/>
      <c r="K120" s="268"/>
      <c r="L120" s="268"/>
      <c r="M120" s="268"/>
      <c r="N120" s="268"/>
      <c r="O120" s="269"/>
      <c r="S120" s="23"/>
      <c r="T120" s="23"/>
      <c r="U120" s="23"/>
      <c r="V120" s="23"/>
      <c r="W120" s="23"/>
      <c r="X120" s="23"/>
      <c r="Y120" s="23"/>
      <c r="Z120" s="23"/>
      <c r="AA120" s="23"/>
      <c r="AB120" s="23"/>
      <c r="AC120" s="23"/>
      <c r="AD120" s="23"/>
      <c r="AE120" s="23"/>
      <c r="CG120"/>
      <c r="CH120"/>
      <c r="CI120"/>
      <c r="CJ120"/>
      <c r="CK120"/>
      <c r="CL120"/>
      <c r="CM120"/>
      <c r="CN120"/>
      <c r="CO120"/>
      <c r="CP120"/>
      <c r="CQ120"/>
      <c r="CR120"/>
      <c r="CS120"/>
      <c r="CT120"/>
      <c r="CU120"/>
      <c r="CV120"/>
      <c r="CW120"/>
      <c r="CX120"/>
      <c r="CY120"/>
      <c r="CZ120"/>
    </row>
    <row r="121" spans="1:124" ht="15.5" x14ac:dyDescent="0.35">
      <c r="B121" s="7"/>
      <c r="C121" s="7"/>
      <c r="D121" s="13"/>
      <c r="E121" s="264"/>
      <c r="F121" s="264"/>
      <c r="G121" s="264"/>
      <c r="H121" s="264"/>
      <c r="I121" s="264"/>
      <c r="J121" s="264"/>
      <c r="K121" s="265"/>
      <c r="L121" s="265"/>
      <c r="M121" s="265"/>
      <c r="N121" s="265"/>
      <c r="O121" s="269"/>
      <c r="S121" s="23"/>
      <c r="T121" s="23"/>
      <c r="U121" s="23"/>
      <c r="V121" s="23"/>
      <c r="W121" s="23"/>
      <c r="X121" s="23"/>
      <c r="Y121" s="23"/>
      <c r="Z121" s="23"/>
      <c r="AA121" s="23"/>
      <c r="AB121" s="23"/>
      <c r="AC121" s="23"/>
      <c r="AD121" s="23"/>
      <c r="AE121" s="23"/>
      <c r="CG121"/>
      <c r="CH121"/>
      <c r="CI121"/>
      <c r="CJ121"/>
      <c r="CK121"/>
      <c r="CL121"/>
      <c r="CM121"/>
      <c r="CN121"/>
      <c r="CO121"/>
      <c r="CP121"/>
      <c r="CQ121"/>
      <c r="CR121"/>
      <c r="CS121"/>
      <c r="CT121"/>
      <c r="CU121"/>
      <c r="CV121"/>
      <c r="CW121"/>
      <c r="CX121"/>
      <c r="CY121"/>
      <c r="CZ121"/>
    </row>
    <row r="122" spans="1:124" ht="15.5" x14ac:dyDescent="0.35">
      <c r="B122" s="7"/>
      <c r="C122" s="7"/>
      <c r="D122" s="13"/>
      <c r="E122" s="267"/>
      <c r="F122" s="267"/>
      <c r="G122" s="267"/>
      <c r="H122" s="267"/>
      <c r="I122" s="267"/>
      <c r="J122" s="267"/>
      <c r="K122" s="268"/>
      <c r="L122" s="268"/>
      <c r="M122" s="268"/>
      <c r="N122" s="268"/>
      <c r="O122" s="269"/>
      <c r="S122" s="23"/>
      <c r="T122" s="23"/>
      <c r="U122" s="23"/>
      <c r="V122" s="23"/>
      <c r="W122" s="23"/>
      <c r="X122" s="23"/>
      <c r="Y122" s="23"/>
      <c r="Z122" s="23"/>
      <c r="AA122" s="23"/>
      <c r="AB122" s="23"/>
      <c r="AC122" s="23"/>
      <c r="AD122" s="23"/>
      <c r="AE122" s="23"/>
      <c r="CG122"/>
      <c r="CH122"/>
      <c r="CI122"/>
      <c r="CJ122"/>
      <c r="CK122"/>
      <c r="CL122"/>
      <c r="CM122"/>
      <c r="CN122"/>
      <c r="CO122"/>
      <c r="CP122"/>
      <c r="CQ122"/>
      <c r="CR122"/>
      <c r="CS122"/>
      <c r="CT122"/>
      <c r="CU122"/>
      <c r="CV122"/>
      <c r="CW122"/>
      <c r="CX122"/>
      <c r="CY122"/>
      <c r="CZ122"/>
    </row>
    <row r="123" spans="1:124" ht="15.5" x14ac:dyDescent="0.35">
      <c r="B123" s="7"/>
      <c r="C123" s="7"/>
      <c r="D123" s="13"/>
      <c r="E123" s="264"/>
      <c r="F123" s="264"/>
      <c r="G123" s="264"/>
      <c r="H123" s="264"/>
      <c r="I123" s="264"/>
      <c r="J123" s="264"/>
      <c r="K123" s="265"/>
      <c r="L123" s="265"/>
      <c r="M123" s="265"/>
      <c r="N123" s="265"/>
      <c r="O123" s="269"/>
      <c r="S123" s="23"/>
      <c r="T123" s="23"/>
      <c r="U123" s="23"/>
      <c r="V123" s="23"/>
      <c r="W123" s="23"/>
      <c r="X123" s="23"/>
      <c r="Y123" s="23"/>
      <c r="Z123" s="23"/>
      <c r="AA123" s="23"/>
      <c r="AB123" s="23"/>
      <c r="AC123" s="23"/>
      <c r="AD123" s="23"/>
      <c r="AE123" s="23"/>
      <c r="CG123"/>
      <c r="CH123"/>
      <c r="CI123"/>
      <c r="CJ123"/>
      <c r="CK123"/>
      <c r="CL123"/>
      <c r="CM123"/>
      <c r="CN123"/>
      <c r="CO123"/>
      <c r="CP123"/>
    </row>
    <row r="124" spans="1:124" ht="15.5" x14ac:dyDescent="0.35">
      <c r="B124" s="7"/>
      <c r="C124" s="7"/>
      <c r="D124" s="13"/>
      <c r="E124" s="267"/>
      <c r="F124" s="267"/>
      <c r="G124" s="267"/>
      <c r="H124" s="267"/>
      <c r="I124" s="267"/>
      <c r="J124" s="267"/>
      <c r="K124" s="268"/>
      <c r="L124" s="268"/>
      <c r="M124" s="268"/>
      <c r="N124" s="268"/>
      <c r="O124" s="269"/>
      <c r="S124" s="23"/>
      <c r="T124" s="23"/>
      <c r="U124" s="23"/>
      <c r="V124" s="23"/>
      <c r="W124" s="23"/>
      <c r="X124" s="23"/>
      <c r="Y124" s="23"/>
      <c r="Z124" s="23"/>
      <c r="AA124" s="23"/>
      <c r="AB124" s="23"/>
      <c r="AC124" s="23"/>
      <c r="AD124" s="23"/>
      <c r="AE124" s="23"/>
      <c r="CG124"/>
      <c r="CH124"/>
      <c r="CI124"/>
      <c r="CJ124"/>
      <c r="CK124"/>
      <c r="CL124"/>
      <c r="CM124"/>
      <c r="CN124"/>
      <c r="CO124"/>
      <c r="CP124"/>
    </row>
    <row r="125" spans="1:124" ht="15.5" x14ac:dyDescent="0.35">
      <c r="B125" s="7"/>
      <c r="C125" s="7"/>
      <c r="D125" s="13"/>
      <c r="E125" s="264"/>
      <c r="F125" s="264"/>
      <c r="G125" s="264"/>
      <c r="H125" s="264"/>
      <c r="I125" s="264"/>
      <c r="J125" s="264"/>
      <c r="K125" s="265"/>
      <c r="L125" s="265"/>
      <c r="M125" s="265"/>
      <c r="N125" s="265"/>
      <c r="O125" s="269"/>
      <c r="S125" s="23"/>
      <c r="T125" s="23"/>
      <c r="U125" s="23"/>
      <c r="V125" s="23"/>
      <c r="W125" s="23"/>
      <c r="X125" s="23"/>
      <c r="Y125" s="23"/>
      <c r="Z125" s="23"/>
      <c r="AA125" s="23"/>
      <c r="AB125" s="23"/>
      <c r="AC125" s="23"/>
      <c r="AD125" s="23"/>
      <c r="AE125" s="23"/>
      <c r="CG125"/>
      <c r="CH125"/>
      <c r="CI125"/>
      <c r="CJ125"/>
      <c r="CK125"/>
      <c r="CL125"/>
      <c r="CM125"/>
      <c r="CN125"/>
      <c r="CO125"/>
      <c r="CP125"/>
    </row>
    <row r="126" spans="1:124" ht="15.5" x14ac:dyDescent="0.35">
      <c r="B126" s="7"/>
      <c r="C126" s="7"/>
      <c r="D126" s="13"/>
      <c r="E126" s="267"/>
      <c r="F126" s="267"/>
      <c r="G126" s="267"/>
      <c r="H126" s="267"/>
      <c r="I126" s="267"/>
      <c r="J126" s="267"/>
      <c r="K126" s="268"/>
      <c r="L126" s="268"/>
      <c r="M126" s="268"/>
      <c r="N126" s="268"/>
      <c r="O126" s="269"/>
      <c r="S126" s="23"/>
      <c r="T126" s="23"/>
      <c r="U126" s="23"/>
      <c r="V126" s="23"/>
      <c r="W126" s="23"/>
      <c r="X126" s="23"/>
      <c r="Y126" s="23"/>
      <c r="Z126" s="23"/>
      <c r="AA126" s="23"/>
      <c r="AB126" s="23"/>
      <c r="AC126" s="23"/>
      <c r="AD126" s="23"/>
      <c r="AE126" s="23"/>
      <c r="CG126"/>
      <c r="CH126"/>
      <c r="CI126"/>
      <c r="CJ126"/>
      <c r="CK126"/>
      <c r="CL126"/>
      <c r="CM126"/>
      <c r="CN126"/>
      <c r="CO126"/>
      <c r="CP126"/>
    </row>
    <row r="127" spans="1:124" ht="15.5" x14ac:dyDescent="0.35">
      <c r="B127" s="7"/>
      <c r="C127" s="7"/>
      <c r="D127" s="13"/>
      <c r="E127" s="264"/>
      <c r="F127" s="264"/>
      <c r="G127" s="264"/>
      <c r="H127" s="264"/>
      <c r="I127" s="264"/>
      <c r="J127" s="264"/>
      <c r="K127" s="265"/>
      <c r="L127" s="265"/>
      <c r="M127" s="265"/>
      <c r="N127" s="265"/>
      <c r="O127" s="269"/>
      <c r="S127" s="23"/>
      <c r="T127" s="23"/>
      <c r="U127" s="23"/>
      <c r="V127" s="23"/>
      <c r="W127" s="23"/>
      <c r="X127" s="23"/>
      <c r="Y127" s="23"/>
      <c r="Z127" s="23"/>
      <c r="AA127" s="23"/>
      <c r="AB127" s="23"/>
      <c r="AC127" s="23"/>
      <c r="AD127" s="23"/>
      <c r="AE127" s="23"/>
      <c r="CG127" s="8"/>
      <c r="CH127" s="8"/>
      <c r="CK127"/>
      <c r="CL127"/>
    </row>
    <row r="128" spans="1:124" ht="15.5" x14ac:dyDescent="0.35">
      <c r="B128" s="7"/>
      <c r="C128" s="7"/>
      <c r="D128" s="13"/>
      <c r="E128" s="267"/>
      <c r="F128" s="267"/>
      <c r="G128" s="267"/>
      <c r="H128" s="267"/>
      <c r="I128" s="267"/>
      <c r="J128" s="267"/>
      <c r="K128" s="268"/>
      <c r="L128" s="268"/>
      <c r="M128" s="268"/>
      <c r="N128" s="268"/>
      <c r="O128" s="269"/>
      <c r="S128" s="23"/>
      <c r="T128" s="23"/>
      <c r="U128" s="23"/>
      <c r="V128" s="23"/>
      <c r="W128" s="23"/>
      <c r="X128" s="23"/>
      <c r="Y128" s="23"/>
      <c r="Z128" s="23"/>
      <c r="AA128" s="23"/>
      <c r="AB128" s="23"/>
      <c r="AC128" s="23"/>
      <c r="AD128" s="23"/>
      <c r="AE128" s="23"/>
      <c r="CG128" s="8"/>
      <c r="CH128" s="8"/>
      <c r="CK128"/>
      <c r="CL128"/>
    </row>
    <row r="129" spans="2:105" ht="15.5" x14ac:dyDescent="0.35">
      <c r="B129" s="7"/>
      <c r="C129" s="7"/>
      <c r="D129" s="13"/>
      <c r="E129" s="264"/>
      <c r="F129" s="264"/>
      <c r="G129" s="264"/>
      <c r="H129" s="264"/>
      <c r="I129" s="264"/>
      <c r="J129" s="264"/>
      <c r="K129" s="265"/>
      <c r="L129" s="265"/>
      <c r="M129" s="265"/>
      <c r="N129" s="265"/>
      <c r="O129" s="269"/>
      <c r="S129" s="23"/>
      <c r="T129" s="23"/>
      <c r="U129" s="23"/>
      <c r="V129" s="23"/>
      <c r="W129" s="23"/>
      <c r="X129" s="23"/>
      <c r="Y129" s="23"/>
      <c r="Z129" s="23"/>
      <c r="AA129" s="23"/>
      <c r="AB129" s="23"/>
      <c r="AC129" s="23"/>
      <c r="AD129" s="23"/>
      <c r="AE129" s="23"/>
      <c r="CG129" s="8"/>
      <c r="CH129" s="8"/>
      <c r="CK129"/>
      <c r="CL129"/>
    </row>
    <row r="130" spans="2:105" ht="15.5" x14ac:dyDescent="0.35">
      <c r="B130" s="7"/>
      <c r="C130" s="7"/>
      <c r="D130" s="13"/>
      <c r="E130" s="267"/>
      <c r="F130" s="267"/>
      <c r="G130" s="267"/>
      <c r="H130" s="267"/>
      <c r="I130" s="267"/>
      <c r="J130" s="267"/>
      <c r="K130" s="268"/>
      <c r="L130" s="268"/>
      <c r="M130" s="268"/>
      <c r="N130" s="268"/>
      <c r="O130" s="269"/>
      <c r="S130" s="23"/>
      <c r="T130" s="23"/>
      <c r="U130" s="23"/>
      <c r="V130" s="23"/>
      <c r="W130" s="23"/>
      <c r="X130" s="23"/>
      <c r="Y130" s="23"/>
      <c r="Z130" s="23"/>
      <c r="AA130" s="23"/>
      <c r="AB130" s="23"/>
      <c r="AC130" s="23"/>
      <c r="AD130" s="23"/>
      <c r="AE130" s="23"/>
      <c r="CG130" s="8"/>
      <c r="CH130" s="8"/>
      <c r="CK130"/>
      <c r="CL130"/>
    </row>
    <row r="131" spans="2:105" ht="15.5" x14ac:dyDescent="0.35">
      <c r="B131" s="7"/>
      <c r="C131" s="7"/>
      <c r="D131" s="13"/>
      <c r="E131" s="264"/>
      <c r="F131" s="264"/>
      <c r="G131" s="264"/>
      <c r="H131" s="264"/>
      <c r="I131" s="264"/>
      <c r="J131" s="264"/>
      <c r="K131" s="265"/>
      <c r="L131" s="265"/>
      <c r="M131" s="265"/>
      <c r="N131" s="265"/>
      <c r="O131" s="269"/>
      <c r="S131" s="23"/>
      <c r="T131" s="23"/>
      <c r="U131" s="23"/>
      <c r="V131" s="23"/>
      <c r="W131" s="23"/>
      <c r="X131" s="23"/>
      <c r="Y131" s="23"/>
      <c r="Z131" s="23"/>
      <c r="AA131" s="23"/>
      <c r="AB131" s="23"/>
      <c r="AC131" s="23"/>
      <c r="AD131" s="23"/>
      <c r="AE131" s="23"/>
      <c r="CG131" s="8"/>
      <c r="CH131" s="8"/>
      <c r="CK131"/>
      <c r="CL131"/>
    </row>
    <row r="132" spans="2:105" ht="15.5" x14ac:dyDescent="0.35">
      <c r="B132" s="7"/>
      <c r="C132" s="7"/>
      <c r="D132" s="13"/>
      <c r="E132" s="267"/>
      <c r="F132" s="267"/>
      <c r="G132" s="267"/>
      <c r="H132" s="267"/>
      <c r="I132" s="267"/>
      <c r="J132" s="267"/>
      <c r="K132" s="268"/>
      <c r="L132" s="268"/>
      <c r="M132" s="268"/>
      <c r="N132" s="268"/>
      <c r="O132" s="269"/>
      <c r="S132" s="23"/>
      <c r="T132" s="23"/>
      <c r="U132" s="23"/>
      <c r="V132" s="23"/>
      <c r="W132" s="23"/>
      <c r="X132" s="23"/>
      <c r="Y132" s="23"/>
      <c r="Z132" s="23"/>
      <c r="AA132" s="23"/>
      <c r="AB132" s="23"/>
      <c r="AC132" s="23"/>
      <c r="AD132" s="23"/>
      <c r="AE132" s="23"/>
      <c r="CG132" s="8"/>
      <c r="CH132" s="8"/>
      <c r="CK132"/>
      <c r="CL132"/>
    </row>
    <row r="133" spans="2:105" ht="15.5" x14ac:dyDescent="0.35">
      <c r="B133" s="7"/>
      <c r="C133" s="7"/>
      <c r="D133" s="13"/>
      <c r="E133" s="264"/>
      <c r="F133" s="264"/>
      <c r="G133" s="264"/>
      <c r="H133" s="264"/>
      <c r="I133" s="264"/>
      <c r="J133" s="264"/>
      <c r="K133" s="265"/>
      <c r="L133" s="265"/>
      <c r="M133" s="265"/>
      <c r="N133" s="265"/>
      <c r="O133" s="269"/>
      <c r="S133" s="23"/>
      <c r="T133" s="23"/>
      <c r="U133" s="23"/>
      <c r="V133" s="23"/>
      <c r="W133" s="23"/>
      <c r="X133" s="23"/>
      <c r="Y133" s="23"/>
      <c r="Z133" s="23"/>
      <c r="AA133" s="23"/>
      <c r="AB133" s="23"/>
      <c r="AC133" s="23"/>
      <c r="AD133" s="23"/>
      <c r="AE133" s="16"/>
      <c r="CG133" s="8"/>
      <c r="CH133" s="8"/>
      <c r="CK133"/>
      <c r="CL133"/>
    </row>
    <row r="134" spans="2:105" ht="15.5" x14ac:dyDescent="0.35">
      <c r="B134" s="7"/>
      <c r="C134" s="7"/>
      <c r="D134" s="13"/>
      <c r="E134" s="267"/>
      <c r="F134" s="267"/>
      <c r="G134" s="267"/>
      <c r="H134" s="267"/>
      <c r="I134" s="267"/>
      <c r="J134" s="267"/>
      <c r="K134" s="268"/>
      <c r="L134" s="268"/>
      <c r="M134" s="268"/>
      <c r="N134" s="268"/>
      <c r="O134" s="269"/>
      <c r="S134" s="23"/>
      <c r="T134" s="23"/>
      <c r="U134" s="23"/>
      <c r="V134" s="23"/>
      <c r="W134" s="23"/>
      <c r="X134" s="23"/>
      <c r="Y134" s="23"/>
      <c r="Z134" s="23"/>
      <c r="AA134" s="23"/>
      <c r="AB134" s="23"/>
      <c r="AC134" s="23"/>
      <c r="AD134" s="23"/>
      <c r="AE134" s="16"/>
      <c r="CG134" s="8"/>
      <c r="CH134" s="8"/>
      <c r="CK134"/>
      <c r="CL134"/>
    </row>
    <row r="135" spans="2:105" ht="15.5" x14ac:dyDescent="0.35">
      <c r="B135" s="7"/>
      <c r="C135" s="7"/>
      <c r="D135" s="13"/>
      <c r="E135" s="264"/>
      <c r="F135" s="264"/>
      <c r="G135" s="264"/>
      <c r="H135" s="264"/>
      <c r="I135" s="264"/>
      <c r="J135" s="264"/>
      <c r="K135" s="265"/>
      <c r="L135" s="265"/>
      <c r="M135" s="265"/>
      <c r="N135" s="265"/>
      <c r="O135" s="269"/>
      <c r="S135" s="16"/>
      <c r="T135" s="16"/>
      <c r="U135" s="16"/>
      <c r="V135" s="16"/>
      <c r="W135" s="16"/>
      <c r="X135" s="16"/>
      <c r="Y135" s="16"/>
      <c r="Z135" s="16"/>
      <c r="AA135" s="16"/>
      <c r="AB135" s="16"/>
      <c r="AC135" s="16"/>
      <c r="AD135" s="16"/>
      <c r="AE135" s="16"/>
      <c r="CG135" s="8"/>
      <c r="CH135" s="8"/>
      <c r="CK135"/>
      <c r="CL135"/>
    </row>
    <row r="136" spans="2:105" ht="15.5" x14ac:dyDescent="0.35">
      <c r="B136" s="7"/>
      <c r="C136" s="7"/>
      <c r="D136" s="13"/>
      <c r="E136" s="267"/>
      <c r="F136" s="267"/>
      <c r="G136" s="267"/>
      <c r="H136" s="267"/>
      <c r="I136" s="267"/>
      <c r="J136" s="267"/>
      <c r="K136" s="268"/>
      <c r="L136" s="268"/>
      <c r="M136" s="268"/>
      <c r="N136" s="268"/>
      <c r="O136" s="269"/>
      <c r="S136" s="16"/>
      <c r="T136" s="16"/>
      <c r="U136" s="16"/>
      <c r="V136" s="16"/>
      <c r="W136" s="16"/>
      <c r="X136" s="16"/>
      <c r="Y136" s="16"/>
      <c r="Z136" s="16"/>
      <c r="AA136" s="16"/>
      <c r="AB136" s="16"/>
      <c r="AC136" s="16"/>
      <c r="AD136" s="16"/>
      <c r="AE136" s="16"/>
      <c r="AF136" s="23"/>
      <c r="AG136" s="8"/>
      <c r="AH136" s="8"/>
      <c r="AI136" s="168"/>
      <c r="AJ136" s="168"/>
      <c r="BP136" s="27"/>
      <c r="BS136" s="18"/>
      <c r="BT136" s="29"/>
      <c r="BU136" s="8"/>
      <c r="BV136" s="8"/>
      <c r="BW136" s="8"/>
      <c r="BX136" s="8"/>
      <c r="BY136" s="8"/>
      <c r="BZ136" s="8"/>
      <c r="CA136" s="8"/>
      <c r="CB136" s="8"/>
      <c r="CC136" s="8"/>
      <c r="CD136"/>
      <c r="CE136"/>
      <c r="CF136" s="8"/>
      <c r="CG136" s="8"/>
      <c r="CH136" s="8"/>
      <c r="CK136"/>
      <c r="CL136"/>
    </row>
    <row r="137" spans="2:105" ht="15.5" x14ac:dyDescent="0.35">
      <c r="B137" s="7"/>
      <c r="C137" s="7"/>
      <c r="D137" s="13"/>
      <c r="E137" s="264"/>
      <c r="F137" s="264"/>
      <c r="G137" s="264"/>
      <c r="H137" s="264"/>
      <c r="I137" s="264"/>
      <c r="J137" s="264"/>
      <c r="K137" s="265"/>
      <c r="L137" s="265"/>
      <c r="M137" s="265"/>
      <c r="N137" s="265"/>
      <c r="O137" s="269"/>
      <c r="S137" s="16"/>
      <c r="T137" s="16"/>
      <c r="U137" s="16"/>
      <c r="V137" s="16"/>
      <c r="W137" s="16"/>
      <c r="X137" s="16"/>
      <c r="Y137" s="16"/>
      <c r="Z137" s="16"/>
      <c r="AA137" s="16"/>
      <c r="AB137" s="16"/>
      <c r="AC137" s="16"/>
      <c r="AD137" s="16"/>
      <c r="AF137" s="23"/>
      <c r="AG137" s="8"/>
      <c r="AH137" s="8"/>
      <c r="AI137" s="168"/>
      <c r="AJ137" s="168"/>
      <c r="BP137" s="27"/>
      <c r="BS137" s="18"/>
      <c r="BT137" s="29"/>
      <c r="BU137" s="8"/>
      <c r="BV137" s="8"/>
      <c r="BW137" s="8"/>
      <c r="BX137" s="8"/>
      <c r="BY137" s="8"/>
      <c r="BZ137" s="8"/>
      <c r="CA137" s="8"/>
      <c r="CB137" s="8"/>
      <c r="CC137" s="8"/>
      <c r="CD137"/>
      <c r="CE137"/>
      <c r="CF137" s="8"/>
      <c r="CG137" s="8"/>
      <c r="CH137" s="8"/>
      <c r="CK137"/>
      <c r="CL137"/>
      <c r="CN137"/>
      <c r="CO137"/>
      <c r="CP137"/>
      <c r="CQ137"/>
      <c r="CR137"/>
      <c r="CS137"/>
      <c r="CT137"/>
      <c r="CU137"/>
      <c r="CV137"/>
      <c r="CW137"/>
      <c r="CX137"/>
      <c r="CY137"/>
      <c r="CZ137"/>
      <c r="DA137"/>
    </row>
    <row r="138" spans="2:105" ht="15.5" x14ac:dyDescent="0.35">
      <c r="B138" s="7"/>
      <c r="C138" s="7"/>
      <c r="D138" s="13"/>
      <c r="E138" s="267"/>
      <c r="F138" s="267"/>
      <c r="G138" s="267"/>
      <c r="H138" s="267"/>
      <c r="I138" s="267"/>
      <c r="J138" s="267"/>
      <c r="K138" s="268"/>
      <c r="L138" s="268"/>
      <c r="M138" s="268"/>
      <c r="N138" s="268"/>
      <c r="O138" s="269"/>
      <c r="S138" s="16"/>
      <c r="T138" s="16"/>
      <c r="U138" s="16"/>
      <c r="V138" s="16"/>
      <c r="W138" s="16"/>
      <c r="X138" s="16"/>
      <c r="Y138" s="16"/>
      <c r="Z138" s="16"/>
      <c r="AA138" s="16"/>
      <c r="AB138" s="16"/>
      <c r="AC138" s="16"/>
      <c r="AD138" s="16"/>
      <c r="AF138" s="23"/>
      <c r="AG138" s="8"/>
      <c r="AH138" s="8"/>
      <c r="AI138" s="168"/>
      <c r="AJ138" s="168"/>
      <c r="BP138" s="27"/>
      <c r="BS138" s="18"/>
      <c r="BT138" s="29"/>
      <c r="BU138" s="8"/>
      <c r="BV138" s="8"/>
      <c r="BW138" s="8"/>
      <c r="BX138" s="8"/>
      <c r="BY138" s="8"/>
      <c r="BZ138" s="8"/>
      <c r="CA138" s="8"/>
      <c r="CB138" s="8"/>
      <c r="CC138" s="8"/>
      <c r="CD138"/>
      <c r="CE138"/>
      <c r="CF138" s="8"/>
      <c r="CG138" s="8"/>
      <c r="CH138" s="8"/>
      <c r="CK138"/>
      <c r="CL138"/>
      <c r="CN138"/>
      <c r="CO138"/>
      <c r="CQ138"/>
      <c r="CR138"/>
      <c r="CS138"/>
      <c r="CT138"/>
      <c r="CU138"/>
      <c r="CV138"/>
      <c r="CW138"/>
      <c r="CX138"/>
      <c r="CY138"/>
      <c r="CZ138"/>
      <c r="DA138"/>
    </row>
    <row r="139" spans="2:105" ht="15.5" x14ac:dyDescent="0.35">
      <c r="B139" s="7"/>
      <c r="C139" s="7"/>
      <c r="D139" s="13"/>
      <c r="E139" s="264"/>
      <c r="F139" s="264"/>
      <c r="G139" s="264"/>
      <c r="H139" s="264"/>
      <c r="I139" s="264"/>
      <c r="J139" s="264"/>
      <c r="K139" s="265"/>
      <c r="L139" s="265"/>
      <c r="M139" s="265"/>
      <c r="N139" s="265"/>
      <c r="O139" s="269"/>
      <c r="AF139" s="23"/>
      <c r="AG139" s="167"/>
      <c r="AH139" s="168"/>
      <c r="AI139" s="168"/>
      <c r="AJ139" s="168"/>
      <c r="BP139" s="27"/>
      <c r="BS139" s="18"/>
      <c r="BT139" s="29"/>
      <c r="BU139" s="8"/>
      <c r="BV139" s="8"/>
      <c r="BW139" s="8"/>
      <c r="BX139" s="8"/>
      <c r="BY139" s="8"/>
      <c r="BZ139" s="8"/>
      <c r="CA139" s="8"/>
      <c r="CB139" s="8"/>
      <c r="CC139" s="8"/>
      <c r="CD139"/>
      <c r="CE139"/>
      <c r="CF139" s="8"/>
      <c r="CG139" s="8"/>
      <c r="CH139" s="8"/>
      <c r="CK139"/>
      <c r="CO139"/>
      <c r="CP139"/>
      <c r="CQ139"/>
      <c r="CR139"/>
      <c r="CS139"/>
      <c r="CT139"/>
      <c r="CU139"/>
      <c r="CV139"/>
      <c r="CW139"/>
      <c r="CX139"/>
      <c r="CY139"/>
      <c r="CZ139"/>
      <c r="DA139"/>
    </row>
    <row r="140" spans="2:105" ht="15.5" x14ac:dyDescent="0.35">
      <c r="B140" s="7"/>
      <c r="C140" s="7"/>
      <c r="D140" s="13"/>
      <c r="E140" s="267"/>
      <c r="F140" s="267"/>
      <c r="G140" s="267"/>
      <c r="H140" s="267"/>
      <c r="I140" s="267"/>
      <c r="J140" s="267"/>
      <c r="K140" s="268"/>
      <c r="L140" s="268"/>
      <c r="M140" s="268"/>
      <c r="N140" s="268"/>
      <c r="O140" s="269"/>
      <c r="AF140" s="23"/>
      <c r="AG140" s="167"/>
      <c r="AH140" s="168"/>
      <c r="AI140" s="168"/>
      <c r="AJ140" s="168"/>
      <c r="BP140" s="27"/>
      <c r="BS140" s="18"/>
      <c r="BT140" s="29"/>
      <c r="BU140" s="8"/>
      <c r="BV140" s="8"/>
      <c r="BW140" s="8"/>
      <c r="BX140" s="8"/>
      <c r="BY140" s="8"/>
      <c r="BZ140" s="8"/>
      <c r="CA140" s="8"/>
      <c r="CB140" s="8"/>
      <c r="CC140" s="8"/>
      <c r="CD140"/>
      <c r="CE140"/>
      <c r="CF140" s="8"/>
      <c r="CG140" s="8"/>
      <c r="CH140" s="8"/>
      <c r="CK140"/>
      <c r="CL140"/>
      <c r="CO140"/>
      <c r="CP140"/>
      <c r="CQ140"/>
      <c r="CR140"/>
      <c r="CS140"/>
      <c r="CT140"/>
      <c r="CU140"/>
      <c r="CV140"/>
      <c r="CW140"/>
      <c r="CX140"/>
      <c r="CY140"/>
      <c r="CZ140"/>
      <c r="DA140"/>
    </row>
    <row r="141" spans="2:105" ht="15.5" x14ac:dyDescent="0.35">
      <c r="B141" s="7"/>
      <c r="C141" s="7"/>
      <c r="D141" s="13"/>
      <c r="E141" s="264"/>
      <c r="F141" s="264"/>
      <c r="G141" s="264"/>
      <c r="H141" s="264"/>
      <c r="I141" s="264"/>
      <c r="J141" s="264"/>
      <c r="K141" s="265"/>
      <c r="L141" s="265"/>
      <c r="M141" s="265"/>
      <c r="N141" s="265"/>
      <c r="O141" s="269"/>
      <c r="AF141" s="23"/>
      <c r="AG141" s="167"/>
      <c r="AH141" s="168"/>
      <c r="AI141" s="168"/>
      <c r="AJ141" s="168"/>
      <c r="BP141" s="27"/>
      <c r="BS141" s="18"/>
      <c r="BT141" s="29"/>
      <c r="BU141" s="8"/>
      <c r="BV141" s="8"/>
      <c r="BW141" s="8"/>
      <c r="BX141" s="8"/>
      <c r="BY141" s="8"/>
      <c r="BZ141" s="8"/>
      <c r="CA141" s="8"/>
      <c r="CB141" s="8"/>
      <c r="CC141" s="8"/>
      <c r="CD141"/>
      <c r="CE141"/>
      <c r="CF141" s="8"/>
      <c r="CG141" s="8"/>
      <c r="CH141" s="8"/>
      <c r="CK141"/>
      <c r="CL141"/>
      <c r="CO141"/>
      <c r="CP141"/>
      <c r="CQ141"/>
      <c r="CR141"/>
      <c r="CS141"/>
      <c r="CT141"/>
      <c r="CU141"/>
      <c r="CV141"/>
      <c r="CW141"/>
      <c r="CX141"/>
      <c r="CY141"/>
      <c r="CZ141"/>
      <c r="DA141"/>
    </row>
    <row r="142" spans="2:105" ht="15.5" x14ac:dyDescent="0.35">
      <c r="B142" s="7"/>
      <c r="C142" s="7"/>
      <c r="D142" s="13"/>
      <c r="E142" s="267"/>
      <c r="F142" s="267"/>
      <c r="G142" s="267"/>
      <c r="H142" s="267"/>
      <c r="I142" s="267"/>
      <c r="J142" s="267"/>
      <c r="K142" s="268"/>
      <c r="L142" s="268"/>
      <c r="M142" s="268"/>
      <c r="N142" s="268"/>
      <c r="O142" s="269"/>
      <c r="AF142" s="23"/>
      <c r="AG142" s="1"/>
      <c r="AH142" s="27"/>
      <c r="AI142" s="27"/>
      <c r="AJ142" s="27"/>
      <c r="BP142" s="27"/>
      <c r="BS142" s="18"/>
      <c r="BT142" s="29"/>
      <c r="BU142" s="8"/>
      <c r="BV142" s="8"/>
      <c r="BW142" s="8"/>
      <c r="BX142" s="8"/>
      <c r="BY142" s="8"/>
      <c r="BZ142" s="8"/>
      <c r="CA142" s="8"/>
      <c r="CB142" s="8"/>
      <c r="CC142" s="8"/>
      <c r="CD142"/>
      <c r="CE142"/>
      <c r="CF142" s="8"/>
      <c r="CG142" s="8"/>
      <c r="CH142" s="8"/>
      <c r="CK142"/>
      <c r="CL142"/>
      <c r="CO142"/>
      <c r="CP142"/>
      <c r="CQ142"/>
      <c r="CR142"/>
      <c r="CS142"/>
      <c r="CT142"/>
      <c r="CU142"/>
      <c r="CV142"/>
      <c r="CW142"/>
      <c r="CX142"/>
      <c r="CY142"/>
      <c r="CZ142"/>
      <c r="DA142"/>
    </row>
    <row r="143" spans="2:105" ht="15.5" x14ac:dyDescent="0.35">
      <c r="B143" s="7"/>
      <c r="C143" s="7"/>
      <c r="D143" s="13"/>
      <c r="E143" s="264"/>
      <c r="F143" s="264"/>
      <c r="G143" s="264"/>
      <c r="H143" s="264"/>
      <c r="I143" s="264"/>
      <c r="J143" s="264"/>
      <c r="K143" s="265"/>
      <c r="L143" s="265"/>
      <c r="M143" s="265"/>
      <c r="N143" s="265"/>
      <c r="O143" s="269"/>
      <c r="AF143" s="23"/>
      <c r="AG143" s="1"/>
      <c r="AH143" s="27"/>
      <c r="AI143" s="27"/>
      <c r="AJ143" s="27"/>
      <c r="BP143" s="27"/>
      <c r="BS143" s="18"/>
      <c r="BT143" s="29"/>
      <c r="BU143" s="8"/>
      <c r="BV143" s="8"/>
      <c r="BW143" s="8"/>
      <c r="BX143" s="8"/>
      <c r="BY143" s="8"/>
      <c r="BZ143" s="8"/>
      <c r="CA143" s="8"/>
      <c r="CB143" s="8"/>
      <c r="CC143" s="8"/>
      <c r="CD143"/>
      <c r="CE143"/>
      <c r="CF143" s="8"/>
      <c r="CG143" s="8"/>
      <c r="CH143" s="8"/>
      <c r="CK143"/>
      <c r="CL143"/>
      <c r="CO143"/>
      <c r="CP143"/>
      <c r="CQ143"/>
      <c r="CR143"/>
      <c r="CS143"/>
      <c r="CT143"/>
      <c r="CU143"/>
      <c r="CV143"/>
      <c r="CW143"/>
      <c r="CX143"/>
      <c r="CY143"/>
      <c r="CZ143"/>
      <c r="DA143"/>
    </row>
    <row r="144" spans="2:105" ht="15.5" x14ac:dyDescent="0.35">
      <c r="B144" s="7"/>
      <c r="C144" s="7"/>
      <c r="D144" s="13"/>
      <c r="E144" s="267"/>
      <c r="F144" s="267"/>
      <c r="G144" s="267"/>
      <c r="H144" s="267"/>
      <c r="I144" s="267"/>
      <c r="J144" s="267"/>
      <c r="K144" s="268"/>
      <c r="L144" s="268"/>
      <c r="M144" s="268"/>
      <c r="N144" s="268"/>
      <c r="O144" s="269"/>
      <c r="AF144" s="23"/>
      <c r="AG144" s="23"/>
      <c r="AH144" s="23"/>
      <c r="AI144" s="23"/>
      <c r="AJ144" s="23"/>
      <c r="CA144"/>
      <c r="CB144"/>
      <c r="CC144"/>
      <c r="CD144"/>
      <c r="CE144"/>
      <c r="CF144"/>
      <c r="CG144"/>
      <c r="CK144"/>
      <c r="CL144"/>
      <c r="CO144"/>
      <c r="CP144"/>
      <c r="CQ144"/>
      <c r="CR144"/>
      <c r="CS144"/>
      <c r="CT144"/>
      <c r="CU144"/>
      <c r="CV144"/>
      <c r="CW144"/>
      <c r="CX144"/>
      <c r="CY144"/>
      <c r="CZ144"/>
      <c r="DA144"/>
    </row>
    <row r="145" spans="2:105" ht="15.5" x14ac:dyDescent="0.35">
      <c r="B145" s="7"/>
      <c r="C145" s="7"/>
      <c r="D145" s="13"/>
      <c r="E145" s="264"/>
      <c r="F145" s="264"/>
      <c r="G145" s="264"/>
      <c r="H145" s="264"/>
      <c r="I145" s="264"/>
      <c r="J145" s="264"/>
      <c r="K145" s="265"/>
      <c r="L145" s="265"/>
      <c r="M145" s="265"/>
      <c r="N145" s="265"/>
      <c r="O145" s="269"/>
      <c r="AF145" s="23"/>
      <c r="AG145" s="23"/>
      <c r="AH145" s="23"/>
      <c r="AI145" s="23"/>
      <c r="AJ145" s="23"/>
      <c r="CA145"/>
      <c r="CB145"/>
      <c r="CC145"/>
      <c r="CD145"/>
      <c r="CE145"/>
      <c r="CF145"/>
      <c r="CG145"/>
      <c r="CK145"/>
      <c r="CL145"/>
      <c r="CO145"/>
      <c r="CP145"/>
      <c r="CQ145"/>
      <c r="CR145"/>
      <c r="CS145"/>
      <c r="CT145"/>
      <c r="CU145"/>
      <c r="CV145"/>
      <c r="CW145"/>
      <c r="CX145"/>
      <c r="CY145"/>
      <c r="CZ145"/>
      <c r="DA145"/>
    </row>
    <row r="146" spans="2:105" ht="15.5" x14ac:dyDescent="0.35">
      <c r="B146" s="7"/>
      <c r="C146" s="7"/>
      <c r="D146" s="13"/>
      <c r="E146" s="267"/>
      <c r="F146" s="267"/>
      <c r="G146" s="267"/>
      <c r="H146" s="267"/>
      <c r="I146" s="267"/>
      <c r="J146" s="267"/>
      <c r="K146" s="268"/>
      <c r="L146" s="268"/>
      <c r="M146" s="268"/>
      <c r="N146" s="268"/>
      <c r="O146" s="269"/>
      <c r="AF146" s="23"/>
      <c r="AG146" s="23"/>
      <c r="AH146" s="23"/>
      <c r="AI146" s="23"/>
      <c r="AJ146" s="23"/>
      <c r="CA146"/>
      <c r="CB146"/>
      <c r="CC146"/>
      <c r="CD146"/>
      <c r="CE146"/>
      <c r="CF146"/>
      <c r="CG146"/>
      <c r="CK146"/>
      <c r="CL146"/>
      <c r="CO146"/>
      <c r="CP146"/>
      <c r="CQ146"/>
      <c r="CR146"/>
      <c r="CS146"/>
      <c r="CT146"/>
      <c r="CU146"/>
      <c r="CV146"/>
      <c r="CW146"/>
      <c r="CX146"/>
      <c r="CY146"/>
      <c r="CZ146"/>
      <c r="DA146"/>
    </row>
    <row r="147" spans="2:105" ht="15.5" x14ac:dyDescent="0.35">
      <c r="AF147" s="23"/>
      <c r="AG147" s="8"/>
      <c r="AH147" s="8"/>
      <c r="AI147" s="8"/>
      <c r="AJ147" s="8"/>
      <c r="BP147" s="8"/>
      <c r="BQ147" s="8"/>
      <c r="BR147" s="8"/>
      <c r="BS147" s="8"/>
      <c r="CD147"/>
      <c r="CE147"/>
      <c r="CK147"/>
      <c r="CL147"/>
      <c r="CO147"/>
      <c r="CP147"/>
      <c r="CQ147"/>
      <c r="CR147"/>
      <c r="CS147"/>
      <c r="CT147"/>
      <c r="CU147"/>
      <c r="CV147"/>
      <c r="CW147"/>
      <c r="CX147"/>
      <c r="CY147"/>
      <c r="CZ147"/>
      <c r="DA147"/>
    </row>
    <row r="148" spans="2:105" ht="15.5" x14ac:dyDescent="0.35">
      <c r="AF148" s="23"/>
      <c r="AG148" s="8"/>
      <c r="AH148" s="8"/>
      <c r="AI148" s="8"/>
      <c r="AJ148" s="8"/>
      <c r="BP148" s="8"/>
      <c r="BQ148" s="8"/>
      <c r="BR148" s="8"/>
      <c r="BS148" s="8"/>
      <c r="CD148"/>
      <c r="CE148"/>
      <c r="CK148"/>
      <c r="CL148"/>
      <c r="CO148"/>
      <c r="CP148"/>
      <c r="CQ148"/>
      <c r="CR148"/>
      <c r="CS148"/>
      <c r="CT148"/>
      <c r="CU148"/>
      <c r="CV148"/>
      <c r="CW148"/>
      <c r="CX148"/>
      <c r="CY148"/>
      <c r="CZ148"/>
      <c r="DA148"/>
    </row>
    <row r="149" spans="2:105" ht="15.5" x14ac:dyDescent="0.35">
      <c r="AF149" s="23"/>
      <c r="AG149" s="8"/>
      <c r="AH149" s="8"/>
      <c r="AI149" s="8"/>
      <c r="AJ149" s="8"/>
      <c r="BP149" s="8"/>
      <c r="BQ149" s="8"/>
      <c r="BR149" s="8"/>
      <c r="BS149" s="8"/>
      <c r="CA149" s="8"/>
      <c r="CB149" s="8"/>
      <c r="CC149" s="8"/>
      <c r="CD149"/>
      <c r="CE149"/>
      <c r="CF149" s="8"/>
      <c r="CK149"/>
      <c r="CL149"/>
      <c r="CO149"/>
      <c r="CP149"/>
      <c r="CQ149"/>
      <c r="CR149"/>
      <c r="CS149"/>
      <c r="CT149"/>
      <c r="CU149"/>
      <c r="CV149"/>
      <c r="CW149"/>
      <c r="CX149"/>
      <c r="CY149"/>
      <c r="CZ149"/>
      <c r="DA149"/>
    </row>
    <row r="150" spans="2:105" ht="15.5" x14ac:dyDescent="0.35">
      <c r="AF150" s="23"/>
      <c r="AG150" s="8"/>
      <c r="AH150" s="8"/>
      <c r="AI150" s="8"/>
      <c r="AJ150" s="8"/>
      <c r="BP150" s="8"/>
      <c r="BQ150" s="8"/>
      <c r="BR150" s="8"/>
      <c r="BS150" s="8"/>
      <c r="CD150"/>
      <c r="CE150"/>
      <c r="CK150"/>
      <c r="CL150"/>
      <c r="CO150"/>
      <c r="CP150"/>
      <c r="CQ150"/>
      <c r="CR150"/>
      <c r="CS150"/>
      <c r="CT150"/>
      <c r="CU150"/>
      <c r="CV150"/>
      <c r="CW150"/>
      <c r="CX150"/>
      <c r="CY150"/>
      <c r="CZ150"/>
      <c r="DA150"/>
    </row>
    <row r="151" spans="2:105" ht="15.5" x14ac:dyDescent="0.35">
      <c r="AF151" s="23"/>
      <c r="AG151" s="8"/>
      <c r="AH151" s="8"/>
      <c r="AI151" s="8"/>
      <c r="AJ151" s="8"/>
      <c r="AK151" s="8"/>
      <c r="AL151" s="8"/>
      <c r="AM151" s="8"/>
      <c r="AN151" s="8"/>
      <c r="AO151" s="8"/>
      <c r="AP151" s="8"/>
      <c r="AQ151" s="8"/>
      <c r="AR151" s="8"/>
      <c r="AS151" s="8"/>
      <c r="AT151" s="8"/>
      <c r="AU151" s="8"/>
      <c r="AV151" s="8"/>
      <c r="AW151" s="8"/>
      <c r="AX151" s="8"/>
      <c r="AY151" s="8"/>
      <c r="AZ151" s="8"/>
      <c r="BA151" s="8"/>
      <c r="BB151" s="8"/>
      <c r="BC151" s="8"/>
      <c r="BD151" s="8"/>
      <c r="BE151" s="8"/>
      <c r="BF151" s="8"/>
      <c r="BG151" s="8"/>
      <c r="BH151" s="8"/>
      <c r="BI151" s="8"/>
      <c r="BJ151" s="8"/>
      <c r="BK151" s="8"/>
      <c r="BL151" s="8"/>
      <c r="BM151" s="8"/>
      <c r="BN151" s="8"/>
      <c r="BO151" s="8"/>
      <c r="BP151" s="8"/>
      <c r="BQ151" s="8"/>
      <c r="BR151" s="8"/>
      <c r="BS151" s="8"/>
      <c r="CD151"/>
      <c r="CE151"/>
      <c r="CK151"/>
      <c r="CL151"/>
      <c r="CO151"/>
      <c r="CP151"/>
      <c r="CQ151"/>
      <c r="CR151"/>
      <c r="CS151"/>
      <c r="CT151"/>
      <c r="CU151"/>
      <c r="CV151"/>
      <c r="CW151"/>
      <c r="CX151"/>
      <c r="CY151"/>
      <c r="CZ151"/>
      <c r="DA151"/>
    </row>
    <row r="152" spans="2:105" ht="15.5" x14ac:dyDescent="0.35">
      <c r="AF152" s="23"/>
      <c r="AG152" s="8"/>
      <c r="AH152" s="8"/>
      <c r="AI152" s="8"/>
      <c r="AJ152" s="8"/>
      <c r="AK152" s="8"/>
      <c r="AL152" s="8"/>
      <c r="AM152" s="8"/>
      <c r="AN152" s="8"/>
      <c r="AO152" s="8"/>
      <c r="AP152" s="8"/>
      <c r="AQ152" s="8"/>
      <c r="AR152" s="8"/>
      <c r="AS152" s="8"/>
      <c r="AT152" s="8"/>
      <c r="AU152" s="93"/>
      <c r="AV152" s="8"/>
      <c r="AW152" s="8"/>
      <c r="AX152" s="8"/>
      <c r="AY152" s="8"/>
      <c r="AZ152" s="8"/>
      <c r="BA152" s="8"/>
      <c r="BB152" s="8"/>
      <c r="BC152" s="8"/>
      <c r="BD152" s="8"/>
      <c r="BE152" s="8"/>
      <c r="BF152" s="8"/>
      <c r="BG152" s="8"/>
      <c r="BH152" s="8"/>
      <c r="BI152" s="8"/>
      <c r="BJ152" s="8"/>
      <c r="BK152" s="8"/>
      <c r="BL152" s="8"/>
      <c r="BM152" s="8"/>
      <c r="BN152" s="8"/>
      <c r="BO152" s="8"/>
      <c r="BP152" s="8"/>
      <c r="BQ152" s="8"/>
      <c r="BR152" s="8"/>
      <c r="BS152" s="8"/>
      <c r="CA152"/>
      <c r="CB152"/>
      <c r="CC152"/>
      <c r="CD152"/>
      <c r="CE152"/>
      <c r="CF152"/>
      <c r="CG152"/>
      <c r="CK152"/>
      <c r="CL152"/>
      <c r="CO152"/>
      <c r="CP152"/>
      <c r="CQ152"/>
      <c r="CR152"/>
      <c r="CS152"/>
      <c r="CT152"/>
      <c r="CU152"/>
      <c r="CV152"/>
      <c r="CW152"/>
      <c r="CX152"/>
      <c r="CY152"/>
      <c r="CZ152"/>
      <c r="DA152"/>
    </row>
    <row r="153" spans="2:105" ht="15.5" x14ac:dyDescent="0.35">
      <c r="AF153" s="23"/>
      <c r="AG153" s="8"/>
      <c r="AH153" s="8"/>
      <c r="AI153" s="8"/>
      <c r="AJ153" s="8"/>
      <c r="AK153" s="8"/>
      <c r="AL153" s="8"/>
      <c r="AM153" s="8"/>
      <c r="AN153" s="8"/>
      <c r="AO153" s="8"/>
      <c r="AP153" s="8"/>
      <c r="AQ153" s="8"/>
      <c r="AR153" s="8"/>
      <c r="AS153" s="8"/>
      <c r="AT153" s="8"/>
      <c r="AU153" s="8"/>
      <c r="AV153" s="8"/>
      <c r="AW153" s="8"/>
      <c r="AX153" s="8"/>
      <c r="AY153" s="8"/>
      <c r="AZ153" s="8"/>
      <c r="BA153" s="8"/>
      <c r="BB153" s="8"/>
      <c r="BC153" s="8"/>
      <c r="BD153" s="8"/>
      <c r="BE153" s="8"/>
      <c r="BF153" s="8"/>
      <c r="BG153" s="8"/>
      <c r="BH153" s="8"/>
      <c r="BI153" s="8"/>
      <c r="BJ153" s="8"/>
      <c r="BK153" s="8"/>
      <c r="BL153" s="8"/>
      <c r="BM153" s="8"/>
      <c r="BN153" s="8"/>
      <c r="BO153" s="8"/>
      <c r="BP153" s="8"/>
      <c r="BQ153" s="8"/>
      <c r="BR153" s="8"/>
      <c r="BS153" s="8"/>
      <c r="CB153"/>
      <c r="CC153"/>
      <c r="CD153"/>
      <c r="CE153"/>
      <c r="CF153"/>
      <c r="CG153"/>
      <c r="CH153"/>
      <c r="CK153"/>
      <c r="CL153"/>
      <c r="CO153"/>
      <c r="CP153"/>
      <c r="CQ153"/>
      <c r="CR153"/>
      <c r="CS153"/>
      <c r="CT153"/>
      <c r="CU153"/>
      <c r="CV153"/>
      <c r="CW153"/>
      <c r="CX153"/>
      <c r="CY153"/>
      <c r="CZ153"/>
      <c r="DA153"/>
    </row>
    <row r="154" spans="2:105" ht="15.5" x14ac:dyDescent="0.35">
      <c r="AF154" s="23"/>
      <c r="AG154" s="8"/>
      <c r="AH154" s="8"/>
      <c r="AI154" s="8"/>
      <c r="AJ154" s="8"/>
      <c r="AK154" s="8"/>
      <c r="AL154" s="8"/>
      <c r="AM154" s="8"/>
      <c r="AN154" s="8"/>
      <c r="AO154" s="8"/>
      <c r="AP154" s="8"/>
      <c r="AQ154" s="8"/>
      <c r="AR154" s="8"/>
      <c r="AS154" s="8"/>
      <c r="AT154" s="8"/>
      <c r="AU154" s="8"/>
      <c r="AV154" s="8"/>
      <c r="AW154" s="8"/>
      <c r="AX154" s="8"/>
      <c r="AY154" s="8"/>
      <c r="AZ154" s="8"/>
      <c r="BA154" s="8"/>
      <c r="BB154" s="8"/>
      <c r="BC154" s="8"/>
      <c r="BD154" s="8"/>
      <c r="BE154" s="8"/>
      <c r="BF154" s="8"/>
      <c r="BG154" s="8"/>
      <c r="BH154" s="8"/>
      <c r="BI154" s="8"/>
      <c r="BJ154" s="8"/>
      <c r="BK154" s="8"/>
      <c r="BL154" s="8"/>
      <c r="BM154" s="8"/>
      <c r="BN154" s="8"/>
      <c r="BO154" s="8"/>
      <c r="BP154" s="8"/>
      <c r="BQ154" s="8"/>
      <c r="BR154" s="8"/>
      <c r="BS154" s="8"/>
      <c r="BT154" s="8"/>
      <c r="CB154"/>
      <c r="CC154"/>
      <c r="CD154"/>
      <c r="CE154"/>
      <c r="CF154"/>
      <c r="CG154"/>
      <c r="CH154"/>
      <c r="CK154"/>
      <c r="CL154"/>
      <c r="CO154"/>
      <c r="CP154"/>
      <c r="CQ154"/>
      <c r="CR154"/>
      <c r="CS154"/>
      <c r="CT154"/>
      <c r="CU154"/>
      <c r="CV154"/>
      <c r="CW154"/>
      <c r="CX154"/>
      <c r="CY154"/>
      <c r="CZ154"/>
      <c r="DA154"/>
    </row>
    <row r="155" spans="2:105" ht="15.5" x14ac:dyDescent="0.35">
      <c r="AF155" s="23"/>
      <c r="AG155" s="8"/>
      <c r="AH155" s="8"/>
      <c r="AI155" s="8"/>
      <c r="AJ155" s="8"/>
      <c r="AK155" s="8"/>
      <c r="AL155" s="8"/>
      <c r="AM155" s="8"/>
      <c r="AN155" s="8"/>
      <c r="AO155" s="8"/>
      <c r="AP155" s="8"/>
      <c r="AQ155" s="8"/>
      <c r="AR155" s="8"/>
      <c r="AS155" s="8"/>
      <c r="AT155" s="8"/>
      <c r="AU155" s="8"/>
      <c r="AV155" s="8"/>
      <c r="AW155" s="8"/>
      <c r="AX155" s="8"/>
      <c r="AY155" s="8"/>
      <c r="AZ155" s="8"/>
      <c r="BA155" s="8"/>
      <c r="BB155" s="8"/>
      <c r="BC155" s="8"/>
      <c r="BD155" s="8"/>
      <c r="BE155" s="8"/>
      <c r="BF155" s="8"/>
      <c r="BG155" s="8"/>
      <c r="BH155" s="8"/>
      <c r="BI155" s="8"/>
      <c r="BJ155" s="8"/>
      <c r="BK155" s="8"/>
      <c r="BL155" s="8"/>
      <c r="BM155" s="8"/>
      <c r="BN155" s="8"/>
      <c r="BO155" s="8"/>
      <c r="BP155" s="8"/>
      <c r="BQ155" s="8"/>
      <c r="BR155" s="8"/>
      <c r="BS155" s="8"/>
      <c r="CB155"/>
      <c r="CC155"/>
      <c r="CD155"/>
      <c r="CE155"/>
      <c r="CF155"/>
      <c r="CG155"/>
      <c r="CH155"/>
      <c r="CK155"/>
      <c r="CL155"/>
      <c r="CO155"/>
      <c r="CP155"/>
      <c r="CQ155"/>
      <c r="CR155"/>
      <c r="CS155"/>
      <c r="CT155"/>
      <c r="CU155"/>
      <c r="CV155"/>
      <c r="CW155"/>
      <c r="CX155"/>
      <c r="CY155"/>
      <c r="CZ155"/>
      <c r="DA155"/>
    </row>
    <row r="156" spans="2:105" ht="15.5" x14ac:dyDescent="0.35">
      <c r="AF156" s="23"/>
      <c r="AG156" s="8"/>
      <c r="AH156" s="8"/>
      <c r="AI156" s="8"/>
      <c r="AJ156" s="8"/>
      <c r="AK156" s="8"/>
      <c r="AL156" s="8"/>
      <c r="AM156" s="8"/>
      <c r="AN156" s="8"/>
      <c r="AO156" s="8"/>
      <c r="AP156" s="8"/>
      <c r="AQ156" s="8"/>
      <c r="AR156" s="8"/>
      <c r="AS156" s="8"/>
      <c r="AT156" s="8"/>
      <c r="AU156" s="8"/>
      <c r="AV156" s="8"/>
      <c r="AW156" s="8"/>
      <c r="AX156" s="8"/>
      <c r="AY156" s="8"/>
      <c r="AZ156" s="8"/>
      <c r="BA156" s="8"/>
      <c r="BB156" s="8"/>
      <c r="BC156" s="8"/>
      <c r="BD156" s="8"/>
      <c r="BE156" s="8"/>
      <c r="BF156" s="8"/>
      <c r="BG156" s="8"/>
      <c r="BH156" s="8"/>
      <c r="BI156" s="8"/>
      <c r="BJ156" s="8"/>
      <c r="BK156" s="8"/>
      <c r="BL156" s="8"/>
      <c r="BM156" s="8"/>
      <c r="BN156" s="8"/>
      <c r="BO156" s="8"/>
      <c r="BP156" s="8"/>
      <c r="BQ156" s="8"/>
      <c r="BR156" s="8"/>
      <c r="BS156" s="8"/>
      <c r="CB156"/>
      <c r="CC156"/>
      <c r="CD156"/>
      <c r="CE156"/>
      <c r="CF156"/>
      <c r="CG156"/>
      <c r="CH156"/>
      <c r="CK156"/>
      <c r="CL156"/>
      <c r="CO156"/>
      <c r="CP156"/>
      <c r="CQ156"/>
      <c r="CR156"/>
      <c r="CS156"/>
      <c r="CT156"/>
      <c r="CU156"/>
      <c r="CV156"/>
      <c r="CW156"/>
      <c r="CX156"/>
      <c r="CY156"/>
      <c r="CZ156"/>
      <c r="DA156"/>
    </row>
    <row r="157" spans="2:105" ht="15.5" x14ac:dyDescent="0.35">
      <c r="AF157" s="23"/>
      <c r="AG157" s="8"/>
      <c r="AH157" s="8"/>
      <c r="AI157" s="8"/>
      <c r="AJ157" s="8"/>
      <c r="AK157" s="8"/>
      <c r="AL157" s="8"/>
      <c r="AM157" s="8"/>
      <c r="AN157" s="8"/>
      <c r="AO157" s="8"/>
      <c r="AP157" s="8"/>
      <c r="AQ157" s="8"/>
      <c r="AR157" s="8"/>
      <c r="AS157" s="8"/>
      <c r="AT157" s="8"/>
      <c r="AU157" s="8"/>
      <c r="AV157" s="8"/>
      <c r="AW157" s="8"/>
      <c r="AX157" s="8"/>
      <c r="AY157" s="8"/>
      <c r="AZ157" s="8"/>
      <c r="BA157" s="8"/>
      <c r="BB157" s="8"/>
      <c r="BC157" s="8"/>
      <c r="BD157" s="8"/>
      <c r="BE157" s="8"/>
      <c r="BF157" s="8"/>
      <c r="BG157" s="8"/>
      <c r="BH157" s="8"/>
      <c r="BI157" s="8"/>
      <c r="BJ157" s="8"/>
      <c r="BK157" s="8"/>
      <c r="BL157" s="8"/>
      <c r="BM157" s="8"/>
      <c r="BN157" s="8"/>
      <c r="BO157" s="8"/>
      <c r="BP157" s="8"/>
      <c r="BQ157" s="8"/>
      <c r="BR157" s="8"/>
      <c r="BS157" s="8"/>
      <c r="BT157" s="8"/>
      <c r="CB157"/>
      <c r="CC157"/>
      <c r="CD157"/>
      <c r="CE157"/>
      <c r="CF157"/>
      <c r="CG157"/>
      <c r="CH157"/>
      <c r="CK157"/>
      <c r="CL157"/>
      <c r="CO157"/>
      <c r="CP157"/>
      <c r="CQ157"/>
      <c r="CR157"/>
      <c r="CS157"/>
      <c r="CT157"/>
      <c r="CU157"/>
      <c r="CV157"/>
      <c r="CW157"/>
      <c r="CX157"/>
      <c r="CY157"/>
      <c r="CZ157"/>
      <c r="DA157"/>
    </row>
    <row r="158" spans="2:105" ht="15.5" x14ac:dyDescent="0.35">
      <c r="AF158" s="23"/>
      <c r="AG158" s="8"/>
      <c r="AH158" s="8"/>
      <c r="AI158" s="8"/>
      <c r="AJ158" s="8"/>
      <c r="AK158" s="8"/>
      <c r="AL158" s="8"/>
      <c r="AM158" s="8"/>
      <c r="AN158" s="8"/>
      <c r="AO158" s="8"/>
      <c r="AP158" s="8"/>
      <c r="AQ158" s="8"/>
      <c r="AR158" s="8"/>
      <c r="AS158" s="8"/>
      <c r="AT158" s="8"/>
      <c r="AU158" s="8"/>
      <c r="AV158" s="8"/>
      <c r="AW158" s="8"/>
      <c r="AX158" s="8"/>
      <c r="AY158" s="8"/>
      <c r="AZ158" s="8"/>
      <c r="BA158" s="8"/>
      <c r="BB158" s="8"/>
      <c r="BC158" s="8"/>
      <c r="BD158" s="8"/>
      <c r="BE158" s="8"/>
      <c r="BF158" s="8"/>
      <c r="BG158" s="8"/>
      <c r="BH158" s="8"/>
      <c r="BI158" s="8"/>
      <c r="BJ158" s="8"/>
      <c r="BK158" s="8"/>
      <c r="BL158" s="8"/>
      <c r="BM158" s="8"/>
      <c r="BN158" s="8"/>
      <c r="BO158" s="8"/>
      <c r="BP158" s="8"/>
      <c r="BQ158" s="8"/>
      <c r="BR158" s="8"/>
      <c r="BS158" s="8"/>
      <c r="BT158" s="8"/>
      <c r="CB158"/>
      <c r="CC158"/>
      <c r="CD158"/>
      <c r="CE158"/>
      <c r="CF158"/>
      <c r="CG158"/>
      <c r="CH158"/>
      <c r="CK158"/>
      <c r="CL158"/>
      <c r="CO158"/>
      <c r="CP158"/>
      <c r="CQ158"/>
      <c r="CR158"/>
      <c r="CS158"/>
      <c r="CT158"/>
      <c r="CU158"/>
      <c r="CV158"/>
      <c r="CW158"/>
      <c r="CX158"/>
      <c r="CY158"/>
      <c r="CZ158"/>
      <c r="DA158"/>
    </row>
    <row r="159" spans="2:105" ht="15.5" x14ac:dyDescent="0.35">
      <c r="AF159" s="23"/>
      <c r="BT159" s="8"/>
      <c r="CB159"/>
      <c r="CC159"/>
      <c r="CD159"/>
      <c r="CE159"/>
      <c r="CF159"/>
      <c r="CG159"/>
      <c r="CH159"/>
      <c r="CK159"/>
      <c r="CL159"/>
      <c r="CO159"/>
      <c r="CP159"/>
      <c r="CQ159"/>
      <c r="CR159"/>
      <c r="CS159"/>
      <c r="CT159"/>
      <c r="CU159"/>
      <c r="CV159"/>
      <c r="CW159"/>
      <c r="CX159"/>
      <c r="CY159"/>
      <c r="CZ159"/>
      <c r="DA159"/>
    </row>
    <row r="160" spans="2:105" ht="15.5" x14ac:dyDescent="0.35">
      <c r="AF160" s="23"/>
      <c r="BT160" s="8"/>
      <c r="CB160"/>
      <c r="CC160"/>
      <c r="CD160"/>
      <c r="CE160"/>
      <c r="CF160"/>
      <c r="CG160"/>
      <c r="CH160"/>
      <c r="CK160"/>
      <c r="CL160"/>
    </row>
    <row r="161" spans="32:90" ht="15.5" x14ac:dyDescent="0.35">
      <c r="AF161" s="23"/>
      <c r="BO161" s="8"/>
      <c r="BP161" s="8"/>
      <c r="BQ161" s="8"/>
      <c r="BT161" s="8"/>
      <c r="CB161"/>
      <c r="CC161"/>
      <c r="CD161"/>
      <c r="CE161"/>
      <c r="CF161"/>
      <c r="CG161"/>
      <c r="CH161"/>
      <c r="CK161"/>
      <c r="CL161"/>
    </row>
    <row r="162" spans="32:90" ht="15.5" x14ac:dyDescent="0.35">
      <c r="AF162" s="23"/>
      <c r="BO162" s="8"/>
      <c r="BP162" s="8"/>
      <c r="BQ162" s="8"/>
      <c r="BT162" s="8"/>
      <c r="CB162"/>
      <c r="CC162"/>
      <c r="CD162"/>
      <c r="CE162"/>
      <c r="CF162"/>
      <c r="CG162"/>
      <c r="CH162"/>
      <c r="CK162"/>
      <c r="CL162"/>
    </row>
    <row r="163" spans="32:90" ht="15.5" x14ac:dyDescent="0.35">
      <c r="AF163" s="23"/>
      <c r="BO163" s="8"/>
      <c r="BP163" s="8"/>
      <c r="BQ163" s="8"/>
      <c r="BT163" s="8"/>
      <c r="CB163"/>
      <c r="CC163"/>
      <c r="CD163"/>
      <c r="CE163"/>
      <c r="CF163"/>
      <c r="CG163"/>
      <c r="CH163"/>
      <c r="CK163"/>
      <c r="CL163"/>
    </row>
    <row r="164" spans="32:90" ht="15.5" x14ac:dyDescent="0.35">
      <c r="AF164" s="23"/>
      <c r="BO164" s="8"/>
      <c r="BP164" s="8"/>
      <c r="BT164" s="8"/>
      <c r="CB164"/>
      <c r="CC164"/>
      <c r="CD164"/>
      <c r="CE164"/>
      <c r="CF164"/>
      <c r="CG164"/>
      <c r="CH164"/>
      <c r="CK164"/>
      <c r="CL164"/>
    </row>
    <row r="165" spans="32:90" ht="15.5" x14ac:dyDescent="0.35">
      <c r="AF165" s="23"/>
      <c r="BO165" s="8"/>
      <c r="BP165" s="28"/>
      <c r="BT165" s="8"/>
      <c r="CB165"/>
      <c r="CC165"/>
      <c r="CD165"/>
      <c r="CE165"/>
      <c r="CF165"/>
      <c r="CG165"/>
      <c r="CH165"/>
      <c r="CK165"/>
      <c r="CL165"/>
    </row>
    <row r="166" spans="32:90" ht="15.5" x14ac:dyDescent="0.35">
      <c r="AF166" s="23"/>
      <c r="BO166" s="8"/>
      <c r="BP166" s="8"/>
      <c r="BQ166" s="8"/>
      <c r="BR166" s="8"/>
      <c r="BS166" s="8"/>
      <c r="BT166" s="8"/>
      <c r="CD166"/>
      <c r="CE166"/>
      <c r="CK166"/>
      <c r="CL166"/>
    </row>
    <row r="167" spans="32:90" ht="15.5" x14ac:dyDescent="0.35">
      <c r="AF167" s="23"/>
      <c r="BO167" s="8"/>
      <c r="BP167" s="8"/>
      <c r="BT167" s="8"/>
      <c r="CD167"/>
      <c r="CE167"/>
      <c r="CK167"/>
      <c r="CL167"/>
    </row>
    <row r="168" spans="32:90" ht="15.5" x14ac:dyDescent="0.35">
      <c r="AF168" s="23"/>
      <c r="BO168" s="8"/>
      <c r="BP168" s="8"/>
      <c r="BT168" s="8"/>
      <c r="CD168"/>
      <c r="CE168"/>
      <c r="CK168"/>
      <c r="CL168"/>
    </row>
    <row r="169" spans="32:90" ht="15.5" x14ac:dyDescent="0.35">
      <c r="AF169" s="23"/>
      <c r="BO169" s="8"/>
      <c r="BP169" s="8"/>
      <c r="BQ169" s="8"/>
      <c r="BR169" s="8"/>
      <c r="BS169" s="8"/>
      <c r="BT169" s="8"/>
      <c r="CD169"/>
      <c r="CE169"/>
      <c r="CK169"/>
      <c r="CL169"/>
    </row>
    <row r="170" spans="32:90" ht="15.5" x14ac:dyDescent="0.35">
      <c r="AF170" s="23"/>
      <c r="BO170" s="8"/>
      <c r="BP170" s="8"/>
      <c r="BQ170" s="8"/>
      <c r="BR170" s="8"/>
      <c r="BS170" s="8"/>
      <c r="BT170" s="8"/>
      <c r="CD170"/>
      <c r="CE170"/>
      <c r="CK170"/>
      <c r="CL170"/>
    </row>
    <row r="171" spans="32:90" ht="15.5" x14ac:dyDescent="0.35">
      <c r="AF171" s="23"/>
      <c r="BO171" s="8"/>
      <c r="BP171" s="8"/>
      <c r="BQ171" s="8"/>
      <c r="BR171" s="8"/>
      <c r="BS171" s="8"/>
      <c r="BT171" s="8"/>
      <c r="CD171"/>
      <c r="CE171"/>
      <c r="CK171"/>
      <c r="CL171"/>
    </row>
    <row r="172" spans="32:90" ht="15.5" x14ac:dyDescent="0.35">
      <c r="AF172" s="23"/>
      <c r="BO172" s="8"/>
      <c r="BP172" s="8"/>
      <c r="BQ172" s="8"/>
      <c r="BR172" s="8"/>
      <c r="BS172" s="8"/>
      <c r="BT172" s="8"/>
      <c r="CD172"/>
      <c r="CE172"/>
      <c r="CK172"/>
      <c r="CL172"/>
    </row>
    <row r="173" spans="32:90" ht="15.5" x14ac:dyDescent="0.35">
      <c r="AF173" s="23"/>
      <c r="BO173" s="8"/>
      <c r="BP173" s="8"/>
      <c r="BQ173" s="8"/>
      <c r="BR173" s="8"/>
      <c r="BS173" s="8"/>
      <c r="BT173" s="8"/>
      <c r="CD173"/>
      <c r="CE173"/>
      <c r="CK173"/>
      <c r="CL173"/>
    </row>
    <row r="174" spans="32:90" ht="15.5" x14ac:dyDescent="0.35">
      <c r="AF174" s="23"/>
      <c r="BO174" s="8"/>
      <c r="BP174" s="8"/>
      <c r="BQ174" s="8"/>
      <c r="BR174" s="8"/>
      <c r="BS174" s="8"/>
      <c r="BT174" s="8"/>
      <c r="CD174"/>
      <c r="CE174"/>
      <c r="CK174"/>
      <c r="CL174"/>
    </row>
    <row r="175" spans="32:90" ht="15.5" x14ac:dyDescent="0.35">
      <c r="AF175" s="23"/>
      <c r="BO175" s="8"/>
      <c r="BP175" s="8"/>
      <c r="BQ175" s="8"/>
      <c r="BR175" s="8"/>
      <c r="BS175" s="8"/>
      <c r="BT175" s="8"/>
      <c r="CD175"/>
      <c r="CE175"/>
      <c r="CK175"/>
    </row>
    <row r="176" spans="32:90" ht="15.5" x14ac:dyDescent="0.35">
      <c r="AF176" s="23"/>
      <c r="BO176" s="8"/>
      <c r="BP176" s="8"/>
      <c r="BQ176" s="8"/>
      <c r="BR176" s="8"/>
      <c r="BS176" s="8"/>
      <c r="BT176" s="8"/>
      <c r="CD176"/>
      <c r="CE176"/>
      <c r="CK176"/>
      <c r="CL176"/>
    </row>
    <row r="177" spans="32:90" ht="15.5" x14ac:dyDescent="0.35">
      <c r="AF177" s="23"/>
      <c r="BO177" s="8"/>
      <c r="BP177" s="8"/>
      <c r="BQ177" s="8"/>
      <c r="BR177" s="8"/>
      <c r="BS177" s="8"/>
      <c r="BT177" s="8"/>
      <c r="BU177" s="8"/>
      <c r="BV177" s="8"/>
      <c r="BW177" s="8"/>
      <c r="CD177"/>
      <c r="CE177"/>
      <c r="CK177"/>
      <c r="CL177"/>
    </row>
    <row r="178" spans="32:90" ht="15.5" x14ac:dyDescent="0.35">
      <c r="AF178" s="23"/>
      <c r="BO178" s="8"/>
      <c r="BP178" s="8"/>
      <c r="BQ178" s="8"/>
      <c r="BR178" s="8"/>
      <c r="BS178" s="8"/>
      <c r="BT178" s="8"/>
      <c r="BU178" s="8"/>
      <c r="BV178" s="8"/>
      <c r="BW178" s="8"/>
      <c r="CD178"/>
      <c r="CE178"/>
      <c r="CK178"/>
      <c r="CL178"/>
    </row>
    <row r="179" spans="32:90" ht="15.5" x14ac:dyDescent="0.35">
      <c r="AF179" s="23"/>
      <c r="BO179" s="8"/>
      <c r="BP179" s="8"/>
      <c r="BQ179" s="8"/>
      <c r="BR179" s="8"/>
      <c r="BS179" s="8"/>
      <c r="BT179" s="8"/>
      <c r="BU179" s="8"/>
      <c r="BV179" s="8"/>
      <c r="BW179" s="8"/>
      <c r="CD179"/>
      <c r="CE179"/>
      <c r="CK179"/>
      <c r="CL179"/>
    </row>
    <row r="180" spans="32:90" ht="15.5" x14ac:dyDescent="0.35">
      <c r="AF180" s="16"/>
      <c r="BO180" s="8"/>
      <c r="BP180" s="8"/>
      <c r="BQ180" s="8"/>
      <c r="BR180" s="8"/>
      <c r="BS180" s="8"/>
      <c r="BU180" s="8"/>
      <c r="BV180" s="8"/>
      <c r="BW180" s="8"/>
      <c r="CD180"/>
      <c r="CE180"/>
      <c r="CK180"/>
      <c r="CL180"/>
    </row>
    <row r="181" spans="32:90" ht="15.5" x14ac:dyDescent="0.35">
      <c r="AF181" s="16"/>
      <c r="BO181" s="8"/>
      <c r="BP181" s="8"/>
      <c r="BQ181" s="8"/>
      <c r="BR181" s="8"/>
      <c r="BS181" s="8"/>
      <c r="BU181" s="8"/>
      <c r="BV181" s="8"/>
      <c r="BW181" s="8"/>
      <c r="CD181"/>
      <c r="CE181"/>
      <c r="CK181"/>
      <c r="CL181"/>
    </row>
    <row r="182" spans="32:90" ht="15.5" x14ac:dyDescent="0.35">
      <c r="AF182" s="16"/>
      <c r="BO182"/>
      <c r="BP182"/>
      <c r="BQ182" s="8"/>
      <c r="BR182" s="8"/>
      <c r="BS182" s="8"/>
      <c r="BU182" s="8"/>
      <c r="BV182" s="8"/>
      <c r="BW182" s="8"/>
      <c r="CD182"/>
      <c r="CE182"/>
      <c r="CK182"/>
      <c r="CL182"/>
    </row>
    <row r="183" spans="32:90" ht="15.5" x14ac:dyDescent="0.35">
      <c r="AF183" s="16"/>
      <c r="BO183"/>
      <c r="BP183"/>
      <c r="BQ183" s="8"/>
      <c r="BR183" s="8"/>
      <c r="BS183" s="8"/>
      <c r="BU183" s="8"/>
      <c r="BV183" s="8"/>
      <c r="BW183" s="8"/>
      <c r="CD183"/>
      <c r="CE183"/>
      <c r="CK183"/>
      <c r="CL183"/>
    </row>
    <row r="184" spans="32:90" ht="15.5" x14ac:dyDescent="0.35">
      <c r="BO184"/>
      <c r="BP184"/>
      <c r="BQ184" s="8"/>
      <c r="BR184" s="8"/>
      <c r="BS184" s="8"/>
      <c r="BU184" s="8"/>
      <c r="BV184" s="8"/>
      <c r="BW184" s="8"/>
      <c r="CD184"/>
      <c r="CE184"/>
      <c r="CK184"/>
      <c r="CL184"/>
    </row>
    <row r="185" spans="32:90" ht="15.5" x14ac:dyDescent="0.35">
      <c r="BQ185" s="8"/>
      <c r="BR185" s="8"/>
      <c r="BS185" s="8"/>
      <c r="BU185" s="8"/>
      <c r="BV185" s="8"/>
      <c r="BW185" s="8"/>
      <c r="CD185"/>
      <c r="CE185"/>
      <c r="CK185"/>
      <c r="CL185"/>
    </row>
    <row r="186" spans="32:90" ht="15.5" x14ac:dyDescent="0.35">
      <c r="BQ186" s="8"/>
      <c r="BR186" s="8"/>
      <c r="BS186" s="8"/>
      <c r="BU186"/>
      <c r="BV186"/>
      <c r="BW186"/>
      <c r="CD186"/>
      <c r="CE186"/>
      <c r="CK186"/>
      <c r="CL186"/>
    </row>
    <row r="187" spans="32:90" ht="15.5" x14ac:dyDescent="0.35">
      <c r="BO187" s="8"/>
      <c r="BP187" s="8"/>
      <c r="BQ187" s="8"/>
      <c r="BR187" s="8"/>
      <c r="BS187" s="8"/>
      <c r="BU187"/>
      <c r="BV187"/>
      <c r="BW187"/>
      <c r="CD187"/>
      <c r="CE187"/>
      <c r="CK187"/>
      <c r="CL187"/>
    </row>
    <row r="188" spans="32:90" ht="15.5" x14ac:dyDescent="0.35">
      <c r="BQ188" s="8"/>
      <c r="BR188" s="8"/>
      <c r="BS188" s="8"/>
      <c r="BU188"/>
      <c r="BV188"/>
      <c r="BW188"/>
      <c r="CD188"/>
      <c r="CE188"/>
      <c r="CK188"/>
      <c r="CL188"/>
    </row>
    <row r="189" spans="32:90" ht="15.5" x14ac:dyDescent="0.35">
      <c r="BQ189" s="8"/>
      <c r="BR189" s="8"/>
      <c r="BS189" s="8"/>
      <c r="CD189"/>
      <c r="CE189"/>
      <c r="CK189"/>
      <c r="CL189"/>
    </row>
    <row r="190" spans="32:90" ht="15.5" x14ac:dyDescent="0.35">
      <c r="BO190"/>
      <c r="BP190"/>
      <c r="BQ190" s="8"/>
      <c r="BR190" s="8"/>
      <c r="BS190" s="8"/>
      <c r="CD190"/>
      <c r="CE190"/>
      <c r="CK190"/>
      <c r="CL190"/>
    </row>
    <row r="191" spans="32:90" ht="15.5" x14ac:dyDescent="0.35">
      <c r="BO191"/>
      <c r="BP191"/>
      <c r="BQ191" s="8"/>
      <c r="BR191" s="8"/>
      <c r="BS191" s="8"/>
      <c r="BU191" s="8"/>
      <c r="BV191" s="8"/>
      <c r="BW191" s="8"/>
      <c r="CD191"/>
      <c r="CE191"/>
      <c r="CK191"/>
      <c r="CL191"/>
    </row>
    <row r="192" spans="32:90" ht="15.5" x14ac:dyDescent="0.35">
      <c r="BO192"/>
      <c r="BP192"/>
      <c r="CD192"/>
      <c r="CE192"/>
      <c r="CK192"/>
      <c r="CL192"/>
    </row>
    <row r="193" spans="33:90" ht="15.5" x14ac:dyDescent="0.35">
      <c r="BO193"/>
      <c r="BP193"/>
      <c r="CD193"/>
      <c r="CE193"/>
      <c r="CK193"/>
      <c r="CL193"/>
    </row>
    <row r="194" spans="33:90" ht="15.5" x14ac:dyDescent="0.35">
      <c r="BO194"/>
      <c r="BP194"/>
      <c r="BU194"/>
      <c r="BV194"/>
      <c r="BW194"/>
      <c r="CD194"/>
      <c r="CE194"/>
      <c r="CK194"/>
      <c r="CL194"/>
    </row>
    <row r="195" spans="33:90" ht="15.5" x14ac:dyDescent="0.35">
      <c r="BO195"/>
      <c r="BP195"/>
      <c r="BU195"/>
      <c r="BV195"/>
      <c r="BW195"/>
      <c r="CD195"/>
      <c r="CE195"/>
      <c r="CK195"/>
      <c r="CL195"/>
    </row>
    <row r="196" spans="33:90" ht="15.5" x14ac:dyDescent="0.35">
      <c r="BO196"/>
      <c r="BP196"/>
      <c r="BU196"/>
      <c r="BV196"/>
      <c r="BW196"/>
      <c r="CD196"/>
      <c r="CE196"/>
      <c r="CK196"/>
      <c r="CL196"/>
    </row>
    <row r="197" spans="33:90" ht="15.5" x14ac:dyDescent="0.35">
      <c r="BO197"/>
      <c r="BP197"/>
      <c r="BU197"/>
      <c r="BV197"/>
      <c r="BW197"/>
      <c r="CD197"/>
      <c r="CE197"/>
      <c r="CK197"/>
      <c r="CL197"/>
    </row>
    <row r="198" spans="33:90" ht="15.5" x14ac:dyDescent="0.35">
      <c r="BO198"/>
      <c r="BP198"/>
      <c r="BU198"/>
      <c r="BV198"/>
      <c r="BW198"/>
      <c r="CD198"/>
      <c r="CE198"/>
      <c r="CK198"/>
      <c r="CL198"/>
    </row>
    <row r="199" spans="33:90" ht="15.5" x14ac:dyDescent="0.35">
      <c r="BO199"/>
      <c r="BP199"/>
      <c r="BU199"/>
      <c r="BV199"/>
      <c r="BW199"/>
      <c r="CD199"/>
      <c r="CE199"/>
      <c r="CK199"/>
      <c r="CL199"/>
    </row>
    <row r="200" spans="33:90" ht="15.5" x14ac:dyDescent="0.35">
      <c r="BO200"/>
      <c r="BP200"/>
      <c r="BU200"/>
      <c r="BV200"/>
      <c r="BW200"/>
      <c r="CD200"/>
      <c r="CE200"/>
      <c r="CK200"/>
      <c r="CL200"/>
    </row>
    <row r="201" spans="33:90" ht="15.5" x14ac:dyDescent="0.35">
      <c r="BO201"/>
      <c r="BP201"/>
      <c r="BQ201"/>
      <c r="BU201"/>
      <c r="BV201"/>
      <c r="BW201"/>
      <c r="CD201"/>
      <c r="CE201"/>
      <c r="CK201"/>
      <c r="CL201"/>
    </row>
    <row r="202" spans="33:90" ht="15.5" x14ac:dyDescent="0.35">
      <c r="BO202"/>
      <c r="BP202"/>
      <c r="BQ202"/>
      <c r="BU202"/>
      <c r="BV202"/>
      <c r="BW202"/>
      <c r="CD202"/>
      <c r="CE202"/>
      <c r="CK202"/>
      <c r="CL202"/>
    </row>
    <row r="203" spans="33:90" ht="15.5" x14ac:dyDescent="0.35">
      <c r="AG203" s="8"/>
      <c r="AI203" s="20"/>
      <c r="AJ203" s="20"/>
      <c r="AK203" s="20"/>
      <c r="AL203" s="20"/>
      <c r="AM203" s="20"/>
      <c r="AN203" s="20"/>
      <c r="AO203" s="20"/>
      <c r="AP203" s="20"/>
      <c r="AQ203" s="20"/>
      <c r="AR203" s="20"/>
      <c r="AS203" s="20"/>
      <c r="AT203" s="20"/>
      <c r="BO203"/>
      <c r="BP203"/>
      <c r="BQ203"/>
      <c r="BU203"/>
      <c r="BV203"/>
      <c r="BW203"/>
      <c r="CD203"/>
      <c r="CE203"/>
      <c r="CK203"/>
      <c r="CL203"/>
    </row>
    <row r="204" spans="33:90" ht="15.5" x14ac:dyDescent="0.35">
      <c r="AG204" s="8"/>
      <c r="AI204" s="20"/>
      <c r="AJ204" s="20"/>
      <c r="AK204" s="20"/>
      <c r="AL204" s="20"/>
      <c r="AM204" s="20"/>
      <c r="AN204" s="20"/>
      <c r="AO204" s="20"/>
      <c r="AP204" s="20"/>
      <c r="AQ204" s="20"/>
      <c r="AR204" s="20"/>
      <c r="AS204" s="20"/>
      <c r="AT204" s="20"/>
      <c r="BU204"/>
      <c r="BV204"/>
      <c r="BW204"/>
      <c r="CD204"/>
      <c r="CE204"/>
      <c r="CK204"/>
      <c r="CL204"/>
    </row>
    <row r="205" spans="33:90" ht="15.5" x14ac:dyDescent="0.35">
      <c r="AG205" s="8"/>
      <c r="AI205" s="20"/>
      <c r="AJ205" s="20"/>
      <c r="AK205" s="20"/>
      <c r="AL205" s="20"/>
      <c r="AM205" s="20"/>
      <c r="AN205" s="20"/>
      <c r="AO205" s="20"/>
      <c r="AP205" s="20"/>
      <c r="AQ205" s="20"/>
      <c r="AR205" s="20"/>
      <c r="AS205" s="20"/>
      <c r="AT205" s="20"/>
      <c r="BU205"/>
      <c r="BV205"/>
      <c r="BW205"/>
      <c r="CD205"/>
      <c r="CE205"/>
      <c r="CK205"/>
      <c r="CL205"/>
    </row>
    <row r="206" spans="33:90" ht="15.5" x14ac:dyDescent="0.35">
      <c r="AG206" s="8"/>
      <c r="AH206" s="8"/>
      <c r="AI206" s="20"/>
      <c r="AJ206" s="20"/>
      <c r="AK206" s="20"/>
      <c r="AL206" s="20"/>
      <c r="AM206" s="20"/>
      <c r="AN206" s="20"/>
      <c r="AO206" s="20"/>
      <c r="AP206" s="20"/>
      <c r="AQ206" s="20"/>
      <c r="AR206" s="20"/>
      <c r="AS206" s="20"/>
      <c r="AT206" s="20"/>
      <c r="BU206"/>
      <c r="BV206"/>
      <c r="BW206"/>
      <c r="CD206"/>
      <c r="CE206"/>
      <c r="CK206"/>
      <c r="CL206"/>
    </row>
    <row r="207" spans="33:90" ht="15.5" x14ac:dyDescent="0.35">
      <c r="AG207" s="8"/>
      <c r="AH207" s="8"/>
      <c r="AI207" s="20"/>
      <c r="AJ207" s="20"/>
      <c r="AK207" s="20"/>
      <c r="AL207" s="20"/>
      <c r="AM207" s="20"/>
      <c r="AN207" s="20"/>
      <c r="AO207" s="20"/>
      <c r="AP207" s="20"/>
      <c r="AQ207" s="20"/>
      <c r="AR207" s="20"/>
      <c r="AS207" s="20"/>
      <c r="AT207" s="20"/>
      <c r="BU207"/>
      <c r="BV207"/>
      <c r="BW207"/>
      <c r="CD207"/>
      <c r="CE207"/>
      <c r="CK207"/>
      <c r="CL207"/>
    </row>
    <row r="208" spans="33:90" ht="15.5" x14ac:dyDescent="0.35">
      <c r="AG208" s="8"/>
      <c r="AH208" s="8"/>
      <c r="AI208" s="20"/>
      <c r="AJ208" s="20"/>
      <c r="AK208" s="20"/>
      <c r="AL208" s="20"/>
      <c r="AM208" s="20"/>
      <c r="AN208" s="20"/>
      <c r="AO208" s="20"/>
      <c r="AP208" s="20"/>
      <c r="AQ208" s="20"/>
      <c r="AR208" s="20"/>
      <c r="AS208" s="20"/>
      <c r="AT208" s="20"/>
      <c r="CD208"/>
      <c r="CE208"/>
      <c r="CK208"/>
      <c r="CL208"/>
    </row>
    <row r="209" spans="33:90" ht="15.5" x14ac:dyDescent="0.35">
      <c r="AG209" s="8"/>
      <c r="AH209" s="8"/>
      <c r="AI209" s="20"/>
      <c r="AJ209" s="20"/>
      <c r="AK209" s="20"/>
      <c r="AL209" s="20"/>
      <c r="AM209" s="20"/>
      <c r="AN209" s="20"/>
      <c r="AO209" s="20"/>
      <c r="AP209" s="20"/>
      <c r="AQ209" s="20"/>
      <c r="AR209" s="20"/>
      <c r="AS209" s="20"/>
      <c r="AT209" s="20"/>
      <c r="CD209"/>
      <c r="CE209"/>
      <c r="CK209"/>
      <c r="CL209"/>
    </row>
    <row r="210" spans="33:90" ht="15.5" x14ac:dyDescent="0.35">
      <c r="AG210" s="8"/>
      <c r="AH210" s="8"/>
      <c r="AI210" s="20"/>
      <c r="AJ210" s="20"/>
      <c r="AK210" s="20"/>
      <c r="AL210" s="20"/>
      <c r="AM210" s="20"/>
      <c r="AN210" s="20"/>
      <c r="AO210" s="8"/>
      <c r="AP210" s="8"/>
      <c r="AQ210" s="8"/>
      <c r="AR210" s="8"/>
      <c r="AS210" s="8"/>
      <c r="AT210" s="8"/>
      <c r="CD210"/>
      <c r="CE210"/>
      <c r="CK210"/>
      <c r="CL210"/>
    </row>
    <row r="211" spans="33:90" ht="15.5" x14ac:dyDescent="0.35">
      <c r="AG211" s="8"/>
      <c r="AH211" s="8"/>
      <c r="AI211" s="20"/>
      <c r="AJ211" s="20"/>
      <c r="AK211" s="20"/>
      <c r="AL211" s="20"/>
      <c r="AM211" s="20"/>
      <c r="AN211" s="20"/>
      <c r="AO211" s="20"/>
      <c r="AP211" s="20"/>
      <c r="AQ211" s="20"/>
      <c r="AR211" s="20"/>
      <c r="AS211" s="20"/>
      <c r="AT211" s="20"/>
      <c r="CD211"/>
      <c r="CE211"/>
      <c r="CK211"/>
      <c r="CL211"/>
    </row>
    <row r="212" spans="33:90" ht="15.5" x14ac:dyDescent="0.35">
      <c r="AG212" s="8"/>
      <c r="AH212" s="8"/>
      <c r="AI212" s="20"/>
      <c r="AJ212" s="20"/>
      <c r="AK212" s="20"/>
      <c r="AL212" s="20"/>
      <c r="AM212" s="20"/>
      <c r="AN212" s="20"/>
      <c r="AO212" s="20"/>
      <c r="AP212" s="20"/>
      <c r="AQ212" s="20"/>
      <c r="AR212" s="20"/>
      <c r="AS212" s="20"/>
      <c r="AT212" s="20"/>
      <c r="CD212"/>
      <c r="CE212"/>
      <c r="CK212"/>
      <c r="CL212"/>
    </row>
    <row r="213" spans="33:90" ht="15.5" x14ac:dyDescent="0.35">
      <c r="AO213" s="20"/>
      <c r="AP213" s="20"/>
      <c r="AQ213" s="20"/>
      <c r="AR213" s="20"/>
      <c r="AS213" s="20"/>
      <c r="AT213" s="20"/>
      <c r="BT213" s="8"/>
      <c r="CD213"/>
      <c r="CE213"/>
      <c r="CK213"/>
      <c r="CL213"/>
    </row>
    <row r="214" spans="33:90" ht="15.5" x14ac:dyDescent="0.35">
      <c r="AO214" s="20"/>
      <c r="AP214" s="20"/>
      <c r="AQ214" s="20"/>
      <c r="AR214" s="20"/>
      <c r="AS214" s="20"/>
      <c r="AT214" s="20"/>
      <c r="BT214" s="8"/>
      <c r="CD214"/>
      <c r="CE214"/>
      <c r="CK214"/>
      <c r="CL214"/>
    </row>
    <row r="215" spans="33:90" ht="15.5" x14ac:dyDescent="0.35">
      <c r="BT215" s="8"/>
      <c r="CD215"/>
      <c r="CE215"/>
      <c r="CK215"/>
      <c r="CL215"/>
    </row>
    <row r="216" spans="33:90" ht="15.5" x14ac:dyDescent="0.35">
      <c r="BT216" s="8"/>
      <c r="CD216"/>
      <c r="CE216"/>
      <c r="CK216"/>
      <c r="CL216"/>
    </row>
    <row r="217" spans="33:90" ht="15.5" x14ac:dyDescent="0.35">
      <c r="BT217" s="8"/>
      <c r="CD217"/>
      <c r="CE217"/>
      <c r="CK217"/>
      <c r="CL217"/>
    </row>
    <row r="218" spans="33:90" ht="15.5" x14ac:dyDescent="0.35">
      <c r="BT218" s="8"/>
      <c r="CD218"/>
      <c r="CE218"/>
      <c r="CK218"/>
      <c r="CL218"/>
    </row>
    <row r="219" spans="33:90" ht="15.5" x14ac:dyDescent="0.35">
      <c r="AO219" s="19"/>
      <c r="AX219" s="31"/>
      <c r="BT219" s="8"/>
      <c r="CD219"/>
      <c r="CE219"/>
      <c r="CK219"/>
      <c r="CL219"/>
    </row>
    <row r="220" spans="33:90" ht="15.5" x14ac:dyDescent="0.35">
      <c r="AX220" s="31"/>
      <c r="BT220" s="8"/>
      <c r="CD220"/>
      <c r="CE220"/>
      <c r="CK220"/>
      <c r="CL220"/>
    </row>
    <row r="221" spans="33:90" ht="15.5" x14ac:dyDescent="0.35">
      <c r="AX221" s="115"/>
      <c r="AY221" s="115"/>
      <c r="AZ221" s="115"/>
      <c r="BA221" s="115"/>
      <c r="BB221" s="115"/>
      <c r="BC221" s="115"/>
      <c r="BD221" s="115"/>
      <c r="BE221" s="115"/>
      <c r="BF221" s="115"/>
      <c r="BG221" s="115"/>
      <c r="BH221" s="115"/>
      <c r="BI221" s="115"/>
      <c r="BT221" s="8"/>
      <c r="CD221"/>
      <c r="CE221"/>
      <c r="CK221"/>
      <c r="CL221"/>
    </row>
    <row r="222" spans="33:90" ht="15.5" x14ac:dyDescent="0.35">
      <c r="BQ222"/>
      <c r="BR222"/>
      <c r="BS222"/>
      <c r="BT222"/>
      <c r="CD222"/>
      <c r="CE222"/>
      <c r="CK222"/>
      <c r="CL222"/>
    </row>
    <row r="223" spans="33:90" ht="15.5" x14ac:dyDescent="0.35">
      <c r="BQ223"/>
      <c r="BR223"/>
      <c r="BS223"/>
      <c r="BT223"/>
      <c r="CD223"/>
      <c r="CE223"/>
      <c r="CK223"/>
      <c r="CL223"/>
    </row>
    <row r="224" spans="33:90" ht="15.5" x14ac:dyDescent="0.35">
      <c r="BQ224"/>
      <c r="BR224"/>
      <c r="BS224"/>
      <c r="BT224"/>
      <c r="CD224"/>
      <c r="CE224"/>
      <c r="CK224"/>
      <c r="CL224"/>
    </row>
    <row r="225" spans="69:90" ht="15.5" x14ac:dyDescent="0.35">
      <c r="CD225"/>
      <c r="CE225"/>
      <c r="CK225"/>
      <c r="CL225"/>
    </row>
    <row r="226" spans="69:90" ht="15.5" x14ac:dyDescent="0.35">
      <c r="CD226"/>
      <c r="CE226"/>
      <c r="CK226"/>
      <c r="CL226"/>
    </row>
    <row r="227" spans="69:90" ht="15.5" x14ac:dyDescent="0.35">
      <c r="BQ227" s="8"/>
      <c r="BR227" s="8"/>
      <c r="BS227" s="8"/>
      <c r="BT227" s="8"/>
      <c r="CD227"/>
      <c r="CE227"/>
      <c r="CK227"/>
      <c r="CL227"/>
    </row>
    <row r="228" spans="69:90" ht="15.5" x14ac:dyDescent="0.35">
      <c r="CD228"/>
      <c r="CE228"/>
      <c r="CK228"/>
      <c r="CL228"/>
    </row>
    <row r="229" spans="69:90" ht="15.5" x14ac:dyDescent="0.35">
      <c r="CD229"/>
      <c r="CE229"/>
      <c r="CK229"/>
      <c r="CL229"/>
    </row>
    <row r="230" spans="69:90" ht="15.5" x14ac:dyDescent="0.35">
      <c r="BQ230"/>
      <c r="BR230"/>
      <c r="BS230"/>
      <c r="BT230"/>
      <c r="CD230"/>
      <c r="CE230"/>
      <c r="CK230"/>
      <c r="CL230"/>
    </row>
    <row r="231" spans="69:90" ht="15.5" x14ac:dyDescent="0.35">
      <c r="BQ231"/>
      <c r="BR231"/>
      <c r="BS231"/>
      <c r="BT231"/>
      <c r="CD231"/>
      <c r="CE231"/>
      <c r="CK231"/>
      <c r="CL231"/>
    </row>
    <row r="232" spans="69:90" ht="15.5" x14ac:dyDescent="0.35">
      <c r="BQ232"/>
      <c r="BR232"/>
      <c r="BS232"/>
      <c r="BT232"/>
      <c r="CD232"/>
      <c r="CE232"/>
      <c r="CK232"/>
      <c r="CL232"/>
    </row>
    <row r="233" spans="69:90" ht="15.5" x14ac:dyDescent="0.35">
      <c r="BQ233"/>
      <c r="BR233"/>
      <c r="BS233"/>
      <c r="BT233"/>
      <c r="CD233"/>
      <c r="CE233"/>
      <c r="CK233"/>
      <c r="CL233"/>
    </row>
    <row r="234" spans="69:90" ht="15.5" x14ac:dyDescent="0.35">
      <c r="BQ234"/>
      <c r="BR234"/>
      <c r="BS234"/>
      <c r="BT234"/>
      <c r="CD234"/>
      <c r="CE234"/>
      <c r="CK234"/>
      <c r="CL234"/>
    </row>
    <row r="235" spans="69:90" ht="15.5" x14ac:dyDescent="0.35">
      <c r="BQ235"/>
      <c r="BR235"/>
      <c r="BS235"/>
      <c r="BT235"/>
      <c r="CD235"/>
      <c r="CE235"/>
      <c r="CK235"/>
      <c r="CL235"/>
    </row>
    <row r="236" spans="69:90" ht="15.5" x14ac:dyDescent="0.35">
      <c r="BQ236"/>
      <c r="BR236"/>
      <c r="BS236"/>
      <c r="BT236"/>
      <c r="CD236"/>
      <c r="CE236"/>
      <c r="CK236"/>
      <c r="CL236"/>
    </row>
    <row r="237" spans="69:90" ht="15.5" x14ac:dyDescent="0.35">
      <c r="BQ237"/>
      <c r="BR237"/>
      <c r="BS237"/>
      <c r="BT237"/>
      <c r="CD237"/>
      <c r="CE237"/>
      <c r="CK237"/>
      <c r="CL237"/>
    </row>
    <row r="238" spans="69:90" ht="15.5" x14ac:dyDescent="0.35">
      <c r="BQ238"/>
      <c r="BR238"/>
      <c r="BS238"/>
      <c r="BT238"/>
      <c r="CD238"/>
      <c r="CE238"/>
      <c r="CK238"/>
      <c r="CL238"/>
    </row>
    <row r="239" spans="69:90" ht="15.5" x14ac:dyDescent="0.35">
      <c r="BQ239"/>
      <c r="BR239"/>
      <c r="BS239"/>
      <c r="BT239"/>
      <c r="CD239"/>
      <c r="CE239"/>
      <c r="CK239"/>
      <c r="CL239"/>
    </row>
    <row r="240" spans="69:90" ht="15.5" x14ac:dyDescent="0.35">
      <c r="BQ240"/>
      <c r="BR240"/>
      <c r="BS240"/>
      <c r="BT240"/>
      <c r="CD240"/>
      <c r="CE240"/>
      <c r="CK240"/>
      <c r="CL240"/>
    </row>
    <row r="241" spans="69:90" ht="15.5" x14ac:dyDescent="0.35">
      <c r="BQ241"/>
      <c r="BR241"/>
      <c r="BS241"/>
      <c r="BT241"/>
      <c r="CD241"/>
      <c r="CE241"/>
      <c r="CK241"/>
      <c r="CL241"/>
    </row>
    <row r="242" spans="69:90" ht="15.5" x14ac:dyDescent="0.35">
      <c r="BQ242"/>
      <c r="BR242"/>
      <c r="BS242"/>
      <c r="BT242"/>
      <c r="CD242"/>
      <c r="CE242"/>
      <c r="CK242"/>
      <c r="CL242"/>
    </row>
    <row r="243" spans="69:90" ht="15.5" x14ac:dyDescent="0.35">
      <c r="BQ243"/>
      <c r="BR243"/>
      <c r="BS243"/>
      <c r="BT243"/>
      <c r="CD243"/>
      <c r="CE243"/>
      <c r="CK243"/>
      <c r="CL243"/>
    </row>
    <row r="244" spans="69:90" ht="15.5" x14ac:dyDescent="0.35">
      <c r="CD244"/>
      <c r="CE244"/>
      <c r="CK244"/>
      <c r="CL244"/>
    </row>
    <row r="245" spans="69:90" ht="15.5" x14ac:dyDescent="0.35">
      <c r="CD245"/>
      <c r="CE245"/>
      <c r="CK245"/>
      <c r="CL245"/>
    </row>
    <row r="246" spans="69:90" ht="15.5" x14ac:dyDescent="0.35">
      <c r="CD246"/>
      <c r="CE246"/>
      <c r="CK246"/>
      <c r="CL246"/>
    </row>
    <row r="247" spans="69:90" ht="15.5" x14ac:dyDescent="0.35">
      <c r="CD247"/>
      <c r="CE247"/>
      <c r="CK247"/>
      <c r="CL247"/>
    </row>
    <row r="248" spans="69:90" ht="15.5" x14ac:dyDescent="0.35">
      <c r="CD248"/>
      <c r="CE248"/>
      <c r="CK248"/>
      <c r="CL248"/>
    </row>
    <row r="249" spans="69:90" ht="15.5" x14ac:dyDescent="0.35">
      <c r="CD249"/>
      <c r="CE249"/>
      <c r="CK249"/>
      <c r="CL249"/>
    </row>
    <row r="250" spans="69:90" ht="15.5" x14ac:dyDescent="0.35">
      <c r="CD250"/>
      <c r="CE250"/>
      <c r="CK250"/>
      <c r="CL250"/>
    </row>
    <row r="251" spans="69:90" ht="15.5" x14ac:dyDescent="0.35">
      <c r="CD251"/>
      <c r="CE251"/>
      <c r="CK251"/>
      <c r="CL251"/>
    </row>
    <row r="252" spans="69:90" ht="15.5" x14ac:dyDescent="0.35">
      <c r="CD252"/>
      <c r="CE252"/>
      <c r="CK252"/>
      <c r="CL252"/>
    </row>
    <row r="253" spans="69:90" ht="15.5" x14ac:dyDescent="0.35">
      <c r="CD253"/>
      <c r="CE253"/>
      <c r="CK253"/>
      <c r="CL253"/>
    </row>
    <row r="254" spans="69:90" ht="15.5" x14ac:dyDescent="0.35">
      <c r="CD254"/>
      <c r="CE254"/>
      <c r="CK254"/>
      <c r="CL254"/>
    </row>
    <row r="255" spans="69:90" ht="15.5" x14ac:dyDescent="0.35">
      <c r="CD255"/>
      <c r="CE255"/>
      <c r="CK255"/>
      <c r="CL255"/>
    </row>
    <row r="256" spans="69:90" ht="15.5" x14ac:dyDescent="0.35">
      <c r="CD256"/>
      <c r="CE256"/>
      <c r="CK256"/>
      <c r="CL256"/>
    </row>
    <row r="257" spans="33:90" ht="15.5" x14ac:dyDescent="0.35">
      <c r="CD257"/>
      <c r="CE257"/>
      <c r="CK257"/>
      <c r="CL257"/>
    </row>
    <row r="258" spans="33:90" ht="15.5" x14ac:dyDescent="0.35">
      <c r="CD258"/>
      <c r="CE258"/>
      <c r="CK258"/>
      <c r="CL258"/>
    </row>
    <row r="259" spans="33:90" ht="15.5" x14ac:dyDescent="0.35">
      <c r="CD259"/>
      <c r="CE259"/>
      <c r="CK259"/>
      <c r="CL259"/>
    </row>
    <row r="260" spans="33:90" ht="15.5" x14ac:dyDescent="0.35">
      <c r="CD260"/>
      <c r="CE260"/>
      <c r="CK260"/>
      <c r="CL260"/>
    </row>
    <row r="261" spans="33:90" ht="15.5" x14ac:dyDescent="0.35">
      <c r="CD261"/>
      <c r="CE261"/>
      <c r="CK261"/>
      <c r="CL261"/>
    </row>
    <row r="262" spans="33:90" ht="15.5" x14ac:dyDescent="0.35">
      <c r="CD262"/>
      <c r="CE262"/>
      <c r="CK262"/>
      <c r="CL262"/>
    </row>
    <row r="263" spans="33:90" ht="15.5" x14ac:dyDescent="0.35">
      <c r="CD263"/>
      <c r="CE263"/>
      <c r="CK263"/>
      <c r="CL263"/>
    </row>
    <row r="264" spans="33:90" ht="15.5" x14ac:dyDescent="0.35">
      <c r="CD264"/>
      <c r="CE264"/>
      <c r="CK264"/>
      <c r="CL264"/>
    </row>
    <row r="265" spans="33:90" ht="15.5" x14ac:dyDescent="0.35">
      <c r="AG265" s="8"/>
      <c r="AH265" s="8"/>
      <c r="AI265" s="20"/>
      <c r="AJ265" s="20"/>
      <c r="AK265" s="20"/>
      <c r="AL265" s="20"/>
      <c r="AM265" s="20"/>
      <c r="AN265" s="20"/>
      <c r="AO265" s="20"/>
      <c r="AP265" s="20"/>
      <c r="AQ265" s="20"/>
      <c r="AR265" s="20"/>
      <c r="AS265" s="20"/>
      <c r="AT265" s="20"/>
      <c r="AU265" s="21"/>
      <c r="CD265"/>
      <c r="CE265"/>
      <c r="CK265"/>
      <c r="CL265"/>
    </row>
    <row r="266" spans="33:90" ht="15.5" x14ac:dyDescent="0.35">
      <c r="AG266" s="8"/>
      <c r="AI266" s="20"/>
      <c r="AJ266" s="20"/>
      <c r="AK266" s="20"/>
      <c r="AL266" s="20"/>
      <c r="AM266" s="20"/>
      <c r="AN266" s="20"/>
      <c r="AO266" s="20"/>
      <c r="AP266" s="20"/>
      <c r="AQ266" s="20"/>
      <c r="AR266" s="20"/>
      <c r="AS266" s="20"/>
      <c r="AT266" s="20"/>
      <c r="AU266" s="21"/>
      <c r="CD266"/>
      <c r="CE266"/>
      <c r="CK266"/>
      <c r="CL266"/>
    </row>
    <row r="267" spans="33:90" ht="15.5" x14ac:dyDescent="0.35">
      <c r="AG267" s="8"/>
      <c r="AI267" s="20"/>
      <c r="AJ267" s="20"/>
      <c r="AK267" s="20"/>
      <c r="AL267" s="20"/>
      <c r="AM267" s="20"/>
      <c r="AN267" s="20"/>
      <c r="AO267" s="20"/>
      <c r="AP267" s="20"/>
      <c r="AQ267" s="20"/>
      <c r="AR267" s="20"/>
      <c r="AS267" s="20"/>
      <c r="AT267" s="20"/>
      <c r="AU267" s="21"/>
      <c r="CD267"/>
      <c r="CE267"/>
      <c r="CK267"/>
      <c r="CL267"/>
    </row>
    <row r="268" spans="33:90" ht="15.5" x14ac:dyDescent="0.35">
      <c r="AG268" s="8"/>
      <c r="AI268" s="20"/>
      <c r="AJ268" s="20"/>
      <c r="AK268" s="20"/>
      <c r="AL268" s="20"/>
      <c r="AM268" s="20"/>
      <c r="AN268" s="20"/>
      <c r="AO268" s="20"/>
      <c r="AP268" s="20"/>
      <c r="AQ268" s="20"/>
      <c r="AR268" s="20"/>
      <c r="AS268" s="20"/>
      <c r="AT268" s="20"/>
      <c r="AU268" s="21"/>
      <c r="CD268"/>
      <c r="CE268"/>
      <c r="CK268"/>
      <c r="CL268"/>
    </row>
    <row r="269" spans="33:90" ht="15.5" x14ac:dyDescent="0.35">
      <c r="AG269" s="8"/>
      <c r="AH269" s="8"/>
      <c r="AI269" s="20"/>
      <c r="AJ269" s="20"/>
      <c r="AK269" s="20"/>
      <c r="AL269" s="20"/>
      <c r="AM269" s="20"/>
      <c r="AN269" s="20"/>
      <c r="AO269" s="20"/>
      <c r="AP269" s="20"/>
      <c r="AQ269" s="20"/>
      <c r="AR269" s="20"/>
      <c r="AS269" s="20"/>
      <c r="AT269" s="20"/>
      <c r="AU269" s="21"/>
      <c r="CD269"/>
      <c r="CE269"/>
      <c r="CK269"/>
      <c r="CL269"/>
    </row>
    <row r="270" spans="33:90" ht="15.5" x14ac:dyDescent="0.35">
      <c r="AG270" s="8"/>
      <c r="AH270" s="8"/>
      <c r="AI270" s="20"/>
      <c r="AJ270" s="20"/>
      <c r="AK270" s="20"/>
      <c r="AL270" s="20"/>
      <c r="AM270" s="20"/>
      <c r="AN270" s="20"/>
      <c r="AO270" s="20"/>
      <c r="AP270" s="20"/>
      <c r="AQ270" s="20"/>
      <c r="AR270" s="20"/>
      <c r="AS270" s="20"/>
      <c r="AT270" s="20"/>
      <c r="AU270" s="21"/>
      <c r="CD270"/>
      <c r="CE270"/>
      <c r="CK270"/>
      <c r="CL270"/>
    </row>
    <row r="271" spans="33:90" ht="15.5" x14ac:dyDescent="0.35">
      <c r="AG271" s="8"/>
      <c r="AH271" s="8"/>
      <c r="AI271" s="20"/>
      <c r="AJ271" s="20"/>
      <c r="AK271" s="20"/>
      <c r="AL271" s="20"/>
      <c r="AM271" s="20"/>
      <c r="AN271" s="20"/>
      <c r="AO271" s="20"/>
      <c r="AP271" s="20"/>
      <c r="AQ271" s="20"/>
      <c r="AR271" s="20"/>
      <c r="AS271" s="20"/>
      <c r="AT271" s="20"/>
      <c r="AU271" s="21"/>
      <c r="CD271"/>
      <c r="CE271"/>
      <c r="CK271"/>
      <c r="CL271"/>
    </row>
    <row r="272" spans="33:90" ht="15.5" x14ac:dyDescent="0.35">
      <c r="AG272" s="8"/>
      <c r="AH272" s="8"/>
      <c r="AI272" s="20"/>
      <c r="AJ272" s="20"/>
      <c r="AK272" s="20"/>
      <c r="AL272" s="20"/>
      <c r="AM272" s="20"/>
      <c r="AN272" s="20"/>
      <c r="AO272" s="20"/>
      <c r="AP272" s="20"/>
      <c r="AQ272" s="20"/>
      <c r="AR272" s="20"/>
      <c r="AS272" s="20"/>
      <c r="AT272" s="20"/>
      <c r="AU272" s="21"/>
      <c r="CD272"/>
      <c r="CE272"/>
      <c r="CK272"/>
      <c r="CL272"/>
    </row>
    <row r="273" spans="33:90" ht="15.5" x14ac:dyDescent="0.35">
      <c r="AG273" s="8"/>
      <c r="AH273" s="8"/>
      <c r="AI273" s="20"/>
      <c r="AJ273" s="20"/>
      <c r="AK273" s="20"/>
      <c r="AL273" s="20"/>
      <c r="AM273" s="20"/>
      <c r="AN273" s="20"/>
      <c r="AO273" s="8"/>
      <c r="AP273" s="8"/>
      <c r="AQ273" s="8"/>
      <c r="AR273" s="8"/>
      <c r="AS273" s="8"/>
      <c r="AT273" s="8"/>
      <c r="AU273" s="8"/>
      <c r="CD273"/>
      <c r="CE273"/>
      <c r="CK273"/>
      <c r="CL273"/>
    </row>
    <row r="274" spans="33:90" ht="15.5" x14ac:dyDescent="0.35">
      <c r="AG274" s="8"/>
      <c r="AH274" s="8"/>
      <c r="AI274" s="20"/>
      <c r="AJ274" s="20"/>
      <c r="AK274" s="20"/>
      <c r="AL274" s="20"/>
      <c r="AM274" s="20"/>
      <c r="AN274" s="20"/>
      <c r="AO274" s="20"/>
      <c r="AP274" s="20"/>
      <c r="AQ274" s="20"/>
      <c r="AR274" s="20"/>
      <c r="AS274" s="20"/>
      <c r="AT274" s="20"/>
      <c r="AU274" s="21"/>
      <c r="CD274"/>
      <c r="CE274"/>
      <c r="CK274"/>
      <c r="CL274"/>
    </row>
    <row r="275" spans="33:90" ht="15.5" x14ac:dyDescent="0.35">
      <c r="AG275" s="8"/>
      <c r="AH275" s="8"/>
      <c r="AI275" s="20"/>
      <c r="AJ275" s="20"/>
      <c r="AK275" s="20"/>
      <c r="AL275" s="20"/>
      <c r="AM275" s="20"/>
      <c r="AN275" s="20"/>
      <c r="AO275" s="20"/>
      <c r="AP275" s="20"/>
      <c r="AQ275" s="20"/>
      <c r="AR275" s="20"/>
      <c r="AS275" s="20"/>
      <c r="AT275" s="20"/>
      <c r="AU275" s="21"/>
      <c r="CD275"/>
      <c r="CE275"/>
      <c r="CK275"/>
      <c r="CL275"/>
    </row>
    <row r="276" spans="33:90" ht="15.5" x14ac:dyDescent="0.35">
      <c r="AO276" s="20"/>
      <c r="AP276" s="20"/>
      <c r="AQ276" s="20"/>
      <c r="AR276" s="20"/>
      <c r="AS276" s="20"/>
      <c r="AT276" s="20"/>
      <c r="AU276" s="21"/>
      <c r="CD276"/>
      <c r="CE276"/>
      <c r="CK276"/>
      <c r="CL276"/>
    </row>
    <row r="277" spans="33:90" ht="15.5" x14ac:dyDescent="0.35">
      <c r="AO277" s="20"/>
      <c r="AP277" s="20"/>
      <c r="AQ277" s="20"/>
      <c r="AR277" s="20"/>
      <c r="AS277" s="20"/>
      <c r="AT277" s="20"/>
      <c r="AU277" s="21"/>
      <c r="CD277"/>
      <c r="CE277"/>
      <c r="CK277"/>
      <c r="CL277"/>
    </row>
    <row r="278" spans="33:90" ht="15.5" x14ac:dyDescent="0.35">
      <c r="CD278"/>
      <c r="CE278"/>
      <c r="CK278"/>
      <c r="CL278"/>
    </row>
    <row r="279" spans="33:90" ht="15.5" x14ac:dyDescent="0.35">
      <c r="CD279"/>
      <c r="CE279"/>
      <c r="CK279"/>
      <c r="CL279"/>
    </row>
    <row r="280" spans="33:90" ht="15.5" x14ac:dyDescent="0.35">
      <c r="CD280"/>
      <c r="CE280"/>
      <c r="CK280"/>
      <c r="CL280"/>
    </row>
    <row r="281" spans="33:90" ht="15.5" x14ac:dyDescent="0.35">
      <c r="CD281"/>
      <c r="CE281"/>
      <c r="CK281"/>
      <c r="CL281"/>
    </row>
    <row r="282" spans="33:90" ht="15.5" x14ac:dyDescent="0.35">
      <c r="CD282"/>
      <c r="CE282"/>
      <c r="CK282"/>
      <c r="CL282"/>
    </row>
    <row r="283" spans="33:90" ht="15.5" x14ac:dyDescent="0.35">
      <c r="CD283"/>
      <c r="CE283"/>
      <c r="CK283"/>
      <c r="CL283"/>
    </row>
    <row r="284" spans="33:90" ht="15.5" x14ac:dyDescent="0.35">
      <c r="CD284"/>
      <c r="CE284"/>
      <c r="CK284"/>
      <c r="CL284"/>
    </row>
    <row r="285" spans="33:90" ht="15.5" x14ac:dyDescent="0.35">
      <c r="CD285"/>
      <c r="CE285"/>
      <c r="CK285"/>
      <c r="CL285"/>
    </row>
    <row r="286" spans="33:90" ht="15.5" x14ac:dyDescent="0.35">
      <c r="CD286"/>
      <c r="CE286"/>
      <c r="CK286"/>
      <c r="CL286"/>
    </row>
    <row r="287" spans="33:90" ht="15.5" x14ac:dyDescent="0.35">
      <c r="CD287"/>
      <c r="CE287"/>
      <c r="CK287"/>
      <c r="CL287"/>
    </row>
    <row r="288" spans="33:90" ht="15.5" x14ac:dyDescent="0.35">
      <c r="CD288"/>
      <c r="CE288"/>
      <c r="CK288"/>
      <c r="CL288"/>
    </row>
    <row r="289" spans="82:90" ht="15.5" x14ac:dyDescent="0.35">
      <c r="CD289"/>
      <c r="CE289"/>
      <c r="CK289"/>
      <c r="CL289"/>
    </row>
    <row r="290" spans="82:90" ht="15.5" x14ac:dyDescent="0.35">
      <c r="CD290"/>
      <c r="CE290"/>
      <c r="CK290"/>
      <c r="CL290"/>
    </row>
    <row r="291" spans="82:90" ht="15.5" x14ac:dyDescent="0.35">
      <c r="CD291"/>
      <c r="CE291"/>
      <c r="CK291"/>
      <c r="CL291"/>
    </row>
    <row r="292" spans="82:90" ht="15.5" x14ac:dyDescent="0.35">
      <c r="CD292"/>
      <c r="CE292"/>
      <c r="CK292"/>
      <c r="CL292"/>
    </row>
    <row r="293" spans="82:90" ht="15.5" x14ac:dyDescent="0.35">
      <c r="CD293"/>
      <c r="CE293"/>
      <c r="CK293"/>
      <c r="CL293"/>
    </row>
    <row r="294" spans="82:90" ht="15.5" x14ac:dyDescent="0.35">
      <c r="CD294"/>
      <c r="CE294"/>
      <c r="CK294"/>
      <c r="CL294"/>
    </row>
    <row r="295" spans="82:90" ht="15.5" x14ac:dyDescent="0.35">
      <c r="CD295"/>
      <c r="CE295"/>
      <c r="CK295"/>
      <c r="CL295"/>
    </row>
    <row r="296" spans="82:90" ht="15.5" x14ac:dyDescent="0.35">
      <c r="CD296"/>
      <c r="CE296"/>
      <c r="CK296"/>
      <c r="CL296"/>
    </row>
    <row r="297" spans="82:90" ht="15.5" x14ac:dyDescent="0.35">
      <c r="CD297"/>
      <c r="CE297"/>
      <c r="CK297"/>
      <c r="CL297"/>
    </row>
    <row r="298" spans="82:90" ht="15.5" x14ac:dyDescent="0.35">
      <c r="CD298"/>
      <c r="CE298"/>
      <c r="CK298"/>
      <c r="CL298"/>
    </row>
    <row r="299" spans="82:90" ht="15.5" x14ac:dyDescent="0.35">
      <c r="CD299"/>
      <c r="CE299"/>
      <c r="CK299"/>
      <c r="CL299"/>
    </row>
    <row r="300" spans="82:90" ht="15.5" x14ac:dyDescent="0.35">
      <c r="CD300"/>
      <c r="CE300"/>
      <c r="CK300"/>
      <c r="CL300"/>
    </row>
    <row r="301" spans="82:90" ht="15.5" x14ac:dyDescent="0.35">
      <c r="CD301"/>
      <c r="CE301"/>
      <c r="CK301"/>
      <c r="CL301"/>
    </row>
    <row r="302" spans="82:90" ht="15.5" x14ac:dyDescent="0.35">
      <c r="CD302"/>
      <c r="CE302"/>
      <c r="CK302"/>
      <c r="CL302"/>
    </row>
    <row r="303" spans="82:90" ht="15.5" x14ac:dyDescent="0.35">
      <c r="CD303"/>
      <c r="CE303"/>
      <c r="CK303"/>
      <c r="CL303"/>
    </row>
    <row r="304" spans="82:90" ht="15.5" x14ac:dyDescent="0.35">
      <c r="CD304"/>
      <c r="CE304"/>
      <c r="CK304"/>
      <c r="CL304"/>
    </row>
    <row r="305" spans="82:90" ht="15.5" x14ac:dyDescent="0.35">
      <c r="CD305"/>
      <c r="CE305"/>
      <c r="CK305"/>
      <c r="CL305"/>
    </row>
    <row r="306" spans="82:90" ht="15.5" x14ac:dyDescent="0.35">
      <c r="CD306"/>
      <c r="CE306"/>
      <c r="CK306"/>
      <c r="CL306"/>
    </row>
    <row r="307" spans="82:90" ht="15.5" x14ac:dyDescent="0.35">
      <c r="CD307"/>
      <c r="CE307"/>
      <c r="CK307"/>
      <c r="CL307"/>
    </row>
    <row r="308" spans="82:90" ht="15.5" x14ac:dyDescent="0.35">
      <c r="CD308"/>
      <c r="CE308"/>
      <c r="CK308"/>
      <c r="CL308"/>
    </row>
    <row r="309" spans="82:90" ht="15.5" x14ac:dyDescent="0.35">
      <c r="CD309"/>
      <c r="CE309"/>
      <c r="CK309"/>
      <c r="CL309"/>
    </row>
    <row r="310" spans="82:90" ht="15.5" x14ac:dyDescent="0.35">
      <c r="CD310"/>
      <c r="CE310"/>
      <c r="CK310"/>
      <c r="CL310"/>
    </row>
    <row r="311" spans="82:90" ht="15.5" x14ac:dyDescent="0.35">
      <c r="CD311"/>
      <c r="CE311"/>
      <c r="CK311"/>
      <c r="CL311"/>
    </row>
    <row r="312" spans="82:90" ht="15.5" x14ac:dyDescent="0.35">
      <c r="CD312"/>
      <c r="CE312"/>
      <c r="CK312"/>
      <c r="CL312"/>
    </row>
    <row r="313" spans="82:90" ht="15.5" x14ac:dyDescent="0.35">
      <c r="CD313"/>
      <c r="CE313"/>
      <c r="CK313"/>
      <c r="CL313"/>
    </row>
    <row r="314" spans="82:90" ht="15.5" x14ac:dyDescent="0.35">
      <c r="CD314"/>
      <c r="CE314"/>
      <c r="CK314"/>
      <c r="CL314"/>
    </row>
    <row r="315" spans="82:90" ht="15.5" x14ac:dyDescent="0.35">
      <c r="CD315"/>
      <c r="CE315"/>
      <c r="CK315"/>
      <c r="CL315"/>
    </row>
    <row r="316" spans="82:90" ht="15.5" x14ac:dyDescent="0.35">
      <c r="CD316"/>
      <c r="CE316"/>
      <c r="CK316"/>
      <c r="CL316"/>
    </row>
    <row r="317" spans="82:90" ht="15.5" x14ac:dyDescent="0.35">
      <c r="CD317"/>
      <c r="CE317"/>
      <c r="CK317"/>
      <c r="CL317"/>
    </row>
    <row r="318" spans="82:90" ht="15.5" x14ac:dyDescent="0.35">
      <c r="CD318"/>
      <c r="CE318"/>
      <c r="CK318"/>
      <c r="CL318"/>
    </row>
    <row r="319" spans="82:90" ht="15.5" x14ac:dyDescent="0.35">
      <c r="CD319"/>
      <c r="CE319"/>
      <c r="CK319"/>
      <c r="CL319"/>
    </row>
    <row r="320" spans="82:90" ht="15.5" x14ac:dyDescent="0.35">
      <c r="CD320"/>
      <c r="CE320"/>
      <c r="CK320"/>
      <c r="CL320"/>
    </row>
    <row r="321" spans="82:90" ht="15.5" x14ac:dyDescent="0.35">
      <c r="CD321"/>
      <c r="CE321"/>
      <c r="CK321"/>
      <c r="CL321"/>
    </row>
    <row r="322" spans="82:90" ht="15.5" x14ac:dyDescent="0.35">
      <c r="CD322"/>
      <c r="CE322"/>
      <c r="CK322"/>
      <c r="CL322"/>
    </row>
    <row r="323" spans="82:90" ht="15.5" x14ac:dyDescent="0.35">
      <c r="CD323"/>
      <c r="CE323"/>
      <c r="CK323"/>
      <c r="CL323"/>
    </row>
    <row r="324" spans="82:90" ht="15.5" x14ac:dyDescent="0.35">
      <c r="CD324"/>
      <c r="CE324"/>
      <c r="CK324"/>
      <c r="CL324"/>
    </row>
    <row r="325" spans="82:90" ht="15.5" x14ac:dyDescent="0.35">
      <c r="CD325"/>
      <c r="CE325"/>
      <c r="CK325"/>
      <c r="CL325"/>
    </row>
    <row r="326" spans="82:90" ht="15.5" x14ac:dyDescent="0.35">
      <c r="CD326"/>
      <c r="CE326"/>
      <c r="CK326"/>
      <c r="CL326"/>
    </row>
    <row r="327" spans="82:90" ht="15.5" x14ac:dyDescent="0.35">
      <c r="CD327"/>
      <c r="CE327"/>
      <c r="CK327"/>
      <c r="CL327"/>
    </row>
    <row r="328" spans="82:90" ht="15.5" x14ac:dyDescent="0.35">
      <c r="CD328"/>
      <c r="CE328"/>
      <c r="CK328"/>
      <c r="CL328"/>
    </row>
    <row r="329" spans="82:90" ht="15.5" x14ac:dyDescent="0.35">
      <c r="CD329"/>
      <c r="CE329"/>
      <c r="CK329"/>
      <c r="CL329"/>
    </row>
    <row r="330" spans="82:90" ht="15.5" x14ac:dyDescent="0.35">
      <c r="CD330"/>
      <c r="CE330"/>
      <c r="CK330"/>
      <c r="CL330"/>
    </row>
    <row r="331" spans="82:90" ht="15.5" x14ac:dyDescent="0.35">
      <c r="CD331"/>
      <c r="CE331"/>
      <c r="CK331"/>
      <c r="CL331"/>
    </row>
    <row r="332" spans="82:90" ht="15.5" x14ac:dyDescent="0.35">
      <c r="CD332"/>
      <c r="CE332"/>
      <c r="CK332"/>
      <c r="CL332"/>
    </row>
    <row r="333" spans="82:90" ht="15.5" x14ac:dyDescent="0.35">
      <c r="CD333"/>
      <c r="CE333"/>
      <c r="CK333"/>
      <c r="CL333"/>
    </row>
    <row r="334" spans="82:90" ht="15.5" x14ac:dyDescent="0.35">
      <c r="CD334"/>
      <c r="CE334"/>
      <c r="CK334"/>
      <c r="CL334"/>
    </row>
    <row r="335" spans="82:90" ht="15.5" x14ac:dyDescent="0.35">
      <c r="CD335"/>
      <c r="CE335"/>
      <c r="CK335"/>
      <c r="CL335"/>
    </row>
    <row r="336" spans="82:90" ht="15.5" x14ac:dyDescent="0.35">
      <c r="CD336"/>
      <c r="CE336"/>
      <c r="CK336"/>
      <c r="CL336"/>
    </row>
    <row r="337" spans="82:90" ht="15.5" x14ac:dyDescent="0.35">
      <c r="CD337"/>
      <c r="CE337"/>
      <c r="CK337"/>
      <c r="CL337"/>
    </row>
    <row r="338" spans="82:90" ht="15.5" x14ac:dyDescent="0.35">
      <c r="CD338"/>
      <c r="CE338"/>
      <c r="CK338"/>
      <c r="CL338"/>
    </row>
    <row r="339" spans="82:90" ht="15.5" x14ac:dyDescent="0.35">
      <c r="CD339"/>
      <c r="CE339"/>
      <c r="CK339"/>
      <c r="CL339"/>
    </row>
    <row r="340" spans="82:90" ht="15.5" x14ac:dyDescent="0.35">
      <c r="CD340"/>
      <c r="CE340"/>
      <c r="CK340"/>
      <c r="CL340"/>
    </row>
    <row r="341" spans="82:90" ht="15.5" x14ac:dyDescent="0.35">
      <c r="CD341"/>
      <c r="CE341"/>
      <c r="CK341"/>
      <c r="CL341"/>
    </row>
    <row r="342" spans="82:90" ht="15.5" x14ac:dyDescent="0.35">
      <c r="CD342"/>
      <c r="CE342"/>
      <c r="CK342"/>
      <c r="CL342"/>
    </row>
    <row r="343" spans="82:90" ht="15.5" x14ac:dyDescent="0.35">
      <c r="CD343"/>
      <c r="CE343"/>
      <c r="CK343"/>
      <c r="CL343"/>
    </row>
    <row r="344" spans="82:90" ht="15.5" x14ac:dyDescent="0.35">
      <c r="CD344"/>
      <c r="CE344"/>
      <c r="CK344"/>
      <c r="CL344"/>
    </row>
    <row r="345" spans="82:90" ht="15.5" x14ac:dyDescent="0.35">
      <c r="CD345"/>
      <c r="CE345"/>
      <c r="CK345"/>
      <c r="CL345"/>
    </row>
    <row r="346" spans="82:90" ht="15.5" x14ac:dyDescent="0.35">
      <c r="CD346"/>
      <c r="CE346"/>
      <c r="CK346"/>
      <c r="CL346"/>
    </row>
    <row r="347" spans="82:90" ht="15.5" x14ac:dyDescent="0.35">
      <c r="CD347"/>
      <c r="CE347"/>
      <c r="CK347"/>
      <c r="CL347"/>
    </row>
    <row r="348" spans="82:90" ht="15.5" x14ac:dyDescent="0.35">
      <c r="CD348"/>
      <c r="CE348"/>
      <c r="CK348"/>
      <c r="CL348"/>
    </row>
    <row r="349" spans="82:90" ht="15.5" x14ac:dyDescent="0.35">
      <c r="CD349"/>
      <c r="CE349"/>
      <c r="CK349"/>
      <c r="CL349"/>
    </row>
    <row r="350" spans="82:90" ht="15.5" x14ac:dyDescent="0.35">
      <c r="CD350"/>
      <c r="CE350"/>
      <c r="CK350"/>
      <c r="CL350"/>
    </row>
    <row r="351" spans="82:90" ht="15.5" x14ac:dyDescent="0.35">
      <c r="CD351"/>
      <c r="CE351"/>
      <c r="CK351"/>
      <c r="CL351"/>
    </row>
    <row r="352" spans="82:90" ht="15.5" x14ac:dyDescent="0.35">
      <c r="CD352"/>
      <c r="CE352"/>
      <c r="CK352"/>
      <c r="CL352"/>
    </row>
    <row r="353" spans="82:90" ht="15.5" x14ac:dyDescent="0.35">
      <c r="CD353"/>
      <c r="CE353"/>
      <c r="CK353"/>
      <c r="CL353"/>
    </row>
    <row r="354" spans="82:90" ht="15.5" x14ac:dyDescent="0.35">
      <c r="CD354"/>
      <c r="CE354"/>
      <c r="CK354"/>
      <c r="CL354"/>
    </row>
    <row r="355" spans="82:90" ht="15.5" x14ac:dyDescent="0.35">
      <c r="CD355"/>
      <c r="CE355"/>
      <c r="CK355"/>
      <c r="CL355"/>
    </row>
    <row r="356" spans="82:90" ht="15.5" x14ac:dyDescent="0.35">
      <c r="CD356"/>
      <c r="CE356"/>
      <c r="CK356"/>
      <c r="CL356"/>
    </row>
    <row r="357" spans="82:90" ht="15.5" x14ac:dyDescent="0.35">
      <c r="CD357"/>
      <c r="CE357"/>
      <c r="CK357"/>
      <c r="CL357"/>
    </row>
    <row r="358" spans="82:90" ht="15.5" x14ac:dyDescent="0.35">
      <c r="CD358"/>
      <c r="CE358"/>
      <c r="CK358"/>
      <c r="CL358"/>
    </row>
    <row r="359" spans="82:90" ht="15.5" x14ac:dyDescent="0.35">
      <c r="CD359"/>
      <c r="CE359"/>
      <c r="CK359"/>
      <c r="CL359"/>
    </row>
    <row r="360" spans="82:90" ht="15.5" x14ac:dyDescent="0.35">
      <c r="CD360"/>
      <c r="CE360"/>
      <c r="CK360"/>
      <c r="CL360"/>
    </row>
    <row r="361" spans="82:90" ht="15.5" x14ac:dyDescent="0.35">
      <c r="CD361"/>
      <c r="CE361"/>
      <c r="CK361"/>
      <c r="CL361"/>
    </row>
    <row r="362" spans="82:90" ht="15.5" x14ac:dyDescent="0.35">
      <c r="CD362"/>
      <c r="CE362"/>
      <c r="CK362"/>
      <c r="CL362"/>
    </row>
    <row r="363" spans="82:90" ht="15.5" x14ac:dyDescent="0.35">
      <c r="CD363"/>
      <c r="CE363"/>
      <c r="CK363"/>
      <c r="CL363"/>
    </row>
    <row r="364" spans="82:90" ht="15.5" x14ac:dyDescent="0.35">
      <c r="CD364"/>
      <c r="CE364"/>
      <c r="CK364"/>
      <c r="CL364"/>
    </row>
    <row r="365" spans="82:90" ht="15.5" x14ac:dyDescent="0.35">
      <c r="CD365"/>
      <c r="CE365"/>
      <c r="CK365"/>
      <c r="CL365"/>
    </row>
    <row r="366" spans="82:90" ht="15.5" x14ac:dyDescent="0.35">
      <c r="CD366"/>
      <c r="CE366"/>
      <c r="CK366"/>
      <c r="CL366"/>
    </row>
    <row r="367" spans="82:90" ht="15.5" x14ac:dyDescent="0.35">
      <c r="CD367"/>
      <c r="CE367"/>
      <c r="CK367"/>
      <c r="CL367"/>
    </row>
    <row r="368" spans="82:90" ht="15.5" x14ac:dyDescent="0.35">
      <c r="CD368"/>
      <c r="CE368"/>
      <c r="CK368"/>
      <c r="CL368"/>
    </row>
    <row r="369" spans="82:90" ht="15.5" x14ac:dyDescent="0.35">
      <c r="CD369"/>
      <c r="CE369"/>
      <c r="CK369"/>
      <c r="CL369"/>
    </row>
    <row r="370" spans="82:90" ht="15.5" x14ac:dyDescent="0.35">
      <c r="CD370"/>
      <c r="CE370"/>
      <c r="CK370"/>
      <c r="CL370"/>
    </row>
    <row r="371" spans="82:90" ht="15.5" x14ac:dyDescent="0.35">
      <c r="CD371"/>
      <c r="CE371"/>
      <c r="CK371"/>
      <c r="CL371"/>
    </row>
    <row r="372" spans="82:90" ht="15.5" x14ac:dyDescent="0.35">
      <c r="CD372"/>
      <c r="CE372"/>
      <c r="CK372"/>
      <c r="CL372"/>
    </row>
    <row r="373" spans="82:90" ht="15.5" x14ac:dyDescent="0.35">
      <c r="CD373"/>
      <c r="CE373"/>
      <c r="CK373"/>
      <c r="CL373"/>
    </row>
    <row r="374" spans="82:90" ht="15.5" x14ac:dyDescent="0.35">
      <c r="CD374"/>
      <c r="CE374"/>
      <c r="CK374"/>
      <c r="CL374"/>
    </row>
    <row r="375" spans="82:90" ht="15.5" x14ac:dyDescent="0.35">
      <c r="CD375"/>
      <c r="CE375"/>
      <c r="CK375"/>
      <c r="CL375"/>
    </row>
    <row r="376" spans="82:90" ht="15.5" x14ac:dyDescent="0.35">
      <c r="CD376"/>
      <c r="CE376"/>
      <c r="CK376"/>
      <c r="CL376"/>
    </row>
    <row r="377" spans="82:90" ht="15.5" x14ac:dyDescent="0.35">
      <c r="CD377"/>
      <c r="CE377"/>
      <c r="CK377"/>
      <c r="CL377"/>
    </row>
    <row r="378" spans="82:90" ht="15.5" x14ac:dyDescent="0.35">
      <c r="CD378"/>
      <c r="CE378"/>
      <c r="CK378"/>
      <c r="CL378"/>
    </row>
    <row r="379" spans="82:90" ht="15.5" x14ac:dyDescent="0.35">
      <c r="CD379"/>
      <c r="CE379"/>
      <c r="CK379"/>
      <c r="CL379"/>
    </row>
    <row r="380" spans="82:90" ht="15.5" x14ac:dyDescent="0.35">
      <c r="CD380"/>
      <c r="CE380"/>
      <c r="CK380"/>
      <c r="CL380"/>
    </row>
    <row r="381" spans="82:90" ht="15.5" x14ac:dyDescent="0.35">
      <c r="CD381"/>
      <c r="CE381"/>
      <c r="CK381"/>
      <c r="CL381"/>
    </row>
    <row r="382" spans="82:90" ht="15.5" x14ac:dyDescent="0.35">
      <c r="CD382"/>
      <c r="CE382"/>
      <c r="CK382"/>
      <c r="CL382"/>
    </row>
    <row r="383" spans="82:90" ht="15.5" x14ac:dyDescent="0.35">
      <c r="CD383"/>
      <c r="CE383"/>
      <c r="CK383"/>
      <c r="CL383"/>
    </row>
    <row r="384" spans="82:90" ht="15.5" x14ac:dyDescent="0.35">
      <c r="CD384"/>
      <c r="CE384"/>
      <c r="CK384"/>
      <c r="CL384"/>
    </row>
    <row r="385" spans="82:90" ht="15.5" x14ac:dyDescent="0.35">
      <c r="CD385"/>
      <c r="CE385"/>
      <c r="CK385"/>
      <c r="CL385"/>
    </row>
    <row r="386" spans="82:90" ht="15.5" x14ac:dyDescent="0.35">
      <c r="CD386"/>
      <c r="CE386"/>
      <c r="CK386"/>
      <c r="CL386"/>
    </row>
    <row r="387" spans="82:90" ht="15.5" x14ac:dyDescent="0.35">
      <c r="CD387"/>
      <c r="CE387"/>
      <c r="CK387"/>
      <c r="CL387"/>
    </row>
    <row r="388" spans="82:90" ht="15.5" x14ac:dyDescent="0.35">
      <c r="CD388"/>
      <c r="CE388"/>
      <c r="CK388"/>
      <c r="CL388"/>
    </row>
    <row r="389" spans="82:90" ht="15.5" x14ac:dyDescent="0.35">
      <c r="CD389"/>
      <c r="CE389"/>
      <c r="CK389"/>
      <c r="CL389"/>
    </row>
    <row r="390" spans="82:90" ht="15.5" x14ac:dyDescent="0.35">
      <c r="CD390"/>
      <c r="CE390"/>
      <c r="CK390"/>
      <c r="CL390"/>
    </row>
    <row r="391" spans="82:90" ht="15.5" x14ac:dyDescent="0.35">
      <c r="CD391"/>
      <c r="CE391"/>
      <c r="CK391"/>
      <c r="CL391"/>
    </row>
    <row r="392" spans="82:90" ht="15.5" x14ac:dyDescent="0.35">
      <c r="CD392"/>
      <c r="CE392"/>
      <c r="CK392"/>
      <c r="CL392"/>
    </row>
    <row r="393" spans="82:90" ht="15.5" x14ac:dyDescent="0.35">
      <c r="CD393"/>
      <c r="CE393"/>
      <c r="CK393"/>
      <c r="CL393"/>
    </row>
    <row r="394" spans="82:90" ht="15.5" x14ac:dyDescent="0.35">
      <c r="CD394"/>
      <c r="CE394"/>
      <c r="CK394"/>
      <c r="CL394"/>
    </row>
    <row r="395" spans="82:90" ht="15.5" x14ac:dyDescent="0.35">
      <c r="CD395"/>
      <c r="CE395"/>
      <c r="CL395"/>
    </row>
    <row r="396" spans="82:90" ht="15.5" x14ac:dyDescent="0.35">
      <c r="CD396"/>
      <c r="CE396"/>
      <c r="CL396"/>
    </row>
    <row r="397" spans="82:90" ht="15.5" x14ac:dyDescent="0.35">
      <c r="CD397"/>
      <c r="CE397"/>
      <c r="CL397"/>
    </row>
    <row r="398" spans="82:90" ht="15.5" x14ac:dyDescent="0.35">
      <c r="CD398"/>
      <c r="CE398"/>
      <c r="CL398"/>
    </row>
    <row r="399" spans="82:90" ht="15.5" x14ac:dyDescent="0.35">
      <c r="CD399"/>
      <c r="CE399"/>
      <c r="CL399"/>
    </row>
    <row r="400" spans="82:90" ht="15.5" x14ac:dyDescent="0.35">
      <c r="CD400"/>
      <c r="CE400"/>
      <c r="CL400"/>
    </row>
    <row r="401" spans="82:90" ht="15.5" x14ac:dyDescent="0.35">
      <c r="CD401"/>
      <c r="CE401"/>
      <c r="CL401"/>
    </row>
    <row r="402" spans="82:90" ht="15.5" x14ac:dyDescent="0.35">
      <c r="CD402"/>
      <c r="CE402"/>
      <c r="CL402"/>
    </row>
    <row r="403" spans="82:90" ht="15.5" x14ac:dyDescent="0.35">
      <c r="CD403"/>
      <c r="CE403"/>
      <c r="CL403"/>
    </row>
    <row r="404" spans="82:90" ht="15.5" x14ac:dyDescent="0.35">
      <c r="CD404"/>
      <c r="CE404"/>
      <c r="CL404"/>
    </row>
    <row r="405" spans="82:90" ht="15.5" x14ac:dyDescent="0.35">
      <c r="CD405"/>
      <c r="CE405"/>
      <c r="CL405"/>
    </row>
    <row r="406" spans="82:90" ht="15.5" x14ac:dyDescent="0.35">
      <c r="CD406"/>
      <c r="CE406"/>
      <c r="CL406"/>
    </row>
    <row r="407" spans="82:90" ht="15.5" x14ac:dyDescent="0.35">
      <c r="CD407"/>
      <c r="CE407"/>
      <c r="CL407"/>
    </row>
    <row r="408" spans="82:90" ht="15.5" x14ac:dyDescent="0.35">
      <c r="CD408"/>
      <c r="CE408"/>
      <c r="CL408"/>
    </row>
    <row r="409" spans="82:90" ht="15.5" x14ac:dyDescent="0.35">
      <c r="CD409"/>
      <c r="CE409"/>
      <c r="CL409"/>
    </row>
    <row r="410" spans="82:90" ht="15.5" x14ac:dyDescent="0.35">
      <c r="CD410"/>
      <c r="CE410"/>
      <c r="CL410"/>
    </row>
    <row r="411" spans="82:90" ht="15.5" x14ac:dyDescent="0.35">
      <c r="CD411"/>
      <c r="CE411"/>
      <c r="CL411"/>
    </row>
    <row r="412" spans="82:90" ht="15.5" x14ac:dyDescent="0.35">
      <c r="CD412"/>
      <c r="CE412"/>
      <c r="CL412"/>
    </row>
    <row r="413" spans="82:90" ht="15.5" x14ac:dyDescent="0.35">
      <c r="CD413"/>
      <c r="CE413"/>
      <c r="CL413"/>
    </row>
    <row r="414" spans="82:90" ht="15.5" x14ac:dyDescent="0.35">
      <c r="CD414"/>
      <c r="CE414"/>
      <c r="CL414"/>
    </row>
    <row r="415" spans="82:90" ht="15.5" x14ac:dyDescent="0.35">
      <c r="CD415"/>
      <c r="CE415"/>
      <c r="CL415"/>
    </row>
    <row r="416" spans="82:90" ht="15.5" x14ac:dyDescent="0.35">
      <c r="CD416"/>
      <c r="CE416"/>
      <c r="CL416"/>
    </row>
    <row r="417" spans="82:90" ht="15.5" x14ac:dyDescent="0.35">
      <c r="CD417"/>
      <c r="CE417"/>
      <c r="CL417"/>
    </row>
    <row r="418" spans="82:90" ht="15.5" x14ac:dyDescent="0.35">
      <c r="CD418"/>
      <c r="CE418"/>
      <c r="CL418"/>
    </row>
    <row r="419" spans="82:90" ht="15.5" x14ac:dyDescent="0.35">
      <c r="CD419"/>
      <c r="CE419"/>
      <c r="CL419"/>
    </row>
    <row r="420" spans="82:90" ht="15.5" x14ac:dyDescent="0.35">
      <c r="CD420"/>
      <c r="CE420"/>
      <c r="CL420"/>
    </row>
    <row r="421" spans="82:90" ht="15.5" x14ac:dyDescent="0.35">
      <c r="CD421"/>
      <c r="CE421"/>
      <c r="CL421"/>
    </row>
    <row r="422" spans="82:90" ht="15.5" x14ac:dyDescent="0.35">
      <c r="CD422"/>
      <c r="CE422"/>
      <c r="CL422"/>
    </row>
    <row r="423" spans="82:90" ht="15.5" x14ac:dyDescent="0.35">
      <c r="CD423"/>
      <c r="CE423"/>
      <c r="CL423"/>
    </row>
    <row r="424" spans="82:90" ht="15.5" x14ac:dyDescent="0.35">
      <c r="CD424"/>
      <c r="CE424"/>
      <c r="CL424"/>
    </row>
    <row r="425" spans="82:90" ht="15.5" x14ac:dyDescent="0.35">
      <c r="CD425"/>
      <c r="CE425"/>
      <c r="CL425"/>
    </row>
    <row r="426" spans="82:90" ht="15.5" x14ac:dyDescent="0.35">
      <c r="CD426"/>
      <c r="CE426"/>
      <c r="CL426"/>
    </row>
    <row r="427" spans="82:90" ht="15.5" x14ac:dyDescent="0.35">
      <c r="CD427"/>
      <c r="CE427"/>
      <c r="CL427"/>
    </row>
    <row r="428" spans="82:90" ht="15.5" x14ac:dyDescent="0.35">
      <c r="CD428"/>
      <c r="CE428"/>
    </row>
    <row r="429" spans="82:90" ht="15.5" x14ac:dyDescent="0.35">
      <c r="CD429"/>
      <c r="CE429"/>
    </row>
    <row r="430" spans="82:90" ht="15.5" x14ac:dyDescent="0.35">
      <c r="CD430"/>
      <c r="CE430"/>
    </row>
    <row r="431" spans="82:90" ht="15.5" x14ac:dyDescent="0.35">
      <c r="CD431"/>
      <c r="CE431"/>
    </row>
  </sheetData>
  <phoneticPr fontId="20" type="noConversion"/>
  <pageMargins left="0.7" right="0.7" top="0.75" bottom="0.75" header="0.3" footer="0.3"/>
  <pageSetup orientation="portrait" r:id="rId1"/>
  <drawing r:id="rId2"/>
  <tableParts count="1">
    <tablePart r:id="rId3"/>
  </tableParts>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86DC67-F022-4841-BDB9-795301FBE650}">
  <sheetPr codeName="Sheet4"/>
  <dimension ref="A1:DC418"/>
  <sheetViews>
    <sheetView tabSelected="1" zoomScaleNormal="100" zoomScalePageLayoutView="80" workbookViewId="0">
      <selection activeCell="E6" sqref="E6"/>
    </sheetView>
  </sheetViews>
  <sheetFormatPr defaultColWidth="7.08203125" defaultRowHeight="13" x14ac:dyDescent="0.3"/>
  <cols>
    <col min="1" max="1" width="1.83203125" style="2" customWidth="1"/>
    <col min="2" max="2" width="17.5" style="2" customWidth="1"/>
    <col min="3" max="3" width="17.08203125" style="2" customWidth="1"/>
    <col min="4" max="4" width="18.75" style="2" customWidth="1"/>
    <col min="5" max="5" width="25.08203125" style="3" customWidth="1"/>
    <col min="6" max="6" width="13.33203125" style="2" customWidth="1"/>
    <col min="7" max="7" width="12.5" style="2" customWidth="1"/>
    <col min="8" max="8" width="6.83203125" style="2" customWidth="1"/>
    <col min="9" max="20" width="9.5" style="2" customWidth="1"/>
    <col min="21" max="21" width="15.58203125" style="2" customWidth="1"/>
    <col min="22" max="24" width="17.58203125" style="2" customWidth="1"/>
    <col min="25" max="25" width="16.58203125" style="2" bestFit="1" customWidth="1"/>
    <col min="26" max="26" width="17.08203125" style="2" bestFit="1" customWidth="1"/>
    <col min="27" max="27" width="11.33203125" style="2" bestFit="1" customWidth="1"/>
    <col min="28" max="28" width="7.83203125" style="2" bestFit="1" customWidth="1"/>
    <col min="29" max="29" width="5.83203125" style="2" bestFit="1" customWidth="1"/>
    <col min="30" max="30" width="7.75" style="2" bestFit="1" customWidth="1"/>
    <col min="31" max="31" width="8.08203125" style="2" bestFit="1" customWidth="1"/>
    <col min="32" max="32" width="6" style="2" bestFit="1" customWidth="1"/>
    <col min="33" max="33" width="7" style="2" bestFit="1" customWidth="1"/>
    <col min="34" max="34" width="6.75" style="2" bestFit="1" customWidth="1"/>
    <col min="35" max="35" width="5.25" style="2" bestFit="1" customWidth="1"/>
    <col min="36" max="36" width="8.58203125" style="2" bestFit="1" customWidth="1"/>
    <col min="37" max="37" width="5.5" style="2" bestFit="1" customWidth="1"/>
    <col min="38" max="38" width="7.58203125" style="2" bestFit="1" customWidth="1"/>
    <col min="39" max="39" width="6.08203125" style="2" bestFit="1" customWidth="1"/>
    <col min="40" max="40" width="9.5" style="2" bestFit="1" customWidth="1"/>
    <col min="41" max="41" width="6.75" style="2" bestFit="1" customWidth="1"/>
    <col min="42" max="42" width="6.08203125" style="2" bestFit="1" customWidth="1"/>
    <col min="43" max="43" width="6.33203125" style="2" bestFit="1" customWidth="1"/>
    <col min="44" max="44" width="7.33203125" style="2" bestFit="1" customWidth="1"/>
    <col min="45" max="45" width="8.83203125" style="2" bestFit="1" customWidth="1"/>
    <col min="46" max="46" width="6" style="2" bestFit="1" customWidth="1"/>
    <col min="47" max="47" width="10.08203125" style="2" bestFit="1" customWidth="1"/>
    <col min="48" max="48" width="7" style="2" bestFit="1" customWidth="1"/>
    <col min="49" max="49" width="8.25" style="2" bestFit="1" customWidth="1"/>
    <col min="50" max="50" width="7.33203125" style="2" bestFit="1" customWidth="1"/>
    <col min="51" max="51" width="6.75" style="2" bestFit="1" customWidth="1"/>
    <col min="52" max="52" width="8.33203125" style="2" bestFit="1" customWidth="1"/>
    <col min="53" max="53" width="7.33203125" style="2" bestFit="1" customWidth="1"/>
    <col min="54" max="54" width="9.58203125" style="2" bestFit="1" customWidth="1"/>
    <col min="55" max="55" width="8.83203125" style="2" bestFit="1" customWidth="1"/>
    <col min="56" max="56" width="7.08203125" style="2" bestFit="1" customWidth="1"/>
    <col min="57" max="57" width="7.83203125" style="2" bestFit="1" customWidth="1"/>
    <col min="58" max="58" width="7.75" style="2" bestFit="1" customWidth="1"/>
    <col min="59" max="59" width="5.75" style="2" bestFit="1" customWidth="1"/>
    <col min="60" max="60" width="11.33203125" style="2" bestFit="1" customWidth="1"/>
    <col min="61" max="61" width="13" style="2" bestFit="1" customWidth="1"/>
    <col min="62" max="62" width="13" style="2" customWidth="1"/>
    <col min="63" max="78" width="13" style="2" bestFit="1" customWidth="1"/>
    <col min="79" max="79" width="8.33203125" style="2" bestFit="1" customWidth="1"/>
    <col min="80" max="80" width="3.5" style="2" bestFit="1" customWidth="1"/>
    <col min="81" max="81" width="7.58203125" style="2" bestFit="1" customWidth="1"/>
    <col min="82" max="82" width="11" style="2" bestFit="1" customWidth="1"/>
    <col min="83" max="83" width="23.08203125" style="2" bestFit="1" customWidth="1"/>
    <col min="84" max="84" width="13.25" style="2" bestFit="1" customWidth="1"/>
    <col min="85" max="115" width="23.08203125" style="2" bestFit="1" customWidth="1"/>
    <col min="116" max="116" width="15.75" style="2" bestFit="1" customWidth="1"/>
    <col min="117" max="119" width="14" style="2" bestFit="1" customWidth="1"/>
    <col min="120" max="120" width="15.75" style="2" bestFit="1" customWidth="1"/>
    <col min="121" max="122" width="8.33203125" style="2" bestFit="1" customWidth="1"/>
    <col min="123" max="123" width="3.5" style="2" bestFit="1" customWidth="1"/>
    <col min="124" max="125" width="8.33203125" style="2" bestFit="1" customWidth="1"/>
    <col min="126" max="126" width="3.5" style="2" bestFit="1" customWidth="1"/>
    <col min="127" max="128" width="8.33203125" style="2" bestFit="1" customWidth="1"/>
    <col min="129" max="129" width="3.5" style="2" bestFit="1" customWidth="1"/>
    <col min="130" max="131" width="8.33203125" style="2" bestFit="1" customWidth="1"/>
    <col min="132" max="132" width="3.5" style="2" bestFit="1" customWidth="1"/>
    <col min="133" max="134" width="8.33203125" style="2" bestFit="1" customWidth="1"/>
    <col min="135" max="135" width="11.33203125" style="2" bestFit="1" customWidth="1"/>
    <col min="136" max="16384" width="7.08203125" style="2"/>
  </cols>
  <sheetData>
    <row r="1" spans="2:77" s="22" customFormat="1" x14ac:dyDescent="0.3">
      <c r="C1" s="22" t="s">
        <v>0</v>
      </c>
      <c r="D1" s="22" t="s">
        <v>0</v>
      </c>
      <c r="E1" s="22" t="s">
        <v>0</v>
      </c>
      <c r="F1" s="22" t="s">
        <v>0</v>
      </c>
      <c r="G1" s="22" t="s">
        <v>0</v>
      </c>
      <c r="I1" s="22" t="s">
        <v>0</v>
      </c>
      <c r="J1" s="22" t="s">
        <v>0</v>
      </c>
      <c r="K1" s="22" t="s">
        <v>0</v>
      </c>
      <c r="L1" s="22" t="s">
        <v>0</v>
      </c>
      <c r="M1" s="22" t="s">
        <v>0</v>
      </c>
      <c r="N1" s="22" t="s">
        <v>0</v>
      </c>
      <c r="V1" s="22" t="s">
        <v>0</v>
      </c>
      <c r="W1" s="22" t="s">
        <v>0</v>
      </c>
      <c r="X1" s="22" t="s">
        <v>0</v>
      </c>
      <c r="Y1" s="22" t="s">
        <v>0</v>
      </c>
      <c r="Z1" s="22" t="s">
        <v>0</v>
      </c>
      <c r="AA1" s="22" t="s">
        <v>0</v>
      </c>
      <c r="AB1" s="22" t="s">
        <v>0</v>
      </c>
      <c r="AC1" s="22" t="s">
        <v>0</v>
      </c>
      <c r="AD1" s="22" t="s">
        <v>0</v>
      </c>
      <c r="AE1" s="22" t="s">
        <v>0</v>
      </c>
      <c r="AF1" s="22" t="s">
        <v>0</v>
      </c>
      <c r="AG1" s="22" t="s">
        <v>0</v>
      </c>
      <c r="AH1" s="22" t="s">
        <v>0</v>
      </c>
      <c r="AI1" s="22" t="s">
        <v>0</v>
      </c>
      <c r="AJ1" s="22" t="s">
        <v>0</v>
      </c>
      <c r="AK1" s="22" t="s">
        <v>0</v>
      </c>
      <c r="AL1" s="22" t="s">
        <v>0</v>
      </c>
      <c r="AM1" s="22" t="s">
        <v>0</v>
      </c>
      <c r="AN1" s="22" t="s">
        <v>0</v>
      </c>
      <c r="AO1" s="22" t="s">
        <v>0</v>
      </c>
      <c r="AP1" s="22" t="s">
        <v>0</v>
      </c>
      <c r="AQ1" s="22" t="s">
        <v>0</v>
      </c>
      <c r="AR1" s="22" t="s">
        <v>0</v>
      </c>
      <c r="AS1" s="22" t="s">
        <v>0</v>
      </c>
      <c r="AT1" s="22" t="s">
        <v>0</v>
      </c>
      <c r="AU1" s="22" t="s">
        <v>0</v>
      </c>
      <c r="AV1" s="22" t="s">
        <v>0</v>
      </c>
      <c r="AW1" s="22" t="s">
        <v>0</v>
      </c>
      <c r="AX1" s="22" t="s">
        <v>0</v>
      </c>
      <c r="AY1" s="22" t="s">
        <v>0</v>
      </c>
      <c r="AZ1" s="22" t="s">
        <v>0</v>
      </c>
      <c r="BA1" s="22" t="s">
        <v>0</v>
      </c>
      <c r="BB1" s="22" t="s">
        <v>0</v>
      </c>
      <c r="BC1" s="22" t="s">
        <v>0</v>
      </c>
      <c r="BD1" s="22" t="s">
        <v>0</v>
      </c>
      <c r="BE1" s="22" t="s">
        <v>0</v>
      </c>
      <c r="BF1" s="22" t="s">
        <v>0</v>
      </c>
      <c r="BG1" s="22" t="s">
        <v>0</v>
      </c>
      <c r="BH1" s="22" t="s">
        <v>0</v>
      </c>
      <c r="BI1" s="22" t="s">
        <v>0</v>
      </c>
      <c r="BJ1" s="22" t="s">
        <v>0</v>
      </c>
      <c r="BK1" s="22" t="s">
        <v>0</v>
      </c>
      <c r="BL1" s="22" t="s">
        <v>0</v>
      </c>
      <c r="BM1" s="22" t="s">
        <v>0</v>
      </c>
      <c r="BN1" s="22" t="s">
        <v>0</v>
      </c>
      <c r="BO1" s="22" t="s">
        <v>0</v>
      </c>
      <c r="BP1" s="22" t="s">
        <v>0</v>
      </c>
      <c r="BQ1" s="22" t="s">
        <v>0</v>
      </c>
      <c r="BR1" s="22" t="s">
        <v>0</v>
      </c>
      <c r="BS1" s="22" t="s">
        <v>0</v>
      </c>
      <c r="BT1" s="22" t="s">
        <v>0</v>
      </c>
      <c r="BU1" s="22" t="s">
        <v>0</v>
      </c>
      <c r="BV1" s="22" t="s">
        <v>0</v>
      </c>
      <c r="BW1" s="22" t="s">
        <v>0</v>
      </c>
      <c r="BX1" s="22" t="s">
        <v>0</v>
      </c>
      <c r="BY1" s="22" t="s">
        <v>0</v>
      </c>
    </row>
    <row r="2" spans="2:77" x14ac:dyDescent="0.3">
      <c r="B2" s="2" t="s">
        <v>11</v>
      </c>
      <c r="E2" s="2"/>
      <c r="F2" s="3"/>
    </row>
    <row r="3" spans="2:77" x14ac:dyDescent="0.3">
      <c r="B3" s="90" t="s">
        <v>128</v>
      </c>
      <c r="E3" s="2"/>
      <c r="F3" s="3"/>
    </row>
    <row r="4" spans="2:77" x14ac:dyDescent="0.3">
      <c r="B4" s="91" t="s">
        <v>129</v>
      </c>
      <c r="E4" s="2"/>
      <c r="F4" s="3"/>
    </row>
    <row r="5" spans="2:77" x14ac:dyDescent="0.3">
      <c r="B5" s="84" t="s">
        <v>130</v>
      </c>
      <c r="E5" s="2"/>
      <c r="F5" s="3"/>
    </row>
    <row r="6" spans="2:77" x14ac:dyDescent="0.3">
      <c r="B6" s="92" t="s">
        <v>128</v>
      </c>
    </row>
    <row r="7" spans="2:77" x14ac:dyDescent="0.3">
      <c r="B7" s="92" t="s">
        <v>129</v>
      </c>
    </row>
    <row r="8" spans="2:77" x14ac:dyDescent="0.3">
      <c r="B8" s="92" t="s">
        <v>350</v>
      </c>
    </row>
    <row r="9" spans="2:77" x14ac:dyDescent="0.3">
      <c r="B9" s="92" t="s">
        <v>129</v>
      </c>
    </row>
    <row r="10" spans="2:77" x14ac:dyDescent="0.3">
      <c r="B10" s="92" t="s">
        <v>131</v>
      </c>
    </row>
    <row r="11" spans="2:77" x14ac:dyDescent="0.3">
      <c r="B11" s="92" t="s">
        <v>129</v>
      </c>
    </row>
    <row r="12" spans="2:77" x14ac:dyDescent="0.3">
      <c r="B12" s="90" t="s">
        <v>132</v>
      </c>
    </row>
    <row r="14" spans="2:77" ht="24.75" customHeight="1" x14ac:dyDescent="0.5">
      <c r="B14" s="9" t="s">
        <v>30</v>
      </c>
      <c r="D14" s="3"/>
      <c r="E14" s="2"/>
      <c r="Z14" s="20"/>
      <c r="AA14" s="20"/>
      <c r="AB14" s="20"/>
      <c r="AC14" s="20"/>
      <c r="AD14" s="20"/>
      <c r="AE14" s="21"/>
    </row>
    <row r="15" spans="2:77" ht="15.65" customHeight="1" x14ac:dyDescent="0.3">
      <c r="B15" s="2" t="s">
        <v>133</v>
      </c>
    </row>
    <row r="16" spans="2:77" ht="15.65" customHeight="1" x14ac:dyDescent="0.3">
      <c r="Z16" s="19"/>
      <c r="AA16" s="19"/>
      <c r="AB16" s="19"/>
      <c r="AC16" s="19"/>
      <c r="AD16" s="19"/>
      <c r="AE16" s="19"/>
    </row>
    <row r="17" spans="2:69" ht="28" customHeight="1" x14ac:dyDescent="0.35">
      <c r="B17" s="95" t="s">
        <v>134</v>
      </c>
      <c r="C17" s="276"/>
      <c r="D17" s="277"/>
      <c r="E17" s="278"/>
      <c r="F17" s="4">
        <v>0.02</v>
      </c>
      <c r="Y17"/>
      <c r="Z17"/>
      <c r="AA17"/>
      <c r="AB17"/>
      <c r="AC17"/>
      <c r="AD17"/>
      <c r="AE17"/>
      <c r="AF17"/>
      <c r="AG17"/>
      <c r="AH17"/>
      <c r="AI17"/>
      <c r="AJ17"/>
      <c r="AK17"/>
      <c r="AL17"/>
      <c r="AM17"/>
      <c r="AN17"/>
      <c r="AO17"/>
      <c r="AP17"/>
      <c r="AQ17"/>
      <c r="AR17"/>
      <c r="AS17"/>
      <c r="AT17"/>
      <c r="AU17"/>
      <c r="AV17"/>
      <c r="AW17"/>
      <c r="AX17"/>
      <c r="AY17"/>
      <c r="AZ17"/>
      <c r="BA17"/>
      <c r="BB17"/>
      <c r="BC17"/>
      <c r="BD17"/>
      <c r="BE17"/>
      <c r="BF17"/>
      <c r="BG17"/>
      <c r="BH17"/>
      <c r="BJ17" s="8"/>
      <c r="BK17" s="8"/>
      <c r="BL17" s="20"/>
      <c r="BM17" s="20"/>
      <c r="BN17" s="20"/>
      <c r="BO17" s="20"/>
      <c r="BP17" s="20"/>
      <c r="BQ17" s="20"/>
    </row>
    <row r="18" spans="2:69" ht="28" customHeight="1" x14ac:dyDescent="0.35">
      <c r="B18" s="95" t="s">
        <v>135</v>
      </c>
      <c r="C18" s="273" t="s">
        <v>128</v>
      </c>
      <c r="D18" s="274"/>
      <c r="E18" s="275"/>
      <c r="F18" s="34">
        <v>8</v>
      </c>
      <c r="G18" s="33"/>
      <c r="H18" s="33"/>
      <c r="Y18"/>
      <c r="Z18"/>
      <c r="AA18"/>
      <c r="AB18"/>
      <c r="AC18"/>
      <c r="AD18"/>
      <c r="AE18"/>
      <c r="AF18"/>
      <c r="AG18"/>
      <c r="AH18"/>
      <c r="AI18"/>
      <c r="AJ18"/>
      <c r="AK18"/>
      <c r="AL18"/>
      <c r="AM18"/>
      <c r="AN18"/>
      <c r="AO18"/>
      <c r="AP18"/>
      <c r="AQ18"/>
      <c r="AR18"/>
      <c r="AS18"/>
      <c r="AT18"/>
      <c r="AU18"/>
      <c r="AV18"/>
      <c r="AW18"/>
      <c r="AX18"/>
      <c r="AY18"/>
      <c r="AZ18"/>
      <c r="BA18"/>
      <c r="BB18"/>
      <c r="BC18"/>
      <c r="BD18"/>
      <c r="BE18"/>
      <c r="BF18"/>
      <c r="BG18"/>
      <c r="BH18"/>
      <c r="BJ18" s="8"/>
      <c r="BK18" s="8"/>
      <c r="BL18" s="20"/>
      <c r="BM18" s="20"/>
      <c r="BN18" s="20"/>
      <c r="BO18" s="20"/>
      <c r="BP18" s="20"/>
      <c r="BQ18" s="20"/>
    </row>
    <row r="19" spans="2:69" ht="28" customHeight="1" x14ac:dyDescent="0.35">
      <c r="B19" s="95" t="s">
        <v>136</v>
      </c>
      <c r="C19" s="273" t="s">
        <v>137</v>
      </c>
      <c r="D19" s="274"/>
      <c r="E19" s="275"/>
      <c r="F19" s="35">
        <v>0.75</v>
      </c>
      <c r="Y19"/>
      <c r="Z19"/>
      <c r="AA19"/>
      <c r="AB19"/>
      <c r="AC19"/>
      <c r="AD19"/>
      <c r="AE19"/>
      <c r="AF19"/>
      <c r="AG19"/>
      <c r="AH19"/>
      <c r="AI19"/>
      <c r="AJ19"/>
      <c r="AK19"/>
      <c r="AL19"/>
      <c r="AM19"/>
      <c r="AN19"/>
      <c r="AO19"/>
      <c r="AP19"/>
      <c r="AQ19"/>
      <c r="AR19"/>
      <c r="AS19"/>
      <c r="AT19"/>
      <c r="AU19"/>
      <c r="AV19"/>
      <c r="AW19"/>
      <c r="AX19"/>
      <c r="AY19"/>
      <c r="AZ19"/>
      <c r="BA19"/>
      <c r="BB19"/>
      <c r="BC19"/>
      <c r="BD19"/>
      <c r="BE19"/>
      <c r="BF19"/>
      <c r="BG19"/>
      <c r="BH19"/>
      <c r="BJ19" s="8"/>
      <c r="BK19" s="18"/>
      <c r="BL19" s="20"/>
      <c r="BM19" s="20"/>
      <c r="BN19" s="20"/>
      <c r="BO19" s="20"/>
      <c r="BP19" s="20"/>
      <c r="BQ19" s="20"/>
    </row>
    <row r="20" spans="2:69" ht="28" customHeight="1" x14ac:dyDescent="0.35">
      <c r="B20" s="57" t="s">
        <v>138</v>
      </c>
      <c r="C20" s="273" t="s">
        <v>130</v>
      </c>
      <c r="D20" s="274"/>
      <c r="E20" s="275"/>
      <c r="F20" s="32">
        <v>0.18</v>
      </c>
      <c r="Y20"/>
      <c r="Z20"/>
      <c r="AA20"/>
      <c r="AB20"/>
      <c r="AC20"/>
      <c r="AD20"/>
      <c r="AE20"/>
      <c r="AF20"/>
      <c r="AG20"/>
      <c r="AH20"/>
      <c r="AI20"/>
      <c r="AJ20"/>
      <c r="AK20"/>
      <c r="AL20"/>
      <c r="AM20"/>
      <c r="AN20"/>
      <c r="AO20"/>
      <c r="AP20"/>
      <c r="AQ20"/>
      <c r="AR20"/>
      <c r="AS20"/>
      <c r="AT20"/>
      <c r="AU20"/>
      <c r="AV20"/>
      <c r="AW20"/>
      <c r="AX20"/>
      <c r="AY20"/>
      <c r="AZ20"/>
      <c r="BA20"/>
      <c r="BB20"/>
      <c r="BC20"/>
      <c r="BD20"/>
      <c r="BE20"/>
      <c r="BF20"/>
      <c r="BG20"/>
      <c r="BH20"/>
      <c r="BJ20" s="8"/>
      <c r="BK20" s="18"/>
      <c r="BL20" s="20"/>
      <c r="BM20" s="20"/>
      <c r="BN20" s="20"/>
      <c r="BO20" s="20"/>
      <c r="BP20" s="20"/>
      <c r="BQ20" s="20"/>
    </row>
    <row r="21" spans="2:69" ht="28" customHeight="1" x14ac:dyDescent="0.35">
      <c r="B21" s="57" t="s">
        <v>139</v>
      </c>
      <c r="C21" s="273" t="s">
        <v>128</v>
      </c>
      <c r="D21" s="274"/>
      <c r="E21" s="275"/>
      <c r="F21" s="34">
        <v>1.6</v>
      </c>
      <c r="G21" s="33"/>
      <c r="H21" s="33"/>
      <c r="Y21"/>
      <c r="Z21"/>
      <c r="AA21"/>
      <c r="AB21"/>
      <c r="AC21"/>
      <c r="AD21"/>
      <c r="AE21"/>
      <c r="AF21"/>
      <c r="AG21"/>
      <c r="AH21"/>
      <c r="AI21"/>
      <c r="AJ21"/>
      <c r="AK21"/>
      <c r="AL21"/>
      <c r="AM21"/>
      <c r="AN21"/>
      <c r="AO21"/>
      <c r="AP21"/>
      <c r="AQ21"/>
      <c r="AR21"/>
      <c r="AS21"/>
      <c r="AT21"/>
      <c r="AU21"/>
      <c r="AV21"/>
      <c r="AW21"/>
      <c r="AX21"/>
      <c r="AY21"/>
      <c r="AZ21"/>
      <c r="BA21"/>
      <c r="BB21"/>
      <c r="BC21"/>
      <c r="BD21"/>
      <c r="BE21"/>
      <c r="BF21"/>
      <c r="BG21"/>
      <c r="BH21"/>
      <c r="BJ21" s="8"/>
      <c r="BK21" s="18"/>
      <c r="BL21" s="20"/>
      <c r="BM21" s="20"/>
      <c r="BN21" s="20"/>
      <c r="BO21" s="20"/>
      <c r="BP21" s="20"/>
      <c r="BQ21" s="20"/>
    </row>
    <row r="22" spans="2:69" ht="28" customHeight="1" x14ac:dyDescent="0.35">
      <c r="B22" s="57" t="s">
        <v>140</v>
      </c>
      <c r="C22" s="273" t="s">
        <v>137</v>
      </c>
      <c r="D22" s="274"/>
      <c r="E22" s="275"/>
      <c r="F22" s="35">
        <v>0.75</v>
      </c>
      <c r="G22" s="33"/>
      <c r="H22" s="33"/>
      <c r="Y22"/>
      <c r="Z22"/>
      <c r="AA22"/>
      <c r="AB22"/>
      <c r="AC22"/>
      <c r="AD22"/>
      <c r="AE22"/>
      <c r="AF22"/>
      <c r="AG22"/>
      <c r="AH22"/>
      <c r="AI22"/>
      <c r="AJ22"/>
      <c r="AK22"/>
      <c r="AL22"/>
      <c r="AM22"/>
      <c r="AN22"/>
      <c r="AO22"/>
      <c r="AP22"/>
      <c r="AQ22"/>
      <c r="AR22"/>
      <c r="AS22"/>
      <c r="AT22"/>
      <c r="AU22"/>
      <c r="AV22"/>
      <c r="AW22"/>
      <c r="AX22"/>
      <c r="AY22"/>
      <c r="AZ22"/>
      <c r="BA22"/>
      <c r="BB22"/>
      <c r="BC22"/>
      <c r="BD22"/>
      <c r="BE22"/>
      <c r="BF22"/>
      <c r="BG22"/>
      <c r="BH22"/>
      <c r="BJ22" s="8"/>
      <c r="BK22" s="18"/>
      <c r="BL22" s="20"/>
      <c r="BM22" s="20"/>
      <c r="BN22" s="20"/>
      <c r="BO22" s="20"/>
      <c r="BP22" s="20"/>
      <c r="BQ22" s="20"/>
    </row>
    <row r="23" spans="2:69" ht="28" customHeight="1" x14ac:dyDescent="0.35">
      <c r="B23" s="57" t="s">
        <v>479</v>
      </c>
      <c r="C23" s="37"/>
      <c r="D23" s="37"/>
      <c r="E23" s="37"/>
      <c r="F23" s="37">
        <f>12/(F21)</f>
        <v>7.5</v>
      </c>
      <c r="G23" s="33"/>
      <c r="H23" s="33"/>
      <c r="Y23"/>
      <c r="Z23"/>
      <c r="AA23"/>
      <c r="AB23"/>
      <c r="AC23"/>
      <c r="AD23"/>
      <c r="AE23"/>
      <c r="AF23"/>
      <c r="AG23"/>
      <c r="AH23"/>
      <c r="AI23"/>
      <c r="AJ23"/>
      <c r="AK23"/>
      <c r="AL23"/>
      <c r="AM23"/>
      <c r="AN23"/>
      <c r="AO23"/>
      <c r="AP23"/>
      <c r="AQ23"/>
      <c r="AR23"/>
      <c r="AS23"/>
      <c r="AT23"/>
      <c r="AU23"/>
      <c r="AV23"/>
      <c r="AW23"/>
      <c r="AX23"/>
      <c r="AY23"/>
      <c r="AZ23"/>
      <c r="BA23"/>
      <c r="BB23"/>
      <c r="BC23"/>
      <c r="BD23"/>
      <c r="BE23"/>
      <c r="BF23"/>
      <c r="BG23"/>
      <c r="BH23"/>
      <c r="BJ23" s="8"/>
      <c r="BK23" s="18"/>
      <c r="BL23" s="20"/>
      <c r="BM23" s="20"/>
      <c r="BN23" s="20"/>
      <c r="BO23" s="20"/>
      <c r="BP23" s="20"/>
      <c r="BQ23" s="20"/>
    </row>
    <row r="24" spans="2:69" ht="28" customHeight="1" x14ac:dyDescent="0.35">
      <c r="B24" s="58" t="s">
        <v>141</v>
      </c>
      <c r="C24" s="273" t="s">
        <v>142</v>
      </c>
      <c r="D24" s="274"/>
      <c r="E24" s="275"/>
      <c r="F24" s="34">
        <v>0.9</v>
      </c>
      <c r="G24" s="33"/>
      <c r="H24" s="33"/>
      <c r="Y24"/>
      <c r="Z24"/>
      <c r="AA24"/>
      <c r="AB24"/>
      <c r="AC24"/>
      <c r="AD24"/>
      <c r="AE24"/>
      <c r="AF24"/>
      <c r="AG24"/>
      <c r="AH24"/>
      <c r="AI24"/>
      <c r="AJ24"/>
      <c r="AK24"/>
      <c r="AL24"/>
      <c r="AM24"/>
      <c r="AN24"/>
      <c r="AO24"/>
      <c r="AP24"/>
      <c r="AQ24"/>
      <c r="AR24"/>
      <c r="AS24"/>
      <c r="AT24"/>
      <c r="AU24"/>
      <c r="AV24"/>
      <c r="AW24"/>
      <c r="AX24"/>
      <c r="AY24"/>
      <c r="AZ24"/>
      <c r="BA24"/>
      <c r="BB24"/>
      <c r="BC24"/>
      <c r="BD24"/>
      <c r="BE24"/>
      <c r="BF24"/>
      <c r="BG24"/>
      <c r="BH24"/>
      <c r="BJ24" s="8"/>
      <c r="BK24" s="18"/>
      <c r="BL24" s="20"/>
      <c r="BM24" s="20"/>
      <c r="BN24" s="20"/>
      <c r="BO24" s="20"/>
      <c r="BP24" s="20"/>
      <c r="BQ24" s="20"/>
    </row>
    <row r="25" spans="2:69" ht="28" customHeight="1" x14ac:dyDescent="0.35">
      <c r="B25" s="58" t="s">
        <v>143</v>
      </c>
      <c r="C25" s="273" t="s">
        <v>144</v>
      </c>
      <c r="D25" s="274"/>
      <c r="E25" s="275"/>
      <c r="F25" s="35">
        <v>0.75</v>
      </c>
      <c r="I25" s="3"/>
      <c r="J25" s="3"/>
      <c r="K25" s="3"/>
      <c r="L25" s="3"/>
      <c r="M25" s="3"/>
      <c r="N25" s="3"/>
      <c r="O25" s="3"/>
      <c r="P25" s="3"/>
      <c r="Q25" s="3"/>
      <c r="R25" s="3"/>
      <c r="S25" s="3"/>
      <c r="T25" s="3"/>
      <c r="U25" s="3"/>
      <c r="V25" s="3"/>
      <c r="W25" s="3"/>
      <c r="X25" s="3"/>
      <c r="Y25"/>
      <c r="Z25"/>
      <c r="AA25"/>
      <c r="AB25"/>
      <c r="AC25"/>
      <c r="AD25"/>
      <c r="AE25"/>
      <c r="AF25"/>
      <c r="AG25"/>
      <c r="AH25"/>
      <c r="AI25"/>
      <c r="AJ25"/>
      <c r="AK25"/>
      <c r="AL25"/>
      <c r="AM25"/>
      <c r="AN25"/>
      <c r="AO25"/>
      <c r="AP25"/>
      <c r="AQ25"/>
      <c r="AR25"/>
      <c r="AS25"/>
      <c r="AT25"/>
      <c r="AU25"/>
      <c r="AV25"/>
      <c r="AW25"/>
      <c r="AX25"/>
      <c r="AY25"/>
      <c r="AZ25"/>
      <c r="BA25"/>
      <c r="BB25"/>
      <c r="BC25"/>
      <c r="BD25"/>
      <c r="BE25"/>
      <c r="BF25"/>
      <c r="BG25"/>
      <c r="BH25"/>
      <c r="BJ25" s="8"/>
      <c r="BK25" s="18"/>
      <c r="BL25" s="20"/>
      <c r="BM25" s="20"/>
      <c r="BN25" s="20"/>
      <c r="BO25" s="20"/>
      <c r="BP25" s="20"/>
      <c r="BQ25" s="20"/>
    </row>
    <row r="26" spans="2:69" ht="28" customHeight="1" x14ac:dyDescent="0.35">
      <c r="B26" s="58" t="s">
        <v>480</v>
      </c>
      <c r="C26" s="209"/>
      <c r="D26" s="210"/>
      <c r="E26" s="211"/>
      <c r="F26" s="37">
        <f>IF(F24&lt;1,12,12/(F24))</f>
        <v>12</v>
      </c>
      <c r="I26" s="3"/>
      <c r="J26" s="3"/>
      <c r="K26" s="3"/>
      <c r="L26" s="3"/>
      <c r="M26" s="3"/>
      <c r="N26" s="3"/>
      <c r="O26" s="3"/>
      <c r="P26" s="3"/>
      <c r="Q26" s="3"/>
      <c r="R26" s="3"/>
      <c r="S26" s="3"/>
      <c r="T26" s="3"/>
      <c r="U26" s="3"/>
      <c r="V26" s="3"/>
      <c r="W26" s="3"/>
      <c r="X26" s="3"/>
      <c r="Y26"/>
      <c r="Z26"/>
      <c r="AA26"/>
      <c r="AB26"/>
      <c r="AC26"/>
      <c r="AD26"/>
      <c r="AE26"/>
      <c r="AF26"/>
      <c r="AG26"/>
      <c r="AH26"/>
      <c r="AI26"/>
      <c r="AJ26"/>
      <c r="AK26"/>
      <c r="AL26"/>
      <c r="AM26"/>
      <c r="AN26"/>
      <c r="AO26"/>
      <c r="AP26"/>
      <c r="AQ26"/>
      <c r="AR26"/>
      <c r="AS26"/>
      <c r="AT26"/>
      <c r="AU26"/>
      <c r="AV26"/>
      <c r="AW26"/>
      <c r="AX26"/>
      <c r="AY26"/>
      <c r="AZ26"/>
      <c r="BA26"/>
      <c r="BB26"/>
      <c r="BC26"/>
      <c r="BD26"/>
      <c r="BE26"/>
      <c r="BF26"/>
      <c r="BG26"/>
      <c r="BH26"/>
      <c r="BJ26" s="8"/>
      <c r="BK26" s="18"/>
      <c r="BL26" s="20"/>
      <c r="BM26" s="20"/>
      <c r="BN26" s="20"/>
      <c r="BO26" s="20"/>
      <c r="BP26" s="20"/>
      <c r="BQ26" s="20"/>
    </row>
    <row r="27" spans="2:69" ht="28" customHeight="1" x14ac:dyDescent="0.35">
      <c r="B27" s="59" t="s">
        <v>145</v>
      </c>
      <c r="C27" s="273" t="s">
        <v>131</v>
      </c>
      <c r="D27" s="274"/>
      <c r="E27" s="275"/>
      <c r="F27" s="35">
        <v>7.0000000000000007E-2</v>
      </c>
      <c r="I27" s="3"/>
      <c r="J27" s="3"/>
      <c r="K27" s="3"/>
      <c r="L27" s="3"/>
      <c r="M27" s="3"/>
      <c r="N27" s="3"/>
      <c r="O27" s="3"/>
      <c r="P27" s="3"/>
      <c r="Q27" s="3"/>
      <c r="R27" s="3"/>
      <c r="S27" s="3"/>
      <c r="T27" s="3"/>
      <c r="U27" s="3"/>
      <c r="V27" s="3"/>
      <c r="W27" s="3"/>
      <c r="X27" s="3"/>
      <c r="Y27"/>
      <c r="Z27"/>
      <c r="AA27"/>
      <c r="AB27"/>
      <c r="AC27"/>
      <c r="AD27"/>
      <c r="AE27"/>
      <c r="AF27"/>
      <c r="AG27"/>
      <c r="AH27"/>
      <c r="AI27"/>
      <c r="AJ27"/>
      <c r="AK27"/>
      <c r="AL27"/>
      <c r="AM27"/>
      <c r="AN27"/>
      <c r="AO27"/>
      <c r="AP27"/>
      <c r="AQ27"/>
      <c r="AR27"/>
      <c r="AS27"/>
      <c r="AT27"/>
      <c r="AU27"/>
      <c r="AV27"/>
      <c r="AW27"/>
      <c r="AX27"/>
      <c r="AY27"/>
      <c r="AZ27"/>
      <c r="BA27"/>
      <c r="BB27"/>
      <c r="BC27"/>
      <c r="BD27"/>
      <c r="BE27"/>
      <c r="BF27"/>
      <c r="BG27"/>
      <c r="BH27"/>
      <c r="BJ27" s="8"/>
      <c r="BK27" s="18"/>
      <c r="BL27" s="20"/>
      <c r="BM27" s="20"/>
      <c r="BN27" s="20"/>
      <c r="BO27" s="20"/>
      <c r="BP27" s="20"/>
      <c r="BQ27" s="20"/>
    </row>
    <row r="28" spans="2:69" ht="26" customHeight="1" x14ac:dyDescent="0.35">
      <c r="B28" s="59" t="s">
        <v>351</v>
      </c>
      <c r="C28" s="273" t="s">
        <v>146</v>
      </c>
      <c r="D28" s="274"/>
      <c r="E28" s="275"/>
      <c r="F28" s="34">
        <v>0</v>
      </c>
      <c r="I28" s="3"/>
      <c r="J28" s="3"/>
      <c r="K28" s="3"/>
      <c r="L28" s="3"/>
      <c r="M28" s="3"/>
      <c r="N28" s="3"/>
      <c r="O28" s="3"/>
      <c r="P28" s="3"/>
      <c r="Q28" s="3"/>
      <c r="R28" s="3"/>
      <c r="S28" s="3"/>
      <c r="T28" s="3"/>
      <c r="U28" s="3"/>
      <c r="V28" s="3"/>
      <c r="W28" s="3"/>
      <c r="X28" s="3"/>
      <c r="Y28"/>
      <c r="Z28"/>
      <c r="AA28"/>
      <c r="AB28"/>
      <c r="AC28"/>
      <c r="AD28"/>
      <c r="AE28"/>
      <c r="AF28"/>
      <c r="AG28"/>
      <c r="AH28"/>
      <c r="AI28"/>
      <c r="AJ28"/>
      <c r="AK28"/>
      <c r="AL28"/>
      <c r="AM28"/>
      <c r="AN28"/>
      <c r="AO28"/>
      <c r="AP28"/>
      <c r="AQ28"/>
      <c r="AR28"/>
      <c r="AS28"/>
      <c r="AT28"/>
      <c r="AU28"/>
      <c r="AV28"/>
      <c r="AW28"/>
      <c r="AX28"/>
      <c r="AY28"/>
      <c r="AZ28"/>
      <c r="BA28"/>
      <c r="BB28"/>
      <c r="BC28"/>
      <c r="BD28"/>
      <c r="BE28"/>
      <c r="BF28"/>
      <c r="BG28"/>
      <c r="BH28"/>
      <c r="BJ28" s="8"/>
      <c r="BK28" s="18"/>
      <c r="BL28" s="20"/>
      <c r="BM28" s="20"/>
      <c r="BN28" s="20"/>
      <c r="BO28" s="20"/>
      <c r="BP28" s="20"/>
      <c r="BQ28" s="20"/>
    </row>
    <row r="29" spans="2:69" ht="26" customHeight="1" x14ac:dyDescent="0.35">
      <c r="B29" s="59" t="s">
        <v>147</v>
      </c>
      <c r="C29" s="273" t="s">
        <v>137</v>
      </c>
      <c r="D29" s="274"/>
      <c r="E29" s="275"/>
      <c r="F29" s="35">
        <v>0.75</v>
      </c>
      <c r="I29" s="3"/>
      <c r="J29" s="3"/>
      <c r="K29" s="3"/>
      <c r="L29" s="3"/>
      <c r="M29" s="3"/>
      <c r="N29" s="3"/>
      <c r="O29" s="3"/>
      <c r="P29" s="3"/>
      <c r="Q29" s="3"/>
      <c r="R29" s="3"/>
      <c r="S29" s="3"/>
      <c r="T29" s="3"/>
      <c r="U29" s="3"/>
      <c r="V29" s="3"/>
      <c r="W29" s="3"/>
      <c r="X29" s="3"/>
      <c r="Y29"/>
      <c r="Z29"/>
      <c r="AA29"/>
      <c r="AB29"/>
      <c r="AC29"/>
      <c r="AD29"/>
      <c r="AE29"/>
      <c r="AF29"/>
      <c r="AG29"/>
      <c r="AH29"/>
      <c r="AI29"/>
      <c r="AJ29"/>
      <c r="AK29"/>
      <c r="AL29"/>
      <c r="AM29"/>
      <c r="AN29"/>
      <c r="AO29"/>
      <c r="AP29"/>
      <c r="AQ29"/>
      <c r="AR29"/>
      <c r="AS29"/>
      <c r="AT29"/>
      <c r="AU29"/>
      <c r="AV29"/>
      <c r="AW29"/>
      <c r="AX29"/>
      <c r="AY29"/>
      <c r="AZ29"/>
      <c r="BA29"/>
      <c r="BB29"/>
      <c r="BC29"/>
      <c r="BD29"/>
      <c r="BE29"/>
      <c r="BF29"/>
      <c r="BG29"/>
      <c r="BH29"/>
      <c r="BJ29" s="16"/>
      <c r="BK29" s="18"/>
      <c r="BL29" s="19"/>
      <c r="BN29" s="19"/>
      <c r="BO29" s="16"/>
      <c r="BQ29"/>
    </row>
    <row r="30" spans="2:69" ht="15.5" x14ac:dyDescent="0.35">
      <c r="I30" s="3"/>
      <c r="J30" s="3"/>
      <c r="K30" s="3"/>
      <c r="L30" s="3"/>
      <c r="M30" s="3"/>
      <c r="N30" s="3"/>
      <c r="O30" s="3"/>
      <c r="P30" s="3"/>
      <c r="Q30" s="3"/>
      <c r="R30" s="3"/>
      <c r="S30" s="3"/>
      <c r="T30" s="3"/>
      <c r="U30" s="3"/>
      <c r="V30" s="3"/>
      <c r="W30" s="3"/>
      <c r="X30" s="3"/>
      <c r="Y30"/>
      <c r="Z30"/>
      <c r="AA30"/>
      <c r="AB30"/>
      <c r="AC30"/>
      <c r="AD30"/>
      <c r="AE30"/>
      <c r="AF30"/>
      <c r="AG30"/>
      <c r="AH30"/>
      <c r="AI30"/>
      <c r="AJ30"/>
      <c r="AK30"/>
      <c r="AL30"/>
      <c r="AM30"/>
      <c r="AN30"/>
      <c r="AO30"/>
      <c r="AP30"/>
      <c r="AQ30"/>
      <c r="AR30"/>
      <c r="AS30"/>
      <c r="AT30"/>
      <c r="AU30"/>
      <c r="AV30"/>
      <c r="AW30"/>
      <c r="AX30"/>
      <c r="AY30"/>
      <c r="AZ30"/>
      <c r="BA30"/>
      <c r="BB30"/>
      <c r="BC30"/>
      <c r="BD30"/>
      <c r="BE30"/>
      <c r="BF30"/>
      <c r="BG30"/>
      <c r="BH30"/>
      <c r="BJ30" s="16"/>
      <c r="BK30" s="18"/>
      <c r="BL30" s="19"/>
      <c r="BN30" s="19"/>
      <c r="BQ30"/>
    </row>
    <row r="31" spans="2:69" ht="15.5" x14ac:dyDescent="0.35">
      <c r="Y31"/>
      <c r="Z31"/>
      <c r="AA31"/>
      <c r="AB31"/>
      <c r="AC31"/>
      <c r="AD31"/>
      <c r="AE31"/>
      <c r="AF31"/>
      <c r="AG31"/>
      <c r="AH31"/>
      <c r="AI31"/>
      <c r="AJ31"/>
      <c r="AK31"/>
      <c r="AL31"/>
      <c r="AM31"/>
      <c r="AN31"/>
      <c r="AO31"/>
      <c r="AP31"/>
      <c r="AQ31"/>
      <c r="AR31"/>
      <c r="AS31"/>
      <c r="AT31"/>
      <c r="AU31"/>
      <c r="AV31"/>
      <c r="AW31"/>
      <c r="AX31"/>
      <c r="AY31"/>
      <c r="AZ31"/>
      <c r="BA31"/>
      <c r="BB31"/>
      <c r="BC31"/>
      <c r="BD31"/>
      <c r="BE31"/>
      <c r="BF31"/>
      <c r="BG31"/>
      <c r="BH31"/>
      <c r="BJ31" s="16"/>
      <c r="BK31" s="18"/>
      <c r="BL31" s="19"/>
      <c r="BN31" s="19"/>
      <c r="BQ31"/>
    </row>
    <row r="32" spans="2:69" ht="16" customHeight="1" x14ac:dyDescent="0.35">
      <c r="I32" s="33"/>
      <c r="X32" s="165" t="s">
        <v>150</v>
      </c>
      <c r="Y32"/>
      <c r="Z32"/>
      <c r="AA32"/>
      <c r="AB32"/>
      <c r="AC32"/>
      <c r="AD32"/>
      <c r="AE32"/>
      <c r="BJ32" s="16"/>
      <c r="BK32" s="16"/>
      <c r="BL32" s="16"/>
      <c r="BM32" s="16"/>
      <c r="BP32"/>
      <c r="BQ32"/>
    </row>
    <row r="33" spans="1:69" ht="16" customHeight="1" x14ac:dyDescent="0.35">
      <c r="B33" s="3"/>
      <c r="C33" s="71" t="s">
        <v>148</v>
      </c>
      <c r="D33" s="42" t="str">
        <f>Calculations!T150</f>
        <v>Afghanistan</v>
      </c>
      <c r="I33" s="33"/>
      <c r="Y33"/>
      <c r="Z33"/>
      <c r="AA33"/>
      <c r="AB33"/>
      <c r="AC33"/>
      <c r="AD33"/>
      <c r="BK33"/>
      <c r="BL33"/>
      <c r="BM33"/>
      <c r="BN33"/>
      <c r="BO33"/>
      <c r="BP33"/>
      <c r="BQ33"/>
    </row>
    <row r="34" spans="1:69" ht="16" customHeight="1" x14ac:dyDescent="0.35">
      <c r="B34" s="3"/>
      <c r="C34" s="2" t="s">
        <v>149</v>
      </c>
      <c r="D34" s="116">
        <f>IF(Calculations!T151="Grand Total",_xlfn.XLOOKUP(D33,Calculations!C5:C104,Calculations!D5:D104),Calculations!D5)</f>
        <v>42239854</v>
      </c>
      <c r="Z34" s="20"/>
      <c r="AA34" s="20"/>
      <c r="AB34" s="20"/>
      <c r="AC34" s="20"/>
      <c r="AD34" s="20"/>
      <c r="AE34" s="21"/>
      <c r="BO34"/>
      <c r="BP34"/>
      <c r="BQ34" s="20"/>
    </row>
    <row r="35" spans="1:69" ht="16" customHeight="1" x14ac:dyDescent="0.35">
      <c r="B35" s="3"/>
      <c r="C35" s="70" t="s">
        <v>151</v>
      </c>
      <c r="D35" s="117">
        <f>F17+F20</f>
        <v>0.19999999999999998</v>
      </c>
      <c r="Z35" s="20"/>
      <c r="AA35" s="20"/>
      <c r="AB35" s="20"/>
      <c r="AC35" s="20"/>
      <c r="AD35" s="20"/>
      <c r="AE35" s="21"/>
      <c r="BO35"/>
      <c r="BP35"/>
      <c r="BQ35" s="20"/>
    </row>
    <row r="36" spans="1:69" ht="16" customHeight="1" x14ac:dyDescent="0.35">
      <c r="C36" s="71" t="s">
        <v>152</v>
      </c>
      <c r="D36" s="116">
        <f>D34*D35</f>
        <v>8447970.7999999989</v>
      </c>
      <c r="H36" s="2" t="s">
        <v>154</v>
      </c>
      <c r="I36" s="217" t="s">
        <v>65</v>
      </c>
      <c r="J36" s="41" t="s">
        <v>66</v>
      </c>
      <c r="K36" s="41" t="s">
        <v>67</v>
      </c>
      <c r="L36" s="41" t="s">
        <v>68</v>
      </c>
      <c r="M36" s="41" t="s">
        <v>69</v>
      </c>
      <c r="N36" s="41" t="s">
        <v>70</v>
      </c>
      <c r="O36" s="41" t="s">
        <v>71</v>
      </c>
      <c r="P36" s="41" t="s">
        <v>72</v>
      </c>
      <c r="Q36" s="41" t="s">
        <v>73</v>
      </c>
      <c r="R36" s="41" t="s">
        <v>74</v>
      </c>
      <c r="S36" s="41" t="s">
        <v>75</v>
      </c>
      <c r="T36" s="217" t="s">
        <v>76</v>
      </c>
      <c r="U36" s="85" t="s">
        <v>155</v>
      </c>
      <c r="V36" s="3"/>
      <c r="W36" s="3"/>
      <c r="X36" s="3"/>
      <c r="Y36" s="19"/>
      <c r="AF36" s="3"/>
      <c r="AG36" s="3"/>
      <c r="AH36" s="3"/>
      <c r="BK36"/>
      <c r="BM36"/>
      <c r="BN36"/>
      <c r="BO36"/>
      <c r="BP36"/>
    </row>
    <row r="37" spans="1:69" ht="16" customHeight="1" x14ac:dyDescent="0.35">
      <c r="C37" s="72" t="s">
        <v>153</v>
      </c>
      <c r="D37" s="118">
        <f>(Calculations!V163*0.9) +(Calculations!V207*0.1)</f>
        <v>2.8631032258064515</v>
      </c>
      <c r="F37" s="96"/>
      <c r="G37" s="96"/>
      <c r="H37" s="104" t="s">
        <v>156</v>
      </c>
      <c r="I37" s="3">
        <f>I39+I41</f>
        <v>57188.171057091458</v>
      </c>
      <c r="J37" s="3">
        <f t="shared" ref="J37:T37" si="0">J39+J41</f>
        <v>52769.558383986412</v>
      </c>
      <c r="K37" s="3">
        <f t="shared" si="0"/>
        <v>57188.171057091458</v>
      </c>
      <c r="L37" s="3">
        <f t="shared" si="0"/>
        <v>69260.045378982177</v>
      </c>
      <c r="M37" s="3">
        <f t="shared" si="0"/>
        <v>85750.532373977941</v>
      </c>
      <c r="N37" s="3">
        <f t="shared" si="0"/>
        <v>102241.01936897369</v>
      </c>
      <c r="O37" s="3">
        <f t="shared" si="0"/>
        <v>114312.89369086441</v>
      </c>
      <c r="P37" s="3">
        <f t="shared" si="0"/>
        <v>118731.50636396944</v>
      </c>
      <c r="Q37" s="3">
        <f t="shared" si="0"/>
        <v>114312.89369086441</v>
      </c>
      <c r="R37" s="3">
        <f t="shared" si="0"/>
        <v>102241.01936897369</v>
      </c>
      <c r="S37" s="3">
        <f t="shared" si="0"/>
        <v>85750.532373977941</v>
      </c>
      <c r="T37" s="3">
        <f t="shared" si="0"/>
        <v>69260.045378982177</v>
      </c>
      <c r="U37" s="29">
        <f>SUM(I37:T37)</f>
        <v>1029006.3884877352</v>
      </c>
      <c r="V37" s="3"/>
      <c r="W37" s="3"/>
      <c r="X37" s="3"/>
      <c r="Y37" s="19"/>
      <c r="AF37" s="3"/>
      <c r="AG37" s="3"/>
      <c r="AH37" s="3"/>
      <c r="BK37"/>
      <c r="BM37"/>
      <c r="BN37"/>
      <c r="BO37"/>
      <c r="BP37"/>
    </row>
    <row r="38" spans="1:69" ht="16" customHeight="1" x14ac:dyDescent="0.35">
      <c r="C38" s="72" t="s">
        <v>354</v>
      </c>
      <c r="D38" s="69">
        <f>F21</f>
        <v>1.6</v>
      </c>
      <c r="H38" s="101" t="s">
        <v>157</v>
      </c>
      <c r="I38" s="100">
        <f>I40+I42</f>
        <v>42891.128292818597</v>
      </c>
      <c r="J38" s="100">
        <f t="shared" ref="J38:T38" si="1">J40+J42</f>
        <v>39577.168787989809</v>
      </c>
      <c r="K38" s="100">
        <f t="shared" si="1"/>
        <v>42891.128292818597</v>
      </c>
      <c r="L38" s="100">
        <f t="shared" si="1"/>
        <v>51945.03403423664</v>
      </c>
      <c r="M38" s="100">
        <f t="shared" si="1"/>
        <v>64312.899280483456</v>
      </c>
      <c r="N38" s="100">
        <f t="shared" si="1"/>
        <v>76680.764526730258</v>
      </c>
      <c r="O38" s="100">
        <f t="shared" si="1"/>
        <v>85734.670268148315</v>
      </c>
      <c r="P38" s="100">
        <f t="shared" si="1"/>
        <v>89048.629772977089</v>
      </c>
      <c r="Q38" s="100">
        <f t="shared" si="1"/>
        <v>85734.670268148315</v>
      </c>
      <c r="R38" s="100">
        <f t="shared" si="1"/>
        <v>76680.764526730258</v>
      </c>
      <c r="S38" s="100">
        <f t="shared" si="1"/>
        <v>64312.899280483456</v>
      </c>
      <c r="T38" s="100">
        <f t="shared" si="1"/>
        <v>51945.03403423664</v>
      </c>
      <c r="U38" s="3"/>
      <c r="V38" s="3"/>
      <c r="W38" s="3"/>
      <c r="X38" s="3"/>
      <c r="Z38" s="19"/>
      <c r="AA38" s="19"/>
      <c r="AB38" s="19"/>
      <c r="AC38" s="19"/>
      <c r="AD38" s="19"/>
      <c r="AE38" s="19"/>
      <c r="AF38" s="3"/>
      <c r="AG38" s="3"/>
      <c r="AH38" s="3"/>
      <c r="BK38"/>
      <c r="BM38"/>
      <c r="BN38"/>
      <c r="BO38"/>
      <c r="BP38"/>
      <c r="BQ38" s="19"/>
    </row>
    <row r="39" spans="1:69" s="8" customFormat="1" ht="16" customHeight="1" x14ac:dyDescent="0.35">
      <c r="A39" s="2"/>
      <c r="B39" s="2"/>
      <c r="C39" s="73" t="s">
        <v>355</v>
      </c>
      <c r="D39" s="103">
        <f>U37</f>
        <v>1029006.3884877352</v>
      </c>
      <c r="F39" s="86"/>
      <c r="G39" s="86"/>
      <c r="H39" s="86" t="s">
        <v>158</v>
      </c>
      <c r="I39" s="3">
        <f>Calculations!X173</f>
        <v>46699.195675594652</v>
      </c>
      <c r="J39" s="3">
        <f>Calculations!X174</f>
        <v>43091.007932888242</v>
      </c>
      <c r="K39" s="3">
        <f>Calculations!X175</f>
        <v>46699.195675594652</v>
      </c>
      <c r="L39" s="3">
        <f>Calculations!X176</f>
        <v>56556.947911915835</v>
      </c>
      <c r="M39" s="3">
        <f>Calculations!X177</f>
        <v>70022.887890943413</v>
      </c>
      <c r="N39" s="3">
        <f>Calculations!X178</f>
        <v>83488.827869970977</v>
      </c>
      <c r="O39" s="3">
        <f>Calculations!X179</f>
        <v>93346.580106292167</v>
      </c>
      <c r="P39" s="3">
        <f>Calculations!X180</f>
        <v>96954.767848998556</v>
      </c>
      <c r="Q39" s="3">
        <f>Calculations!X181</f>
        <v>93346.580106292167</v>
      </c>
      <c r="R39" s="3">
        <f>Calculations!X182</f>
        <v>83488.827869970977</v>
      </c>
      <c r="S39" s="3">
        <f>Calculations!X183</f>
        <v>70022.887890943413</v>
      </c>
      <c r="T39" s="3">
        <f>Calculations!X184</f>
        <v>56556.947911915835</v>
      </c>
      <c r="U39" s="29">
        <f>SUM(I39:T39)</f>
        <v>840274.65469132084</v>
      </c>
      <c r="V39" s="14"/>
      <c r="W39" s="14"/>
      <c r="X39" s="14"/>
      <c r="Y39"/>
      <c r="Z39"/>
      <c r="AA39"/>
      <c r="AB39"/>
      <c r="AC39"/>
      <c r="AD39"/>
      <c r="AE39"/>
      <c r="AF39"/>
      <c r="AG39"/>
      <c r="AH39"/>
      <c r="AI39"/>
      <c r="AJ39"/>
      <c r="AK39"/>
      <c r="AL39"/>
      <c r="AM39"/>
      <c r="AN39"/>
      <c r="AO39"/>
      <c r="AP39"/>
      <c r="AQ39"/>
      <c r="AR39"/>
      <c r="AS39"/>
      <c r="AT39"/>
      <c r="AU39"/>
      <c r="AV39"/>
      <c r="AW39"/>
      <c r="AX39"/>
      <c r="AY39"/>
      <c r="AZ39"/>
      <c r="BA39"/>
      <c r="BB39"/>
      <c r="BC39"/>
      <c r="BD39"/>
      <c r="BE39"/>
      <c r="BF39"/>
      <c r="BG39"/>
      <c r="BH39"/>
      <c r="BI39" s="2"/>
      <c r="BJ39" s="2"/>
      <c r="BK39"/>
      <c r="BL39" s="2"/>
      <c r="BM39" s="2"/>
      <c r="BN39" s="2"/>
      <c r="BO39" s="2"/>
      <c r="BP39" s="2"/>
      <c r="BQ39"/>
    </row>
    <row r="40" spans="1:69" s="8" customFormat="1" ht="15.5" x14ac:dyDescent="0.35">
      <c r="A40" s="2"/>
      <c r="B40" s="2"/>
      <c r="H40" s="101" t="s">
        <v>159</v>
      </c>
      <c r="I40" s="100">
        <f>I39*$F22</f>
        <v>35024.396756695991</v>
      </c>
      <c r="J40" s="100">
        <f t="shared" ref="J40:T40" si="2">J39*$F22</f>
        <v>32318.255949666182</v>
      </c>
      <c r="K40" s="100">
        <f t="shared" si="2"/>
        <v>35024.396756695991</v>
      </c>
      <c r="L40" s="100">
        <f t="shared" si="2"/>
        <v>42417.710933936876</v>
      </c>
      <c r="M40" s="100">
        <f t="shared" si="2"/>
        <v>52517.16591820756</v>
      </c>
      <c r="N40" s="100">
        <f t="shared" si="2"/>
        <v>62616.620902478229</v>
      </c>
      <c r="O40" s="100">
        <f t="shared" si="2"/>
        <v>70009.935079719129</v>
      </c>
      <c r="P40" s="100">
        <f t="shared" si="2"/>
        <v>72716.07588674892</v>
      </c>
      <c r="Q40" s="100">
        <f t="shared" si="2"/>
        <v>70009.935079719129</v>
      </c>
      <c r="R40" s="100">
        <f t="shared" si="2"/>
        <v>62616.620902478229</v>
      </c>
      <c r="S40" s="100">
        <f t="shared" si="2"/>
        <v>52517.16591820756</v>
      </c>
      <c r="T40" s="100">
        <f t="shared" si="2"/>
        <v>42417.710933936876</v>
      </c>
      <c r="U40" s="3"/>
      <c r="V40" s="14"/>
      <c r="W40" s="14"/>
      <c r="X40" s="14"/>
      <c r="Y40"/>
      <c r="Z40"/>
      <c r="AA40"/>
      <c r="AB40"/>
      <c r="AC40"/>
      <c r="AD40"/>
      <c r="AE40"/>
      <c r="AF40"/>
      <c r="AG40"/>
      <c r="AH40"/>
      <c r="AI40"/>
      <c r="AJ40"/>
      <c r="AK40"/>
      <c r="AL40"/>
      <c r="AM40"/>
      <c r="AN40"/>
      <c r="AO40"/>
      <c r="AP40"/>
      <c r="AQ40"/>
      <c r="AR40"/>
      <c r="AS40"/>
      <c r="AT40"/>
      <c r="AU40"/>
      <c r="AV40"/>
      <c r="AW40"/>
      <c r="AX40"/>
      <c r="AY40"/>
      <c r="AZ40"/>
      <c r="BA40"/>
      <c r="BB40"/>
      <c r="BC40"/>
      <c r="BD40"/>
      <c r="BE40"/>
      <c r="BF40"/>
      <c r="BG40"/>
      <c r="BH40"/>
      <c r="BI40" s="2"/>
      <c r="BJ40" s="2"/>
      <c r="BK40"/>
      <c r="BL40" s="2"/>
      <c r="BM40" s="2"/>
      <c r="BN40" s="2"/>
      <c r="BO40" s="2"/>
      <c r="BP40" s="2"/>
      <c r="BQ40"/>
    </row>
    <row r="41" spans="1:69" s="8" customFormat="1" ht="15.5" x14ac:dyDescent="0.35">
      <c r="A41" s="2"/>
      <c r="B41" s="2"/>
      <c r="F41" s="94"/>
      <c r="G41" s="94"/>
      <c r="H41" s="94" t="s">
        <v>160</v>
      </c>
      <c r="I41" s="138">
        <f>Calculations!X216</f>
        <v>10488.975381496804</v>
      </c>
      <c r="J41" s="3">
        <f>Calculations!X217</f>
        <v>9678.5504510981718</v>
      </c>
      <c r="K41" s="3">
        <f>Calculations!X218</f>
        <v>10488.975381496804</v>
      </c>
      <c r="L41" s="3">
        <f>Calculations!X219</f>
        <v>12703.097467066345</v>
      </c>
      <c r="M41" s="3">
        <f>Calculations!X220</f>
        <v>15727.64448303453</v>
      </c>
      <c r="N41" s="3">
        <f>Calculations!X221</f>
        <v>18752.191499002711</v>
      </c>
      <c r="O41" s="3">
        <f>Calculations!X222</f>
        <v>20966.31358457225</v>
      </c>
      <c r="P41" s="3">
        <f>Calculations!X223</f>
        <v>21776.738514970886</v>
      </c>
      <c r="Q41" s="3">
        <f>Calculations!X224</f>
        <v>20966.31358457225</v>
      </c>
      <c r="R41" s="3">
        <f>Calculations!X225</f>
        <v>18752.191499002711</v>
      </c>
      <c r="S41" s="3">
        <f>Calculations!X226</f>
        <v>15727.64448303453</v>
      </c>
      <c r="T41" s="3">
        <f>Calculations!X227</f>
        <v>12703.097467066345</v>
      </c>
      <c r="U41" s="29">
        <f>SUM(I41:T41)</f>
        <v>188731.73379641434</v>
      </c>
      <c r="V41" s="14"/>
      <c r="W41" s="14"/>
      <c r="X41" s="14"/>
      <c r="Y41"/>
      <c r="Z41"/>
      <c r="AA41"/>
      <c r="AB41"/>
      <c r="AC41"/>
      <c r="AD41"/>
      <c r="AE41"/>
      <c r="AF41"/>
      <c r="AG41"/>
      <c r="AH41"/>
      <c r="AI41"/>
      <c r="AJ41"/>
      <c r="AK41"/>
      <c r="AL41"/>
      <c r="AM41"/>
      <c r="AN41"/>
      <c r="AO41"/>
      <c r="AP41"/>
      <c r="AQ41"/>
      <c r="AR41"/>
      <c r="AS41"/>
      <c r="AT41"/>
      <c r="AU41"/>
      <c r="AV41"/>
      <c r="AW41"/>
      <c r="AX41"/>
      <c r="AY41"/>
      <c r="AZ41"/>
      <c r="BA41"/>
      <c r="BB41"/>
      <c r="BC41"/>
      <c r="BD41"/>
      <c r="BE41"/>
      <c r="BF41"/>
      <c r="BG41"/>
      <c r="BH41"/>
      <c r="BI41" s="27"/>
      <c r="BJ41" s="27"/>
      <c r="BK41" s="18"/>
      <c r="BL41" s="27"/>
      <c r="BM41" s="27"/>
      <c r="BN41" s="2"/>
      <c r="BO41" s="27"/>
      <c r="BP41" s="27"/>
      <c r="BQ41"/>
    </row>
    <row r="42" spans="1:69" s="8" customFormat="1" ht="15.5" x14ac:dyDescent="0.35">
      <c r="A42" s="2"/>
      <c r="G42" s="33"/>
      <c r="H42" s="101" t="s">
        <v>161</v>
      </c>
      <c r="I42" s="100">
        <f>I41*$F19</f>
        <v>7866.7315361226028</v>
      </c>
      <c r="J42" s="100">
        <f t="shared" ref="J42:T42" si="3">J41*$F19</f>
        <v>7258.9128383236293</v>
      </c>
      <c r="K42" s="100">
        <f t="shared" si="3"/>
        <v>7866.7315361226028</v>
      </c>
      <c r="L42" s="100">
        <f t="shared" si="3"/>
        <v>9527.32310029976</v>
      </c>
      <c r="M42" s="100">
        <f t="shared" si="3"/>
        <v>11795.733362275898</v>
      </c>
      <c r="N42" s="100">
        <f t="shared" si="3"/>
        <v>14064.143624252032</v>
      </c>
      <c r="O42" s="100">
        <f t="shared" si="3"/>
        <v>15724.735188429187</v>
      </c>
      <c r="P42" s="100">
        <f t="shared" si="3"/>
        <v>16332.553886228165</v>
      </c>
      <c r="Q42" s="100">
        <f t="shared" si="3"/>
        <v>15724.735188429187</v>
      </c>
      <c r="R42" s="100">
        <f t="shared" si="3"/>
        <v>14064.143624252032</v>
      </c>
      <c r="S42" s="100">
        <f t="shared" si="3"/>
        <v>11795.733362275898</v>
      </c>
      <c r="T42" s="100">
        <f t="shared" si="3"/>
        <v>9527.32310029976</v>
      </c>
      <c r="U42" s="3"/>
      <c r="V42" s="14"/>
      <c r="W42" s="14"/>
      <c r="X42" s="14"/>
      <c r="Y42"/>
      <c r="Z42"/>
      <c r="AA42"/>
      <c r="AB42"/>
      <c r="AC42"/>
      <c r="AD42"/>
      <c r="AE42"/>
      <c r="AF42"/>
      <c r="AG42"/>
      <c r="AH42"/>
      <c r="AI42"/>
      <c r="AJ42"/>
      <c r="AK42"/>
      <c r="AL42"/>
      <c r="AM42"/>
      <c r="AN42"/>
      <c r="AO42"/>
      <c r="AP42"/>
      <c r="AQ42"/>
      <c r="AR42"/>
      <c r="AS42"/>
      <c r="AT42"/>
      <c r="AU42"/>
      <c r="AV42"/>
      <c r="AW42"/>
      <c r="AX42"/>
      <c r="AY42"/>
      <c r="AZ42"/>
      <c r="BA42"/>
      <c r="BB42"/>
      <c r="BC42"/>
      <c r="BD42"/>
      <c r="BE42"/>
      <c r="BF42"/>
      <c r="BG42"/>
      <c r="BH42"/>
      <c r="BI42" s="27"/>
      <c r="BJ42" s="27"/>
      <c r="BK42" s="18"/>
      <c r="BL42" s="27"/>
      <c r="BM42" s="27"/>
      <c r="BN42" s="2"/>
      <c r="BO42" s="27"/>
      <c r="BP42" s="27"/>
      <c r="BQ42"/>
    </row>
    <row r="43" spans="1:69" s="8" customFormat="1" ht="15.5" x14ac:dyDescent="0.35">
      <c r="F43" s="87"/>
      <c r="G43" s="87"/>
      <c r="H43" s="87" t="s">
        <v>61</v>
      </c>
      <c r="I43" s="3">
        <f>$U$43*I37/$U$37</f>
        <v>62622.622885195393</v>
      </c>
      <c r="J43" s="3">
        <f t="shared" ref="J43:T43" si="4">$U$43*J37/$U$37</f>
        <v>57784.120271999993</v>
      </c>
      <c r="K43" s="3">
        <f t="shared" si="4"/>
        <v>62622.622885195393</v>
      </c>
      <c r="L43" s="3">
        <f t="shared" si="4"/>
        <v>75841.657856999998</v>
      </c>
      <c r="M43" s="3">
        <f t="shared" si="4"/>
        <v>93899.195442000011</v>
      </c>
      <c r="N43" s="3">
        <f t="shared" si="4"/>
        <v>111956.73302699999</v>
      </c>
      <c r="O43" s="3">
        <f t="shared" si="4"/>
        <v>125175.7679988046</v>
      </c>
      <c r="P43" s="3">
        <f t="shared" si="4"/>
        <v>130014.27061199999</v>
      </c>
      <c r="Q43" s="3">
        <f t="shared" si="4"/>
        <v>125175.7679988046</v>
      </c>
      <c r="R43" s="3">
        <f t="shared" si="4"/>
        <v>111956.73302699999</v>
      </c>
      <c r="S43" s="3">
        <f t="shared" si="4"/>
        <v>93899.195442000011</v>
      </c>
      <c r="T43" s="3">
        <f t="shared" si="4"/>
        <v>75841.657856999998</v>
      </c>
      <c r="U43" s="29">
        <f>$D$34*F20*AVERAGE(Calculations!F133:Q133)/100*(1+Burden!F24)</f>
        <v>1126790.345304</v>
      </c>
      <c r="V43" s="14"/>
      <c r="W43" s="14"/>
      <c r="X43" s="14"/>
      <c r="Y43"/>
      <c r="Z43"/>
      <c r="AA43"/>
      <c r="AB43"/>
      <c r="AC43"/>
      <c r="AD43"/>
      <c r="AE43"/>
      <c r="AF43"/>
      <c r="AG43"/>
      <c r="AH43"/>
      <c r="AI43"/>
      <c r="AJ43"/>
      <c r="AK43"/>
      <c r="AL43"/>
      <c r="AM43"/>
      <c r="AN43"/>
      <c r="AO43"/>
      <c r="AP43"/>
      <c r="AQ43"/>
      <c r="AR43"/>
      <c r="AS43"/>
      <c r="AT43"/>
      <c r="AU43"/>
      <c r="AV43"/>
      <c r="AW43"/>
      <c r="AX43"/>
      <c r="AY43"/>
      <c r="AZ43"/>
      <c r="BA43"/>
      <c r="BB43"/>
      <c r="BC43"/>
      <c r="BD43"/>
      <c r="BE43"/>
      <c r="BF43"/>
      <c r="BG43"/>
      <c r="BH43"/>
      <c r="BI43" s="27"/>
      <c r="BJ43" s="27"/>
      <c r="BK43" s="18"/>
      <c r="BL43" s="27"/>
      <c r="BM43" s="27"/>
      <c r="BN43" s="2"/>
      <c r="BO43" s="27"/>
      <c r="BP43" s="27"/>
      <c r="BQ43"/>
    </row>
    <row r="44" spans="1:69" s="8" customFormat="1" ht="15.5" x14ac:dyDescent="0.35">
      <c r="G44" s="38"/>
      <c r="H44" s="38"/>
      <c r="I44" s="100">
        <f>I43*$F$25</f>
        <v>46966.967163896545</v>
      </c>
      <c r="J44" s="100">
        <f t="shared" ref="J44:T44" si="5">J43*$F$25</f>
        <v>43338.090203999993</v>
      </c>
      <c r="K44" s="100">
        <f t="shared" si="5"/>
        <v>46966.967163896545</v>
      </c>
      <c r="L44" s="100">
        <f t="shared" si="5"/>
        <v>56881.243392749995</v>
      </c>
      <c r="M44" s="100">
        <f t="shared" si="5"/>
        <v>70424.396581500012</v>
      </c>
      <c r="N44" s="100">
        <f t="shared" si="5"/>
        <v>83967.54977025</v>
      </c>
      <c r="O44" s="100">
        <f t="shared" si="5"/>
        <v>93881.825999103457</v>
      </c>
      <c r="P44" s="100">
        <f t="shared" si="5"/>
        <v>97510.702958999987</v>
      </c>
      <c r="Q44" s="100">
        <f t="shared" si="5"/>
        <v>93881.825999103457</v>
      </c>
      <c r="R44" s="100">
        <f t="shared" si="5"/>
        <v>83967.54977025</v>
      </c>
      <c r="S44" s="100">
        <f t="shared" si="5"/>
        <v>70424.396581500012</v>
      </c>
      <c r="T44" s="100">
        <f t="shared" si="5"/>
        <v>56881.243392749995</v>
      </c>
      <c r="U44" s="3"/>
      <c r="V44" s="14"/>
      <c r="W44" s="14"/>
      <c r="X44" s="14"/>
      <c r="Y44"/>
      <c r="Z44"/>
      <c r="AA44"/>
      <c r="AB44"/>
      <c r="AC44"/>
      <c r="AD44"/>
      <c r="AE44"/>
      <c r="AF44"/>
      <c r="AG44"/>
      <c r="AH44"/>
      <c r="AI44"/>
      <c r="AJ44"/>
      <c r="AK44"/>
      <c r="AL44"/>
      <c r="AM44"/>
      <c r="AN44"/>
      <c r="AO44"/>
      <c r="AP44"/>
      <c r="AQ44"/>
      <c r="AR44"/>
      <c r="AS44"/>
      <c r="AT44"/>
      <c r="AU44"/>
      <c r="AV44"/>
      <c r="AW44"/>
      <c r="AX44"/>
      <c r="AY44"/>
      <c r="AZ44"/>
      <c r="BA44"/>
      <c r="BB44"/>
      <c r="BC44"/>
      <c r="BD44"/>
      <c r="BE44"/>
      <c r="BF44"/>
      <c r="BG44"/>
      <c r="BH44"/>
      <c r="BI44" s="27"/>
      <c r="BJ44" s="27"/>
      <c r="BK44" s="18"/>
      <c r="BL44" s="27"/>
      <c r="BM44" s="27"/>
      <c r="BN44" s="2"/>
      <c r="BO44" s="27"/>
      <c r="BP44" s="27"/>
      <c r="BQ44"/>
    </row>
    <row r="45" spans="1:69" ht="15.5" x14ac:dyDescent="0.35">
      <c r="A45" s="8"/>
      <c r="B45" s="8"/>
      <c r="C45" s="8"/>
      <c r="D45" s="8"/>
      <c r="E45" s="8"/>
      <c r="F45" s="88"/>
      <c r="G45" s="88"/>
      <c r="H45" s="88" t="s">
        <v>162</v>
      </c>
      <c r="I45" s="3">
        <f>$U$45*I37/$U$37</f>
        <v>14625.091489532439</v>
      </c>
      <c r="J45" s="3">
        <f t="shared" ref="J45:T45" si="6">$U$45*J37/$U$37</f>
        <v>13495.091816410257</v>
      </c>
      <c r="K45" s="3">
        <f t="shared" si="6"/>
        <v>14625.091489532439</v>
      </c>
      <c r="L45" s="3">
        <f t="shared" si="6"/>
        <v>17712.308009038461</v>
      </c>
      <c r="M45" s="3">
        <f t="shared" si="6"/>
        <v>21929.524201666671</v>
      </c>
      <c r="N45" s="3">
        <f t="shared" si="6"/>
        <v>26146.740394294877</v>
      </c>
      <c r="O45" s="3">
        <f t="shared" si="6"/>
        <v>29233.956913800899</v>
      </c>
      <c r="P45" s="3">
        <f t="shared" si="6"/>
        <v>30363.956586923079</v>
      </c>
      <c r="Q45" s="3">
        <f t="shared" si="6"/>
        <v>29233.956913800899</v>
      </c>
      <c r="R45" s="3">
        <f t="shared" si="6"/>
        <v>26146.740394294877</v>
      </c>
      <c r="S45" s="3">
        <f t="shared" si="6"/>
        <v>21929.524201666671</v>
      </c>
      <c r="T45" s="3">
        <f t="shared" si="6"/>
        <v>17712.308009038461</v>
      </c>
      <c r="U45" s="29">
        <f>$D$34*F27*AVERAGE(Calculations!F135:Q135)/100*(1+F28)</f>
        <v>263154.29042000003</v>
      </c>
      <c r="Y45"/>
      <c r="Z45"/>
      <c r="AA45"/>
      <c r="AB45"/>
      <c r="AC45"/>
      <c r="AD45"/>
      <c r="AE45"/>
      <c r="AF45"/>
      <c r="AG45"/>
      <c r="AH45"/>
      <c r="AI45"/>
      <c r="AJ45"/>
      <c r="AK45"/>
      <c r="AL45"/>
      <c r="AM45"/>
      <c r="AN45"/>
      <c r="AO45"/>
      <c r="AP45"/>
      <c r="AQ45"/>
      <c r="AR45"/>
      <c r="AS45"/>
      <c r="AT45"/>
      <c r="AU45"/>
      <c r="AV45"/>
      <c r="AW45"/>
      <c r="AX45"/>
      <c r="AY45"/>
      <c r="AZ45"/>
      <c r="BA45"/>
      <c r="BB45"/>
      <c r="BC45"/>
      <c r="BD45"/>
      <c r="BE45"/>
      <c r="BF45"/>
      <c r="BG45"/>
      <c r="BH45"/>
      <c r="BK45" s="18"/>
      <c r="BL45" s="29"/>
      <c r="BM45" s="29"/>
      <c r="BO45" s="31"/>
      <c r="BP45" s="29"/>
      <c r="BQ45"/>
    </row>
    <row r="46" spans="1:69" s="5" customFormat="1" ht="15.65" customHeight="1" x14ac:dyDescent="0.35">
      <c r="A46" s="8"/>
      <c r="B46" s="8"/>
      <c r="C46" s="8"/>
      <c r="E46" s="8"/>
      <c r="F46" s="2"/>
      <c r="G46" s="38"/>
      <c r="H46" s="38"/>
      <c r="I46" s="100">
        <f>I45*$F$29</f>
        <v>10968.818617149329</v>
      </c>
      <c r="J46" s="100">
        <f t="shared" ref="J46:T46" si="7">J45*$F$29</f>
        <v>10121.318862307693</v>
      </c>
      <c r="K46" s="100">
        <f t="shared" si="7"/>
        <v>10968.818617149329</v>
      </c>
      <c r="L46" s="100">
        <f t="shared" si="7"/>
        <v>13284.231006778846</v>
      </c>
      <c r="M46" s="100">
        <f t="shared" si="7"/>
        <v>16447.143151250002</v>
      </c>
      <c r="N46" s="100">
        <f t="shared" si="7"/>
        <v>19610.055295721158</v>
      </c>
      <c r="O46" s="100">
        <f t="shared" si="7"/>
        <v>21925.467685350675</v>
      </c>
      <c r="P46" s="100">
        <f t="shared" si="7"/>
        <v>22772.967440192311</v>
      </c>
      <c r="Q46" s="100">
        <f t="shared" si="7"/>
        <v>21925.467685350675</v>
      </c>
      <c r="R46" s="100">
        <f t="shared" si="7"/>
        <v>19610.055295721158</v>
      </c>
      <c r="S46" s="100">
        <f t="shared" si="7"/>
        <v>16447.143151250002</v>
      </c>
      <c r="T46" s="100">
        <f t="shared" si="7"/>
        <v>13284.231006778846</v>
      </c>
      <c r="U46" s="23"/>
      <c r="V46" s="23"/>
      <c r="W46" s="23"/>
      <c r="X46" s="23"/>
      <c r="Y46"/>
      <c r="Z46"/>
      <c r="AA46"/>
      <c r="AB46"/>
      <c r="AC46"/>
      <c r="AD46"/>
      <c r="AE46"/>
      <c r="AF46"/>
      <c r="AG46"/>
      <c r="AH46"/>
      <c r="AI46"/>
      <c r="AJ46"/>
      <c r="AK46"/>
      <c r="AL46"/>
      <c r="AM46"/>
      <c r="AN46"/>
      <c r="AO46"/>
      <c r="AP46"/>
      <c r="AQ46"/>
      <c r="AR46"/>
      <c r="AS46"/>
      <c r="AT46"/>
      <c r="AU46"/>
      <c r="AV46"/>
      <c r="AW46"/>
      <c r="AX46"/>
      <c r="AY46"/>
      <c r="AZ46"/>
      <c r="BA46"/>
      <c r="BB46"/>
      <c r="BC46"/>
      <c r="BD46"/>
      <c r="BE46"/>
      <c r="BF46"/>
      <c r="BG46"/>
      <c r="BH46"/>
      <c r="BI46" s="2"/>
      <c r="BJ46" s="2"/>
      <c r="BK46" s="18"/>
      <c r="BL46" s="29"/>
      <c r="BM46" s="29"/>
      <c r="BN46" s="2"/>
      <c r="BO46" s="31"/>
      <c r="BP46" s="29"/>
      <c r="BQ46"/>
    </row>
    <row r="47" spans="1:69" s="6" customFormat="1" ht="15.65" customHeight="1" x14ac:dyDescent="0.35">
      <c r="A47" s="8"/>
      <c r="B47" s="15"/>
      <c r="C47" s="2"/>
      <c r="D47" s="3"/>
      <c r="E47" s="2"/>
      <c r="F47" s="2"/>
      <c r="G47" s="38"/>
      <c r="H47" s="38"/>
      <c r="J47" s="23"/>
      <c r="K47" s="23"/>
      <c r="L47" s="23"/>
      <c r="M47" s="23"/>
      <c r="N47" s="23"/>
      <c r="O47" s="23"/>
      <c r="P47" s="23"/>
      <c r="Q47" s="23"/>
      <c r="R47" s="23"/>
      <c r="S47" s="23"/>
      <c r="T47" s="23"/>
      <c r="U47" s="23"/>
      <c r="V47" s="23"/>
      <c r="W47" s="23"/>
      <c r="X47" s="23"/>
      <c r="Y47"/>
      <c r="Z47"/>
      <c r="AA47"/>
      <c r="AB47"/>
      <c r="AC47"/>
      <c r="AD47"/>
      <c r="AE47"/>
      <c r="AF47"/>
      <c r="AG47"/>
      <c r="AH47"/>
      <c r="AI47"/>
      <c r="AJ47"/>
      <c r="AK47"/>
      <c r="AL47"/>
      <c r="AM47"/>
      <c r="AN47"/>
      <c r="AO47"/>
      <c r="AP47"/>
      <c r="AQ47"/>
      <c r="AR47"/>
      <c r="AS47"/>
      <c r="AT47"/>
      <c r="AU47"/>
      <c r="AV47"/>
      <c r="AW47"/>
      <c r="AX47"/>
      <c r="AY47"/>
      <c r="AZ47"/>
      <c r="BA47"/>
      <c r="BB47"/>
      <c r="BC47"/>
      <c r="BD47"/>
      <c r="BE47"/>
      <c r="BF47"/>
      <c r="BG47"/>
      <c r="BH47"/>
      <c r="BI47" s="2"/>
      <c r="BJ47" s="2"/>
      <c r="BK47" s="18"/>
      <c r="BL47" s="29"/>
      <c r="BM47" s="29"/>
      <c r="BN47" s="2"/>
      <c r="BO47" s="31"/>
      <c r="BP47" s="29"/>
      <c r="BQ47"/>
    </row>
    <row r="48" spans="1:69" s="8" customFormat="1" ht="15.5" x14ac:dyDescent="0.35">
      <c r="B48" s="15"/>
      <c r="C48" s="24"/>
      <c r="D48" s="5"/>
      <c r="E48" s="5"/>
      <c r="F48" s="5"/>
      <c r="G48" s="38"/>
      <c r="H48" s="38"/>
      <c r="J48" s="23"/>
      <c r="K48" s="23"/>
      <c r="L48" s="23"/>
      <c r="M48" s="23"/>
      <c r="N48" s="23"/>
      <c r="O48" s="23"/>
      <c r="P48" s="23"/>
      <c r="Q48" s="23"/>
      <c r="R48" s="23"/>
      <c r="S48" s="23"/>
      <c r="T48" s="23"/>
      <c r="U48" s="23"/>
      <c r="V48" s="23"/>
      <c r="W48" s="23"/>
      <c r="X48" s="23"/>
      <c r="Y48"/>
      <c r="Z48"/>
      <c r="AA48"/>
      <c r="AB48"/>
      <c r="AC48"/>
      <c r="AD48"/>
      <c r="AE48"/>
      <c r="AF48"/>
      <c r="AG48"/>
      <c r="AH48"/>
      <c r="AI48"/>
      <c r="AJ48"/>
      <c r="AK48"/>
      <c r="AL48"/>
      <c r="AM48"/>
      <c r="AN48"/>
      <c r="AO48"/>
      <c r="AP48"/>
      <c r="AQ48"/>
      <c r="AR48"/>
      <c r="AS48"/>
      <c r="AT48"/>
      <c r="AU48"/>
      <c r="AV48"/>
      <c r="AW48"/>
      <c r="AX48"/>
      <c r="AY48"/>
      <c r="AZ48"/>
      <c r="BA48"/>
      <c r="BB48"/>
      <c r="BC48"/>
      <c r="BD48"/>
      <c r="BE48"/>
      <c r="BF48"/>
      <c r="BG48"/>
      <c r="BH48"/>
      <c r="BI48" s="2"/>
      <c r="BJ48" s="2"/>
      <c r="BK48" s="18"/>
      <c r="BL48" s="29"/>
      <c r="BM48" s="29"/>
      <c r="BN48" s="2"/>
      <c r="BO48" s="31"/>
      <c r="BP48" s="29"/>
      <c r="BQ48"/>
    </row>
    <row r="49" spans="1:69" s="8" customFormat="1" ht="15.5" x14ac:dyDescent="0.35">
      <c r="A49" s="2"/>
      <c r="B49" s="6"/>
      <c r="C49" s="84"/>
      <c r="D49" s="6"/>
      <c r="E49" s="6"/>
      <c r="F49" s="6"/>
      <c r="G49" s="2"/>
      <c r="H49" s="2"/>
      <c r="J49" s="23"/>
      <c r="K49" s="23"/>
      <c r="L49" s="23"/>
      <c r="M49" s="23"/>
      <c r="N49" s="23"/>
      <c r="O49" s="23"/>
      <c r="P49" s="23"/>
      <c r="Q49" s="23"/>
      <c r="R49" s="23"/>
      <c r="S49" s="23"/>
      <c r="T49" s="23"/>
      <c r="U49" s="23"/>
      <c r="V49" s="23"/>
      <c r="W49" s="23"/>
      <c r="X49" s="23"/>
      <c r="Y49"/>
      <c r="Z49"/>
      <c r="AA49"/>
      <c r="AB49"/>
      <c r="AC49"/>
      <c r="AD49"/>
      <c r="AE49"/>
      <c r="AF49"/>
      <c r="AG49"/>
      <c r="AH49"/>
      <c r="AI49"/>
      <c r="AJ49"/>
      <c r="AK49"/>
      <c r="AL49"/>
      <c r="AM49"/>
      <c r="AN49"/>
      <c r="AO49"/>
      <c r="AP49"/>
      <c r="AQ49"/>
      <c r="AR49"/>
      <c r="AS49"/>
      <c r="AT49"/>
      <c r="AU49"/>
      <c r="AV49"/>
      <c r="AW49"/>
      <c r="AX49"/>
      <c r="AY49"/>
      <c r="AZ49"/>
      <c r="BA49"/>
      <c r="BB49"/>
      <c r="BC49"/>
      <c r="BD49"/>
      <c r="BE49"/>
      <c r="BF49"/>
      <c r="BG49"/>
      <c r="BH49"/>
      <c r="BI49" s="2"/>
      <c r="BJ49" s="2"/>
      <c r="BK49" s="18"/>
      <c r="BL49" s="29"/>
      <c r="BM49" s="29"/>
      <c r="BN49" s="2"/>
      <c r="BO49" s="31"/>
      <c r="BP49" s="29"/>
      <c r="BQ49"/>
    </row>
    <row r="50" spans="1:69" s="8" customFormat="1" ht="15.5" x14ac:dyDescent="0.35">
      <c r="A50" s="5"/>
      <c r="G50" s="5"/>
      <c r="H50" s="5"/>
      <c r="I50" s="23"/>
      <c r="J50" s="23"/>
      <c r="K50" s="23"/>
      <c r="L50" s="23"/>
      <c r="M50" s="23"/>
      <c r="N50" s="23"/>
      <c r="O50" s="23"/>
      <c r="P50" s="23"/>
      <c r="Q50" s="23"/>
      <c r="R50" s="23"/>
      <c r="S50" s="23"/>
      <c r="T50" s="23"/>
      <c r="U50" s="23"/>
      <c r="V50" s="23"/>
      <c r="W50" s="23"/>
      <c r="X50" s="23"/>
      <c r="Y50"/>
      <c r="Z50"/>
      <c r="AA50"/>
      <c r="AB50"/>
      <c r="AC50"/>
      <c r="AD50"/>
      <c r="AE50"/>
      <c r="AF50"/>
      <c r="AG50"/>
      <c r="AH50"/>
      <c r="AI50"/>
      <c r="AJ50"/>
      <c r="AK50"/>
      <c r="AL50"/>
      <c r="AM50"/>
      <c r="AN50"/>
      <c r="AO50"/>
      <c r="AP50"/>
      <c r="AQ50"/>
      <c r="AR50"/>
      <c r="AS50"/>
      <c r="AT50"/>
      <c r="AU50"/>
      <c r="AV50"/>
      <c r="AW50"/>
      <c r="AX50"/>
      <c r="AY50"/>
      <c r="AZ50"/>
      <c r="BA50"/>
      <c r="BB50"/>
      <c r="BC50"/>
      <c r="BD50"/>
      <c r="BE50"/>
      <c r="BF50"/>
      <c r="BG50"/>
      <c r="BH50"/>
      <c r="BI50" s="2"/>
      <c r="BJ50" s="2"/>
      <c r="BK50" s="18"/>
      <c r="BL50" s="29"/>
      <c r="BM50" s="29"/>
      <c r="BN50" s="2"/>
      <c r="BO50" s="31"/>
      <c r="BP50" s="29"/>
      <c r="BQ50"/>
    </row>
    <row r="51" spans="1:69" s="8" customFormat="1" ht="15.5" x14ac:dyDescent="0.35">
      <c r="A51" s="6"/>
      <c r="G51" s="6"/>
      <c r="H51" s="6"/>
      <c r="J51" s="23"/>
      <c r="K51" s="23"/>
      <c r="L51" s="23"/>
      <c r="M51" s="23"/>
      <c r="N51" s="23"/>
      <c r="O51" s="23"/>
      <c r="P51" s="23"/>
      <c r="Q51" s="23"/>
      <c r="R51" s="23"/>
      <c r="T51" s="23"/>
      <c r="U51" s="31"/>
      <c r="V51" s="23"/>
      <c r="W51" s="23"/>
      <c r="X51" s="23"/>
      <c r="Y51"/>
      <c r="Z51"/>
      <c r="AA51"/>
      <c r="AB51"/>
      <c r="AC51"/>
      <c r="AD51"/>
      <c r="AE51"/>
      <c r="AF51"/>
      <c r="AG51"/>
      <c r="AH51"/>
      <c r="AI51"/>
      <c r="AJ51"/>
      <c r="AK51"/>
      <c r="AL51"/>
      <c r="AM51"/>
      <c r="AN51"/>
      <c r="AO51"/>
      <c r="AP51"/>
      <c r="AQ51"/>
      <c r="AR51"/>
      <c r="AS51"/>
      <c r="AT51"/>
      <c r="AU51"/>
      <c r="AV51"/>
      <c r="AW51"/>
      <c r="AX51"/>
      <c r="AY51"/>
      <c r="AZ51"/>
      <c r="BA51"/>
      <c r="BB51"/>
      <c r="BC51"/>
      <c r="BD51"/>
      <c r="BE51"/>
      <c r="BF51"/>
      <c r="BG51"/>
      <c r="BH51"/>
      <c r="BI51" s="2"/>
      <c r="BJ51" s="2"/>
      <c r="BK51" s="18"/>
      <c r="BL51" s="29"/>
      <c r="BM51" s="29"/>
      <c r="BN51" s="2"/>
      <c r="BO51" s="31"/>
      <c r="BP51" s="29"/>
      <c r="BQ51"/>
    </row>
    <row r="52" spans="1:69" s="8" customFormat="1" ht="15.5" x14ac:dyDescent="0.35">
      <c r="J52" s="23"/>
      <c r="K52" s="23"/>
      <c r="L52" s="23"/>
      <c r="M52" s="23"/>
      <c r="N52" s="23"/>
      <c r="O52" s="23"/>
      <c r="P52" s="23"/>
      <c r="Q52" s="23"/>
      <c r="R52" s="23"/>
      <c r="S52" s="23"/>
      <c r="T52" s="23"/>
      <c r="U52" s="23"/>
      <c r="V52" s="23"/>
      <c r="W52" s="23"/>
      <c r="X52" s="23"/>
      <c r="Y52"/>
      <c r="Z52"/>
      <c r="AA52"/>
      <c r="AB52"/>
      <c r="AC52"/>
      <c r="AD52"/>
      <c r="AE52"/>
      <c r="AF52"/>
      <c r="AG52"/>
      <c r="AH52"/>
      <c r="AI52"/>
      <c r="AJ52"/>
      <c r="AK52"/>
      <c r="AL52"/>
      <c r="AM52"/>
      <c r="AN52"/>
      <c r="AO52"/>
      <c r="AP52"/>
      <c r="AQ52"/>
      <c r="AR52"/>
      <c r="AS52"/>
      <c r="AT52"/>
      <c r="AU52"/>
      <c r="AV52"/>
      <c r="AW52"/>
      <c r="AX52"/>
      <c r="AY52"/>
      <c r="AZ52"/>
      <c r="BA52"/>
      <c r="BB52"/>
      <c r="BC52"/>
      <c r="BD52"/>
      <c r="BE52"/>
      <c r="BF52"/>
      <c r="BG52"/>
      <c r="BH52"/>
      <c r="BI52" s="2"/>
      <c r="BJ52" s="2"/>
      <c r="BK52" s="18"/>
      <c r="BL52" s="29"/>
      <c r="BM52" s="29"/>
      <c r="BN52" s="2"/>
      <c r="BO52" s="31"/>
      <c r="BP52" s="29"/>
      <c r="BQ52"/>
    </row>
    <row r="53" spans="1:69" s="8" customFormat="1" ht="15.5" x14ac:dyDescent="0.35">
      <c r="I53" s="3"/>
      <c r="L53" s="23"/>
      <c r="M53" s="23"/>
      <c r="N53" s="23"/>
      <c r="O53" s="23"/>
      <c r="P53" s="23"/>
      <c r="Q53" s="23"/>
      <c r="R53" s="23"/>
      <c r="S53" s="23"/>
      <c r="T53" s="23"/>
      <c r="U53" s="16"/>
      <c r="V53" s="23"/>
      <c r="W53" s="23"/>
      <c r="X53" s="23"/>
      <c r="Y53"/>
      <c r="Z53"/>
      <c r="AA53"/>
      <c r="AB53"/>
      <c r="AC53"/>
      <c r="AD53"/>
      <c r="AE53"/>
      <c r="AF53" s="23"/>
      <c r="AG53" s="23"/>
      <c r="AH53" s="23"/>
      <c r="AI53" s="2"/>
      <c r="AJ53" s="2"/>
      <c r="AK53" s="2"/>
      <c r="AL53" s="2"/>
      <c r="AM53" s="2"/>
      <c r="AN53" s="2"/>
      <c r="AO53" s="2"/>
      <c r="AP53" s="2"/>
      <c r="AQ53" s="2"/>
      <c r="AR53" s="2"/>
      <c r="AS53" s="2"/>
      <c r="AT53" s="2"/>
      <c r="AU53" s="2"/>
      <c r="AV53" s="2"/>
      <c r="AW53" s="2"/>
      <c r="AX53" s="2"/>
      <c r="AY53" s="2"/>
      <c r="AZ53" s="2"/>
      <c r="BA53" s="2"/>
      <c r="BB53" s="2"/>
      <c r="BC53" s="2"/>
      <c r="BD53" s="2"/>
      <c r="BE53" s="2"/>
      <c r="BF53" s="2"/>
      <c r="BG53" s="2"/>
      <c r="BH53" s="2"/>
      <c r="BI53" s="2"/>
      <c r="BJ53" s="2"/>
      <c r="BK53" s="2"/>
      <c r="BL53" s="2"/>
      <c r="BM53" s="2"/>
      <c r="BN53" s="2"/>
      <c r="BO53" s="2"/>
    </row>
    <row r="54" spans="1:69" s="8" customFormat="1" x14ac:dyDescent="0.3">
      <c r="I54" s="3"/>
      <c r="L54" s="23"/>
      <c r="M54" s="23"/>
      <c r="N54" s="23"/>
      <c r="O54" s="23"/>
      <c r="P54" s="23"/>
      <c r="Q54" s="23"/>
      <c r="R54" s="23"/>
      <c r="S54" s="23"/>
      <c r="T54" s="23"/>
      <c r="U54" s="23"/>
      <c r="V54" s="23"/>
      <c r="W54" s="23"/>
      <c r="X54" s="23"/>
      <c r="Y54" s="19" t="s">
        <v>163</v>
      </c>
      <c r="Z54" s="19"/>
      <c r="AA54" s="19"/>
      <c r="AB54" s="19"/>
      <c r="AC54" s="19"/>
      <c r="AD54" s="19">
        <f>Burden!F23</f>
        <v>7.5</v>
      </c>
      <c r="AE54" s="19" t="s">
        <v>164</v>
      </c>
      <c r="AF54" s="19"/>
      <c r="AG54" s="19"/>
      <c r="AH54" s="19"/>
      <c r="AI54" s="2"/>
      <c r="AJ54" s="2"/>
      <c r="AK54" s="2"/>
      <c r="AL54" s="2"/>
      <c r="AM54" s="2"/>
      <c r="AN54" s="2"/>
      <c r="AO54" s="2"/>
      <c r="AP54" s="2"/>
      <c r="AQ54" s="2"/>
      <c r="AR54" s="2"/>
      <c r="AS54" s="2"/>
      <c r="AT54" s="2"/>
      <c r="AU54" s="2"/>
      <c r="AV54" s="2"/>
      <c r="AW54" s="2"/>
      <c r="AX54" s="2"/>
      <c r="AY54" s="2"/>
      <c r="AZ54" s="2"/>
      <c r="BA54" s="2"/>
      <c r="BB54" s="2"/>
      <c r="BC54" s="2"/>
      <c r="BD54" s="2"/>
      <c r="BE54" s="2"/>
      <c r="BF54" s="2"/>
      <c r="BG54" s="2"/>
      <c r="BH54" s="2"/>
      <c r="BI54" s="2"/>
      <c r="BJ54" s="2"/>
      <c r="BK54" s="2"/>
      <c r="BL54" s="2"/>
      <c r="BM54" s="2"/>
      <c r="BN54" s="2"/>
      <c r="BO54" s="2"/>
    </row>
    <row r="55" spans="1:69" s="8" customFormat="1" x14ac:dyDescent="0.3">
      <c r="I55" s="3"/>
      <c r="L55" s="23"/>
      <c r="M55" s="23"/>
      <c r="N55" s="23"/>
      <c r="O55" s="23"/>
      <c r="P55" s="23"/>
      <c r="Q55" s="23"/>
      <c r="R55" s="23"/>
      <c r="S55" s="23"/>
      <c r="T55" s="23"/>
      <c r="U55" s="23"/>
      <c r="V55" s="23"/>
      <c r="W55" s="23"/>
      <c r="X55" s="23"/>
      <c r="Y55" s="19"/>
      <c r="Z55" s="19" t="s">
        <v>165</v>
      </c>
      <c r="AA55" s="19"/>
      <c r="AB55" s="19"/>
      <c r="AC55" s="19"/>
      <c r="AD55" s="19"/>
      <c r="AE55" s="19"/>
      <c r="AF55" s="19"/>
      <c r="AG55" s="19"/>
      <c r="AH55" s="19"/>
      <c r="AI55" s="2"/>
      <c r="AJ55" s="2"/>
      <c r="AK55" s="2"/>
      <c r="AL55" s="2"/>
      <c r="AM55" s="2"/>
      <c r="AN55" s="2"/>
      <c r="AO55" s="2"/>
      <c r="AP55" s="2"/>
      <c r="AQ55" s="2"/>
      <c r="AR55" s="2"/>
      <c r="AS55" s="2"/>
      <c r="AT55" s="2"/>
      <c r="AU55" s="2"/>
      <c r="AV55" s="2"/>
      <c r="AW55" s="2"/>
      <c r="AX55" s="2"/>
      <c r="AY55" s="2"/>
      <c r="AZ55" s="2"/>
      <c r="BA55" s="2"/>
      <c r="BB55" s="2"/>
      <c r="BC55" s="2"/>
      <c r="BD55" s="2"/>
      <c r="BE55" s="2"/>
      <c r="BF55" s="2"/>
      <c r="BG55" s="2"/>
      <c r="BH55" s="2"/>
      <c r="BI55" s="2"/>
      <c r="BJ55" s="2"/>
      <c r="BK55" s="2"/>
      <c r="BL55" s="2"/>
      <c r="BM55" s="2"/>
      <c r="BN55" s="2"/>
      <c r="BO55" s="2"/>
    </row>
    <row r="56" spans="1:69" s="8" customFormat="1" x14ac:dyDescent="0.3">
      <c r="I56" s="3"/>
      <c r="L56" s="23"/>
      <c r="M56" s="23"/>
      <c r="N56" s="23"/>
      <c r="O56" s="23"/>
      <c r="P56" s="23"/>
      <c r="Q56" s="23"/>
      <c r="R56" s="23"/>
      <c r="S56" s="23"/>
      <c r="T56" s="23"/>
      <c r="U56" s="23"/>
      <c r="V56" s="23"/>
      <c r="W56" s="23"/>
      <c r="X56" s="23"/>
      <c r="Y56" s="19" t="s">
        <v>166</v>
      </c>
      <c r="Z56" s="19"/>
      <c r="AA56" s="19"/>
      <c r="AB56" s="19"/>
      <c r="AC56" s="19"/>
      <c r="AD56" s="19"/>
      <c r="AE56" s="19"/>
      <c r="AF56" s="19"/>
      <c r="AG56" s="19"/>
      <c r="AH56" s="19"/>
      <c r="AI56" s="2"/>
      <c r="AJ56" s="2"/>
      <c r="AK56" s="2"/>
      <c r="AL56" s="2"/>
      <c r="AM56" s="2"/>
      <c r="AN56" s="2"/>
      <c r="AO56" s="2"/>
      <c r="AP56" s="2"/>
      <c r="AQ56" s="2"/>
      <c r="AR56" s="2"/>
      <c r="AS56" s="2"/>
      <c r="AT56" s="2"/>
      <c r="AU56" s="2"/>
      <c r="AV56" s="2"/>
      <c r="AW56" s="2"/>
      <c r="AX56" s="2"/>
      <c r="AY56" s="2"/>
      <c r="AZ56" s="2"/>
      <c r="BA56" s="2"/>
      <c r="BB56" s="2"/>
      <c r="BC56" s="2"/>
      <c r="BD56" s="2"/>
      <c r="BE56" s="2"/>
      <c r="BF56" s="2"/>
      <c r="BG56" s="2"/>
      <c r="BH56" s="2"/>
      <c r="BI56" s="2"/>
      <c r="BJ56" s="2"/>
      <c r="BK56" s="2"/>
      <c r="BL56" s="2"/>
      <c r="BM56" s="2"/>
      <c r="BN56" s="2"/>
      <c r="BO56" s="2"/>
    </row>
    <row r="57" spans="1:69" s="8" customFormat="1" x14ac:dyDescent="0.3">
      <c r="I57" s="3"/>
      <c r="L57" s="23"/>
      <c r="M57" s="23"/>
      <c r="N57" s="23"/>
      <c r="O57" s="23"/>
      <c r="P57" s="23"/>
      <c r="Q57" s="23"/>
      <c r="R57" s="23"/>
      <c r="S57" s="23"/>
      <c r="T57" s="23"/>
      <c r="U57" s="23"/>
      <c r="V57" s="23"/>
      <c r="W57" s="23"/>
      <c r="X57" s="23"/>
      <c r="Y57" s="19" t="s">
        <v>167</v>
      </c>
      <c r="Z57" s="19" t="s">
        <v>168</v>
      </c>
      <c r="AA57" s="19"/>
      <c r="AB57" s="19"/>
      <c r="AC57" s="19"/>
      <c r="AD57" s="19"/>
      <c r="AE57" s="19"/>
      <c r="AF57" s="19"/>
      <c r="AG57" s="19"/>
      <c r="AH57" s="19"/>
      <c r="AI57" s="2"/>
      <c r="AJ57" s="2"/>
      <c r="AK57" s="2"/>
      <c r="AL57" s="2"/>
      <c r="AM57" s="2"/>
      <c r="AN57" s="2"/>
      <c r="AO57" s="2"/>
      <c r="AP57" s="2"/>
      <c r="AQ57" s="2"/>
      <c r="AR57" s="2"/>
      <c r="AS57" s="2"/>
      <c r="AT57" s="2"/>
      <c r="AU57" s="2"/>
      <c r="AV57" s="2"/>
      <c r="AW57" s="2"/>
      <c r="AX57" s="2"/>
      <c r="AY57" s="2"/>
      <c r="AZ57" s="2"/>
      <c r="BA57" s="2"/>
      <c r="BB57" s="2"/>
      <c r="BC57" s="2"/>
      <c r="BD57" s="2"/>
      <c r="BE57" s="2"/>
      <c r="BF57" s="2"/>
      <c r="BG57" s="2"/>
      <c r="BH57" s="2"/>
      <c r="BI57" s="2"/>
      <c r="BJ57" s="2"/>
      <c r="BK57" s="2"/>
      <c r="BL57" s="2"/>
      <c r="BM57" s="2"/>
      <c r="BN57" s="2"/>
      <c r="BO57" s="2"/>
    </row>
    <row r="58" spans="1:69" s="8" customFormat="1" x14ac:dyDescent="0.3">
      <c r="I58" s="3"/>
      <c r="L58" s="23"/>
      <c r="M58" s="23"/>
      <c r="N58" s="23"/>
      <c r="O58" s="23"/>
      <c r="P58" s="23"/>
      <c r="Q58" s="23"/>
      <c r="R58" s="23"/>
      <c r="S58" s="23"/>
      <c r="T58" s="23"/>
      <c r="U58" s="23"/>
      <c r="V58" s="23"/>
      <c r="W58" s="23"/>
      <c r="X58" s="23"/>
      <c r="Y58" s="19" t="s">
        <v>167</v>
      </c>
      <c r="Z58" s="19" t="s">
        <v>169</v>
      </c>
      <c r="AA58" s="19"/>
      <c r="AB58" s="19"/>
      <c r="AC58" s="19"/>
      <c r="AD58" s="19"/>
      <c r="AE58" s="19"/>
      <c r="AF58" s="19"/>
      <c r="AG58" s="19"/>
      <c r="AH58" s="19"/>
      <c r="AI58" s="2"/>
      <c r="AJ58" s="2"/>
      <c r="AK58" s="2"/>
      <c r="AL58" s="2"/>
      <c r="AM58" s="2"/>
      <c r="AN58" s="2"/>
      <c r="AO58" s="2"/>
      <c r="AP58" s="2"/>
      <c r="AQ58" s="2"/>
      <c r="AR58" s="2"/>
      <c r="AS58" s="2"/>
      <c r="AT58" s="2"/>
      <c r="AU58" s="2"/>
      <c r="AV58" s="2"/>
      <c r="AW58" s="2"/>
      <c r="AX58" s="2"/>
      <c r="AY58" s="2"/>
      <c r="AZ58" s="2"/>
      <c r="BA58" s="2"/>
      <c r="BB58" s="2"/>
      <c r="BC58" s="2"/>
      <c r="BD58" s="2"/>
      <c r="BE58" s="2"/>
      <c r="BF58" s="2"/>
      <c r="BG58" s="2"/>
      <c r="BH58" s="2"/>
      <c r="BI58" s="2"/>
      <c r="BJ58" s="2"/>
      <c r="BK58" s="2"/>
      <c r="BL58" s="2"/>
      <c r="BM58" s="2"/>
      <c r="BN58" s="2"/>
      <c r="BO58" s="2"/>
    </row>
    <row r="59" spans="1:69" s="8" customFormat="1" x14ac:dyDescent="0.3">
      <c r="I59" s="3"/>
      <c r="L59" s="23"/>
      <c r="M59" s="23"/>
      <c r="N59" s="23"/>
      <c r="O59" s="23"/>
      <c r="P59" s="23"/>
      <c r="Q59" s="23"/>
      <c r="R59" s="23"/>
      <c r="S59" s="23"/>
      <c r="T59" s="23"/>
      <c r="U59" s="23"/>
      <c r="V59" s="23"/>
      <c r="W59" s="23"/>
      <c r="X59" s="23"/>
      <c r="Y59" s="19"/>
      <c r="Z59" s="19"/>
      <c r="AA59" s="19"/>
      <c r="AB59" s="19"/>
      <c r="AC59" s="19"/>
      <c r="AD59" s="19"/>
      <c r="AE59" s="19"/>
      <c r="AF59" s="19"/>
      <c r="AG59" s="19"/>
      <c r="AH59" s="19"/>
      <c r="AI59" s="2"/>
      <c r="AJ59" s="2"/>
      <c r="AK59" s="2"/>
      <c r="AL59" s="2"/>
      <c r="AM59" s="2"/>
      <c r="AN59" s="2"/>
      <c r="AO59" s="2"/>
      <c r="AP59" s="2"/>
      <c r="AQ59" s="2"/>
      <c r="AR59" s="2"/>
      <c r="AS59" s="2"/>
      <c r="AT59" s="2"/>
      <c r="AU59" s="2"/>
      <c r="AV59" s="2"/>
      <c r="AW59" s="2"/>
    </row>
    <row r="60" spans="1:69" s="8" customFormat="1" x14ac:dyDescent="0.3">
      <c r="I60" s="3"/>
      <c r="L60" s="23"/>
      <c r="M60" s="23"/>
      <c r="N60" s="23"/>
      <c r="O60" s="23"/>
      <c r="P60" s="23"/>
      <c r="Q60" s="23"/>
      <c r="R60" s="23"/>
      <c r="S60" s="23"/>
      <c r="T60" s="23"/>
      <c r="U60" s="23"/>
      <c r="V60" s="23"/>
      <c r="W60" s="23"/>
      <c r="X60" s="23"/>
      <c r="Z60" s="2"/>
      <c r="AA60" s="2"/>
      <c r="AB60" s="23"/>
      <c r="AC60" s="23"/>
      <c r="AD60" s="23"/>
      <c r="AE60" s="23"/>
      <c r="AF60" s="23"/>
      <c r="AG60" s="23"/>
      <c r="AH60" s="23"/>
      <c r="AI60" s="2"/>
      <c r="AJ60" s="2"/>
      <c r="AK60" s="2"/>
      <c r="AL60" s="2"/>
      <c r="AM60" s="2"/>
      <c r="AN60" s="2"/>
      <c r="AO60" s="2"/>
      <c r="AP60" s="2"/>
      <c r="AQ60" s="2"/>
      <c r="AR60" s="2"/>
      <c r="AS60" s="2"/>
      <c r="AT60" s="2"/>
      <c r="AU60" s="2"/>
      <c r="AV60" s="2"/>
      <c r="AW60" s="2"/>
    </row>
    <row r="61" spans="1:69" s="8" customFormat="1" ht="16" customHeight="1" x14ac:dyDescent="0.3">
      <c r="C61" s="2"/>
      <c r="I61" s="3"/>
      <c r="L61" s="23"/>
      <c r="M61" s="23"/>
      <c r="N61" s="23"/>
      <c r="O61" s="23"/>
      <c r="P61" s="23"/>
      <c r="Q61" s="23"/>
      <c r="R61" s="23"/>
      <c r="S61" s="23"/>
      <c r="T61" s="23"/>
      <c r="U61" s="23"/>
      <c r="V61" s="23"/>
      <c r="W61" s="23"/>
      <c r="X61" s="23"/>
      <c r="Y61" s="2"/>
      <c r="Z61" s="2"/>
      <c r="AA61" s="2"/>
      <c r="AB61" s="23"/>
      <c r="AC61" s="23"/>
      <c r="AD61" s="23"/>
      <c r="AE61" s="23"/>
      <c r="AF61" s="23"/>
      <c r="AG61" s="23"/>
      <c r="AH61" s="23"/>
      <c r="AI61" s="2"/>
      <c r="AJ61" s="2"/>
      <c r="AK61" s="2"/>
      <c r="AL61" s="2"/>
      <c r="AM61" s="2"/>
      <c r="AN61" s="2"/>
      <c r="AO61" s="2"/>
      <c r="AP61" s="2"/>
      <c r="AQ61" s="2"/>
      <c r="AR61" s="2"/>
      <c r="AS61" s="2"/>
      <c r="AT61" s="2"/>
      <c r="AU61" s="2"/>
      <c r="AV61" s="2"/>
      <c r="AW61" s="2"/>
    </row>
    <row r="62" spans="1:69" s="8" customFormat="1" ht="16" customHeight="1" x14ac:dyDescent="0.3">
      <c r="I62" s="3"/>
      <c r="L62" s="23"/>
      <c r="M62" s="23"/>
      <c r="N62" s="23"/>
      <c r="O62" s="23"/>
      <c r="P62" s="23"/>
      <c r="Q62" s="23"/>
      <c r="R62" s="23"/>
      <c r="S62" s="23"/>
      <c r="T62" s="23"/>
      <c r="U62" s="23"/>
      <c r="V62" s="23"/>
      <c r="W62" s="23"/>
      <c r="X62" s="23"/>
      <c r="Y62" s="19"/>
      <c r="Z62" s="2"/>
      <c r="AA62" s="2"/>
      <c r="AB62" s="23"/>
      <c r="AC62" s="23"/>
      <c r="AD62" s="23"/>
      <c r="AE62" s="23"/>
      <c r="AF62" s="23"/>
      <c r="AG62" s="23"/>
      <c r="AH62" s="23"/>
      <c r="AI62" s="2"/>
      <c r="AJ62" s="2"/>
      <c r="AK62" s="2"/>
      <c r="AL62" s="2"/>
      <c r="AM62" s="2"/>
      <c r="AN62" s="2"/>
      <c r="AO62" s="2"/>
      <c r="AP62" s="2"/>
      <c r="AQ62" s="2"/>
      <c r="AR62" s="2"/>
      <c r="AS62" s="2"/>
      <c r="AT62" s="2"/>
      <c r="AU62" s="2"/>
      <c r="AV62" s="2"/>
      <c r="AW62" s="2"/>
    </row>
    <row r="63" spans="1:69" s="8" customFormat="1" ht="16" customHeight="1" x14ac:dyDescent="0.3">
      <c r="I63" s="3"/>
      <c r="L63" s="23"/>
      <c r="M63" s="23"/>
      <c r="N63" s="23"/>
      <c r="O63" s="23"/>
      <c r="P63" s="23"/>
      <c r="Q63" s="23"/>
      <c r="R63" s="23"/>
      <c r="S63" s="23"/>
      <c r="T63" s="23"/>
      <c r="U63" s="23"/>
      <c r="V63" s="23"/>
      <c r="W63" s="23"/>
      <c r="X63" s="23"/>
      <c r="Y63" s="2"/>
      <c r="Z63" s="2"/>
      <c r="AA63" s="2"/>
      <c r="AB63" s="23"/>
      <c r="AC63" s="23"/>
      <c r="AD63" s="23"/>
      <c r="AE63" s="23"/>
      <c r="AF63" s="23"/>
      <c r="AG63" s="23"/>
      <c r="AH63" s="23"/>
      <c r="AI63" s="2"/>
      <c r="AJ63" s="2"/>
      <c r="AK63" s="2"/>
      <c r="AL63" s="2"/>
      <c r="AM63" s="2"/>
      <c r="AN63" s="2"/>
      <c r="AO63" s="2"/>
      <c r="AP63" s="2"/>
      <c r="AQ63" s="2"/>
      <c r="AR63" s="2"/>
      <c r="AS63" s="2"/>
      <c r="AT63" s="2"/>
      <c r="AU63" s="2"/>
      <c r="AV63" s="2"/>
      <c r="AW63" s="2"/>
    </row>
    <row r="64" spans="1:69" s="8" customFormat="1" ht="16" customHeight="1" x14ac:dyDescent="0.3">
      <c r="I64" s="3"/>
      <c r="L64" s="23"/>
      <c r="M64" s="23"/>
      <c r="N64" s="23"/>
      <c r="O64" s="23"/>
      <c r="P64" s="23"/>
      <c r="Q64" s="23"/>
      <c r="R64" s="23"/>
      <c r="S64" s="23"/>
      <c r="T64" s="23"/>
      <c r="U64" s="23"/>
      <c r="V64" s="23"/>
      <c r="W64" s="23"/>
      <c r="X64" s="23"/>
      <c r="Y64" s="2"/>
      <c r="Z64" s="2"/>
      <c r="AA64" s="2"/>
      <c r="AB64" s="23"/>
      <c r="AC64" s="23"/>
      <c r="AD64" s="23"/>
      <c r="AE64" s="23"/>
      <c r="AF64" s="23"/>
      <c r="AG64" s="23"/>
      <c r="AH64" s="23"/>
      <c r="AI64" s="2"/>
      <c r="AJ64" s="2"/>
      <c r="AK64" s="2"/>
      <c r="AL64" s="2"/>
      <c r="AM64" s="2"/>
      <c r="AN64" s="2"/>
      <c r="AO64" s="2"/>
      <c r="AP64" s="2"/>
      <c r="AQ64" s="2"/>
      <c r="AR64" s="2"/>
      <c r="AS64" s="2"/>
      <c r="AT64" s="2"/>
      <c r="AU64" s="2"/>
      <c r="AV64" s="2"/>
      <c r="AW64" s="2"/>
    </row>
    <row r="65" spans="6:67" s="8" customFormat="1" ht="16" customHeight="1" x14ac:dyDescent="0.3">
      <c r="I65" s="3"/>
      <c r="L65" s="23"/>
      <c r="M65" s="23"/>
      <c r="N65" s="23"/>
      <c r="O65" s="23"/>
      <c r="P65" s="23"/>
      <c r="Q65" s="23"/>
      <c r="R65" s="23"/>
      <c r="S65" s="23"/>
      <c r="T65" s="23"/>
      <c r="U65" s="23"/>
      <c r="V65" s="23"/>
      <c r="W65" s="23"/>
      <c r="X65" s="23"/>
      <c r="Y65" s="19"/>
      <c r="Z65" s="2"/>
      <c r="AA65" s="2"/>
      <c r="AB65" s="23"/>
      <c r="AC65" s="23"/>
      <c r="AD65" s="23"/>
      <c r="AE65" s="23"/>
      <c r="AF65" s="23"/>
      <c r="AG65" s="23"/>
      <c r="AH65" s="23"/>
      <c r="AI65" s="2"/>
      <c r="AJ65" s="2"/>
      <c r="AK65" s="2"/>
      <c r="AL65" s="2"/>
      <c r="AM65" s="2"/>
      <c r="AN65" s="2"/>
      <c r="AO65" s="2"/>
      <c r="AP65" s="2"/>
      <c r="AQ65" s="2"/>
      <c r="AR65" s="2"/>
      <c r="AS65" s="2"/>
      <c r="AT65" s="2"/>
      <c r="AU65" s="2"/>
      <c r="AV65" s="2"/>
      <c r="AW65" s="2"/>
    </row>
    <row r="66" spans="6:67" s="8" customFormat="1" ht="16" customHeight="1" x14ac:dyDescent="0.3">
      <c r="I66" s="3"/>
      <c r="L66" s="23"/>
      <c r="M66" s="23"/>
      <c r="N66" s="23"/>
      <c r="O66" s="23"/>
      <c r="P66" s="23"/>
      <c r="Q66" s="23"/>
      <c r="R66" s="23"/>
      <c r="S66" s="23"/>
      <c r="T66" s="23"/>
      <c r="U66" s="23"/>
      <c r="V66" s="23"/>
      <c r="W66" s="23"/>
      <c r="X66" s="23"/>
      <c r="Y66" s="19"/>
      <c r="Z66" s="2"/>
      <c r="AA66" s="2"/>
      <c r="AB66" s="23"/>
      <c r="AC66" s="23"/>
      <c r="AD66" s="23"/>
      <c r="AE66" s="23"/>
      <c r="AF66" s="23"/>
      <c r="AG66" s="23"/>
      <c r="AH66" s="23"/>
      <c r="AI66" s="2"/>
      <c r="AJ66" s="2"/>
      <c r="AK66" s="2"/>
      <c r="AL66" s="2"/>
      <c r="AM66" s="2"/>
      <c r="AN66" s="2"/>
      <c r="AO66" s="2"/>
      <c r="AP66" s="2"/>
      <c r="AQ66" s="2"/>
      <c r="AR66" s="2"/>
      <c r="AS66" s="2"/>
      <c r="AT66" s="2"/>
      <c r="AU66" s="2"/>
      <c r="AV66" s="2"/>
      <c r="AW66" s="2"/>
    </row>
    <row r="67" spans="6:67" s="8" customFormat="1" ht="16" customHeight="1" x14ac:dyDescent="0.3">
      <c r="I67" s="3"/>
      <c r="L67" s="23"/>
      <c r="M67" s="23"/>
      <c r="N67" s="23"/>
      <c r="O67" s="23"/>
      <c r="P67" s="23"/>
      <c r="Q67" s="23"/>
      <c r="R67" s="23"/>
      <c r="S67" s="23"/>
      <c r="T67" s="23"/>
      <c r="U67" s="23"/>
      <c r="V67" s="23"/>
      <c r="W67" s="23"/>
      <c r="X67" s="23"/>
      <c r="Y67" s="23"/>
      <c r="Z67" s="23"/>
      <c r="AA67" s="23"/>
      <c r="AB67" s="23"/>
      <c r="AC67" s="23"/>
      <c r="AD67" s="23"/>
      <c r="AE67" s="23"/>
      <c r="AF67" s="23"/>
      <c r="AG67" s="23"/>
      <c r="AH67" s="23"/>
      <c r="AI67" s="2"/>
      <c r="AJ67" s="2"/>
      <c r="AK67" s="2"/>
      <c r="AL67" s="2"/>
      <c r="AM67" s="2"/>
      <c r="AN67" s="2"/>
      <c r="AO67" s="2"/>
      <c r="AP67" s="2"/>
      <c r="AQ67" s="2"/>
      <c r="AR67" s="2"/>
      <c r="AS67" s="2"/>
      <c r="AT67" s="2"/>
      <c r="AU67" s="2"/>
      <c r="AV67" s="2"/>
      <c r="AW67" s="2"/>
    </row>
    <row r="68" spans="6:67" s="8" customFormat="1" ht="16" customHeight="1" x14ac:dyDescent="0.3">
      <c r="L68" s="23"/>
      <c r="M68" s="23"/>
      <c r="N68" s="23"/>
      <c r="O68" s="23"/>
      <c r="P68" s="23"/>
      <c r="Q68" s="23"/>
      <c r="R68" s="23"/>
      <c r="S68" s="23"/>
      <c r="T68" s="23"/>
      <c r="U68" s="23"/>
      <c r="V68" s="23"/>
      <c r="W68" s="23"/>
      <c r="X68" s="23"/>
      <c r="Y68" s="23"/>
      <c r="Z68" s="23"/>
      <c r="AA68" s="23"/>
      <c r="AB68" s="23"/>
      <c r="AC68" s="23"/>
      <c r="AD68" s="23"/>
      <c r="AE68" s="23"/>
      <c r="AF68" s="23"/>
      <c r="AG68" s="23"/>
      <c r="AH68" s="23"/>
      <c r="AI68" s="2"/>
      <c r="AJ68" s="2"/>
      <c r="AK68" s="2"/>
      <c r="AL68" s="2"/>
      <c r="AM68" s="2"/>
      <c r="AN68" s="2"/>
      <c r="AO68" s="2"/>
      <c r="AP68" s="2"/>
      <c r="AQ68" s="2"/>
      <c r="AR68" s="2"/>
      <c r="AS68" s="2"/>
      <c r="AT68" s="2"/>
      <c r="AU68" s="2"/>
      <c r="AV68" s="2"/>
      <c r="AW68" s="2"/>
    </row>
    <row r="69" spans="6:67" s="8" customFormat="1" ht="16" customHeight="1" x14ac:dyDescent="0.3">
      <c r="L69" s="23"/>
      <c r="M69" s="23"/>
      <c r="N69" s="23"/>
      <c r="O69" s="23"/>
      <c r="P69" s="23"/>
      <c r="Q69" s="23"/>
      <c r="R69" s="23"/>
      <c r="S69" s="23"/>
      <c r="T69" s="23"/>
      <c r="U69" s="23"/>
      <c r="V69" s="23"/>
      <c r="W69" s="23"/>
      <c r="X69" s="23"/>
      <c r="Y69" s="23"/>
      <c r="Z69" s="23"/>
      <c r="AA69" s="23"/>
      <c r="AB69" s="23"/>
      <c r="AC69" s="23"/>
      <c r="AD69" s="23"/>
      <c r="AE69" s="23"/>
      <c r="AF69" s="23"/>
      <c r="AG69" s="23"/>
      <c r="AH69" s="23"/>
      <c r="AI69" s="2"/>
      <c r="AJ69" s="2"/>
      <c r="AK69" s="19"/>
      <c r="AL69" s="19"/>
      <c r="AM69" s="19"/>
      <c r="AN69" s="19"/>
      <c r="AO69" s="19"/>
      <c r="AP69" s="19"/>
      <c r="AQ69" s="19"/>
      <c r="AR69" s="19"/>
      <c r="AS69" s="19"/>
      <c r="AT69" s="19"/>
      <c r="AU69" s="19"/>
      <c r="AV69" s="19"/>
      <c r="AW69" s="2"/>
      <c r="AX69" s="2"/>
      <c r="AY69" s="2"/>
      <c r="AZ69" s="2"/>
      <c r="BA69" s="2"/>
      <c r="BB69" s="2"/>
      <c r="BC69" s="2"/>
      <c r="BD69" s="2"/>
      <c r="BE69" s="2"/>
      <c r="BF69" s="2"/>
      <c r="BG69" s="2"/>
      <c r="BH69" s="2"/>
      <c r="BI69" s="2"/>
      <c r="BJ69" s="2"/>
      <c r="BK69" s="2"/>
      <c r="BL69" s="2"/>
      <c r="BM69" s="2"/>
      <c r="BN69" s="2"/>
      <c r="BO69" s="2"/>
    </row>
    <row r="70" spans="6:67" s="8" customFormat="1" ht="16" customHeight="1" x14ac:dyDescent="0.3">
      <c r="L70" s="23"/>
      <c r="M70" s="23"/>
      <c r="N70" s="23"/>
      <c r="O70" s="23"/>
      <c r="P70" s="23"/>
      <c r="Q70" s="23"/>
      <c r="R70" s="23"/>
      <c r="S70" s="23"/>
      <c r="T70" s="23"/>
      <c r="U70" s="23"/>
      <c r="V70" s="23"/>
      <c r="W70" s="23"/>
      <c r="X70" s="23"/>
      <c r="Y70" s="23"/>
      <c r="Z70" s="23"/>
      <c r="AA70" s="23"/>
      <c r="AB70" s="23"/>
      <c r="AC70" s="23"/>
      <c r="AD70" s="23"/>
      <c r="AE70" s="23"/>
      <c r="AF70" s="23"/>
      <c r="AG70" s="23"/>
      <c r="AH70" s="23"/>
      <c r="AI70" s="2"/>
      <c r="AJ70" s="2"/>
      <c r="AK70" s="2"/>
      <c r="AL70" s="2"/>
      <c r="AM70" s="2"/>
      <c r="AN70" s="2"/>
      <c r="AO70" s="2"/>
      <c r="AP70" s="2"/>
      <c r="AQ70" s="2"/>
      <c r="AR70" s="2"/>
      <c r="AS70" s="2"/>
      <c r="AT70" s="2"/>
      <c r="AU70" s="2"/>
      <c r="AV70" s="2"/>
      <c r="AW70" s="2"/>
      <c r="AX70" s="2"/>
      <c r="AY70" s="2"/>
      <c r="AZ70" s="2"/>
      <c r="BA70" s="2"/>
      <c r="BB70" s="2"/>
      <c r="BC70" s="2"/>
      <c r="BD70" s="2"/>
      <c r="BE70" s="2"/>
      <c r="BF70" s="2"/>
      <c r="BG70" s="2"/>
      <c r="BH70" s="2"/>
      <c r="BI70" s="2"/>
      <c r="BJ70" s="2"/>
      <c r="BK70" s="2"/>
      <c r="BL70" s="2"/>
      <c r="BM70" s="2"/>
      <c r="BN70" s="2"/>
      <c r="BO70" s="2"/>
    </row>
    <row r="71" spans="6:67" s="8" customFormat="1" ht="16" customHeight="1" x14ac:dyDescent="0.3">
      <c r="L71" s="23"/>
      <c r="M71" s="23"/>
      <c r="N71" s="23"/>
      <c r="O71" s="23"/>
      <c r="P71" s="23"/>
      <c r="Q71" s="23"/>
      <c r="R71" s="23"/>
      <c r="S71" s="23"/>
      <c r="T71" s="23"/>
      <c r="U71" s="23"/>
      <c r="V71" s="23"/>
      <c r="W71" s="23"/>
      <c r="X71" s="23"/>
      <c r="Y71" s="23"/>
      <c r="Z71" s="23"/>
      <c r="AA71" s="23"/>
      <c r="AB71" s="23"/>
      <c r="AC71" s="23"/>
      <c r="AD71" s="23"/>
      <c r="AE71" s="23"/>
      <c r="AF71" s="23"/>
      <c r="AG71" s="23"/>
      <c r="AH71" s="23"/>
      <c r="AI71" s="2"/>
      <c r="AK71" s="2"/>
      <c r="AL71" s="2"/>
      <c r="AM71" s="2"/>
      <c r="AN71" s="2"/>
      <c r="AO71" s="2"/>
      <c r="AP71" s="2"/>
      <c r="AQ71" s="2"/>
      <c r="AR71" s="2"/>
      <c r="AS71" s="2"/>
      <c r="AT71" s="2"/>
      <c r="AU71" s="2"/>
      <c r="AV71" s="2"/>
      <c r="AW71" s="2"/>
      <c r="AX71" s="2"/>
      <c r="AY71" s="2"/>
      <c r="AZ71" s="2"/>
      <c r="BA71" s="2"/>
      <c r="BB71" s="2"/>
      <c r="BC71" s="2"/>
      <c r="BD71" s="2"/>
      <c r="BE71" s="2"/>
      <c r="BF71" s="2"/>
      <c r="BG71" s="2"/>
      <c r="BH71" s="2"/>
      <c r="BI71" s="2"/>
      <c r="BJ71" s="2"/>
      <c r="BK71" s="2"/>
      <c r="BL71" s="2"/>
      <c r="BM71" s="2"/>
      <c r="BN71" s="2"/>
      <c r="BO71" s="2"/>
    </row>
    <row r="72" spans="6:67" s="8" customFormat="1" ht="16" customHeight="1" x14ac:dyDescent="0.3">
      <c r="L72" s="23"/>
      <c r="M72" s="23"/>
      <c r="N72" s="23"/>
      <c r="O72" s="23"/>
      <c r="P72" s="23"/>
      <c r="Q72" s="23"/>
      <c r="R72" s="23"/>
      <c r="S72" s="23"/>
      <c r="T72" s="23"/>
      <c r="U72" s="23"/>
      <c r="V72" s="23"/>
      <c r="W72" s="23"/>
      <c r="X72" s="23"/>
      <c r="Y72" s="23"/>
      <c r="Z72" s="23"/>
      <c r="AA72" s="23"/>
      <c r="AB72" s="23"/>
      <c r="AC72" s="23"/>
      <c r="AD72" s="23"/>
      <c r="AE72" s="23"/>
      <c r="AF72" s="23"/>
      <c r="AG72" s="23"/>
      <c r="AH72" s="23"/>
      <c r="AI72" s="2"/>
      <c r="AM72" s="2"/>
      <c r="AN72" s="2"/>
      <c r="AO72" s="2"/>
      <c r="AP72" s="2"/>
      <c r="AQ72" s="2"/>
      <c r="AR72" s="2"/>
      <c r="AS72" s="2"/>
      <c r="AT72" s="2"/>
      <c r="AU72" s="2"/>
      <c r="AV72" s="2"/>
      <c r="AW72" s="2"/>
      <c r="AX72" s="2"/>
      <c r="AY72" s="2"/>
      <c r="AZ72" s="2"/>
      <c r="BA72" s="2"/>
      <c r="BB72" s="2"/>
      <c r="BC72" s="2"/>
      <c r="BD72" s="2"/>
      <c r="BE72" s="2"/>
      <c r="BF72" s="2"/>
      <c r="BG72" s="2"/>
      <c r="BH72" s="2"/>
      <c r="BI72" s="2"/>
      <c r="BJ72" s="2"/>
      <c r="BK72" s="2"/>
      <c r="BL72" s="2"/>
      <c r="BM72" s="2"/>
      <c r="BN72" s="2"/>
      <c r="BO72" s="2"/>
    </row>
    <row r="73" spans="6:67" s="8" customFormat="1" ht="16" customHeight="1" x14ac:dyDescent="0.3">
      <c r="L73" s="23"/>
      <c r="M73" s="23"/>
      <c r="N73" s="23"/>
      <c r="O73" s="23"/>
      <c r="P73" s="23"/>
      <c r="Q73" s="23"/>
      <c r="R73" s="23"/>
      <c r="S73" s="23"/>
      <c r="T73" s="23"/>
      <c r="U73" s="23"/>
      <c r="V73" s="23"/>
      <c r="W73" s="23"/>
      <c r="X73" s="23"/>
      <c r="Y73" s="23"/>
      <c r="Z73" s="23"/>
      <c r="AA73" s="23"/>
      <c r="AB73" s="23"/>
      <c r="AC73" s="23"/>
      <c r="AD73" s="23"/>
      <c r="AE73" s="23"/>
      <c r="AF73" s="23"/>
      <c r="AG73" s="23"/>
      <c r="AH73" s="23"/>
      <c r="AI73" s="2"/>
      <c r="AM73" s="2"/>
      <c r="AN73" s="2"/>
      <c r="AO73" s="2"/>
      <c r="AP73" s="2"/>
      <c r="AQ73" s="2"/>
      <c r="AR73" s="2"/>
      <c r="AS73" s="2"/>
      <c r="AT73" s="2"/>
      <c r="AU73" s="2"/>
      <c r="AV73" s="2"/>
      <c r="AW73" s="2"/>
      <c r="AX73" s="2"/>
      <c r="AY73" s="2"/>
      <c r="AZ73" s="2"/>
      <c r="BA73" s="2"/>
      <c r="BB73" s="2"/>
      <c r="BC73" s="2"/>
      <c r="BD73" s="2"/>
      <c r="BE73" s="2"/>
      <c r="BF73" s="2"/>
      <c r="BG73" s="2"/>
      <c r="BH73" s="2"/>
      <c r="BI73" s="2"/>
      <c r="BJ73" s="2"/>
      <c r="BK73" s="2"/>
      <c r="BL73" s="2"/>
      <c r="BM73" s="2"/>
      <c r="BN73" s="2"/>
      <c r="BO73" s="2"/>
    </row>
    <row r="74" spans="6:67" s="8" customFormat="1" ht="16" customHeight="1" x14ac:dyDescent="0.3">
      <c r="L74" s="23"/>
      <c r="M74" s="23"/>
      <c r="N74" s="23"/>
      <c r="O74" s="23"/>
      <c r="P74" s="23"/>
      <c r="Q74" s="23"/>
      <c r="R74" s="23"/>
      <c r="S74" s="23"/>
      <c r="T74" s="23"/>
      <c r="U74" s="23"/>
      <c r="V74" s="23"/>
      <c r="W74" s="23"/>
      <c r="X74" s="23"/>
      <c r="Y74" s="23"/>
      <c r="Z74" s="23"/>
      <c r="AA74" s="23"/>
      <c r="AB74" s="23"/>
      <c r="AC74" s="23"/>
      <c r="AD74" s="23"/>
      <c r="AE74" s="23"/>
      <c r="AF74" s="23"/>
      <c r="AG74" s="23"/>
      <c r="AH74" s="23"/>
      <c r="AI74" s="2"/>
      <c r="AM74" s="2"/>
      <c r="AN74" s="2"/>
      <c r="AO74" s="2"/>
      <c r="AP74" s="2"/>
      <c r="AQ74" s="2"/>
      <c r="AR74" s="2"/>
      <c r="AS74" s="2"/>
      <c r="AT74" s="2"/>
      <c r="AU74" s="2"/>
      <c r="AV74" s="2"/>
      <c r="AW74" s="2"/>
      <c r="AX74" s="2"/>
      <c r="AY74" s="2"/>
      <c r="AZ74" s="2"/>
      <c r="BA74" s="2"/>
      <c r="BB74" s="2"/>
      <c r="BC74" s="2"/>
      <c r="BD74" s="2"/>
      <c r="BE74" s="2"/>
      <c r="BF74" s="2"/>
      <c r="BG74" s="2"/>
      <c r="BH74" s="2"/>
      <c r="BI74" s="2"/>
      <c r="BJ74" s="2"/>
      <c r="BK74" s="2"/>
      <c r="BL74" s="2"/>
      <c r="BM74" s="2"/>
      <c r="BN74" s="2"/>
      <c r="BO74" s="2"/>
    </row>
    <row r="75" spans="6:67" s="8" customFormat="1" ht="16" customHeight="1" x14ac:dyDescent="0.3">
      <c r="L75" s="23"/>
      <c r="M75" s="23"/>
      <c r="N75" s="23"/>
      <c r="O75" s="23"/>
      <c r="P75" s="23"/>
      <c r="Q75" s="23"/>
      <c r="R75" s="23"/>
      <c r="S75" s="23"/>
      <c r="T75" s="23"/>
      <c r="U75" s="23"/>
      <c r="V75" s="23"/>
      <c r="W75" s="23"/>
      <c r="X75" s="23"/>
      <c r="Y75" s="23"/>
      <c r="Z75" s="23"/>
      <c r="AA75" s="23"/>
      <c r="AB75" s="23"/>
      <c r="AC75" s="23"/>
      <c r="AD75" s="23"/>
      <c r="AE75" s="23"/>
      <c r="AF75" s="23"/>
      <c r="AG75" s="23"/>
      <c r="AH75" s="23"/>
      <c r="AI75" s="2"/>
      <c r="AM75" s="2"/>
      <c r="AN75" s="2"/>
      <c r="AO75" s="2"/>
      <c r="AP75" s="2"/>
      <c r="AQ75" s="2"/>
      <c r="AR75" s="2"/>
      <c r="AS75" s="2"/>
      <c r="AT75" s="2"/>
      <c r="AU75" s="2"/>
      <c r="AV75" s="2"/>
      <c r="AW75" s="2"/>
      <c r="AX75" s="2"/>
      <c r="AY75" s="2"/>
      <c r="AZ75" s="2"/>
      <c r="BA75" s="2"/>
      <c r="BB75" s="2"/>
      <c r="BC75" s="2"/>
      <c r="BD75" s="2"/>
      <c r="BE75" s="2"/>
      <c r="BF75" s="2"/>
      <c r="BG75" s="2"/>
      <c r="BH75" s="2"/>
      <c r="BI75" s="2"/>
      <c r="BJ75" s="2"/>
      <c r="BK75" s="2"/>
      <c r="BL75" s="2"/>
      <c r="BM75" s="2"/>
      <c r="BN75" s="2"/>
      <c r="BO75" s="2"/>
    </row>
    <row r="76" spans="6:67" s="8" customFormat="1" ht="16" customHeight="1" x14ac:dyDescent="0.3">
      <c r="L76" s="23"/>
      <c r="M76" s="23"/>
      <c r="N76" s="23"/>
      <c r="O76" s="23"/>
      <c r="P76" s="23"/>
      <c r="Q76" s="23"/>
      <c r="R76" s="23"/>
      <c r="S76" s="23"/>
      <c r="T76" s="23"/>
      <c r="U76" s="23"/>
      <c r="V76" s="23"/>
      <c r="W76" s="23"/>
      <c r="X76" s="23"/>
      <c r="Y76" s="23"/>
      <c r="Z76" s="23"/>
      <c r="AA76" s="23"/>
      <c r="AB76" s="23"/>
      <c r="AC76" s="23"/>
      <c r="AD76" s="23"/>
      <c r="AE76" s="23"/>
      <c r="AF76" s="23"/>
      <c r="AG76" s="23"/>
      <c r="AH76" s="23"/>
      <c r="AI76" s="2"/>
      <c r="AM76" s="2"/>
      <c r="AN76" s="2"/>
      <c r="AO76" s="2"/>
      <c r="AP76" s="2"/>
      <c r="AQ76" s="2"/>
      <c r="AR76" s="2"/>
      <c r="AS76" s="2"/>
      <c r="AT76" s="2"/>
      <c r="AU76" s="2"/>
      <c r="AV76" s="2"/>
      <c r="AW76" s="2"/>
      <c r="AX76" s="2"/>
      <c r="AY76" s="2"/>
      <c r="AZ76" s="2"/>
      <c r="BA76" s="2"/>
      <c r="BB76" s="2"/>
      <c r="BC76" s="2"/>
      <c r="BD76" s="2"/>
      <c r="BE76" s="2"/>
      <c r="BF76" s="2"/>
      <c r="BG76" s="2"/>
      <c r="BH76" s="2"/>
      <c r="BI76" s="2"/>
      <c r="BJ76" s="2"/>
      <c r="BK76" s="2"/>
      <c r="BL76" s="2"/>
      <c r="BM76" s="2"/>
      <c r="BN76" s="2"/>
      <c r="BO76" s="2"/>
    </row>
    <row r="77" spans="6:67" s="8" customFormat="1" ht="16" customHeight="1" x14ac:dyDescent="0.3">
      <c r="L77" s="23"/>
      <c r="M77" s="23"/>
      <c r="N77" s="23"/>
      <c r="O77" s="23"/>
      <c r="P77" s="23"/>
      <c r="Q77" s="23"/>
      <c r="R77" s="23"/>
      <c r="S77" s="23"/>
      <c r="T77" s="23"/>
      <c r="U77" s="23"/>
      <c r="V77" s="23"/>
      <c r="W77" s="23"/>
      <c r="X77" s="23"/>
      <c r="Y77" s="23"/>
      <c r="Z77" s="23"/>
      <c r="AA77" s="23"/>
      <c r="AB77" s="23"/>
      <c r="AC77" s="23"/>
      <c r="AD77" s="23"/>
      <c r="AE77" s="23"/>
      <c r="AF77" s="23"/>
      <c r="AG77" s="23"/>
      <c r="AH77" s="23"/>
      <c r="AI77" s="2"/>
      <c r="AM77" s="2"/>
      <c r="AN77" s="2"/>
      <c r="AO77" s="2"/>
      <c r="AP77" s="2"/>
      <c r="AQ77" s="2"/>
      <c r="AR77" s="2"/>
      <c r="AS77" s="2"/>
      <c r="AT77" s="2"/>
      <c r="AU77" s="2"/>
      <c r="AV77" s="2"/>
      <c r="AW77" s="2"/>
      <c r="AX77" s="2"/>
      <c r="AY77" s="2"/>
      <c r="AZ77" s="2"/>
      <c r="BA77" s="2"/>
      <c r="BB77" s="2"/>
      <c r="BC77" s="2"/>
      <c r="BD77" s="2"/>
      <c r="BE77" s="2"/>
      <c r="BF77" s="2"/>
      <c r="BG77" s="2"/>
      <c r="BH77" s="2"/>
      <c r="BI77" s="2"/>
      <c r="BJ77" s="2"/>
      <c r="BK77" s="2"/>
      <c r="BL77" s="2"/>
      <c r="BM77" s="2"/>
      <c r="BN77" s="2"/>
      <c r="BO77" s="2"/>
    </row>
    <row r="78" spans="6:67" s="8" customFormat="1" ht="16" customHeight="1" x14ac:dyDescent="0.3">
      <c r="L78" s="23"/>
      <c r="M78" s="23"/>
      <c r="N78" s="23"/>
      <c r="O78" s="23"/>
      <c r="P78" s="23"/>
      <c r="Q78" s="23"/>
      <c r="R78" s="23"/>
      <c r="S78" s="23"/>
      <c r="T78" s="23"/>
      <c r="U78" s="23"/>
      <c r="V78" s="23"/>
      <c r="W78" s="23"/>
      <c r="X78" s="23"/>
      <c r="Y78" s="23"/>
      <c r="Z78" s="23"/>
      <c r="AA78" s="23"/>
      <c r="AB78" s="23"/>
      <c r="AC78" s="23"/>
      <c r="AD78" s="23"/>
      <c r="AE78" s="23"/>
      <c r="AF78" s="23"/>
      <c r="AG78" s="23"/>
      <c r="AH78" s="23"/>
      <c r="AI78" s="2"/>
      <c r="AM78" s="2"/>
      <c r="AN78" s="2"/>
      <c r="AO78" s="2"/>
      <c r="AP78" s="2"/>
      <c r="AQ78" s="2"/>
      <c r="AR78" s="2"/>
      <c r="AS78" s="2"/>
      <c r="AT78" s="2"/>
      <c r="AU78" s="2"/>
      <c r="AV78" s="2"/>
      <c r="AW78" s="2"/>
      <c r="AX78" s="2"/>
      <c r="AY78" s="2"/>
      <c r="AZ78" s="2"/>
      <c r="BA78" s="2"/>
      <c r="BB78" s="2"/>
      <c r="BC78" s="2"/>
      <c r="BD78" s="2"/>
      <c r="BE78" s="2"/>
      <c r="BF78" s="2"/>
      <c r="BG78" s="2"/>
      <c r="BH78" s="2"/>
      <c r="BI78" s="2"/>
      <c r="BJ78" s="2"/>
      <c r="BK78" s="2"/>
      <c r="BL78" s="2"/>
      <c r="BM78" s="2"/>
      <c r="BN78" s="2"/>
      <c r="BO78" s="2"/>
    </row>
    <row r="79" spans="6:67" s="8" customFormat="1" ht="16" customHeight="1" x14ac:dyDescent="0.3">
      <c r="H79" s="2" t="s">
        <v>154</v>
      </c>
      <c r="I79" s="217" t="s">
        <v>65</v>
      </c>
      <c r="J79" s="41" t="s">
        <v>66</v>
      </c>
      <c r="K79" s="41" t="s">
        <v>67</v>
      </c>
      <c r="L79" s="41" t="s">
        <v>68</v>
      </c>
      <c r="M79" s="41" t="s">
        <v>69</v>
      </c>
      <c r="N79" s="41" t="s">
        <v>70</v>
      </c>
      <c r="O79" s="41" t="s">
        <v>71</v>
      </c>
      <c r="P79" s="41" t="s">
        <v>72</v>
      </c>
      <c r="Q79" s="41" t="s">
        <v>73</v>
      </c>
      <c r="R79" s="41" t="s">
        <v>74</v>
      </c>
      <c r="S79" s="41" t="s">
        <v>75</v>
      </c>
      <c r="T79" s="217" t="s">
        <v>76</v>
      </c>
      <c r="U79" s="85" t="s">
        <v>155</v>
      </c>
      <c r="V79" s="23"/>
      <c r="W79" s="23"/>
      <c r="X79" s="23"/>
      <c r="Y79" s="23"/>
      <c r="Z79" s="23"/>
      <c r="AA79" s="23"/>
      <c r="AB79" s="23"/>
      <c r="AC79" s="23"/>
      <c r="AD79" s="23"/>
      <c r="AE79" s="23"/>
      <c r="AF79" s="23"/>
      <c r="AG79" s="23"/>
      <c r="AH79" s="23"/>
      <c r="AI79" s="2"/>
      <c r="AJ79" s="19"/>
      <c r="AK79" s="2"/>
      <c r="AL79" s="2"/>
      <c r="AM79" s="2"/>
      <c r="AN79" s="2"/>
      <c r="AO79" s="2"/>
      <c r="AP79" s="2"/>
      <c r="AQ79" s="2"/>
      <c r="AR79" s="2"/>
      <c r="AS79" s="2"/>
      <c r="AT79" s="2"/>
      <c r="AU79" s="2"/>
      <c r="AV79" s="2"/>
      <c r="AW79" s="2"/>
      <c r="AX79" s="2"/>
      <c r="AY79" s="2"/>
      <c r="AZ79" s="2"/>
      <c r="BA79" s="2"/>
      <c r="BB79" s="2"/>
      <c r="BC79" s="2"/>
      <c r="BD79" s="2"/>
      <c r="BE79" s="2"/>
      <c r="BF79" s="2"/>
      <c r="BG79" s="2"/>
      <c r="BH79" s="2"/>
      <c r="BI79" s="2"/>
      <c r="BJ79" s="2"/>
      <c r="BK79" s="2"/>
      <c r="BL79" s="2"/>
      <c r="BM79" s="2"/>
      <c r="BN79" s="2"/>
      <c r="BO79" s="2"/>
    </row>
    <row r="80" spans="6:67" s="8" customFormat="1" ht="16" customHeight="1" x14ac:dyDescent="0.3">
      <c r="F80" s="96"/>
      <c r="G80" s="96"/>
      <c r="H80" s="104" t="s">
        <v>356</v>
      </c>
      <c r="I80" s="3">
        <f t="shared" ref="I80:I86" si="8">I37</f>
        <v>57188.171057091458</v>
      </c>
      <c r="J80" s="3">
        <f t="shared" ref="J80:J89" si="9">I80+J37</f>
        <v>109957.72944107787</v>
      </c>
      <c r="K80" s="3">
        <f t="shared" ref="K80:T88" si="10">J80+K37</f>
        <v>167145.90049816933</v>
      </c>
      <c r="L80" s="3">
        <f t="shared" si="10"/>
        <v>236405.94587715151</v>
      </c>
      <c r="M80" s="3">
        <f t="shared" si="10"/>
        <v>322156.47825112945</v>
      </c>
      <c r="N80" s="3">
        <f t="shared" si="10"/>
        <v>424397.49762010312</v>
      </c>
      <c r="O80" s="3">
        <f t="shared" si="10"/>
        <v>538710.3913109675</v>
      </c>
      <c r="P80" s="3">
        <f t="shared" si="10"/>
        <v>657441.89767493692</v>
      </c>
      <c r="Q80" s="3">
        <f t="shared" si="10"/>
        <v>771754.79136580136</v>
      </c>
      <c r="R80" s="3">
        <f t="shared" si="10"/>
        <v>873995.81073477503</v>
      </c>
      <c r="S80" s="3">
        <f t="shared" si="10"/>
        <v>959746.34310875298</v>
      </c>
      <c r="T80" s="3">
        <f t="shared" si="10"/>
        <v>1029006.3884877352</v>
      </c>
      <c r="U80" s="29">
        <f>T80</f>
        <v>1029006.3884877352</v>
      </c>
      <c r="V80" s="23"/>
      <c r="W80" s="23"/>
      <c r="X80" s="23"/>
      <c r="Y80" s="23"/>
      <c r="Z80" s="23"/>
      <c r="AA80" s="23"/>
      <c r="AB80" s="23"/>
      <c r="AC80" s="23"/>
      <c r="AD80" s="23"/>
      <c r="AE80" s="23"/>
      <c r="AF80" s="23"/>
      <c r="AG80" s="23"/>
      <c r="AH80" s="23"/>
      <c r="AI80" s="2"/>
      <c r="AJ80" s="2"/>
      <c r="AK80" s="2"/>
      <c r="AL80" s="2"/>
      <c r="AM80" s="2"/>
      <c r="AN80" s="2"/>
      <c r="AO80" s="2"/>
      <c r="AP80" s="2"/>
      <c r="AQ80" s="2"/>
      <c r="AR80" s="2"/>
      <c r="AS80" s="2"/>
      <c r="AT80" s="2"/>
      <c r="AU80" s="2"/>
      <c r="AV80" s="2"/>
      <c r="AW80" s="2"/>
      <c r="AX80" s="2"/>
      <c r="AY80" s="2"/>
      <c r="AZ80" s="2"/>
      <c r="BA80" s="2"/>
      <c r="BB80" s="2"/>
      <c r="BC80" s="2"/>
      <c r="BD80" s="2"/>
      <c r="BE80" s="2"/>
      <c r="BF80" s="2"/>
      <c r="BG80" s="2"/>
      <c r="BH80" s="2"/>
      <c r="BI80" s="2"/>
      <c r="BJ80" s="2"/>
      <c r="BK80" s="2"/>
      <c r="BL80" s="2"/>
      <c r="BM80" s="2"/>
      <c r="BN80" s="2"/>
      <c r="BO80" s="2"/>
    </row>
    <row r="81" spans="6:106" s="8" customFormat="1" ht="16" customHeight="1" x14ac:dyDescent="0.3">
      <c r="F81" s="2"/>
      <c r="G81" s="2"/>
      <c r="H81" s="101" t="s">
        <v>359</v>
      </c>
      <c r="I81" s="100">
        <f t="shared" si="8"/>
        <v>42891.128292818597</v>
      </c>
      <c r="J81" s="100">
        <f t="shared" si="9"/>
        <v>82468.297080808406</v>
      </c>
      <c r="K81" s="100">
        <f t="shared" ref="K81:T89" si="11">J81+K38</f>
        <v>125359.425373627</v>
      </c>
      <c r="L81" s="100">
        <f t="shared" si="11"/>
        <v>177304.45940786364</v>
      </c>
      <c r="M81" s="100">
        <f t="shared" si="11"/>
        <v>241617.3586883471</v>
      </c>
      <c r="N81" s="100">
        <f t="shared" si="11"/>
        <v>318298.12321507733</v>
      </c>
      <c r="O81" s="100">
        <f t="shared" si="11"/>
        <v>404032.79348322563</v>
      </c>
      <c r="P81" s="100">
        <f t="shared" si="11"/>
        <v>493081.42325620272</v>
      </c>
      <c r="Q81" s="100">
        <f t="shared" si="11"/>
        <v>578816.09352435102</v>
      </c>
      <c r="R81" s="100">
        <f t="shared" si="11"/>
        <v>655496.8580510813</v>
      </c>
      <c r="S81" s="100">
        <f t="shared" si="11"/>
        <v>719809.75733156479</v>
      </c>
      <c r="T81" s="100">
        <f t="shared" si="11"/>
        <v>771754.79136580147</v>
      </c>
      <c r="U81" s="3"/>
      <c r="V81" s="23"/>
      <c r="W81" s="23"/>
      <c r="X81" s="23"/>
      <c r="Y81" s="23"/>
      <c r="Z81" s="23"/>
      <c r="AA81" s="23"/>
      <c r="AB81" s="23"/>
      <c r="AC81" s="23"/>
      <c r="AD81" s="23"/>
      <c r="AE81" s="23"/>
      <c r="AF81" s="23"/>
      <c r="AG81" s="23"/>
      <c r="AH81" s="23"/>
    </row>
    <row r="82" spans="6:106" s="8" customFormat="1" ht="16" customHeight="1" x14ac:dyDescent="0.3">
      <c r="F82" s="86"/>
      <c r="G82" s="86"/>
      <c r="H82" s="86" t="s">
        <v>357</v>
      </c>
      <c r="I82" s="3">
        <f t="shared" si="8"/>
        <v>46699.195675594652</v>
      </c>
      <c r="J82" s="3">
        <f t="shared" si="9"/>
        <v>89790.203608482901</v>
      </c>
      <c r="K82" s="3">
        <f t="shared" si="10"/>
        <v>136489.39928407755</v>
      </c>
      <c r="L82" s="3">
        <f t="shared" si="10"/>
        <v>193046.34719599338</v>
      </c>
      <c r="M82" s="3">
        <f t="shared" si="10"/>
        <v>263069.23508693679</v>
      </c>
      <c r="N82" s="3">
        <f t="shared" si="10"/>
        <v>346558.06295690779</v>
      </c>
      <c r="O82" s="3">
        <f t="shared" si="10"/>
        <v>439904.64306319994</v>
      </c>
      <c r="P82" s="3">
        <f t="shared" si="10"/>
        <v>536859.41091219848</v>
      </c>
      <c r="Q82" s="3">
        <f t="shared" si="10"/>
        <v>630205.99101849063</v>
      </c>
      <c r="R82" s="3">
        <f t="shared" si="10"/>
        <v>713694.81888846157</v>
      </c>
      <c r="S82" s="3">
        <f t="shared" si="10"/>
        <v>783717.70677940501</v>
      </c>
      <c r="T82" s="3">
        <f t="shared" si="10"/>
        <v>840274.65469132084</v>
      </c>
      <c r="U82" s="29">
        <f>T82</f>
        <v>840274.65469132084</v>
      </c>
      <c r="V82" s="23"/>
      <c r="W82" s="23"/>
      <c r="X82" s="23"/>
      <c r="Y82" s="23"/>
      <c r="Z82" s="23"/>
      <c r="AA82" s="23"/>
      <c r="AB82" s="23"/>
      <c r="AC82" s="23"/>
      <c r="AD82" s="23"/>
      <c r="AE82" s="23"/>
      <c r="AF82" s="23"/>
      <c r="AG82" s="23"/>
      <c r="AH82" s="23"/>
      <c r="AI82" s="2"/>
      <c r="AJ82" s="2"/>
      <c r="AK82" s="2"/>
      <c r="AL82" s="2"/>
      <c r="AM82" s="2"/>
      <c r="AN82" s="2"/>
      <c r="AO82" s="2"/>
      <c r="AP82" s="2"/>
      <c r="AQ82" s="2"/>
      <c r="AR82" s="2"/>
      <c r="AS82" s="2"/>
      <c r="AT82" s="2"/>
      <c r="AU82" s="2"/>
      <c r="AV82" s="2"/>
      <c r="AW82" s="2"/>
      <c r="AX82" s="2"/>
      <c r="AY82" s="2"/>
      <c r="AZ82" s="2"/>
      <c r="BA82" s="2"/>
      <c r="BB82" s="2"/>
      <c r="BC82" s="2"/>
      <c r="BD82" s="2"/>
      <c r="BE82" s="2"/>
      <c r="BF82" s="2"/>
      <c r="BG82" s="2"/>
      <c r="BH82" s="2"/>
      <c r="BI82" s="2"/>
      <c r="BJ82" s="2"/>
      <c r="BK82" s="2"/>
      <c r="BL82" s="2"/>
      <c r="BM82" s="2"/>
      <c r="BN82" s="2"/>
      <c r="BO82" s="2"/>
    </row>
    <row r="83" spans="6:106" s="8" customFormat="1" ht="16" customHeight="1" x14ac:dyDescent="0.3">
      <c r="H83" s="101" t="s">
        <v>361</v>
      </c>
      <c r="I83" s="100">
        <f t="shared" si="8"/>
        <v>35024.396756695991</v>
      </c>
      <c r="J83" s="100">
        <f t="shared" si="9"/>
        <v>67342.652706362176</v>
      </c>
      <c r="K83" s="100">
        <f t="shared" si="11"/>
        <v>102367.04946305817</v>
      </c>
      <c r="L83" s="100">
        <f t="shared" si="11"/>
        <v>144784.76039699506</v>
      </c>
      <c r="M83" s="100">
        <f t="shared" si="11"/>
        <v>197301.92631520261</v>
      </c>
      <c r="N83" s="100">
        <f t="shared" si="11"/>
        <v>259918.54721768084</v>
      </c>
      <c r="O83" s="100">
        <f t="shared" si="11"/>
        <v>329928.48229739995</v>
      </c>
      <c r="P83" s="100">
        <f t="shared" si="11"/>
        <v>402644.55818414886</v>
      </c>
      <c r="Q83" s="100">
        <f t="shared" si="11"/>
        <v>472654.49326386797</v>
      </c>
      <c r="R83" s="100">
        <f t="shared" si="11"/>
        <v>535271.11416634615</v>
      </c>
      <c r="S83" s="100">
        <f t="shared" si="11"/>
        <v>587788.28008455376</v>
      </c>
      <c r="T83" s="100">
        <f t="shared" si="11"/>
        <v>630205.99101849063</v>
      </c>
      <c r="U83" s="3"/>
      <c r="V83" s="23"/>
      <c r="W83" s="23"/>
      <c r="X83" s="23"/>
      <c r="Y83" s="23"/>
      <c r="Z83" s="23"/>
      <c r="AA83" s="23"/>
      <c r="AB83" s="23"/>
      <c r="AC83" s="23"/>
      <c r="AD83" s="23"/>
      <c r="AE83" s="23"/>
      <c r="AF83" s="23"/>
      <c r="AG83" s="23"/>
      <c r="AH83" s="23"/>
      <c r="AI83" s="2"/>
      <c r="AJ83" s="2"/>
      <c r="AK83" s="2"/>
      <c r="AL83" s="2"/>
      <c r="AM83" s="2"/>
      <c r="AN83" s="2"/>
      <c r="AO83" s="2"/>
      <c r="AP83" s="2"/>
      <c r="AQ83" s="2"/>
      <c r="AR83" s="2"/>
      <c r="AS83" s="2"/>
      <c r="AT83" s="2"/>
      <c r="AU83" s="2"/>
      <c r="AV83" s="2"/>
      <c r="AW83" s="2"/>
      <c r="AX83" s="2"/>
      <c r="AY83" s="2"/>
      <c r="AZ83" s="2"/>
      <c r="BA83" s="2"/>
      <c r="BB83" s="2"/>
      <c r="BC83" s="2"/>
      <c r="BD83" s="2"/>
      <c r="BE83" s="2"/>
      <c r="BF83" s="2"/>
      <c r="BG83" s="2"/>
      <c r="BH83" s="2"/>
      <c r="BI83" s="2"/>
      <c r="BJ83" s="2"/>
      <c r="BK83" s="2"/>
      <c r="BL83" s="2"/>
      <c r="BM83" s="2"/>
      <c r="BN83" s="2"/>
      <c r="BO83" s="2"/>
    </row>
    <row r="84" spans="6:106" s="8" customFormat="1" ht="16" customHeight="1" x14ac:dyDescent="0.3">
      <c r="F84" s="94"/>
      <c r="G84" s="94"/>
      <c r="H84" s="94" t="s">
        <v>358</v>
      </c>
      <c r="I84" s="138">
        <f t="shared" si="8"/>
        <v>10488.975381496804</v>
      </c>
      <c r="J84" s="3">
        <f t="shared" si="9"/>
        <v>20167.525832594976</v>
      </c>
      <c r="K84" s="3">
        <f t="shared" si="10"/>
        <v>30656.501214091782</v>
      </c>
      <c r="L84" s="3">
        <f t="shared" si="10"/>
        <v>43359.598681158124</v>
      </c>
      <c r="M84" s="3">
        <f t="shared" si="10"/>
        <v>59087.243164192652</v>
      </c>
      <c r="N84" s="3">
        <f t="shared" si="10"/>
        <v>77839.434663195367</v>
      </c>
      <c r="O84" s="3">
        <f t="shared" si="10"/>
        <v>98805.748247767624</v>
      </c>
      <c r="P84" s="3">
        <f t="shared" si="10"/>
        <v>120582.48676273851</v>
      </c>
      <c r="Q84" s="3">
        <f t="shared" si="10"/>
        <v>141548.80034731075</v>
      </c>
      <c r="R84" s="3">
        <f t="shared" si="10"/>
        <v>160300.99184631347</v>
      </c>
      <c r="S84" s="3">
        <f t="shared" si="10"/>
        <v>176028.636329348</v>
      </c>
      <c r="T84" s="3">
        <f t="shared" si="10"/>
        <v>188731.73379641434</v>
      </c>
      <c r="U84" s="29">
        <f>T84</f>
        <v>188731.73379641434</v>
      </c>
      <c r="V84" s="23"/>
      <c r="W84" s="23"/>
      <c r="X84" s="23"/>
      <c r="Y84" s="23"/>
      <c r="Z84" s="23"/>
      <c r="AA84" s="23"/>
      <c r="AB84" s="23"/>
      <c r="AC84" s="23"/>
      <c r="AD84" s="23"/>
      <c r="AE84" s="23"/>
      <c r="AF84" s="23"/>
      <c r="AG84" s="23"/>
      <c r="AH84" s="23"/>
    </row>
    <row r="85" spans="6:106" s="8" customFormat="1" ht="16" customHeight="1" x14ac:dyDescent="0.3">
      <c r="G85" s="33"/>
      <c r="H85" s="101" t="s">
        <v>360</v>
      </c>
      <c r="I85" s="100">
        <f t="shared" si="8"/>
        <v>7866.7315361226028</v>
      </c>
      <c r="J85" s="100">
        <f t="shared" si="9"/>
        <v>15125.644374446232</v>
      </c>
      <c r="K85" s="100">
        <f t="shared" si="11"/>
        <v>22992.375910568837</v>
      </c>
      <c r="L85" s="100">
        <f t="shared" si="11"/>
        <v>32519.699010868597</v>
      </c>
      <c r="M85" s="100">
        <f t="shared" si="11"/>
        <v>44315.432373144497</v>
      </c>
      <c r="N85" s="100">
        <f t="shared" si="11"/>
        <v>58379.575997396532</v>
      </c>
      <c r="O85" s="100">
        <f t="shared" si="11"/>
        <v>74104.311185825718</v>
      </c>
      <c r="P85" s="100">
        <f t="shared" si="11"/>
        <v>90436.865072053886</v>
      </c>
      <c r="Q85" s="100">
        <f t="shared" si="11"/>
        <v>106161.60026048307</v>
      </c>
      <c r="R85" s="100">
        <f t="shared" si="11"/>
        <v>120225.7438847351</v>
      </c>
      <c r="S85" s="100">
        <f t="shared" si="11"/>
        <v>132021.477247011</v>
      </c>
      <c r="T85" s="100">
        <f t="shared" si="11"/>
        <v>141548.80034731075</v>
      </c>
      <c r="U85" s="3"/>
      <c r="V85" s="23"/>
      <c r="W85" s="23"/>
      <c r="X85" s="23"/>
      <c r="Y85" s="23"/>
      <c r="Z85" s="23"/>
      <c r="AA85" s="23"/>
      <c r="AB85" s="23"/>
      <c r="AC85" s="23"/>
      <c r="AD85" s="23"/>
      <c r="AE85" s="23"/>
      <c r="AF85" s="23"/>
      <c r="AG85" s="23"/>
      <c r="AH85" s="23"/>
      <c r="BA85" s="20"/>
    </row>
    <row r="86" spans="6:106" s="8" customFormat="1" ht="16" customHeight="1" x14ac:dyDescent="0.3">
      <c r="F86" s="87"/>
      <c r="G86" s="87"/>
      <c r="H86" s="87" t="s">
        <v>61</v>
      </c>
      <c r="I86" s="3">
        <f t="shared" si="8"/>
        <v>62622.622885195393</v>
      </c>
      <c r="J86" s="3">
        <f t="shared" si="9"/>
        <v>120406.74315719539</v>
      </c>
      <c r="K86" s="3">
        <f t="shared" si="10"/>
        <v>183029.36604239079</v>
      </c>
      <c r="L86" s="3">
        <f t="shared" si="10"/>
        <v>258871.02389939077</v>
      </c>
      <c r="M86" s="3">
        <f t="shared" si="10"/>
        <v>352770.21934139077</v>
      </c>
      <c r="N86" s="3">
        <f t="shared" si="10"/>
        <v>464726.95236839075</v>
      </c>
      <c r="O86" s="3">
        <f t="shared" si="10"/>
        <v>589902.72036719532</v>
      </c>
      <c r="P86" s="3">
        <f t="shared" si="10"/>
        <v>719916.99097919534</v>
      </c>
      <c r="Q86" s="3">
        <f t="shared" si="10"/>
        <v>845092.75897799991</v>
      </c>
      <c r="R86" s="3">
        <f t="shared" si="10"/>
        <v>957049.49200499989</v>
      </c>
      <c r="S86" s="3">
        <f t="shared" si="10"/>
        <v>1050948.6874469998</v>
      </c>
      <c r="T86" s="3">
        <f t="shared" si="10"/>
        <v>1126790.3453039997</v>
      </c>
      <c r="U86" s="29">
        <f>T86</f>
        <v>1126790.3453039997</v>
      </c>
      <c r="V86" s="23"/>
      <c r="W86" s="23"/>
      <c r="X86" s="23"/>
      <c r="Y86" s="23"/>
      <c r="Z86" s="23"/>
      <c r="AA86" s="23"/>
      <c r="AB86" s="23"/>
      <c r="AC86" s="23"/>
      <c r="AD86" s="23"/>
      <c r="AE86" s="23"/>
      <c r="AF86" s="23"/>
      <c r="AG86" s="23"/>
      <c r="AH86" s="23"/>
      <c r="BN86" s="25"/>
      <c r="BP86" s="25"/>
    </row>
    <row r="87" spans="6:106" s="8" customFormat="1" ht="16" customHeight="1" x14ac:dyDescent="0.3">
      <c r="G87" s="38"/>
      <c r="H87" s="38"/>
      <c r="I87" s="100">
        <f>I43</f>
        <v>62622.622885195393</v>
      </c>
      <c r="J87" s="100">
        <f t="shared" si="9"/>
        <v>105960.71308919539</v>
      </c>
      <c r="K87" s="100">
        <f t="shared" si="11"/>
        <v>152927.68025309194</v>
      </c>
      <c r="L87" s="100">
        <f t="shared" si="11"/>
        <v>209808.92364584195</v>
      </c>
      <c r="M87" s="100">
        <f t="shared" si="11"/>
        <v>280233.32022734196</v>
      </c>
      <c r="N87" s="100">
        <f t="shared" si="11"/>
        <v>364200.86999759194</v>
      </c>
      <c r="O87" s="100">
        <f t="shared" si="11"/>
        <v>458082.69599669543</v>
      </c>
      <c r="P87" s="100">
        <f t="shared" si="11"/>
        <v>555593.39895569545</v>
      </c>
      <c r="Q87" s="100">
        <f t="shared" si="11"/>
        <v>649475.22495479893</v>
      </c>
      <c r="R87" s="100">
        <f t="shared" si="11"/>
        <v>733442.77472504892</v>
      </c>
      <c r="S87" s="100">
        <f t="shared" si="11"/>
        <v>803867.17130654887</v>
      </c>
      <c r="T87" s="100">
        <f t="shared" si="11"/>
        <v>860748.41469929891</v>
      </c>
      <c r="U87" s="3"/>
      <c r="V87" s="23"/>
      <c r="W87" s="23"/>
      <c r="X87" s="23"/>
      <c r="Y87" s="23"/>
      <c r="Z87" s="23"/>
      <c r="AA87" s="23"/>
      <c r="AB87" s="23"/>
      <c r="AC87" s="23"/>
      <c r="AD87" s="23"/>
      <c r="AE87" s="23"/>
      <c r="AF87" s="23"/>
      <c r="AG87" s="23"/>
      <c r="AH87" s="23"/>
      <c r="AI87" s="2"/>
      <c r="AJ87" s="24"/>
      <c r="AK87" s="2"/>
      <c r="AL87" s="2"/>
      <c r="AM87" s="2"/>
      <c r="AN87" s="2"/>
      <c r="AO87" s="2"/>
      <c r="AP87" s="2"/>
      <c r="AQ87" s="2"/>
      <c r="AR87" s="2"/>
      <c r="AS87" s="2"/>
      <c r="AT87" s="2"/>
      <c r="AU87" s="2"/>
      <c r="AV87" s="2"/>
      <c r="AW87" s="2"/>
      <c r="AX87" s="24"/>
      <c r="AY87" s="2"/>
      <c r="AZ87" s="2"/>
      <c r="BA87" s="2"/>
      <c r="BB87" s="2"/>
      <c r="BC87" s="2"/>
      <c r="BD87" s="2"/>
      <c r="BE87" s="2"/>
      <c r="BF87" s="2"/>
      <c r="BG87" s="2"/>
      <c r="BH87" s="2"/>
      <c r="BI87" s="2"/>
      <c r="BJ87" s="2"/>
      <c r="BK87" s="2"/>
      <c r="BL87" s="2"/>
      <c r="BM87" s="2"/>
      <c r="BN87" s="2"/>
      <c r="BO87" s="2"/>
    </row>
    <row r="88" spans="6:106" s="8" customFormat="1" ht="16" customHeight="1" x14ac:dyDescent="0.3">
      <c r="F88" s="88"/>
      <c r="G88" s="88"/>
      <c r="H88" s="88" t="s">
        <v>162</v>
      </c>
      <c r="I88" s="3">
        <f>I45</f>
        <v>14625.091489532439</v>
      </c>
      <c r="J88" s="3">
        <f t="shared" si="9"/>
        <v>28120.183305942694</v>
      </c>
      <c r="K88" s="3">
        <f t="shared" si="10"/>
        <v>42745.274795475132</v>
      </c>
      <c r="L88" s="3">
        <f t="shared" si="10"/>
        <v>60457.582804513593</v>
      </c>
      <c r="M88" s="3">
        <f t="shared" si="10"/>
        <v>82387.10700618026</v>
      </c>
      <c r="N88" s="3">
        <f t="shared" si="10"/>
        <v>108533.84740047513</v>
      </c>
      <c r="O88" s="3">
        <f t="shared" si="10"/>
        <v>137767.80431427603</v>
      </c>
      <c r="P88" s="3">
        <f t="shared" si="10"/>
        <v>168131.7609011991</v>
      </c>
      <c r="Q88" s="3">
        <f t="shared" si="10"/>
        <v>197365.71781500001</v>
      </c>
      <c r="R88" s="3">
        <f t="shared" si="10"/>
        <v>223512.45820929488</v>
      </c>
      <c r="S88" s="3">
        <f t="shared" si="10"/>
        <v>245441.98241096156</v>
      </c>
      <c r="T88" s="3">
        <f t="shared" si="10"/>
        <v>263154.29042000003</v>
      </c>
      <c r="U88" s="29">
        <f>T88</f>
        <v>263154.29042000003</v>
      </c>
      <c r="V88" s="23"/>
      <c r="W88" s="23"/>
      <c r="X88" s="23"/>
      <c r="Y88" s="23"/>
      <c r="Z88" s="23"/>
      <c r="AA88" s="23"/>
      <c r="AB88" s="23"/>
      <c r="AC88" s="23"/>
      <c r="AD88" s="23"/>
      <c r="AE88" s="23"/>
      <c r="AF88" s="23"/>
      <c r="AG88" s="23"/>
      <c r="AH88" s="23"/>
      <c r="AI88" s="5"/>
      <c r="AK88" s="5"/>
      <c r="AL88" s="5"/>
      <c r="AM88" s="5"/>
      <c r="AN88" s="5"/>
      <c r="AO88" s="5"/>
      <c r="AP88" s="5"/>
      <c r="AQ88" s="5"/>
      <c r="AR88" s="5"/>
      <c r="AS88" s="5"/>
      <c r="AT88" s="5"/>
      <c r="AU88" s="5"/>
      <c r="AV88" s="5"/>
      <c r="AW88" s="5"/>
      <c r="AY88" s="5"/>
      <c r="AZ88" s="36"/>
      <c r="BA88" s="36"/>
      <c r="BB88" s="36"/>
      <c r="BC88" s="36"/>
      <c r="BD88" s="36"/>
      <c r="BE88" s="36"/>
      <c r="BF88" s="36"/>
      <c r="BG88" s="36"/>
      <c r="BH88" s="36"/>
      <c r="BI88" s="36"/>
      <c r="BJ88" s="36"/>
      <c r="BK88" s="36"/>
      <c r="BL88" s="5"/>
      <c r="BM88" s="5"/>
      <c r="BN88" s="5"/>
      <c r="BO88" s="5"/>
    </row>
    <row r="89" spans="6:106" s="8" customFormat="1" ht="16" customHeight="1" x14ac:dyDescent="0.3">
      <c r="I89" s="100">
        <f>I46</f>
        <v>10968.818617149329</v>
      </c>
      <c r="J89" s="100">
        <f t="shared" si="9"/>
        <v>21090.137479457022</v>
      </c>
      <c r="K89" s="100">
        <f t="shared" si="11"/>
        <v>32058.956096606351</v>
      </c>
      <c r="L89" s="100">
        <f t="shared" si="11"/>
        <v>45343.187103385193</v>
      </c>
      <c r="M89" s="100">
        <f t="shared" si="11"/>
        <v>61790.330254635192</v>
      </c>
      <c r="N89" s="100">
        <f t="shared" si="11"/>
        <v>81400.385550356354</v>
      </c>
      <c r="O89" s="100">
        <f t="shared" si="11"/>
        <v>103325.85323570704</v>
      </c>
      <c r="P89" s="100">
        <f t="shared" si="11"/>
        <v>126098.82067589935</v>
      </c>
      <c r="Q89" s="100">
        <f t="shared" si="11"/>
        <v>148024.28836125002</v>
      </c>
      <c r="R89" s="100">
        <f t="shared" si="11"/>
        <v>167634.34365697118</v>
      </c>
      <c r="S89" s="100">
        <f t="shared" si="11"/>
        <v>184081.48680822118</v>
      </c>
      <c r="T89" s="100">
        <f t="shared" si="11"/>
        <v>197365.71781500001</v>
      </c>
      <c r="U89" s="23"/>
      <c r="V89" s="23"/>
      <c r="W89" s="23"/>
      <c r="X89" s="23"/>
      <c r="Y89" s="23"/>
      <c r="Z89" s="23"/>
      <c r="AA89" s="23"/>
      <c r="AB89" s="23"/>
      <c r="AC89" s="23"/>
      <c r="AD89" s="23"/>
      <c r="AE89" s="23"/>
      <c r="AF89" s="23"/>
      <c r="AG89" s="23"/>
      <c r="AH89" s="23"/>
      <c r="AI89" s="3"/>
      <c r="AJ89" s="6"/>
      <c r="AK89" s="18"/>
      <c r="AL89" s="18"/>
      <c r="AM89" s="18"/>
      <c r="AN89" s="18"/>
      <c r="AO89" s="18"/>
      <c r="AP89" s="18"/>
      <c r="AQ89" s="18"/>
      <c r="AR89" s="18"/>
      <c r="AS89" s="18"/>
      <c r="AT89" s="18"/>
      <c r="AU89" s="18"/>
      <c r="AV89" s="18"/>
      <c r="AW89" s="18"/>
      <c r="AX89" s="18"/>
      <c r="AY89" s="6"/>
      <c r="AZ89" s="6"/>
      <c r="BA89" s="6"/>
      <c r="BB89" s="6"/>
      <c r="BC89" s="6"/>
      <c r="BD89" s="6"/>
      <c r="BE89" s="6"/>
      <c r="BF89" s="6"/>
      <c r="BG89" s="6"/>
      <c r="BH89" s="6"/>
      <c r="BI89" s="6"/>
      <c r="BJ89" s="6"/>
      <c r="BK89" s="6"/>
      <c r="BL89" s="6"/>
      <c r="BM89" s="6"/>
      <c r="BN89" s="6"/>
      <c r="BO89" s="6"/>
    </row>
    <row r="90" spans="6:106" s="8" customFormat="1" ht="16" customHeight="1" x14ac:dyDescent="0.3">
      <c r="L90" s="23"/>
      <c r="M90" s="23"/>
      <c r="N90" s="23"/>
      <c r="O90" s="23"/>
      <c r="P90" s="23"/>
      <c r="Q90" s="23"/>
      <c r="R90" s="23"/>
      <c r="S90" s="23"/>
      <c r="T90" s="23"/>
      <c r="U90" s="23"/>
      <c r="V90" s="23"/>
      <c r="W90" s="23"/>
      <c r="X90" s="23"/>
      <c r="Y90" s="23"/>
      <c r="Z90" s="23"/>
      <c r="AA90" s="23"/>
      <c r="AB90" s="23"/>
      <c r="AC90" s="23"/>
      <c r="AD90" s="23"/>
      <c r="AE90" s="23"/>
      <c r="AF90" s="23"/>
      <c r="AG90" s="23"/>
      <c r="AH90" s="23"/>
      <c r="AK90" s="20"/>
      <c r="AL90" s="20"/>
      <c r="AM90" s="20"/>
      <c r="AN90" s="20"/>
      <c r="AO90" s="20"/>
      <c r="AP90" s="20"/>
      <c r="AQ90" s="20"/>
      <c r="AR90" s="20"/>
      <c r="AS90" s="20"/>
      <c r="AT90" s="20"/>
      <c r="AU90" s="20"/>
      <c r="AV90" s="20"/>
      <c r="AW90" s="20"/>
      <c r="AX90" s="25"/>
    </row>
    <row r="91" spans="6:106" s="8" customFormat="1" ht="16" customHeight="1" x14ac:dyDescent="0.3">
      <c r="L91" s="23"/>
      <c r="M91" s="23"/>
      <c r="N91" s="23"/>
      <c r="O91" s="23"/>
      <c r="P91" s="23"/>
      <c r="Q91" s="23"/>
      <c r="R91" s="23"/>
      <c r="S91" s="23"/>
      <c r="T91" s="23"/>
      <c r="U91" s="23"/>
      <c r="V91" s="23"/>
      <c r="W91" s="23"/>
      <c r="X91" s="23"/>
      <c r="Y91" s="23"/>
      <c r="Z91" s="23"/>
      <c r="AA91" s="23"/>
      <c r="AB91" s="23"/>
      <c r="AC91" s="23"/>
      <c r="AD91" s="23"/>
      <c r="AE91" s="23"/>
      <c r="AF91" s="23"/>
      <c r="AG91" s="23"/>
      <c r="AH91" s="23"/>
      <c r="AK91" s="18"/>
      <c r="AL91" s="18"/>
      <c r="AM91" s="18"/>
      <c r="AN91" s="18"/>
      <c r="AO91" s="18"/>
      <c r="AP91" s="18"/>
      <c r="AQ91" s="18"/>
      <c r="AR91" s="18"/>
      <c r="AS91" s="18"/>
      <c r="AT91" s="18"/>
      <c r="AU91" s="18"/>
      <c r="AV91" s="18"/>
      <c r="AW91" s="20"/>
      <c r="AX91" s="25"/>
    </row>
    <row r="92" spans="6:106" s="8" customFormat="1" ht="16" customHeight="1" x14ac:dyDescent="0.3">
      <c r="L92" s="23"/>
      <c r="M92" s="23"/>
      <c r="N92" s="23"/>
      <c r="O92" s="23"/>
      <c r="P92" s="23"/>
      <c r="Q92" s="23"/>
      <c r="R92" s="23"/>
      <c r="S92" s="23"/>
      <c r="T92" s="23"/>
      <c r="U92" s="23"/>
      <c r="V92" s="23"/>
      <c r="W92" s="23"/>
      <c r="X92" s="23"/>
      <c r="Y92" s="23"/>
      <c r="Z92" s="23"/>
      <c r="AA92" s="23"/>
      <c r="AB92" s="23"/>
      <c r="AC92" s="23"/>
      <c r="AD92" s="23"/>
      <c r="AE92" s="23"/>
      <c r="AF92" s="23"/>
      <c r="AG92" s="23"/>
      <c r="AH92" s="23"/>
      <c r="AK92" s="20"/>
      <c r="AL92" s="20"/>
      <c r="AM92" s="20"/>
      <c r="AN92" s="20"/>
      <c r="AO92" s="20"/>
      <c r="AP92" s="20"/>
      <c r="AQ92" s="20"/>
      <c r="AR92" s="20"/>
      <c r="AS92" s="20"/>
      <c r="AT92" s="20"/>
      <c r="AU92" s="20"/>
      <c r="AV92" s="20"/>
      <c r="AW92" s="21"/>
      <c r="AX92" s="25"/>
    </row>
    <row r="93" spans="6:106" s="8" customFormat="1" ht="16" customHeight="1" x14ac:dyDescent="0.3">
      <c r="L93" s="23"/>
      <c r="M93" s="23"/>
      <c r="N93" s="23"/>
      <c r="O93" s="23"/>
      <c r="P93" s="23"/>
      <c r="Q93" s="23"/>
      <c r="R93" s="23"/>
      <c r="S93" s="23"/>
      <c r="T93" s="23"/>
      <c r="U93" s="23"/>
      <c r="V93" s="23"/>
      <c r="W93" s="23"/>
      <c r="X93" s="23"/>
      <c r="Y93" s="23"/>
      <c r="Z93" s="23"/>
      <c r="AA93" s="23"/>
      <c r="AB93" s="23"/>
      <c r="AC93" s="23"/>
      <c r="AD93" s="23"/>
      <c r="AE93" s="23"/>
      <c r="AF93" s="23"/>
      <c r="AG93" s="23"/>
      <c r="AH93" s="23"/>
      <c r="AK93" s="20"/>
      <c r="AL93" s="20"/>
      <c r="AM93" s="20"/>
      <c r="AN93" s="20"/>
      <c r="AO93" s="20"/>
      <c r="AP93" s="20"/>
      <c r="AQ93" s="20"/>
      <c r="AR93" s="20"/>
      <c r="AS93" s="20"/>
      <c r="AT93" s="20"/>
      <c r="AU93" s="20"/>
      <c r="AV93" s="20"/>
      <c r="AW93" s="21"/>
      <c r="AX93" s="25"/>
    </row>
    <row r="94" spans="6:106" s="8" customFormat="1" ht="16" customHeight="1" x14ac:dyDescent="0.3">
      <c r="L94" s="23"/>
      <c r="M94" s="23"/>
      <c r="N94" s="23"/>
      <c r="O94" s="23"/>
      <c r="P94" s="23"/>
      <c r="Q94" s="23"/>
      <c r="R94" s="23"/>
      <c r="S94" s="23"/>
      <c r="T94" s="23"/>
      <c r="U94" s="23"/>
      <c r="V94" s="23"/>
      <c r="W94" s="23"/>
      <c r="X94" s="23"/>
      <c r="Y94" s="23"/>
      <c r="Z94" s="23"/>
      <c r="AA94" s="23"/>
      <c r="AB94" s="23"/>
      <c r="AC94" s="23"/>
      <c r="AD94" s="23"/>
      <c r="AE94" s="23"/>
      <c r="AF94" s="23"/>
      <c r="AG94" s="23"/>
      <c r="AH94" s="23"/>
      <c r="AK94" s="20"/>
      <c r="AL94" s="20"/>
      <c r="AM94" s="20"/>
      <c r="AN94" s="20"/>
      <c r="AO94" s="20"/>
      <c r="AP94" s="20"/>
      <c r="AQ94" s="20"/>
      <c r="AR94" s="20"/>
      <c r="AS94" s="20"/>
      <c r="AT94" s="20"/>
      <c r="AU94" s="20"/>
      <c r="AV94" s="20"/>
      <c r="AW94" s="21"/>
      <c r="AX94" s="25"/>
    </row>
    <row r="95" spans="6:106" s="8" customFormat="1" ht="16" customHeight="1" x14ac:dyDescent="0.3">
      <c r="L95" s="23"/>
      <c r="M95" s="23"/>
      <c r="N95" s="23"/>
      <c r="O95" s="23"/>
      <c r="P95" s="23"/>
      <c r="Q95" s="23"/>
      <c r="R95" s="23"/>
      <c r="S95" s="23"/>
      <c r="T95" s="23"/>
      <c r="U95" s="23"/>
      <c r="V95" s="23"/>
      <c r="W95" s="23"/>
      <c r="X95" s="23"/>
      <c r="Y95" s="23"/>
      <c r="Z95" s="23"/>
      <c r="AA95" s="23"/>
      <c r="AB95" s="23"/>
      <c r="AC95" s="23"/>
      <c r="AD95" s="23"/>
      <c r="AE95" s="23"/>
      <c r="AF95" s="23"/>
      <c r="AG95" s="23"/>
      <c r="AH95" s="23"/>
      <c r="AK95" s="20"/>
      <c r="AL95" s="20"/>
      <c r="AM95" s="20"/>
      <c r="AN95" s="20"/>
      <c r="AO95" s="20"/>
      <c r="AP95" s="20"/>
      <c r="AQ95" s="20"/>
      <c r="AR95" s="20"/>
      <c r="AS95" s="20"/>
      <c r="AT95" s="20"/>
      <c r="AU95" s="20"/>
      <c r="AV95" s="20"/>
      <c r="AW95" s="21"/>
      <c r="AX95" s="25"/>
    </row>
    <row r="96" spans="6:106" s="8" customFormat="1" ht="16" customHeight="1" x14ac:dyDescent="0.3">
      <c r="L96" s="23"/>
      <c r="M96" s="23"/>
      <c r="N96" s="23"/>
      <c r="O96" s="23"/>
      <c r="P96" s="23"/>
      <c r="Q96" s="23"/>
      <c r="R96" s="23"/>
      <c r="S96" s="23"/>
      <c r="T96" s="23"/>
      <c r="U96" s="23"/>
      <c r="V96" s="23"/>
      <c r="W96" s="23"/>
      <c r="X96" s="23"/>
      <c r="Y96" s="23"/>
      <c r="Z96" s="23"/>
      <c r="AA96" s="23"/>
      <c r="AB96" s="23"/>
      <c r="AC96" s="23"/>
      <c r="AD96" s="23"/>
      <c r="AE96" s="23"/>
      <c r="AF96" s="23"/>
      <c r="AG96" s="23"/>
      <c r="AH96" s="23"/>
      <c r="AK96" s="20"/>
      <c r="AL96" s="20"/>
      <c r="AM96" s="20"/>
      <c r="AN96" s="20"/>
      <c r="AO96" s="20"/>
      <c r="AP96" s="20"/>
      <c r="AQ96" s="20"/>
      <c r="AR96" s="20"/>
      <c r="AS96" s="20"/>
      <c r="AT96" s="20"/>
      <c r="AU96" s="20"/>
      <c r="AV96" s="20"/>
      <c r="AW96" s="21"/>
      <c r="AX96" s="25"/>
      <c r="DB96" s="8" t="s">
        <v>126</v>
      </c>
    </row>
    <row r="97" spans="1:107" s="8" customFormat="1" ht="16" customHeight="1" x14ac:dyDescent="0.3">
      <c r="L97" s="23"/>
      <c r="M97" s="23"/>
      <c r="N97" s="23"/>
      <c r="O97" s="23"/>
      <c r="P97" s="23"/>
      <c r="Q97" s="23"/>
      <c r="R97" s="23"/>
      <c r="S97" s="23"/>
      <c r="T97" s="23"/>
      <c r="U97" s="23"/>
      <c r="V97" s="23"/>
      <c r="W97" s="23"/>
      <c r="X97" s="23"/>
      <c r="Y97" s="23"/>
      <c r="Z97" s="23"/>
      <c r="AA97" s="23"/>
      <c r="AB97" s="23"/>
      <c r="AC97" s="23"/>
      <c r="AD97" s="23"/>
      <c r="AE97" s="23"/>
      <c r="AF97" s="23"/>
      <c r="AG97" s="23"/>
      <c r="AH97" s="23"/>
      <c r="AK97" s="20"/>
      <c r="AL97" s="20"/>
      <c r="AM97" s="20"/>
      <c r="AN97" s="20"/>
      <c r="AO97" s="20"/>
      <c r="AP97" s="20"/>
      <c r="AQ97" s="20"/>
      <c r="AR97" s="20"/>
      <c r="AS97" s="20"/>
      <c r="AT97" s="20"/>
      <c r="AU97" s="20"/>
      <c r="AV97" s="20"/>
      <c r="AW97" s="21"/>
      <c r="AX97" s="25"/>
      <c r="DC97" s="8" t="s">
        <v>127</v>
      </c>
    </row>
    <row r="98" spans="1:107" s="8" customFormat="1" ht="16" customHeight="1" x14ac:dyDescent="0.3">
      <c r="L98" s="23"/>
      <c r="M98" s="23"/>
      <c r="N98" s="23"/>
      <c r="O98" s="23"/>
      <c r="P98" s="23"/>
      <c r="Q98" s="23"/>
      <c r="R98" s="23"/>
      <c r="S98" s="23"/>
      <c r="T98" s="23"/>
      <c r="U98" s="23"/>
      <c r="V98" s="23"/>
      <c r="W98" s="23"/>
      <c r="X98" s="23"/>
      <c r="Y98" s="23"/>
      <c r="Z98" s="23"/>
      <c r="AA98" s="23"/>
      <c r="AB98" s="23"/>
      <c r="AC98" s="23"/>
      <c r="AD98" s="23"/>
      <c r="AE98" s="23"/>
      <c r="AF98" s="23"/>
      <c r="AG98" s="23"/>
      <c r="AH98" s="23"/>
      <c r="AK98" s="20"/>
      <c r="AL98" s="20"/>
      <c r="AM98" s="20"/>
      <c r="AN98" s="20"/>
      <c r="AO98" s="20"/>
      <c r="AP98" s="20"/>
      <c r="AQ98" s="20"/>
      <c r="AR98" s="20"/>
      <c r="AS98" s="20"/>
      <c r="AT98" s="20"/>
      <c r="AU98" s="20"/>
      <c r="AV98" s="20"/>
      <c r="AW98" s="21"/>
      <c r="AX98" s="25"/>
    </row>
    <row r="99" spans="1:107" s="8" customFormat="1" ht="16" customHeight="1" x14ac:dyDescent="0.3">
      <c r="L99" s="23"/>
      <c r="M99" s="23"/>
      <c r="N99" s="23"/>
      <c r="O99" s="23"/>
      <c r="P99" s="23"/>
      <c r="Q99" s="23"/>
      <c r="R99" s="23"/>
      <c r="S99" s="23"/>
      <c r="T99" s="23"/>
      <c r="U99" s="23"/>
      <c r="V99" s="23"/>
      <c r="W99" s="23"/>
      <c r="X99" s="23"/>
      <c r="Y99" s="23"/>
      <c r="Z99" s="23"/>
      <c r="AA99" s="23"/>
      <c r="AB99" s="23"/>
      <c r="AC99" s="23"/>
      <c r="AD99" s="23"/>
      <c r="AE99" s="23"/>
      <c r="AF99" s="23"/>
      <c r="AG99" s="23"/>
      <c r="AH99" s="23"/>
      <c r="AK99" s="20"/>
      <c r="AL99" s="20"/>
      <c r="AM99" s="20"/>
      <c r="AN99" s="20"/>
      <c r="AO99" s="20"/>
      <c r="AP99" s="20"/>
      <c r="AQ99" s="20"/>
      <c r="AR99" s="20"/>
      <c r="AS99" s="20"/>
      <c r="AT99" s="20"/>
      <c r="AU99" s="20"/>
      <c r="AV99" s="20"/>
      <c r="AW99" s="21"/>
      <c r="AX99" s="25"/>
    </row>
    <row r="100" spans="1:107" s="8" customFormat="1" ht="16" customHeight="1" x14ac:dyDescent="0.3">
      <c r="L100" s="23"/>
      <c r="M100" s="23"/>
      <c r="N100" s="23"/>
      <c r="O100" s="23"/>
      <c r="P100" s="23"/>
      <c r="Q100" s="23"/>
      <c r="R100" s="23"/>
      <c r="S100" s="23"/>
      <c r="T100" s="23"/>
      <c r="U100" s="23"/>
      <c r="V100" s="23"/>
      <c r="W100" s="23"/>
      <c r="X100" s="23"/>
      <c r="Y100" s="23"/>
      <c r="Z100" s="23"/>
      <c r="AA100" s="23"/>
      <c r="AB100" s="23"/>
      <c r="AC100" s="23"/>
      <c r="AD100" s="23"/>
      <c r="AE100" s="23"/>
      <c r="AF100" s="23"/>
      <c r="AG100" s="23"/>
      <c r="AH100" s="23"/>
      <c r="AK100" s="20"/>
      <c r="AL100" s="20"/>
      <c r="AM100" s="20"/>
      <c r="AN100" s="20"/>
      <c r="AO100" s="20"/>
      <c r="AP100" s="20"/>
      <c r="AQ100" s="20"/>
      <c r="AR100" s="20"/>
      <c r="AS100" s="20"/>
      <c r="AT100" s="20"/>
      <c r="AU100" s="20"/>
      <c r="AV100" s="20"/>
      <c r="AW100" s="21"/>
      <c r="AX100" s="25"/>
    </row>
    <row r="101" spans="1:107" s="8" customFormat="1" ht="16" customHeight="1" x14ac:dyDescent="0.3">
      <c r="L101" s="23"/>
      <c r="M101" s="23"/>
      <c r="N101" s="23"/>
      <c r="O101" s="23"/>
      <c r="P101" s="23"/>
      <c r="Q101" s="23"/>
      <c r="R101" s="23"/>
      <c r="S101" s="23"/>
      <c r="T101" s="23"/>
      <c r="U101" s="23"/>
      <c r="V101" s="23"/>
      <c r="W101" s="23"/>
      <c r="X101" s="23"/>
      <c r="Y101" s="23"/>
      <c r="Z101" s="23"/>
      <c r="AA101" s="23"/>
      <c r="AB101" s="23"/>
      <c r="AC101" s="23"/>
      <c r="AD101" s="23"/>
      <c r="AE101" s="23"/>
      <c r="AF101" s="23"/>
      <c r="AG101" s="23"/>
      <c r="AH101" s="23"/>
      <c r="AK101" s="20"/>
      <c r="AL101" s="20"/>
      <c r="AM101" s="20"/>
      <c r="AN101" s="20"/>
      <c r="AO101" s="20"/>
      <c r="AP101" s="20"/>
      <c r="AQ101" s="20"/>
      <c r="AR101" s="20"/>
      <c r="AS101" s="20"/>
      <c r="AT101" s="20"/>
      <c r="AU101" s="20"/>
      <c r="AV101" s="20"/>
      <c r="AW101" s="21"/>
      <c r="AX101" s="25"/>
    </row>
    <row r="102" spans="1:107" s="8" customFormat="1" ht="16" customHeight="1" x14ac:dyDescent="0.3">
      <c r="L102" s="23"/>
      <c r="M102" s="23"/>
      <c r="N102" s="23"/>
      <c r="O102" s="23"/>
      <c r="P102" s="23"/>
      <c r="Q102" s="23"/>
      <c r="R102" s="23"/>
      <c r="S102" s="23"/>
      <c r="T102" s="23"/>
      <c r="U102" s="23"/>
      <c r="V102" s="23"/>
      <c r="W102" s="23"/>
      <c r="X102" s="23"/>
      <c r="Y102" s="23"/>
      <c r="Z102" s="23"/>
      <c r="AA102" s="23"/>
      <c r="AB102" s="23"/>
      <c r="AC102" s="23"/>
      <c r="AD102" s="23"/>
      <c r="AE102" s="23"/>
      <c r="AF102" s="23"/>
      <c r="AG102" s="23"/>
      <c r="AH102" s="23"/>
      <c r="AK102" s="20"/>
      <c r="AL102" s="20"/>
      <c r="AM102" s="20"/>
      <c r="AN102" s="20"/>
      <c r="AO102" s="20"/>
      <c r="AP102" s="20"/>
      <c r="AQ102" s="20"/>
      <c r="AR102" s="20"/>
      <c r="AS102" s="20"/>
      <c r="AT102" s="20"/>
      <c r="AU102" s="20"/>
      <c r="AV102" s="20"/>
      <c r="AW102" s="21"/>
      <c r="AX102" s="25"/>
    </row>
    <row r="103" spans="1:107" s="8" customFormat="1" ht="16" customHeight="1" x14ac:dyDescent="0.3">
      <c r="L103" s="23"/>
      <c r="M103" s="23"/>
      <c r="N103" s="23"/>
      <c r="O103" s="23"/>
      <c r="P103" s="23"/>
      <c r="Q103" s="23"/>
      <c r="R103" s="23"/>
      <c r="S103" s="23"/>
      <c r="T103" s="23"/>
      <c r="U103" s="23"/>
      <c r="V103" s="23"/>
      <c r="W103" s="23"/>
      <c r="X103" s="23"/>
      <c r="Y103" s="23"/>
      <c r="Z103" s="23"/>
      <c r="AA103" s="23"/>
      <c r="AB103" s="23"/>
      <c r="AC103" s="23"/>
      <c r="AD103" s="23"/>
      <c r="AE103" s="23"/>
      <c r="AF103" s="23"/>
      <c r="AG103" s="23"/>
      <c r="AH103" s="23"/>
      <c r="AK103" s="20"/>
      <c r="AL103" s="20"/>
      <c r="AM103" s="20"/>
      <c r="AN103" s="20"/>
      <c r="AO103" s="20"/>
      <c r="AP103" s="20"/>
      <c r="AQ103" s="20"/>
      <c r="AR103" s="20"/>
      <c r="AS103" s="20"/>
      <c r="AT103" s="20"/>
      <c r="AU103" s="20"/>
      <c r="AV103" s="20"/>
      <c r="AW103" s="21"/>
      <c r="AX103" s="25"/>
    </row>
    <row r="104" spans="1:107" s="8" customFormat="1" ht="16" customHeight="1" x14ac:dyDescent="0.3">
      <c r="L104" s="23"/>
      <c r="M104" s="23"/>
      <c r="N104" s="23"/>
      <c r="O104" s="23"/>
      <c r="P104" s="23"/>
      <c r="Q104" s="23"/>
      <c r="R104" s="23"/>
      <c r="S104" s="23"/>
      <c r="T104" s="23"/>
      <c r="U104" s="23"/>
      <c r="V104" s="23"/>
      <c r="W104" s="23"/>
      <c r="X104" s="23"/>
      <c r="Y104" s="23"/>
      <c r="Z104" s="23"/>
      <c r="AA104" s="23"/>
      <c r="AB104" s="23"/>
      <c r="AC104" s="23"/>
      <c r="AD104" s="23"/>
      <c r="AE104" s="23"/>
      <c r="AF104" s="23"/>
      <c r="AG104" s="23"/>
      <c r="AH104" s="23"/>
      <c r="AK104" s="20"/>
      <c r="AL104" s="20"/>
      <c r="AM104" s="20"/>
      <c r="AN104" s="20"/>
      <c r="AO104" s="20"/>
      <c r="AP104" s="20"/>
      <c r="AQ104" s="20"/>
      <c r="AR104" s="20"/>
      <c r="AS104" s="20"/>
      <c r="AT104" s="20"/>
      <c r="AU104" s="20"/>
      <c r="AV104" s="20"/>
      <c r="AW104" s="21"/>
      <c r="AX104" s="25"/>
    </row>
    <row r="105" spans="1:107" s="8" customFormat="1" ht="16" customHeight="1" x14ac:dyDescent="0.3">
      <c r="L105" s="23"/>
      <c r="M105" s="23"/>
      <c r="N105" s="23"/>
      <c r="O105" s="23"/>
      <c r="P105" s="23"/>
      <c r="Q105" s="23"/>
      <c r="R105" s="23"/>
      <c r="S105" s="23"/>
      <c r="T105" s="23"/>
      <c r="U105" s="23"/>
      <c r="V105" s="23"/>
      <c r="W105" s="23"/>
      <c r="X105" s="23"/>
      <c r="Y105" s="23"/>
      <c r="Z105" s="23"/>
      <c r="AA105" s="23"/>
      <c r="AB105" s="23"/>
      <c r="AC105" s="23"/>
      <c r="AD105" s="23"/>
      <c r="AE105" s="23"/>
      <c r="AF105" s="23"/>
      <c r="AG105" s="23"/>
      <c r="AH105" s="23"/>
      <c r="AK105" s="20"/>
      <c r="AL105" s="20"/>
      <c r="AM105" s="20"/>
      <c r="AN105" s="20"/>
      <c r="AO105" s="20"/>
      <c r="AP105" s="20"/>
      <c r="AQ105" s="20"/>
      <c r="AR105" s="20"/>
      <c r="AS105" s="20"/>
      <c r="AT105" s="20"/>
      <c r="AU105" s="20"/>
      <c r="AV105" s="20"/>
      <c r="AW105" s="21"/>
      <c r="AX105" s="25"/>
    </row>
    <row r="106" spans="1:107" s="8" customFormat="1" ht="16" customHeight="1" x14ac:dyDescent="0.3">
      <c r="L106" s="23"/>
      <c r="M106" s="23"/>
      <c r="N106" s="23"/>
      <c r="O106" s="23"/>
      <c r="P106" s="23"/>
      <c r="Q106" s="23"/>
      <c r="R106" s="23"/>
      <c r="S106" s="23"/>
      <c r="T106" s="23"/>
      <c r="U106" s="23"/>
      <c r="V106" s="23"/>
      <c r="W106" s="23"/>
      <c r="X106" s="23"/>
      <c r="Y106" s="23"/>
      <c r="Z106" s="23"/>
      <c r="AA106" s="23"/>
      <c r="AB106" s="23"/>
      <c r="AC106" s="23"/>
      <c r="AD106" s="23"/>
      <c r="AE106" s="23"/>
      <c r="AF106" s="23"/>
      <c r="AG106" s="23"/>
      <c r="AH106" s="23"/>
      <c r="AK106" s="20"/>
      <c r="AL106" s="20"/>
      <c r="AM106" s="20"/>
      <c r="AN106" s="20"/>
      <c r="AO106" s="20"/>
      <c r="AP106" s="20"/>
      <c r="AQ106" s="20"/>
      <c r="AR106" s="20"/>
      <c r="AS106" s="20"/>
      <c r="AT106" s="20"/>
      <c r="AU106" s="20"/>
      <c r="AV106" s="20"/>
      <c r="AW106" s="21"/>
      <c r="AX106" s="25"/>
    </row>
    <row r="107" spans="1:107" ht="16" customHeight="1" x14ac:dyDescent="0.35">
      <c r="A107" s="8"/>
      <c r="B107" s="8"/>
      <c r="C107" s="8"/>
      <c r="D107" s="8"/>
      <c r="E107" s="8"/>
      <c r="F107" s="8"/>
      <c r="G107" s="8"/>
      <c r="H107" s="8"/>
      <c r="I107" s="8"/>
      <c r="J107" s="8"/>
      <c r="K107" s="8"/>
      <c r="L107" s="16"/>
      <c r="M107" s="16"/>
      <c r="N107" s="16"/>
      <c r="O107" s="16"/>
      <c r="P107" s="16"/>
      <c r="Q107" s="16"/>
      <c r="R107" s="16"/>
      <c r="S107" s="16"/>
      <c r="T107" s="16"/>
      <c r="U107" s="16"/>
      <c r="V107" s="16"/>
      <c r="W107" s="16"/>
      <c r="X107" s="16"/>
      <c r="Y107" s="16"/>
      <c r="Z107" s="16"/>
      <c r="AA107" s="16"/>
      <c r="AB107" s="16"/>
      <c r="AC107" s="16"/>
      <c r="AD107" s="16"/>
      <c r="AE107" s="16"/>
      <c r="AF107" s="16"/>
      <c r="AG107" s="16"/>
      <c r="AH107" s="16"/>
      <c r="AI107" s="8"/>
      <c r="AJ107" s="8"/>
      <c r="AK107" s="20"/>
      <c r="AL107" s="20"/>
      <c r="AM107" s="20"/>
      <c r="AN107" s="20"/>
      <c r="AO107" s="20"/>
      <c r="AP107" s="20"/>
      <c r="AQ107" s="20"/>
      <c r="AR107" s="20"/>
      <c r="AS107" s="20"/>
      <c r="AT107" s="20"/>
      <c r="AU107" s="20"/>
      <c r="AV107" s="20"/>
      <c r="AW107" s="21"/>
      <c r="AX107" s="25"/>
      <c r="AY107" s="8"/>
      <c r="AZ107"/>
      <c r="BA107"/>
      <c r="BB107"/>
      <c r="BC107"/>
      <c r="BD107"/>
      <c r="BE107"/>
      <c r="BF107"/>
      <c r="BG107"/>
      <c r="BH107"/>
      <c r="BI107"/>
      <c r="BJ107"/>
      <c r="BM107"/>
      <c r="BN107"/>
      <c r="BO107"/>
      <c r="BQ107"/>
      <c r="BR107"/>
      <c r="BS107"/>
      <c r="BT107"/>
      <c r="BU107"/>
      <c r="BV107"/>
      <c r="BW107"/>
      <c r="BX107"/>
      <c r="BY107"/>
      <c r="BZ107"/>
      <c r="CA107"/>
      <c r="CB107"/>
      <c r="CC107"/>
      <c r="CD107"/>
      <c r="CE107"/>
      <c r="CF107"/>
      <c r="CG107"/>
      <c r="CH107"/>
      <c r="CI107"/>
      <c r="CJ107"/>
      <c r="CK107"/>
      <c r="CL107"/>
      <c r="CM107"/>
      <c r="CN107"/>
      <c r="CO107"/>
      <c r="CP107"/>
      <c r="CQ107"/>
      <c r="CR107"/>
      <c r="CS107"/>
      <c r="CT107"/>
      <c r="CU107"/>
      <c r="CV107"/>
      <c r="CW107"/>
    </row>
    <row r="108" spans="1:107" ht="16" customHeight="1" x14ac:dyDescent="0.35">
      <c r="A108" s="8"/>
      <c r="B108" s="8"/>
      <c r="C108" s="8"/>
      <c r="D108" s="8"/>
      <c r="E108" s="8"/>
      <c r="F108" s="8"/>
      <c r="G108" s="8"/>
      <c r="H108" s="8"/>
      <c r="I108" s="8"/>
      <c r="J108" s="8"/>
      <c r="K108" s="8"/>
      <c r="L108" s="16"/>
      <c r="M108" s="16"/>
      <c r="N108" s="16"/>
      <c r="O108" s="16"/>
      <c r="P108" s="16"/>
      <c r="Q108" s="16"/>
      <c r="R108" s="16"/>
      <c r="S108" s="16"/>
      <c r="T108" s="16"/>
      <c r="U108" s="16"/>
      <c r="V108" s="16"/>
      <c r="W108" s="16"/>
      <c r="X108" s="16"/>
      <c r="Y108" s="16"/>
      <c r="Z108" s="16"/>
      <c r="AA108" s="16"/>
      <c r="AB108" s="16"/>
      <c r="AC108" s="16"/>
      <c r="AD108" s="16"/>
      <c r="AE108" s="16"/>
      <c r="AF108" s="16"/>
      <c r="AG108" s="16"/>
      <c r="AH108" s="16"/>
      <c r="AI108" s="8"/>
      <c r="AJ108" s="8"/>
      <c r="AK108" s="20"/>
      <c r="AL108" s="20"/>
      <c r="AM108" s="20"/>
      <c r="AN108" s="20"/>
      <c r="AO108" s="20"/>
      <c r="AP108" s="20"/>
      <c r="AQ108" s="20"/>
      <c r="AR108" s="20"/>
      <c r="AS108" s="20"/>
      <c r="AT108" s="20"/>
      <c r="AU108" s="20"/>
      <c r="AV108" s="20"/>
      <c r="AW108" s="21"/>
      <c r="AX108" s="25"/>
      <c r="AY108" s="8"/>
      <c r="AZ108"/>
      <c r="BA108"/>
      <c r="BB108"/>
      <c r="BC108"/>
      <c r="BD108"/>
      <c r="BE108"/>
      <c r="BF108"/>
      <c r="BG108"/>
      <c r="BH108"/>
      <c r="BI108"/>
      <c r="BJ108"/>
      <c r="BM108"/>
      <c r="BN108"/>
      <c r="BO108"/>
      <c r="BQ108"/>
      <c r="BR108"/>
      <c r="BS108"/>
      <c r="BT108"/>
      <c r="BU108"/>
      <c r="BV108"/>
      <c r="BW108"/>
      <c r="BX108"/>
      <c r="BY108"/>
      <c r="BZ108"/>
      <c r="CA108"/>
      <c r="CB108"/>
      <c r="CC108"/>
      <c r="CD108"/>
      <c r="CE108"/>
      <c r="CF108"/>
      <c r="CG108"/>
      <c r="CH108"/>
      <c r="CI108"/>
      <c r="CJ108"/>
      <c r="CK108"/>
      <c r="CL108"/>
      <c r="CM108"/>
      <c r="CN108"/>
      <c r="CO108"/>
      <c r="CP108"/>
      <c r="CQ108"/>
      <c r="CR108"/>
      <c r="CS108"/>
      <c r="CT108"/>
      <c r="CU108"/>
      <c r="CV108"/>
      <c r="CW108"/>
    </row>
    <row r="109" spans="1:107" ht="16" customHeight="1" x14ac:dyDescent="0.35">
      <c r="A109" s="8"/>
      <c r="B109" s="8"/>
      <c r="C109" s="8"/>
      <c r="D109" s="8"/>
      <c r="E109" s="8"/>
      <c r="F109" s="8"/>
      <c r="G109" s="8"/>
      <c r="H109" s="8"/>
      <c r="I109" s="8"/>
      <c r="J109" s="8"/>
      <c r="K109" s="8"/>
      <c r="L109" s="16"/>
      <c r="M109" s="16"/>
      <c r="N109" s="16"/>
      <c r="O109" s="16"/>
      <c r="P109" s="16"/>
      <c r="Q109" s="16"/>
      <c r="R109" s="16"/>
      <c r="S109" s="16"/>
      <c r="T109" s="16"/>
      <c r="U109" s="16"/>
      <c r="V109" s="16"/>
      <c r="W109" s="16"/>
      <c r="X109" s="16"/>
      <c r="Y109" s="16"/>
      <c r="Z109" s="16"/>
      <c r="AA109" s="16"/>
      <c r="AB109" s="16"/>
      <c r="AC109" s="16"/>
      <c r="AD109" s="16"/>
      <c r="AE109" s="16"/>
      <c r="AF109" s="16"/>
      <c r="AG109" s="16"/>
      <c r="AH109" s="16"/>
      <c r="AI109" s="8"/>
      <c r="AJ109" s="8"/>
      <c r="AK109" s="20"/>
      <c r="AL109" s="20"/>
      <c r="AM109" s="20"/>
      <c r="AN109" s="20"/>
      <c r="AO109" s="20"/>
      <c r="AP109" s="20"/>
      <c r="AQ109" s="20"/>
      <c r="AR109" s="20"/>
      <c r="AS109" s="20"/>
      <c r="AT109" s="20"/>
      <c r="AU109" s="20"/>
      <c r="AV109" s="20"/>
      <c r="AW109" s="21"/>
      <c r="AX109" s="25"/>
      <c r="AY109" s="8"/>
      <c r="AZ109"/>
      <c r="BA109"/>
      <c r="BB109"/>
      <c r="BC109"/>
      <c r="BD109"/>
      <c r="BE109"/>
      <c r="BF109"/>
      <c r="BG109"/>
      <c r="BH109"/>
      <c r="BI109"/>
      <c r="BJ109"/>
      <c r="BM109"/>
      <c r="BN109"/>
      <c r="BO109"/>
      <c r="BQ109"/>
      <c r="BR109"/>
      <c r="BS109"/>
      <c r="BT109"/>
      <c r="BU109"/>
      <c r="BV109"/>
      <c r="BW109"/>
      <c r="BX109"/>
      <c r="BY109"/>
      <c r="BZ109"/>
      <c r="CA109"/>
      <c r="CB109"/>
      <c r="CC109"/>
      <c r="CD109"/>
      <c r="CE109"/>
      <c r="CF109"/>
      <c r="CG109"/>
      <c r="CH109"/>
      <c r="CI109"/>
      <c r="CJ109"/>
      <c r="CK109"/>
      <c r="CL109"/>
      <c r="CM109"/>
      <c r="CN109"/>
      <c r="CO109"/>
      <c r="CP109"/>
      <c r="CQ109"/>
      <c r="CR109"/>
      <c r="CS109"/>
      <c r="CT109"/>
      <c r="CU109"/>
      <c r="CV109"/>
      <c r="CW109"/>
    </row>
    <row r="110" spans="1:107" ht="15.5" x14ac:dyDescent="0.35">
      <c r="A110" s="8"/>
      <c r="B110" s="8"/>
      <c r="C110" s="8"/>
      <c r="D110" s="8"/>
      <c r="E110" s="8"/>
      <c r="F110" s="8"/>
      <c r="G110" s="8"/>
      <c r="H110" s="8"/>
      <c r="I110" s="8"/>
      <c r="J110" s="8"/>
      <c r="K110" s="8"/>
      <c r="L110" s="16"/>
      <c r="M110" s="16"/>
      <c r="N110" s="16"/>
      <c r="O110" s="16"/>
      <c r="P110" s="16"/>
      <c r="Q110" s="16"/>
      <c r="R110" s="16"/>
      <c r="S110" s="16"/>
      <c r="T110" s="16"/>
      <c r="U110" s="16"/>
      <c r="V110" s="16"/>
      <c r="W110" s="16"/>
      <c r="X110" s="16"/>
      <c r="Y110" s="16"/>
      <c r="Z110" s="16"/>
      <c r="AA110" s="16"/>
      <c r="AB110" s="16"/>
      <c r="AC110" s="16"/>
      <c r="AD110" s="16"/>
      <c r="AE110" s="16"/>
      <c r="AF110" s="16"/>
      <c r="AG110" s="16"/>
      <c r="AH110" s="16"/>
      <c r="AI110" s="8"/>
      <c r="AJ110" s="8"/>
      <c r="AK110" s="20"/>
      <c r="AL110" s="20"/>
      <c r="AM110" s="20"/>
      <c r="AN110" s="20"/>
      <c r="AO110" s="20"/>
      <c r="AP110" s="20"/>
      <c r="AQ110" s="20"/>
      <c r="AR110" s="20"/>
      <c r="AS110" s="20"/>
      <c r="AT110" s="20"/>
      <c r="AU110" s="20"/>
      <c r="AV110" s="20"/>
      <c r="AW110" s="21"/>
      <c r="AX110" s="25"/>
      <c r="AY110" s="8"/>
      <c r="BM110"/>
      <c r="BN110"/>
      <c r="BQ110"/>
      <c r="BR110"/>
      <c r="BS110"/>
      <c r="BT110"/>
      <c r="BU110"/>
      <c r="BV110"/>
      <c r="BW110"/>
      <c r="BX110"/>
      <c r="BY110"/>
      <c r="BZ110"/>
      <c r="CA110"/>
      <c r="CB110"/>
      <c r="CC110"/>
    </row>
    <row r="111" spans="1:107" ht="15.5" x14ac:dyDescent="0.35">
      <c r="B111" s="8"/>
      <c r="C111" s="8"/>
      <c r="D111" s="8"/>
      <c r="E111" s="8"/>
      <c r="F111" s="8"/>
      <c r="G111" s="8"/>
      <c r="H111" s="8"/>
      <c r="I111" s="8"/>
      <c r="J111" s="8"/>
      <c r="K111" s="8"/>
      <c r="AI111" s="8"/>
      <c r="AJ111" s="8"/>
      <c r="AK111" s="20"/>
      <c r="AL111" s="20"/>
      <c r="AM111" s="20"/>
      <c r="AN111" s="20"/>
      <c r="AO111" s="20"/>
      <c r="AP111" s="20"/>
      <c r="AQ111" s="20"/>
      <c r="AR111" s="20"/>
      <c r="AS111" s="20"/>
      <c r="AT111" s="20"/>
      <c r="AU111" s="20"/>
      <c r="AV111" s="20"/>
      <c r="AW111" s="21"/>
      <c r="AX111" s="25"/>
      <c r="AY111" s="8"/>
      <c r="BM111"/>
      <c r="BN111"/>
      <c r="BQ111"/>
      <c r="BR111"/>
      <c r="BS111"/>
      <c r="BT111"/>
      <c r="BU111"/>
      <c r="BV111"/>
      <c r="BW111"/>
      <c r="BX111"/>
      <c r="BY111"/>
      <c r="BZ111"/>
      <c r="CA111"/>
      <c r="CB111"/>
      <c r="CC111"/>
    </row>
    <row r="112" spans="1:107" ht="15.5" x14ac:dyDescent="0.35">
      <c r="B112" s="8"/>
      <c r="C112" s="8"/>
      <c r="D112" s="8"/>
      <c r="E112" s="8"/>
      <c r="F112" s="8"/>
      <c r="G112" s="8"/>
      <c r="H112" s="8"/>
      <c r="I112" s="8"/>
      <c r="J112" s="8"/>
      <c r="K112" s="8"/>
      <c r="AI112" s="8"/>
      <c r="AJ112" s="8"/>
      <c r="AK112" s="20"/>
      <c r="AL112" s="20"/>
      <c r="AM112" s="20"/>
      <c r="AN112" s="20"/>
      <c r="AO112" s="20"/>
      <c r="AP112" s="20"/>
      <c r="AQ112" s="20"/>
      <c r="AR112" s="20"/>
      <c r="AS112" s="20"/>
      <c r="AT112" s="20"/>
      <c r="AU112" s="20"/>
      <c r="AV112" s="20"/>
      <c r="AW112" s="21"/>
      <c r="AX112" s="25"/>
      <c r="AY112" s="8"/>
      <c r="AZ112" s="8"/>
      <c r="BA112" s="8"/>
      <c r="BB112" s="8"/>
      <c r="BC112" s="8"/>
      <c r="BD112" s="8"/>
      <c r="BE112" s="8"/>
      <c r="BF112" s="8"/>
      <c r="BG112" s="8"/>
      <c r="BH112" s="8"/>
      <c r="BI112" s="8"/>
      <c r="BM112"/>
      <c r="BN112"/>
      <c r="BQ112"/>
      <c r="BR112"/>
      <c r="BS112"/>
      <c r="BT112"/>
      <c r="BU112"/>
      <c r="BV112"/>
      <c r="BW112"/>
      <c r="BX112"/>
      <c r="BY112"/>
      <c r="BZ112"/>
      <c r="CA112"/>
      <c r="CB112"/>
      <c r="CC112"/>
    </row>
    <row r="113" spans="2:81" ht="15.5" x14ac:dyDescent="0.35">
      <c r="B113" s="8"/>
      <c r="C113" s="8"/>
      <c r="D113" s="8"/>
      <c r="E113" s="8"/>
      <c r="F113" s="8"/>
      <c r="G113" s="8"/>
      <c r="H113" s="8"/>
      <c r="I113" s="8"/>
      <c r="J113" s="8"/>
      <c r="K113" s="8"/>
      <c r="AI113" s="8"/>
      <c r="AJ113" s="8"/>
      <c r="AK113" s="20"/>
      <c r="AL113" s="20"/>
      <c r="AM113" s="20"/>
      <c r="AN113" s="20"/>
      <c r="AO113" s="20"/>
      <c r="AP113" s="20"/>
      <c r="AQ113" s="20"/>
      <c r="AR113" s="20"/>
      <c r="AS113" s="20"/>
      <c r="AT113" s="20"/>
      <c r="AU113" s="20"/>
      <c r="AV113" s="20"/>
      <c r="AW113" s="21"/>
      <c r="AX113" s="25"/>
      <c r="AY113" s="8"/>
      <c r="BM113"/>
      <c r="BN113"/>
      <c r="BQ113"/>
      <c r="BR113"/>
      <c r="BS113"/>
      <c r="BT113"/>
      <c r="BU113"/>
      <c r="BV113"/>
      <c r="BW113"/>
      <c r="BX113"/>
      <c r="BY113"/>
      <c r="BZ113"/>
      <c r="CA113"/>
      <c r="CB113"/>
      <c r="CC113"/>
    </row>
    <row r="114" spans="2:81" ht="15.5" x14ac:dyDescent="0.35">
      <c r="B114" s="8"/>
      <c r="C114" s="8"/>
      <c r="D114" s="8"/>
      <c r="E114" s="8"/>
      <c r="F114" s="8"/>
      <c r="G114" s="8"/>
      <c r="H114" s="8"/>
      <c r="I114" s="8"/>
      <c r="J114" s="8"/>
      <c r="K114" s="8"/>
      <c r="AI114" s="8"/>
      <c r="AJ114" s="8"/>
      <c r="AK114" s="20"/>
      <c r="AL114" s="20"/>
      <c r="AM114" s="20"/>
      <c r="AN114" s="20"/>
      <c r="AO114" s="20"/>
      <c r="AP114" s="20"/>
      <c r="AQ114" s="20"/>
      <c r="AR114" s="20"/>
      <c r="AS114" s="20"/>
      <c r="AT114" s="20"/>
      <c r="AU114" s="20"/>
      <c r="AV114" s="20"/>
      <c r="AW114" s="21"/>
      <c r="AX114" s="25"/>
      <c r="AY114" s="8"/>
      <c r="BM114"/>
      <c r="BN114"/>
      <c r="BQ114"/>
      <c r="BR114"/>
      <c r="BS114"/>
      <c r="BT114"/>
      <c r="BU114"/>
      <c r="BV114"/>
      <c r="BW114"/>
      <c r="BX114"/>
      <c r="BY114"/>
      <c r="BZ114"/>
      <c r="CA114"/>
      <c r="CB114"/>
      <c r="CC114"/>
    </row>
    <row r="115" spans="2:81" ht="15.5" x14ac:dyDescent="0.35">
      <c r="B115" s="8"/>
      <c r="C115" s="8"/>
      <c r="D115" s="8"/>
      <c r="E115" s="8"/>
      <c r="F115" s="8"/>
      <c r="G115" s="8"/>
      <c r="H115" s="8"/>
      <c r="I115" s="8"/>
      <c r="J115" s="8"/>
      <c r="K115" s="8"/>
      <c r="AI115" s="8"/>
      <c r="AJ115" s="8"/>
      <c r="AK115" s="20"/>
      <c r="AL115" s="20"/>
      <c r="AM115" s="20"/>
      <c r="AN115" s="20"/>
      <c r="AO115" s="20"/>
      <c r="AP115" s="20"/>
      <c r="AQ115" s="20"/>
      <c r="AR115" s="20"/>
      <c r="AS115" s="20"/>
      <c r="AT115" s="20"/>
      <c r="AU115" s="20"/>
      <c r="AV115" s="20"/>
      <c r="AW115" s="21"/>
      <c r="AX115" s="25"/>
      <c r="AY115" s="8"/>
      <c r="AZ115"/>
      <c r="BA115"/>
      <c r="BB115"/>
      <c r="BC115"/>
      <c r="BD115"/>
      <c r="BE115"/>
      <c r="BF115"/>
      <c r="BG115"/>
      <c r="BH115"/>
      <c r="BI115"/>
      <c r="BJ115"/>
      <c r="BM115"/>
      <c r="BN115"/>
    </row>
    <row r="116" spans="2:81" ht="15.5" x14ac:dyDescent="0.35">
      <c r="B116" s="8"/>
      <c r="C116" s="8"/>
      <c r="D116" s="8"/>
      <c r="E116" s="8"/>
      <c r="F116" s="8"/>
      <c r="G116" s="8"/>
      <c r="H116" s="8"/>
      <c r="I116" s="8"/>
      <c r="J116" s="8"/>
      <c r="K116" s="8"/>
      <c r="AI116" s="8"/>
      <c r="AJ116" s="8"/>
      <c r="AK116" s="20"/>
      <c r="AL116" s="20"/>
      <c r="AM116" s="20"/>
      <c r="AN116" s="20"/>
      <c r="AO116" s="20"/>
      <c r="AP116" s="20"/>
      <c r="AQ116" s="20"/>
      <c r="AR116" s="20"/>
      <c r="AS116" s="20"/>
      <c r="AT116" s="20"/>
      <c r="AU116" s="20"/>
      <c r="AV116" s="20"/>
      <c r="AW116" s="21"/>
      <c r="AX116" s="25"/>
      <c r="AY116" s="8"/>
      <c r="AZ116"/>
      <c r="BA116"/>
      <c r="BB116"/>
      <c r="BC116"/>
      <c r="BD116"/>
      <c r="BE116"/>
      <c r="BF116"/>
      <c r="BG116"/>
      <c r="BH116"/>
      <c r="BI116"/>
      <c r="BJ116"/>
      <c r="BM116"/>
      <c r="BN116"/>
    </row>
    <row r="117" spans="2:81" ht="15.5" x14ac:dyDescent="0.35">
      <c r="B117" s="8"/>
      <c r="C117" s="8"/>
      <c r="D117" s="8"/>
      <c r="E117" s="8"/>
      <c r="F117" s="8"/>
      <c r="G117" s="8"/>
      <c r="H117" s="8"/>
      <c r="I117" s="8"/>
      <c r="J117" s="8"/>
      <c r="K117" s="8"/>
      <c r="AI117" s="8"/>
      <c r="AJ117" s="8"/>
      <c r="AK117" s="20"/>
      <c r="AL117" s="20"/>
      <c r="AM117" s="20"/>
      <c r="AN117" s="20"/>
      <c r="AO117" s="20"/>
      <c r="AP117" s="20"/>
      <c r="AQ117" s="20"/>
      <c r="AR117" s="20"/>
      <c r="AS117" s="20"/>
      <c r="AT117" s="20"/>
      <c r="AU117" s="20"/>
      <c r="AV117" s="20"/>
      <c r="AW117" s="21"/>
      <c r="AX117" s="25"/>
      <c r="AY117" s="8"/>
      <c r="AZ117"/>
      <c r="BA117"/>
      <c r="BB117"/>
      <c r="BC117"/>
      <c r="BD117"/>
      <c r="BE117"/>
      <c r="BF117"/>
      <c r="BG117"/>
      <c r="BH117"/>
      <c r="BI117"/>
      <c r="BJ117"/>
      <c r="BM117"/>
      <c r="BN117"/>
    </row>
    <row r="118" spans="2:81" ht="15.5" x14ac:dyDescent="0.35">
      <c r="B118" s="8"/>
      <c r="C118" s="8"/>
      <c r="D118" s="8"/>
      <c r="E118" s="8"/>
      <c r="F118" s="8"/>
      <c r="G118" s="8"/>
      <c r="H118" s="8"/>
      <c r="I118" s="8"/>
      <c r="J118" s="8"/>
      <c r="K118" s="8"/>
      <c r="AI118" s="8"/>
      <c r="AJ118" s="8"/>
      <c r="AK118" s="20"/>
      <c r="AL118" s="20"/>
      <c r="AM118" s="20"/>
      <c r="AN118" s="20"/>
      <c r="AO118" s="20"/>
      <c r="AP118" s="20"/>
      <c r="AQ118" s="20"/>
      <c r="AR118" s="20"/>
      <c r="AS118" s="20"/>
      <c r="AT118" s="20"/>
      <c r="AU118" s="20"/>
      <c r="AV118" s="20"/>
      <c r="AW118" s="21"/>
      <c r="AX118" s="25"/>
      <c r="AY118" s="8"/>
      <c r="AZ118"/>
      <c r="BA118"/>
      <c r="BB118"/>
      <c r="BC118"/>
      <c r="BD118"/>
      <c r="BE118"/>
      <c r="BF118"/>
      <c r="BG118"/>
      <c r="BH118"/>
      <c r="BI118"/>
      <c r="BJ118"/>
      <c r="BM118"/>
      <c r="BN118"/>
    </row>
    <row r="119" spans="2:81" ht="15.5" x14ac:dyDescent="0.35">
      <c r="B119" s="8"/>
      <c r="C119" s="8"/>
      <c r="D119" s="8"/>
      <c r="E119" s="8"/>
      <c r="F119" s="8"/>
      <c r="G119" s="8"/>
      <c r="H119" s="8"/>
      <c r="I119" s="8"/>
      <c r="J119" s="8"/>
      <c r="K119" s="8"/>
      <c r="AI119" s="8"/>
      <c r="AJ119" s="8"/>
      <c r="AK119" s="20"/>
      <c r="AL119" s="20"/>
      <c r="AM119" s="20"/>
      <c r="AN119" s="20"/>
      <c r="AO119" s="20"/>
      <c r="AP119" s="20"/>
      <c r="AQ119" s="20"/>
      <c r="AR119" s="20"/>
      <c r="AS119" s="20"/>
      <c r="AT119" s="20"/>
      <c r="AU119" s="20"/>
      <c r="AV119" s="20"/>
      <c r="AW119" s="21"/>
      <c r="AX119" s="25"/>
      <c r="AY119" s="8"/>
      <c r="AZ119"/>
      <c r="BA119"/>
      <c r="BB119"/>
      <c r="BC119"/>
      <c r="BD119"/>
      <c r="BE119"/>
      <c r="BF119"/>
      <c r="BG119"/>
      <c r="BH119"/>
      <c r="BI119"/>
      <c r="BJ119"/>
      <c r="BM119"/>
      <c r="BN119"/>
    </row>
    <row r="120" spans="2:81" ht="15.5" x14ac:dyDescent="0.35">
      <c r="B120" s="8"/>
      <c r="C120" s="8"/>
      <c r="D120" s="8"/>
      <c r="E120" s="8"/>
      <c r="F120" s="8"/>
      <c r="G120" s="8"/>
      <c r="H120" s="8"/>
      <c r="I120" s="8"/>
      <c r="J120" s="8"/>
      <c r="K120" s="8"/>
      <c r="AI120" s="8"/>
      <c r="AJ120" s="8"/>
      <c r="AK120" s="20"/>
      <c r="AL120" s="20"/>
      <c r="AM120" s="20"/>
      <c r="AN120" s="20"/>
      <c r="AO120" s="20"/>
      <c r="AP120" s="20"/>
      <c r="AQ120" s="20"/>
      <c r="AR120" s="20"/>
      <c r="AS120" s="20"/>
      <c r="AT120" s="20"/>
      <c r="AU120" s="20"/>
      <c r="AV120" s="20"/>
      <c r="AW120" s="21"/>
      <c r="AX120" s="25"/>
      <c r="AY120" s="8"/>
      <c r="AZ120"/>
      <c r="BA120"/>
      <c r="BB120"/>
      <c r="BC120"/>
      <c r="BD120"/>
      <c r="BE120"/>
      <c r="BF120"/>
      <c r="BG120"/>
      <c r="BH120"/>
      <c r="BI120"/>
      <c r="BJ120"/>
      <c r="BM120"/>
      <c r="BN120"/>
    </row>
    <row r="121" spans="2:81" ht="15.5" x14ac:dyDescent="0.35">
      <c r="B121" s="8"/>
      <c r="C121" s="8"/>
      <c r="D121" s="8"/>
      <c r="E121" s="8"/>
      <c r="F121" s="8"/>
      <c r="G121" s="8"/>
      <c r="H121" s="8"/>
      <c r="I121" s="8"/>
      <c r="J121" s="8"/>
      <c r="K121" s="8"/>
      <c r="AI121" s="8"/>
      <c r="AJ121" s="8"/>
      <c r="AK121" s="20"/>
      <c r="AL121" s="20"/>
      <c r="AM121" s="20"/>
      <c r="AN121" s="20"/>
      <c r="AO121" s="20"/>
      <c r="AP121" s="20"/>
      <c r="AQ121" s="20"/>
      <c r="AR121" s="20"/>
      <c r="AS121" s="20"/>
      <c r="AT121" s="20"/>
      <c r="AU121" s="20"/>
      <c r="AV121" s="20"/>
      <c r="AW121" s="21"/>
      <c r="AX121" s="25"/>
      <c r="AY121" s="8"/>
      <c r="AZ121"/>
      <c r="BA121"/>
      <c r="BB121"/>
      <c r="BC121"/>
      <c r="BD121"/>
      <c r="BE121"/>
      <c r="BF121"/>
      <c r="BG121"/>
      <c r="BH121"/>
      <c r="BI121"/>
      <c r="BJ121"/>
      <c r="BM121"/>
      <c r="BN121"/>
    </row>
    <row r="122" spans="2:81" ht="15.5" x14ac:dyDescent="0.35">
      <c r="B122" s="8"/>
      <c r="C122" s="8"/>
      <c r="D122" s="8"/>
      <c r="E122" s="8"/>
      <c r="F122" s="8"/>
      <c r="G122" s="8"/>
      <c r="H122" s="8"/>
      <c r="I122" s="8"/>
      <c r="J122" s="8"/>
      <c r="K122" s="8"/>
      <c r="AI122" s="8"/>
      <c r="AJ122" s="8"/>
      <c r="AK122" s="20"/>
      <c r="AL122" s="20"/>
      <c r="AM122" s="20"/>
      <c r="AN122" s="20"/>
      <c r="AO122" s="20"/>
      <c r="AP122" s="20"/>
      <c r="AQ122" s="20"/>
      <c r="AR122" s="20"/>
      <c r="AS122" s="20"/>
      <c r="AT122" s="20"/>
      <c r="AU122" s="20"/>
      <c r="AV122" s="20"/>
      <c r="AW122" s="21"/>
      <c r="AX122" s="25"/>
      <c r="AY122" s="8"/>
      <c r="AZ122"/>
      <c r="BA122"/>
      <c r="BB122"/>
      <c r="BC122"/>
      <c r="BD122"/>
      <c r="BE122"/>
      <c r="BF122"/>
      <c r="BG122"/>
      <c r="BH122"/>
      <c r="BI122"/>
      <c r="BJ122"/>
      <c r="BM122"/>
      <c r="BN122"/>
    </row>
    <row r="123" spans="2:81" ht="15.5" x14ac:dyDescent="0.35">
      <c r="B123" s="8"/>
      <c r="C123" s="8"/>
      <c r="D123" s="8"/>
      <c r="E123" s="8"/>
      <c r="F123" s="8"/>
      <c r="G123" s="8"/>
      <c r="H123" s="8"/>
      <c r="I123" s="8"/>
      <c r="J123" s="8"/>
      <c r="K123" s="8"/>
      <c r="AI123" s="8"/>
      <c r="AJ123" s="8"/>
      <c r="AK123" s="20"/>
      <c r="AL123" s="20"/>
      <c r="AM123" s="20"/>
      <c r="AN123" s="20"/>
      <c r="AO123" s="20"/>
      <c r="AP123" s="20"/>
      <c r="AQ123" s="20"/>
      <c r="AR123" s="20"/>
      <c r="AS123" s="20"/>
      <c r="AT123" s="20"/>
      <c r="AU123" s="20"/>
      <c r="AV123" s="20"/>
      <c r="AW123" s="21"/>
      <c r="AX123" s="25"/>
      <c r="AY123" s="8"/>
      <c r="AZ123"/>
      <c r="BA123"/>
      <c r="BB123"/>
      <c r="BC123"/>
      <c r="BD123"/>
      <c r="BE123"/>
      <c r="BF123"/>
      <c r="BG123"/>
      <c r="BH123"/>
      <c r="BI123"/>
      <c r="BJ123"/>
      <c r="BM123"/>
      <c r="BN123"/>
    </row>
    <row r="124" spans="2:81" ht="15.5" x14ac:dyDescent="0.35">
      <c r="B124" s="8"/>
      <c r="C124" s="8"/>
      <c r="D124" s="8"/>
      <c r="E124" s="8"/>
      <c r="F124" s="8"/>
      <c r="G124" s="8"/>
      <c r="H124" s="8"/>
      <c r="I124" s="8"/>
      <c r="J124" s="8"/>
      <c r="K124" s="8"/>
      <c r="AI124" s="8"/>
      <c r="AJ124" s="8"/>
      <c r="AK124" s="20"/>
      <c r="AL124" s="20"/>
      <c r="AM124" s="20"/>
      <c r="AN124" s="20"/>
      <c r="AO124" s="20"/>
      <c r="AP124" s="20"/>
      <c r="AQ124" s="20"/>
      <c r="AR124" s="20"/>
      <c r="AS124" s="20"/>
      <c r="AT124" s="20"/>
      <c r="AU124" s="20"/>
      <c r="AV124" s="20"/>
      <c r="AW124" s="21"/>
      <c r="AX124" s="25"/>
      <c r="AY124" s="8"/>
      <c r="AZ124"/>
      <c r="BA124"/>
      <c r="BB124"/>
      <c r="BC124"/>
      <c r="BD124"/>
      <c r="BE124"/>
      <c r="BF124"/>
      <c r="BG124"/>
      <c r="BH124"/>
      <c r="BI124"/>
      <c r="BJ124"/>
      <c r="BM124"/>
      <c r="BN124"/>
    </row>
    <row r="125" spans="2:81" ht="15.5" x14ac:dyDescent="0.35">
      <c r="B125" s="8"/>
      <c r="C125" s="8"/>
      <c r="D125" s="8"/>
      <c r="E125" s="8"/>
      <c r="F125" s="8"/>
      <c r="G125" s="8"/>
      <c r="H125" s="8"/>
      <c r="I125" s="8"/>
      <c r="J125" s="8"/>
      <c r="K125" s="8"/>
      <c r="AI125" s="8"/>
      <c r="AJ125" s="8"/>
      <c r="AK125" s="20"/>
      <c r="AL125" s="20"/>
      <c r="AM125" s="20"/>
      <c r="AN125" s="20"/>
      <c r="AO125" s="20"/>
      <c r="AP125" s="20"/>
      <c r="AQ125" s="20"/>
      <c r="AR125" s="20"/>
      <c r="AS125" s="20"/>
      <c r="AT125" s="20"/>
      <c r="AU125" s="20"/>
      <c r="AV125" s="20"/>
      <c r="AW125" s="21"/>
      <c r="AX125" s="25"/>
      <c r="AY125" s="8"/>
      <c r="AZ125"/>
      <c r="BA125"/>
      <c r="BB125"/>
      <c r="BC125"/>
      <c r="BD125"/>
      <c r="BE125"/>
      <c r="BF125"/>
      <c r="BG125"/>
      <c r="BH125"/>
      <c r="BI125"/>
      <c r="BJ125"/>
      <c r="BM125"/>
      <c r="BN125"/>
    </row>
    <row r="126" spans="2:81" ht="15.5" x14ac:dyDescent="0.35">
      <c r="B126" s="8"/>
      <c r="C126" s="8"/>
      <c r="D126" s="8"/>
      <c r="E126" s="8"/>
      <c r="F126" s="8"/>
      <c r="G126" s="8"/>
      <c r="H126" s="8"/>
      <c r="I126" s="8"/>
      <c r="J126" s="8"/>
      <c r="K126" s="8"/>
      <c r="AI126" s="8"/>
      <c r="AJ126" s="8"/>
      <c r="AK126" s="20"/>
      <c r="AL126" s="20"/>
      <c r="AM126" s="20"/>
      <c r="AN126" s="20"/>
      <c r="AO126" s="20"/>
      <c r="AP126" s="20"/>
      <c r="AQ126" s="20"/>
      <c r="AR126" s="20"/>
      <c r="AS126" s="20"/>
      <c r="AT126" s="20"/>
      <c r="AU126" s="20"/>
      <c r="AV126" s="20"/>
      <c r="AW126" s="21"/>
      <c r="AX126" s="20"/>
      <c r="AY126" s="8"/>
      <c r="AZ126"/>
      <c r="BA126"/>
      <c r="BB126"/>
      <c r="BC126"/>
      <c r="BD126"/>
      <c r="BE126"/>
      <c r="BF126"/>
      <c r="BG126"/>
      <c r="BH126"/>
      <c r="BI126"/>
      <c r="BJ126"/>
      <c r="BM126"/>
      <c r="BN126"/>
    </row>
    <row r="127" spans="2:81" ht="15.5" x14ac:dyDescent="0.35">
      <c r="B127" s="8"/>
      <c r="C127" s="8"/>
      <c r="D127" s="8"/>
      <c r="E127" s="8"/>
      <c r="F127" s="8"/>
      <c r="G127" s="8"/>
      <c r="H127" s="8"/>
      <c r="I127" s="8"/>
      <c r="J127" s="8"/>
      <c r="K127" s="8"/>
      <c r="AI127" s="8"/>
      <c r="AJ127" s="8"/>
      <c r="AK127" s="20"/>
      <c r="AL127" s="20"/>
      <c r="AM127" s="20"/>
      <c r="AN127" s="20"/>
      <c r="AO127" s="20"/>
      <c r="AP127" s="20"/>
      <c r="AQ127" s="20"/>
      <c r="AR127" s="20"/>
      <c r="AS127" s="20"/>
      <c r="AT127" s="20"/>
      <c r="AU127" s="20"/>
      <c r="AV127" s="20"/>
      <c r="AW127" s="21"/>
      <c r="AX127" s="20"/>
      <c r="AY127" s="8"/>
      <c r="AZ127"/>
      <c r="BA127"/>
      <c r="BB127"/>
      <c r="BC127"/>
      <c r="BD127"/>
      <c r="BE127"/>
      <c r="BF127"/>
      <c r="BG127"/>
      <c r="BH127"/>
      <c r="BI127"/>
      <c r="BJ127"/>
      <c r="BM127"/>
      <c r="BN127"/>
    </row>
    <row r="128" spans="2:81" ht="15.5" x14ac:dyDescent="0.35">
      <c r="B128" s="8"/>
      <c r="C128" s="8"/>
      <c r="D128" s="8"/>
      <c r="E128" s="8"/>
      <c r="F128" s="8"/>
      <c r="G128" s="8"/>
      <c r="H128" s="8"/>
      <c r="I128" s="8"/>
      <c r="J128" s="8"/>
      <c r="K128" s="8"/>
      <c r="AI128" s="8"/>
      <c r="AK128" s="20"/>
      <c r="AL128" s="20"/>
      <c r="AM128" s="20"/>
      <c r="AN128" s="20"/>
      <c r="AO128" s="20"/>
      <c r="AP128" s="20"/>
      <c r="AQ128" s="20"/>
      <c r="AR128" s="20"/>
      <c r="AS128" s="20"/>
      <c r="AT128" s="20"/>
      <c r="AU128" s="20"/>
      <c r="AV128" s="20"/>
      <c r="AW128" s="21"/>
      <c r="AX128" s="20"/>
      <c r="AY128" s="8"/>
      <c r="AZ128"/>
      <c r="BA128"/>
      <c r="BB128"/>
      <c r="BC128"/>
      <c r="BD128"/>
      <c r="BE128"/>
      <c r="BF128"/>
      <c r="BG128"/>
      <c r="BH128"/>
      <c r="BI128"/>
      <c r="BJ128"/>
      <c r="BM128"/>
      <c r="BN128"/>
    </row>
    <row r="129" spans="2:97" ht="15.5" x14ac:dyDescent="0.35">
      <c r="B129" s="8"/>
      <c r="C129" s="8"/>
      <c r="D129" s="8"/>
      <c r="E129" s="8"/>
      <c r="F129" s="8"/>
      <c r="G129" s="8"/>
      <c r="H129" s="8"/>
      <c r="I129" s="8"/>
      <c r="J129" s="8"/>
      <c r="K129" s="8"/>
      <c r="AI129" s="8"/>
      <c r="AK129" s="20"/>
      <c r="AL129" s="20"/>
      <c r="AM129" s="20"/>
      <c r="AN129" s="20"/>
      <c r="AO129" s="20"/>
      <c r="AP129" s="20"/>
      <c r="AQ129" s="20"/>
      <c r="AR129" s="20"/>
      <c r="AS129" s="20"/>
      <c r="AT129" s="20"/>
      <c r="AU129" s="20"/>
      <c r="AV129" s="20"/>
      <c r="AW129" s="21"/>
      <c r="AX129" s="20"/>
      <c r="AY129" s="8"/>
      <c r="BM129"/>
      <c r="BN129"/>
      <c r="BP129"/>
      <c r="BQ129"/>
      <c r="BR129"/>
      <c r="BS129"/>
      <c r="BT129"/>
      <c r="BU129"/>
      <c r="BV129"/>
      <c r="BW129"/>
      <c r="BX129"/>
      <c r="BY129"/>
      <c r="BZ129"/>
      <c r="CA129"/>
      <c r="CB129"/>
      <c r="CC129"/>
    </row>
    <row r="130" spans="2:97" ht="15.5" x14ac:dyDescent="0.35">
      <c r="B130" s="8"/>
      <c r="C130" s="8"/>
      <c r="D130" s="8"/>
      <c r="E130" s="8"/>
      <c r="F130" s="8"/>
      <c r="G130" s="8"/>
      <c r="H130" s="8"/>
      <c r="I130" s="8"/>
      <c r="J130" s="8"/>
      <c r="K130" s="8"/>
      <c r="AI130" s="8"/>
      <c r="AK130" s="20"/>
      <c r="AL130" s="20"/>
      <c r="AM130" s="20"/>
      <c r="AN130" s="20"/>
      <c r="AO130" s="20"/>
      <c r="AP130" s="20"/>
      <c r="AQ130" s="20"/>
      <c r="AR130" s="20"/>
      <c r="AS130" s="20"/>
      <c r="AT130" s="20"/>
      <c r="AU130" s="20"/>
      <c r="AV130" s="20"/>
      <c r="AW130" s="21"/>
      <c r="AX130" s="20"/>
      <c r="AY130" s="8"/>
      <c r="BM130"/>
      <c r="BN130"/>
      <c r="BP130"/>
      <c r="BQ130"/>
      <c r="BS130"/>
      <c r="BT130"/>
      <c r="BU130"/>
      <c r="BV130"/>
      <c r="BW130"/>
      <c r="BX130"/>
      <c r="BY130"/>
      <c r="BZ130"/>
      <c r="CA130"/>
      <c r="CB130"/>
      <c r="CC130"/>
    </row>
    <row r="131" spans="2:97" ht="15.5" x14ac:dyDescent="0.35">
      <c r="B131" s="8"/>
      <c r="C131" s="8"/>
      <c r="D131" s="8"/>
      <c r="E131" s="8"/>
      <c r="F131" s="8"/>
      <c r="G131" s="8"/>
      <c r="H131" s="8"/>
      <c r="I131" s="8"/>
      <c r="J131" s="8"/>
      <c r="K131" s="8"/>
      <c r="AI131" s="8"/>
      <c r="AJ131" s="8"/>
      <c r="AK131" s="20"/>
      <c r="AL131" s="20"/>
      <c r="AM131" s="20"/>
      <c r="AN131" s="20"/>
      <c r="AO131" s="20"/>
      <c r="AP131" s="20"/>
      <c r="AQ131" s="20"/>
      <c r="AR131" s="20"/>
      <c r="AS131" s="20"/>
      <c r="AT131" s="20"/>
      <c r="AU131" s="20"/>
      <c r="AV131" s="20"/>
      <c r="AW131" s="21"/>
      <c r="AX131" s="20"/>
      <c r="AY131" s="8"/>
      <c r="BM131"/>
      <c r="BQ131"/>
      <c r="BR131"/>
      <c r="BS131"/>
      <c r="BT131"/>
      <c r="BU131"/>
      <c r="BV131"/>
      <c r="BW131"/>
      <c r="BX131"/>
      <c r="BY131"/>
      <c r="BZ131"/>
      <c r="CA131"/>
      <c r="CB131"/>
      <c r="CC131"/>
    </row>
    <row r="132" spans="2:97" ht="15.5" x14ac:dyDescent="0.35">
      <c r="B132" s="8"/>
      <c r="C132" s="8"/>
      <c r="D132" s="8"/>
      <c r="E132" s="8"/>
      <c r="F132" s="8"/>
      <c r="G132" s="8"/>
      <c r="H132" s="8"/>
      <c r="I132" s="8"/>
      <c r="J132" s="8"/>
      <c r="K132" s="8"/>
      <c r="AI132" s="8"/>
      <c r="AJ132" s="8"/>
      <c r="AK132" s="20"/>
      <c r="AL132" s="20"/>
      <c r="AM132" s="20"/>
      <c r="AN132" s="20"/>
      <c r="AO132" s="20"/>
      <c r="AP132" s="20"/>
      <c r="AQ132" s="20"/>
      <c r="AR132" s="20"/>
      <c r="AS132" s="20"/>
      <c r="AT132" s="20"/>
      <c r="AU132" s="20"/>
      <c r="AV132" s="20"/>
      <c r="AW132" s="21"/>
      <c r="AX132" s="20"/>
      <c r="AY132" s="8"/>
      <c r="BM132"/>
      <c r="BN132"/>
      <c r="BQ132"/>
      <c r="BR132"/>
      <c r="BS132"/>
      <c r="BT132"/>
      <c r="BU132"/>
      <c r="BV132"/>
      <c r="BW132"/>
      <c r="BX132"/>
      <c r="BY132"/>
      <c r="BZ132"/>
      <c r="CA132"/>
      <c r="CB132"/>
      <c r="CC132"/>
    </row>
    <row r="133" spans="2:97" ht="15.5" x14ac:dyDescent="0.35">
      <c r="B133" s="8"/>
      <c r="C133" s="8"/>
      <c r="D133" s="8"/>
      <c r="E133" s="8"/>
      <c r="F133" s="8"/>
      <c r="G133" s="8"/>
      <c r="H133" s="8"/>
      <c r="I133" s="8"/>
      <c r="J133" s="8"/>
      <c r="K133" s="8"/>
      <c r="AI133" s="8"/>
      <c r="AJ133" s="8"/>
      <c r="AK133" s="20"/>
      <c r="AL133" s="20"/>
      <c r="AM133" s="20"/>
      <c r="AN133" s="20"/>
      <c r="AO133" s="20"/>
      <c r="AP133" s="20"/>
      <c r="AQ133" s="20"/>
      <c r="AR133" s="20"/>
      <c r="AS133" s="20"/>
      <c r="AT133" s="20"/>
      <c r="AU133" s="20"/>
      <c r="AV133" s="20"/>
      <c r="AW133" s="21"/>
      <c r="AX133" s="20"/>
      <c r="AY133" s="8"/>
      <c r="BM133"/>
      <c r="BN133"/>
      <c r="BQ133"/>
      <c r="BR133"/>
      <c r="BS133"/>
      <c r="BT133"/>
      <c r="BU133"/>
      <c r="BV133"/>
      <c r="BW133"/>
      <c r="BX133"/>
      <c r="BY133"/>
      <c r="BZ133"/>
      <c r="CA133"/>
      <c r="CB133"/>
      <c r="CC133"/>
    </row>
    <row r="134" spans="2:97" ht="15.5" x14ac:dyDescent="0.35">
      <c r="B134" s="8"/>
      <c r="C134" s="8"/>
      <c r="D134" s="8"/>
      <c r="E134" s="8"/>
      <c r="F134" s="8"/>
      <c r="G134" s="8"/>
      <c r="H134" s="8"/>
      <c r="I134" s="8"/>
      <c r="J134" s="8"/>
      <c r="K134" s="8"/>
      <c r="AI134" s="8"/>
      <c r="AJ134" s="8"/>
      <c r="AK134" s="20"/>
      <c r="AL134" s="20"/>
      <c r="AM134" s="20"/>
      <c r="AN134" s="20"/>
      <c r="AO134" s="20"/>
      <c r="AP134" s="20"/>
      <c r="AQ134" s="20"/>
      <c r="AR134" s="20"/>
      <c r="AS134" s="20"/>
      <c r="AT134" s="20"/>
      <c r="AU134" s="20"/>
      <c r="AV134" s="20"/>
      <c r="AW134" s="21"/>
      <c r="AX134" s="20"/>
      <c r="AY134" s="8"/>
      <c r="BM134"/>
      <c r="BN134"/>
      <c r="BQ134"/>
      <c r="BR134"/>
      <c r="BS134"/>
      <c r="BT134"/>
      <c r="BU134"/>
      <c r="BV134"/>
      <c r="BW134"/>
      <c r="BX134"/>
      <c r="BY134"/>
      <c r="BZ134"/>
      <c r="CA134"/>
      <c r="CB134"/>
      <c r="CC134"/>
    </row>
    <row r="135" spans="2:97" ht="15.5" x14ac:dyDescent="0.35">
      <c r="B135" s="8"/>
      <c r="C135" s="8"/>
      <c r="D135" s="8"/>
      <c r="E135" s="8"/>
      <c r="F135" s="8"/>
      <c r="G135" s="8"/>
      <c r="H135" s="8"/>
      <c r="I135" s="8"/>
      <c r="J135" s="8"/>
      <c r="K135" s="8"/>
      <c r="AI135" s="8"/>
      <c r="AJ135" s="8"/>
      <c r="AK135" s="20"/>
      <c r="AL135" s="20"/>
      <c r="AM135" s="20"/>
      <c r="AN135" s="20"/>
      <c r="AO135" s="20"/>
      <c r="AP135" s="20"/>
      <c r="AQ135" s="8"/>
      <c r="AR135" s="8"/>
      <c r="AS135" s="8"/>
      <c r="AT135" s="8"/>
      <c r="AU135" s="8"/>
      <c r="AV135" s="8"/>
      <c r="AW135" s="8"/>
      <c r="AX135" s="8"/>
      <c r="AY135" s="8"/>
      <c r="BM135"/>
      <c r="BN135"/>
      <c r="BQ135"/>
      <c r="BR135"/>
      <c r="BS135"/>
      <c r="BT135"/>
      <c r="BU135"/>
      <c r="BV135"/>
      <c r="BW135"/>
      <c r="BX135"/>
      <c r="BY135"/>
      <c r="BZ135"/>
      <c r="CA135"/>
      <c r="CB135"/>
      <c r="CC135"/>
    </row>
    <row r="136" spans="2:97" ht="15.5" x14ac:dyDescent="0.35">
      <c r="B136" s="8"/>
      <c r="C136" s="8"/>
      <c r="D136" s="8"/>
      <c r="E136" s="8"/>
      <c r="F136" s="8"/>
      <c r="G136" s="8"/>
      <c r="H136" s="8"/>
      <c r="I136" s="8"/>
      <c r="J136" s="8"/>
      <c r="K136" s="8"/>
      <c r="AI136" s="8"/>
      <c r="AJ136" s="8"/>
      <c r="AK136" s="20"/>
      <c r="AL136" s="20"/>
      <c r="AM136" s="20"/>
      <c r="AN136" s="20"/>
      <c r="AO136" s="20"/>
      <c r="AP136" s="20"/>
      <c r="AQ136" s="20"/>
      <c r="AR136" s="20"/>
      <c r="AS136" s="20"/>
      <c r="AT136" s="20"/>
      <c r="AU136" s="20"/>
      <c r="AV136" s="20"/>
      <c r="AW136" s="21"/>
      <c r="AX136" s="20"/>
      <c r="AY136" s="8"/>
      <c r="BM136"/>
      <c r="BN136"/>
      <c r="BQ136"/>
      <c r="BR136"/>
      <c r="BS136"/>
      <c r="BT136"/>
      <c r="BU136"/>
      <c r="BV136"/>
      <c r="BW136"/>
      <c r="BX136"/>
      <c r="BY136"/>
      <c r="BZ136"/>
      <c r="CA136"/>
      <c r="CB136"/>
      <c r="CC136"/>
    </row>
    <row r="137" spans="2:97" ht="15.5" x14ac:dyDescent="0.35">
      <c r="B137" s="8"/>
      <c r="C137" s="8"/>
      <c r="D137" s="8"/>
      <c r="E137" s="8"/>
      <c r="F137" s="8"/>
      <c r="G137" s="8"/>
      <c r="H137" s="8"/>
      <c r="I137" s="8"/>
      <c r="J137" s="8"/>
      <c r="K137" s="8"/>
      <c r="AI137" s="8"/>
      <c r="AJ137" s="8"/>
      <c r="AK137" s="20"/>
      <c r="AL137" s="20"/>
      <c r="AM137" s="20"/>
      <c r="AN137" s="20"/>
      <c r="AO137" s="20"/>
      <c r="AP137" s="20"/>
      <c r="AQ137" s="20"/>
      <c r="AR137" s="20"/>
      <c r="AS137" s="20"/>
      <c r="AT137" s="20"/>
      <c r="AU137" s="20"/>
      <c r="AV137" s="20"/>
      <c r="AW137" s="21"/>
      <c r="AX137" s="20"/>
      <c r="AY137" s="8"/>
      <c r="BM137"/>
      <c r="BN137"/>
      <c r="BQ137"/>
      <c r="BR137"/>
      <c r="BS137"/>
      <c r="BT137"/>
      <c r="BU137"/>
      <c r="BV137"/>
      <c r="BW137"/>
      <c r="BX137"/>
      <c r="BY137"/>
      <c r="BZ137"/>
      <c r="CA137"/>
      <c r="CB137"/>
      <c r="CC137"/>
    </row>
    <row r="138" spans="2:97" ht="15.5" x14ac:dyDescent="0.35">
      <c r="B138" s="8"/>
      <c r="C138" s="8"/>
      <c r="D138" s="8"/>
      <c r="E138" s="8"/>
      <c r="F138" s="8"/>
      <c r="G138" s="8"/>
      <c r="H138" s="8"/>
      <c r="I138" s="8"/>
      <c r="J138" s="8"/>
      <c r="K138" s="8"/>
      <c r="AQ138" s="20"/>
      <c r="AR138" s="20"/>
      <c r="AS138" s="20"/>
      <c r="AT138" s="20"/>
      <c r="AU138" s="20"/>
      <c r="AV138" s="20"/>
      <c r="AW138" s="21"/>
      <c r="AX138" s="20"/>
      <c r="AY138" s="8"/>
      <c r="BM138"/>
      <c r="BN138"/>
      <c r="BQ138"/>
      <c r="BR138"/>
      <c r="BS138"/>
      <c r="BT138"/>
      <c r="BU138"/>
      <c r="BV138"/>
      <c r="BW138"/>
      <c r="BX138"/>
      <c r="BY138"/>
      <c r="BZ138"/>
      <c r="CA138"/>
      <c r="CB138"/>
      <c r="CC138"/>
    </row>
    <row r="139" spans="2:97" ht="15.5" x14ac:dyDescent="0.35">
      <c r="B139" s="8"/>
      <c r="C139" s="8"/>
      <c r="D139" s="8"/>
      <c r="E139" s="8"/>
      <c r="F139" s="8"/>
      <c r="G139" s="8"/>
      <c r="H139" s="8"/>
      <c r="I139" s="8"/>
      <c r="J139" s="8"/>
      <c r="K139" s="8"/>
      <c r="AQ139" s="20"/>
      <c r="AR139" s="20"/>
      <c r="AS139" s="20"/>
      <c r="AT139" s="20"/>
      <c r="AU139" s="20"/>
      <c r="AV139" s="20"/>
      <c r="AW139" s="21"/>
      <c r="AX139" s="20"/>
      <c r="AY139" s="20"/>
      <c r="AZ139" s="25"/>
      <c r="BA139" s="25"/>
      <c r="BB139" s="25"/>
      <c r="BC139" s="25"/>
      <c r="BD139" s="25"/>
      <c r="BE139" s="25"/>
      <c r="BF139" s="25"/>
      <c r="BG139" s="25"/>
      <c r="BH139" s="25"/>
      <c r="BI139" s="25"/>
      <c r="BJ139" s="25"/>
      <c r="BK139" s="25"/>
      <c r="BL139" s="8"/>
      <c r="BM139" s="8"/>
      <c r="BN139" s="8"/>
      <c r="BO139" s="8"/>
      <c r="CC139"/>
      <c r="CD139"/>
      <c r="CG139"/>
      <c r="CH139"/>
      <c r="CI139"/>
      <c r="CJ139"/>
      <c r="CK139"/>
      <c r="CL139"/>
      <c r="CM139"/>
      <c r="CN139"/>
      <c r="CO139"/>
      <c r="CP139"/>
      <c r="CQ139"/>
      <c r="CR139"/>
      <c r="CS139"/>
    </row>
    <row r="140" spans="2:97" ht="15.5" x14ac:dyDescent="0.35">
      <c r="B140" s="8"/>
      <c r="C140" s="8"/>
      <c r="D140" s="8"/>
      <c r="E140" s="8"/>
      <c r="F140" s="8"/>
      <c r="G140" s="8"/>
      <c r="H140" s="8"/>
      <c r="I140" s="8"/>
      <c r="J140" s="8"/>
      <c r="K140" s="8"/>
      <c r="AQ140" s="20"/>
      <c r="AR140" s="20"/>
      <c r="AS140" s="20"/>
      <c r="AT140" s="20"/>
      <c r="AU140" s="20"/>
      <c r="AV140" s="20"/>
      <c r="AW140" s="21"/>
      <c r="AX140" s="20"/>
      <c r="AY140" s="20"/>
      <c r="AZ140" s="25"/>
      <c r="BA140" s="25"/>
      <c r="BB140" s="25"/>
      <c r="BC140" s="25"/>
      <c r="BD140" s="25"/>
      <c r="BE140" s="25"/>
      <c r="BF140" s="25"/>
      <c r="BG140" s="25"/>
      <c r="BH140" s="25"/>
      <c r="BI140" s="25"/>
      <c r="BJ140" s="25"/>
      <c r="BK140" s="25"/>
      <c r="BL140" s="8"/>
      <c r="BM140" s="8"/>
      <c r="BN140" s="8"/>
      <c r="BO140" s="8"/>
      <c r="CC140"/>
      <c r="CD140"/>
      <c r="CG140"/>
      <c r="CH140"/>
      <c r="CI140"/>
      <c r="CJ140"/>
      <c r="CK140"/>
      <c r="CL140"/>
      <c r="CM140"/>
      <c r="CN140"/>
      <c r="CO140"/>
      <c r="CP140"/>
      <c r="CQ140"/>
      <c r="CR140"/>
      <c r="CS140"/>
    </row>
    <row r="141" spans="2:97" ht="15.5" x14ac:dyDescent="0.35">
      <c r="B141" s="8"/>
      <c r="C141" s="8"/>
      <c r="D141" s="8"/>
      <c r="E141" s="8"/>
      <c r="F141" s="8"/>
      <c r="G141" s="8"/>
      <c r="H141" s="8"/>
      <c r="I141" s="8"/>
      <c r="J141" s="8"/>
      <c r="K141" s="8"/>
      <c r="AQ141" s="20"/>
      <c r="AR141" s="20"/>
      <c r="AS141" s="20"/>
      <c r="AT141" s="20"/>
      <c r="AU141" s="20"/>
      <c r="AV141" s="20"/>
      <c r="AW141" s="21"/>
      <c r="AX141" s="20"/>
      <c r="AY141" s="20"/>
      <c r="AZ141" s="25"/>
      <c r="BA141" s="25"/>
      <c r="BB141" s="25"/>
      <c r="BC141" s="25"/>
      <c r="BD141" s="25"/>
      <c r="BE141" s="25"/>
      <c r="BF141" s="25"/>
      <c r="BG141" s="25"/>
      <c r="BH141" s="25"/>
      <c r="BI141" s="25"/>
      <c r="BJ141" s="25"/>
      <c r="BK141" s="25"/>
      <c r="BL141" s="8"/>
      <c r="BM141" s="8"/>
      <c r="BN141" s="8"/>
      <c r="BO141" s="8"/>
      <c r="CC141"/>
      <c r="CD141"/>
      <c r="CG141"/>
      <c r="CH141"/>
      <c r="CI141"/>
      <c r="CJ141"/>
      <c r="CK141"/>
      <c r="CL141"/>
      <c r="CM141"/>
      <c r="CN141"/>
      <c r="CO141"/>
      <c r="CP141"/>
      <c r="CQ141"/>
      <c r="CR141"/>
      <c r="CS141"/>
    </row>
    <row r="142" spans="2:97" ht="15.5" x14ac:dyDescent="0.35">
      <c r="B142" s="8"/>
      <c r="C142" s="8"/>
      <c r="D142" s="8"/>
      <c r="E142" s="8"/>
      <c r="F142" s="8"/>
      <c r="G142" s="8"/>
      <c r="H142" s="8"/>
      <c r="I142" s="8"/>
      <c r="J142" s="8"/>
      <c r="K142" s="8"/>
      <c r="AQ142" s="20"/>
      <c r="AR142" s="20"/>
      <c r="AS142" s="20"/>
      <c r="AT142" s="20"/>
      <c r="AU142" s="20"/>
      <c r="AV142" s="20"/>
      <c r="AW142" s="21"/>
      <c r="AX142" s="20"/>
      <c r="AY142" s="20"/>
      <c r="AZ142" s="25"/>
      <c r="BA142" s="25"/>
      <c r="BB142" s="25"/>
      <c r="BC142" s="25"/>
      <c r="BD142" s="25"/>
      <c r="BE142" s="25"/>
      <c r="BF142" s="25"/>
      <c r="BG142" s="25"/>
      <c r="BH142" s="25"/>
      <c r="BI142" s="25"/>
      <c r="BJ142" s="25"/>
      <c r="BK142" s="25"/>
      <c r="BL142" s="8"/>
      <c r="BM142" s="8"/>
      <c r="BN142" s="8"/>
      <c r="BO142" s="8"/>
      <c r="CC142"/>
      <c r="CD142"/>
      <c r="CG142"/>
      <c r="CH142"/>
      <c r="CI142"/>
      <c r="CJ142"/>
      <c r="CK142"/>
      <c r="CL142"/>
      <c r="CM142"/>
      <c r="CN142"/>
      <c r="CO142"/>
      <c r="CP142"/>
      <c r="CQ142"/>
      <c r="CR142"/>
      <c r="CS142"/>
    </row>
    <row r="143" spans="2:97" ht="15.5" x14ac:dyDescent="0.35">
      <c r="B143" s="8"/>
      <c r="C143" s="8"/>
      <c r="D143" s="8"/>
      <c r="E143" s="8"/>
      <c r="F143" s="8"/>
      <c r="G143" s="8"/>
      <c r="H143" s="8"/>
      <c r="I143" s="8"/>
      <c r="J143" s="8"/>
      <c r="K143" s="8"/>
      <c r="AQ143" s="20"/>
      <c r="AR143" s="20"/>
      <c r="AS143" s="20"/>
      <c r="AT143" s="20"/>
      <c r="AU143" s="20"/>
      <c r="AV143" s="20"/>
      <c r="AW143" s="21"/>
      <c r="AX143" s="20"/>
      <c r="AY143" s="20"/>
      <c r="AZ143" s="25"/>
      <c r="BA143" s="25"/>
      <c r="BB143" s="25"/>
      <c r="BC143" s="25"/>
      <c r="BD143" s="25"/>
      <c r="BE143" s="25"/>
      <c r="BF143" s="25"/>
      <c r="BG143" s="25"/>
      <c r="BH143" s="25"/>
      <c r="BI143" s="25"/>
      <c r="BJ143" s="25"/>
      <c r="BK143" s="25"/>
      <c r="BL143" s="8"/>
      <c r="BM143" s="8"/>
      <c r="BN143" s="8"/>
      <c r="BO143" s="8"/>
      <c r="CC143"/>
      <c r="CD143"/>
      <c r="CG143"/>
      <c r="CH143"/>
      <c r="CI143"/>
      <c r="CJ143"/>
      <c r="CK143"/>
      <c r="CL143"/>
      <c r="CM143"/>
      <c r="CN143"/>
      <c r="CO143"/>
      <c r="CP143"/>
      <c r="CQ143"/>
      <c r="CR143"/>
      <c r="CS143"/>
    </row>
    <row r="144" spans="2:97" ht="15.5" x14ac:dyDescent="0.35">
      <c r="B144" s="8"/>
      <c r="C144" s="8"/>
      <c r="D144" s="8"/>
      <c r="E144" s="8"/>
      <c r="F144" s="8"/>
      <c r="G144" s="8"/>
      <c r="H144" s="8"/>
      <c r="I144" s="8"/>
      <c r="J144" s="8"/>
      <c r="K144" s="8"/>
      <c r="AQ144" s="20"/>
      <c r="AR144" s="20"/>
      <c r="AS144" s="20"/>
      <c r="AT144" s="20"/>
      <c r="AU144" s="20"/>
      <c r="AV144" s="20"/>
      <c r="AW144" s="21"/>
      <c r="AX144" s="20"/>
      <c r="AY144" s="20"/>
      <c r="AZ144" s="25"/>
      <c r="BA144" s="25"/>
      <c r="BB144" s="25"/>
      <c r="BC144" s="25"/>
      <c r="BD144" s="25"/>
      <c r="BE144" s="25"/>
      <c r="BF144" s="25"/>
      <c r="BG144" s="25"/>
      <c r="BH144" s="25"/>
      <c r="BI144" s="25"/>
      <c r="BJ144" s="25"/>
      <c r="BK144" s="25"/>
      <c r="BL144" s="8"/>
      <c r="BM144" s="8"/>
      <c r="BN144" s="8"/>
      <c r="BO144" s="8"/>
      <c r="CC144"/>
      <c r="CD144"/>
      <c r="CG144"/>
      <c r="CH144"/>
      <c r="CI144"/>
      <c r="CJ144"/>
      <c r="CK144"/>
      <c r="CL144"/>
      <c r="CM144"/>
      <c r="CN144"/>
      <c r="CO144"/>
      <c r="CP144"/>
      <c r="CQ144"/>
      <c r="CR144"/>
      <c r="CS144"/>
    </row>
    <row r="145" spans="2:97" ht="15.5" x14ac:dyDescent="0.35">
      <c r="B145" s="8"/>
      <c r="C145" s="8"/>
      <c r="D145" s="8"/>
      <c r="E145" s="8"/>
      <c r="F145" s="8"/>
      <c r="G145" s="8"/>
      <c r="H145" s="8"/>
      <c r="I145" s="8"/>
      <c r="J145" s="8"/>
      <c r="K145" s="8"/>
      <c r="AQ145" s="20"/>
      <c r="AR145" s="20"/>
      <c r="AS145" s="20"/>
      <c r="AT145" s="20"/>
      <c r="AU145" s="20"/>
      <c r="AV145" s="20"/>
      <c r="AW145" s="21"/>
      <c r="AX145" s="20"/>
      <c r="AY145" s="20"/>
      <c r="AZ145" s="25"/>
      <c r="BA145" s="25"/>
      <c r="BB145" s="25"/>
      <c r="BC145" s="25"/>
      <c r="BD145" s="25"/>
      <c r="BE145" s="25"/>
      <c r="BF145" s="25"/>
      <c r="BG145" s="25"/>
      <c r="BH145" s="25"/>
      <c r="BI145" s="25"/>
      <c r="BJ145" s="25"/>
      <c r="BK145" s="25"/>
      <c r="BL145" s="8"/>
      <c r="BM145" s="8"/>
      <c r="BN145" s="8"/>
      <c r="BO145" s="8"/>
      <c r="CC145"/>
      <c r="CD145"/>
      <c r="CG145"/>
      <c r="CH145"/>
      <c r="CI145"/>
      <c r="CJ145"/>
      <c r="CK145"/>
      <c r="CL145"/>
      <c r="CM145"/>
      <c r="CN145"/>
      <c r="CO145"/>
      <c r="CP145"/>
      <c r="CQ145"/>
      <c r="CR145"/>
      <c r="CS145"/>
    </row>
    <row r="146" spans="2:97" ht="15.5" x14ac:dyDescent="0.35">
      <c r="B146" s="8"/>
      <c r="C146" s="8"/>
      <c r="D146" s="8"/>
      <c r="E146" s="8"/>
      <c r="F146" s="8"/>
      <c r="G146" s="8"/>
      <c r="H146" s="8"/>
      <c r="I146" s="8"/>
      <c r="J146" s="8"/>
      <c r="K146" s="8"/>
      <c r="AQ146" s="20"/>
      <c r="AR146" s="20"/>
      <c r="AS146" s="20"/>
      <c r="AT146" s="20"/>
      <c r="AU146" s="20"/>
      <c r="AV146" s="20"/>
      <c r="AW146" s="21"/>
      <c r="AX146" s="20"/>
      <c r="AY146" s="20"/>
      <c r="AZ146" s="25"/>
      <c r="BA146" s="25"/>
      <c r="BB146" s="25"/>
      <c r="BC146" s="25"/>
      <c r="BD146" s="25"/>
      <c r="BE146" s="25"/>
      <c r="BF146" s="25"/>
      <c r="BG146" s="25"/>
      <c r="BH146" s="25"/>
      <c r="BI146" s="25"/>
      <c r="BJ146" s="25"/>
      <c r="BK146" s="25"/>
      <c r="BL146" s="8"/>
      <c r="BM146" s="8"/>
      <c r="BN146" s="8"/>
      <c r="BO146" s="8"/>
      <c r="CC146"/>
      <c r="CD146"/>
      <c r="CG146"/>
      <c r="CH146"/>
      <c r="CI146"/>
      <c r="CJ146"/>
      <c r="CK146"/>
      <c r="CL146"/>
      <c r="CM146"/>
      <c r="CN146"/>
      <c r="CO146"/>
      <c r="CP146"/>
      <c r="CQ146"/>
      <c r="CR146"/>
      <c r="CS146"/>
    </row>
    <row r="147" spans="2:97" ht="15.5" x14ac:dyDescent="0.35">
      <c r="B147" s="8"/>
      <c r="C147" s="8"/>
      <c r="D147" s="8"/>
      <c r="E147" s="8"/>
      <c r="F147" s="8"/>
      <c r="G147" s="8"/>
      <c r="H147" s="8"/>
      <c r="I147" s="8"/>
      <c r="J147" s="8"/>
      <c r="K147" s="8"/>
      <c r="AQ147" s="20"/>
      <c r="AR147" s="20"/>
      <c r="AS147" s="20"/>
      <c r="AT147" s="20"/>
      <c r="AU147" s="20"/>
      <c r="AV147" s="20"/>
      <c r="AW147" s="21"/>
      <c r="AX147" s="20"/>
      <c r="AY147" s="20"/>
      <c r="AZ147" s="25"/>
      <c r="BA147" s="25"/>
      <c r="BB147" s="25"/>
      <c r="BC147" s="25"/>
      <c r="BD147" s="25"/>
      <c r="BE147" s="25"/>
      <c r="BF147" s="25"/>
      <c r="BG147" s="25"/>
      <c r="BH147" s="25"/>
      <c r="BI147" s="25"/>
      <c r="BJ147" s="25"/>
      <c r="BK147" s="25"/>
      <c r="BL147" s="8"/>
      <c r="BM147" s="8"/>
      <c r="BN147" s="8"/>
      <c r="BO147" s="8"/>
      <c r="CC147"/>
      <c r="CD147"/>
      <c r="CG147"/>
      <c r="CH147"/>
      <c r="CI147"/>
      <c r="CJ147"/>
      <c r="CK147"/>
      <c r="CL147"/>
      <c r="CM147"/>
      <c r="CN147"/>
      <c r="CO147"/>
      <c r="CP147"/>
      <c r="CQ147"/>
      <c r="CR147"/>
      <c r="CS147"/>
    </row>
    <row r="148" spans="2:97" ht="15.5" x14ac:dyDescent="0.35">
      <c r="B148" s="8"/>
      <c r="C148" s="8"/>
      <c r="D148" s="8"/>
      <c r="E148" s="8"/>
      <c r="F148" s="8"/>
      <c r="G148" s="8"/>
      <c r="H148" s="8"/>
      <c r="I148" s="8"/>
      <c r="J148" s="8"/>
      <c r="K148" s="8"/>
      <c r="AQ148" s="20"/>
      <c r="AR148" s="20"/>
      <c r="AS148" s="20"/>
      <c r="AT148" s="20"/>
      <c r="AU148" s="20"/>
      <c r="AV148" s="20"/>
      <c r="AW148" s="21"/>
      <c r="AX148" s="20"/>
      <c r="AY148" s="20"/>
      <c r="AZ148" s="25"/>
      <c r="BA148" s="25"/>
      <c r="BB148" s="25"/>
      <c r="BC148" s="25"/>
      <c r="BD148" s="25"/>
      <c r="BE148" s="25"/>
      <c r="BF148" s="25"/>
      <c r="BG148" s="25"/>
      <c r="BH148" s="25"/>
      <c r="BI148" s="25"/>
      <c r="BJ148" s="25"/>
      <c r="BK148" s="25"/>
      <c r="BL148" s="8"/>
      <c r="BM148" s="8"/>
      <c r="BN148" s="8"/>
      <c r="BO148" s="8"/>
      <c r="CC148"/>
      <c r="CD148"/>
      <c r="CG148"/>
      <c r="CH148"/>
      <c r="CI148"/>
      <c r="CJ148"/>
      <c r="CK148"/>
      <c r="CL148"/>
      <c r="CM148"/>
      <c r="CN148"/>
      <c r="CO148"/>
      <c r="CP148"/>
      <c r="CQ148"/>
      <c r="CR148"/>
      <c r="CS148"/>
    </row>
    <row r="149" spans="2:97" ht="15.5" x14ac:dyDescent="0.35">
      <c r="B149" s="8"/>
      <c r="C149" s="8"/>
      <c r="D149" s="8"/>
      <c r="E149" s="8"/>
      <c r="F149" s="8"/>
      <c r="G149" s="8"/>
      <c r="H149" s="8"/>
      <c r="I149" s="8"/>
      <c r="J149" s="8"/>
      <c r="K149" s="8"/>
      <c r="AX149"/>
      <c r="AY149"/>
      <c r="AZ149"/>
      <c r="BA149"/>
      <c r="BB149"/>
      <c r="BC149"/>
      <c r="BD149"/>
      <c r="BE149"/>
      <c r="BF149"/>
      <c r="BG149"/>
      <c r="BH149"/>
      <c r="BI149"/>
      <c r="BJ149"/>
      <c r="BK149"/>
      <c r="BL149"/>
      <c r="BM149"/>
      <c r="BN149"/>
      <c r="BO149"/>
      <c r="CC149"/>
      <c r="CD149"/>
      <c r="CG149"/>
      <c r="CH149"/>
      <c r="CI149"/>
      <c r="CJ149"/>
      <c r="CK149"/>
      <c r="CL149"/>
      <c r="CM149"/>
      <c r="CN149"/>
      <c r="CO149"/>
      <c r="CP149"/>
      <c r="CQ149"/>
      <c r="CR149"/>
      <c r="CS149"/>
    </row>
    <row r="150" spans="2:97" ht="15.5" x14ac:dyDescent="0.35">
      <c r="B150" s="8"/>
      <c r="C150" s="8"/>
      <c r="D150" s="8"/>
      <c r="E150" s="8"/>
      <c r="F150" s="8"/>
      <c r="G150" s="8"/>
      <c r="H150" s="8"/>
      <c r="I150" s="8"/>
      <c r="J150" s="8"/>
      <c r="K150" s="8"/>
      <c r="AX150"/>
      <c r="AY150"/>
      <c r="AZ150"/>
      <c r="BA150"/>
      <c r="BB150"/>
      <c r="BC150"/>
      <c r="BD150"/>
      <c r="BE150"/>
      <c r="BF150"/>
      <c r="BG150"/>
      <c r="BH150"/>
      <c r="BI150"/>
      <c r="BJ150"/>
      <c r="BK150"/>
      <c r="BL150"/>
      <c r="BM150"/>
      <c r="BN150"/>
      <c r="BO150"/>
      <c r="CC150"/>
      <c r="CD150"/>
      <c r="CG150"/>
      <c r="CH150"/>
      <c r="CI150"/>
      <c r="CJ150"/>
      <c r="CK150"/>
      <c r="CL150"/>
      <c r="CM150"/>
      <c r="CN150"/>
      <c r="CO150"/>
      <c r="CP150"/>
      <c r="CQ150"/>
      <c r="CR150"/>
      <c r="CS150"/>
    </row>
    <row r="151" spans="2:97" ht="15.5" x14ac:dyDescent="0.35">
      <c r="B151" s="8"/>
      <c r="C151" s="8"/>
      <c r="D151" s="8"/>
      <c r="E151" s="8"/>
      <c r="F151" s="8"/>
      <c r="G151" s="8"/>
      <c r="H151" s="8"/>
      <c r="I151" s="8"/>
      <c r="J151" s="8"/>
      <c r="K151" s="8"/>
      <c r="AX151"/>
      <c r="AY151"/>
      <c r="AZ151"/>
      <c r="BA151"/>
      <c r="BB151"/>
      <c r="BC151"/>
      <c r="BD151"/>
      <c r="BE151"/>
      <c r="BF151"/>
      <c r="BG151"/>
      <c r="BH151"/>
      <c r="BI151"/>
      <c r="BJ151"/>
      <c r="BK151"/>
      <c r="BL151"/>
      <c r="BM151"/>
      <c r="BN151"/>
      <c r="BO151"/>
      <c r="CC151"/>
      <c r="CD151"/>
    </row>
    <row r="152" spans="2:97" ht="15.5" x14ac:dyDescent="0.35">
      <c r="B152" s="8"/>
      <c r="C152" s="8"/>
      <c r="D152" s="8"/>
      <c r="E152" s="8"/>
      <c r="F152" s="8"/>
      <c r="G152" s="8"/>
      <c r="H152" s="8"/>
      <c r="I152" s="8"/>
      <c r="J152" s="8"/>
      <c r="K152" s="8"/>
      <c r="AX152"/>
      <c r="AY152"/>
      <c r="AZ152"/>
      <c r="BA152"/>
      <c r="CC152"/>
      <c r="CD152"/>
    </row>
    <row r="153" spans="2:97" ht="15.5" x14ac:dyDescent="0.35">
      <c r="B153" s="8"/>
      <c r="C153" s="8"/>
      <c r="D153" s="8"/>
      <c r="E153" s="8"/>
      <c r="F153" s="8"/>
      <c r="G153" s="8"/>
      <c r="H153" s="8"/>
      <c r="I153" s="8"/>
      <c r="J153" s="8"/>
      <c r="K153" s="8"/>
      <c r="CC153"/>
      <c r="CD153"/>
    </row>
    <row r="154" spans="2:97" ht="15.5" x14ac:dyDescent="0.35">
      <c r="B154" s="8"/>
      <c r="C154" s="8"/>
      <c r="D154" s="8"/>
      <c r="E154" s="8"/>
      <c r="F154" s="8"/>
      <c r="G154" s="8"/>
      <c r="H154" s="8"/>
      <c r="I154" s="8"/>
      <c r="J154" s="8"/>
      <c r="K154" s="8"/>
      <c r="AX154" s="8"/>
      <c r="AY154" s="8"/>
      <c r="AZ154" s="8"/>
      <c r="BA154" s="8"/>
      <c r="BB154" s="8"/>
      <c r="BC154" s="8"/>
      <c r="BD154" s="8"/>
      <c r="BE154" s="8"/>
      <c r="BF154" s="8"/>
      <c r="BG154" s="8"/>
      <c r="BH154" s="8"/>
      <c r="BI154" s="8"/>
      <c r="BJ154" s="8"/>
      <c r="BK154" s="8"/>
      <c r="BL154" s="8"/>
      <c r="BM154" s="8"/>
      <c r="BN154" s="8"/>
      <c r="BO154" s="8"/>
      <c r="CC154"/>
      <c r="CD154"/>
    </row>
    <row r="155" spans="2:97" ht="15.5" x14ac:dyDescent="0.35">
      <c r="B155" s="8"/>
      <c r="C155" s="8"/>
      <c r="D155" s="8"/>
      <c r="E155" s="8"/>
      <c r="F155" s="8"/>
      <c r="G155" s="8"/>
      <c r="H155" s="8"/>
      <c r="I155" s="8"/>
      <c r="J155" s="8"/>
      <c r="K155" s="8"/>
      <c r="CC155"/>
      <c r="CD155"/>
    </row>
    <row r="156" spans="2:97" ht="15.5" x14ac:dyDescent="0.35">
      <c r="B156" s="8"/>
      <c r="C156" s="8"/>
      <c r="D156" s="8"/>
      <c r="E156" s="8"/>
      <c r="F156" s="8"/>
      <c r="G156" s="8"/>
      <c r="H156" s="8"/>
      <c r="I156" s="8"/>
      <c r="J156" s="8"/>
      <c r="K156" s="8"/>
      <c r="AX156" s="19"/>
      <c r="AY156" s="19"/>
      <c r="AZ156" s="19"/>
      <c r="BA156" s="19"/>
      <c r="CC156"/>
      <c r="CD156"/>
    </row>
    <row r="157" spans="2:97" ht="15.5" x14ac:dyDescent="0.35">
      <c r="B157" s="8"/>
      <c r="C157" s="8"/>
      <c r="D157" s="8"/>
      <c r="E157" s="8"/>
      <c r="F157" s="8"/>
      <c r="G157" s="8"/>
      <c r="H157" s="8"/>
      <c r="I157" s="8"/>
      <c r="J157" s="8"/>
      <c r="K157" s="8"/>
      <c r="AX157"/>
      <c r="AY157"/>
      <c r="AZ157"/>
      <c r="BA157"/>
      <c r="BB157"/>
      <c r="BC157"/>
      <c r="BD157"/>
      <c r="BE157"/>
      <c r="BF157"/>
      <c r="BG157"/>
      <c r="BH157"/>
      <c r="BI157"/>
      <c r="BJ157"/>
      <c r="BK157"/>
      <c r="BL157"/>
      <c r="BM157"/>
      <c r="BN157"/>
      <c r="BO157"/>
      <c r="CC157"/>
      <c r="CD157"/>
    </row>
    <row r="158" spans="2:97" ht="15.5" x14ac:dyDescent="0.35">
      <c r="B158" s="8"/>
      <c r="C158" s="8"/>
      <c r="D158" s="8"/>
      <c r="E158" s="8"/>
      <c r="F158" s="8"/>
      <c r="G158" s="8"/>
      <c r="H158" s="8"/>
      <c r="I158" s="8"/>
      <c r="J158" s="8"/>
      <c r="K158" s="8"/>
      <c r="AX158"/>
      <c r="AY158"/>
      <c r="AZ158"/>
      <c r="BA158"/>
      <c r="BB158"/>
      <c r="BC158"/>
      <c r="BD158"/>
      <c r="BE158"/>
      <c r="BF158"/>
      <c r="BG158"/>
      <c r="BH158"/>
      <c r="BI158"/>
      <c r="BJ158"/>
      <c r="BK158"/>
      <c r="BL158"/>
      <c r="BM158"/>
      <c r="BN158"/>
      <c r="BO158"/>
      <c r="CC158"/>
      <c r="CD158"/>
    </row>
    <row r="159" spans="2:97" ht="15.5" x14ac:dyDescent="0.35">
      <c r="B159" s="8"/>
      <c r="C159" s="8"/>
      <c r="D159" s="8"/>
      <c r="E159" s="8"/>
      <c r="F159" s="8"/>
      <c r="G159" s="8"/>
      <c r="H159" s="8"/>
      <c r="I159" s="8"/>
      <c r="J159" s="8"/>
      <c r="K159" s="8"/>
      <c r="AX159"/>
      <c r="AY159"/>
      <c r="AZ159"/>
      <c r="BA159"/>
      <c r="BB159"/>
      <c r="BC159"/>
      <c r="BD159"/>
      <c r="BE159"/>
      <c r="BF159"/>
      <c r="BG159"/>
      <c r="BH159"/>
      <c r="BI159"/>
      <c r="BJ159"/>
      <c r="BK159"/>
      <c r="BL159"/>
      <c r="BM159"/>
      <c r="BN159"/>
      <c r="BO159"/>
      <c r="CC159"/>
      <c r="CD159"/>
    </row>
    <row r="160" spans="2:97" ht="15.5" x14ac:dyDescent="0.35">
      <c r="B160" s="8"/>
      <c r="C160" s="8"/>
      <c r="D160" s="8"/>
      <c r="E160" s="8"/>
      <c r="F160" s="8"/>
      <c r="G160" s="8"/>
      <c r="H160" s="8"/>
      <c r="I160" s="8"/>
      <c r="J160" s="8"/>
      <c r="K160" s="8"/>
      <c r="AX160"/>
      <c r="AY160"/>
      <c r="AZ160"/>
      <c r="BA160"/>
      <c r="BB160"/>
      <c r="BC160"/>
      <c r="BD160"/>
      <c r="BE160"/>
      <c r="BF160"/>
      <c r="BG160"/>
      <c r="BH160"/>
      <c r="BI160"/>
      <c r="BJ160"/>
      <c r="BK160"/>
      <c r="BL160"/>
      <c r="BM160"/>
      <c r="BN160"/>
      <c r="BO160"/>
      <c r="CC160"/>
      <c r="CD160"/>
    </row>
    <row r="161" spans="2:82" ht="15.5" x14ac:dyDescent="0.35">
      <c r="B161" s="8"/>
      <c r="C161" s="8"/>
      <c r="D161" s="8"/>
      <c r="E161" s="8"/>
      <c r="F161" s="8"/>
      <c r="G161" s="8"/>
      <c r="H161" s="8"/>
      <c r="I161" s="8"/>
      <c r="J161" s="8"/>
      <c r="K161" s="8"/>
      <c r="AX161"/>
      <c r="AY161"/>
      <c r="AZ161"/>
      <c r="BA161"/>
      <c r="BB161"/>
      <c r="BC161"/>
      <c r="BD161"/>
      <c r="BE161"/>
      <c r="BF161"/>
      <c r="BG161"/>
      <c r="BH161"/>
      <c r="BI161"/>
      <c r="BJ161"/>
      <c r="BK161"/>
      <c r="BL161"/>
      <c r="BM161"/>
      <c r="BN161"/>
      <c r="BO161"/>
      <c r="CC161"/>
      <c r="CD161"/>
    </row>
    <row r="162" spans="2:82" ht="15.5" x14ac:dyDescent="0.35">
      <c r="B162" s="8"/>
      <c r="C162" s="8"/>
      <c r="D162" s="8"/>
      <c r="E162" s="8"/>
      <c r="F162" s="8"/>
      <c r="G162" s="8"/>
      <c r="H162" s="8"/>
      <c r="I162" s="8"/>
      <c r="J162" s="8"/>
      <c r="K162" s="8"/>
      <c r="AX162"/>
      <c r="AY162"/>
      <c r="AZ162"/>
      <c r="BA162"/>
      <c r="BB162"/>
      <c r="BC162"/>
      <c r="BD162"/>
      <c r="BE162"/>
      <c r="BF162"/>
      <c r="BG162"/>
      <c r="BH162"/>
      <c r="BI162"/>
      <c r="BJ162"/>
      <c r="BK162"/>
      <c r="BL162"/>
      <c r="BM162"/>
      <c r="BN162"/>
      <c r="BO162"/>
      <c r="CC162"/>
      <c r="CD162"/>
    </row>
    <row r="163" spans="2:82" ht="15.5" x14ac:dyDescent="0.35">
      <c r="B163" s="8"/>
      <c r="C163" s="8"/>
      <c r="D163" s="8"/>
      <c r="E163" s="8"/>
      <c r="F163" s="8"/>
      <c r="G163" s="8"/>
      <c r="H163" s="8"/>
      <c r="I163" s="8"/>
      <c r="J163" s="8"/>
      <c r="K163" s="8"/>
      <c r="AX163"/>
      <c r="AY163"/>
      <c r="AZ163"/>
      <c r="BA163"/>
      <c r="BB163"/>
      <c r="BC163"/>
      <c r="BD163"/>
      <c r="BE163"/>
      <c r="BF163"/>
      <c r="BG163"/>
      <c r="BH163"/>
      <c r="BI163"/>
      <c r="BJ163"/>
      <c r="BK163"/>
      <c r="BL163"/>
      <c r="BM163"/>
      <c r="BN163"/>
      <c r="BO163"/>
      <c r="CC163"/>
      <c r="CD163"/>
    </row>
    <row r="164" spans="2:82" ht="15.5" x14ac:dyDescent="0.35">
      <c r="B164" s="8"/>
      <c r="C164" s="8"/>
      <c r="D164" s="8"/>
      <c r="E164" s="8"/>
      <c r="F164" s="8"/>
      <c r="G164" s="8"/>
      <c r="H164" s="8"/>
      <c r="I164" s="8"/>
      <c r="J164" s="8"/>
      <c r="K164" s="8"/>
      <c r="AX164"/>
      <c r="AY164"/>
      <c r="AZ164"/>
      <c r="BA164"/>
      <c r="BB164"/>
      <c r="BC164"/>
      <c r="BD164"/>
      <c r="BE164"/>
      <c r="BF164"/>
      <c r="BG164"/>
      <c r="BH164"/>
      <c r="BI164"/>
      <c r="BJ164"/>
      <c r="BK164"/>
      <c r="BL164"/>
      <c r="BM164"/>
      <c r="BN164"/>
      <c r="BO164"/>
      <c r="CC164"/>
      <c r="CD164"/>
    </row>
    <row r="165" spans="2:82" ht="15.5" x14ac:dyDescent="0.35">
      <c r="B165" s="8"/>
      <c r="C165" s="8"/>
      <c r="D165" s="8"/>
      <c r="E165" s="8"/>
      <c r="F165" s="8"/>
      <c r="G165" s="8"/>
      <c r="H165" s="8"/>
      <c r="I165" s="8"/>
      <c r="J165" s="8"/>
      <c r="K165" s="8"/>
      <c r="AX165"/>
      <c r="AY165"/>
      <c r="AZ165"/>
      <c r="BA165"/>
      <c r="BB165"/>
      <c r="BC165"/>
      <c r="BD165"/>
      <c r="BE165"/>
      <c r="BF165"/>
      <c r="BG165"/>
      <c r="BH165"/>
      <c r="BI165"/>
      <c r="BJ165"/>
      <c r="BK165"/>
      <c r="BL165"/>
      <c r="BM165"/>
      <c r="BN165"/>
      <c r="BO165"/>
      <c r="CC165"/>
      <c r="CD165"/>
    </row>
    <row r="166" spans="2:82" ht="15.5" x14ac:dyDescent="0.35">
      <c r="B166" s="8"/>
      <c r="C166" s="8"/>
      <c r="D166" s="8"/>
      <c r="E166" s="8"/>
      <c r="F166" s="8"/>
      <c r="G166" s="8"/>
      <c r="H166" s="8"/>
      <c r="I166" s="8"/>
      <c r="J166" s="8"/>
      <c r="K166" s="8"/>
      <c r="AX166"/>
      <c r="AY166"/>
      <c r="AZ166"/>
      <c r="BA166"/>
      <c r="BB166"/>
      <c r="BC166"/>
      <c r="BD166"/>
      <c r="BE166"/>
      <c r="BF166"/>
      <c r="BG166"/>
      <c r="BH166"/>
      <c r="BI166"/>
      <c r="BJ166"/>
      <c r="BK166"/>
      <c r="BL166"/>
      <c r="BM166"/>
      <c r="BN166"/>
      <c r="BO166"/>
      <c r="CC166"/>
    </row>
    <row r="167" spans="2:82" ht="15.5" x14ac:dyDescent="0.35">
      <c r="B167" s="8"/>
      <c r="C167" s="8"/>
      <c r="D167" s="8"/>
      <c r="E167" s="8"/>
      <c r="F167" s="8"/>
      <c r="G167" s="8"/>
      <c r="H167" s="8"/>
      <c r="I167" s="8"/>
      <c r="J167" s="8"/>
      <c r="K167" s="8"/>
      <c r="AX167"/>
      <c r="AY167"/>
      <c r="AZ167"/>
      <c r="BA167"/>
      <c r="BB167"/>
      <c r="BC167"/>
      <c r="BD167"/>
      <c r="BE167"/>
      <c r="BF167"/>
      <c r="BG167"/>
      <c r="BH167"/>
      <c r="BI167"/>
      <c r="BJ167"/>
      <c r="BK167"/>
      <c r="BL167"/>
      <c r="BM167"/>
      <c r="BN167"/>
      <c r="BO167"/>
      <c r="CC167"/>
      <c r="CD167"/>
    </row>
    <row r="168" spans="2:82" ht="15.5" x14ac:dyDescent="0.35">
      <c r="B168" s="8"/>
      <c r="C168" s="8"/>
      <c r="D168" s="8"/>
      <c r="E168" s="8"/>
      <c r="F168" s="8"/>
      <c r="G168" s="8"/>
      <c r="H168" s="8"/>
      <c r="I168" s="8"/>
      <c r="J168" s="8"/>
      <c r="K168" s="8"/>
      <c r="AX168"/>
      <c r="AY168"/>
      <c r="AZ168"/>
      <c r="BA168"/>
      <c r="BB168"/>
      <c r="BC168"/>
      <c r="BD168"/>
      <c r="BE168"/>
      <c r="BF168"/>
      <c r="BG168"/>
      <c r="BH168"/>
      <c r="BI168"/>
      <c r="BJ168"/>
      <c r="BK168"/>
      <c r="BL168"/>
      <c r="BM168"/>
      <c r="BN168"/>
      <c r="BO168"/>
      <c r="CC168"/>
      <c r="CD168"/>
    </row>
    <row r="169" spans="2:82" ht="15.5" x14ac:dyDescent="0.35">
      <c r="B169" s="8"/>
      <c r="C169" s="8"/>
      <c r="D169" s="8"/>
      <c r="E169" s="8"/>
      <c r="F169" s="8"/>
      <c r="G169" s="8"/>
      <c r="H169" s="8"/>
      <c r="I169" s="8"/>
      <c r="J169" s="8"/>
      <c r="K169" s="8"/>
      <c r="AX169"/>
      <c r="AY169"/>
      <c r="AZ169"/>
      <c r="BA169"/>
      <c r="BB169"/>
      <c r="BC169"/>
      <c r="BD169"/>
      <c r="BE169"/>
      <c r="BF169"/>
      <c r="BG169"/>
      <c r="BH169"/>
      <c r="BI169"/>
      <c r="BJ169"/>
      <c r="BK169"/>
      <c r="BL169"/>
      <c r="BM169"/>
      <c r="BN169"/>
      <c r="BO169"/>
      <c r="CC169"/>
      <c r="CD169"/>
    </row>
    <row r="170" spans="2:82" ht="15.5" x14ac:dyDescent="0.35">
      <c r="B170" s="8"/>
      <c r="C170" s="8"/>
      <c r="D170" s="8"/>
      <c r="E170" s="8"/>
      <c r="F170" s="8"/>
      <c r="G170" s="8"/>
      <c r="H170" s="8"/>
      <c r="I170" s="8"/>
      <c r="J170" s="8"/>
      <c r="K170" s="8"/>
      <c r="AX170"/>
      <c r="AY170"/>
      <c r="AZ170"/>
      <c r="BA170"/>
      <c r="BB170"/>
      <c r="BC170"/>
      <c r="BD170"/>
      <c r="BE170"/>
      <c r="BF170"/>
      <c r="BG170"/>
      <c r="BH170"/>
      <c r="BI170"/>
      <c r="BJ170"/>
      <c r="BK170"/>
      <c r="BL170"/>
      <c r="BM170"/>
      <c r="BN170"/>
      <c r="BO170"/>
      <c r="CC170"/>
      <c r="CD170"/>
    </row>
    <row r="171" spans="2:82" ht="15.5" x14ac:dyDescent="0.35">
      <c r="B171" s="8"/>
      <c r="C171" s="8"/>
      <c r="D171" s="8"/>
      <c r="E171" s="8"/>
      <c r="F171" s="8"/>
      <c r="G171" s="8"/>
      <c r="H171" s="8"/>
      <c r="I171" s="8"/>
      <c r="J171" s="8"/>
      <c r="K171" s="8"/>
      <c r="AJ171"/>
      <c r="AK171"/>
      <c r="AL171"/>
      <c r="AM171"/>
      <c r="AN171"/>
      <c r="AO171"/>
      <c r="AP171"/>
      <c r="AX171"/>
      <c r="AY171"/>
      <c r="AZ171"/>
      <c r="BA171"/>
      <c r="BB171"/>
      <c r="CC171"/>
      <c r="CD171"/>
    </row>
    <row r="172" spans="2:82" ht="15.5" x14ac:dyDescent="0.35">
      <c r="B172" s="8"/>
      <c r="C172" s="8"/>
      <c r="D172" s="8"/>
      <c r="E172" s="8"/>
      <c r="F172" s="8"/>
      <c r="G172" s="8"/>
      <c r="H172" s="8"/>
      <c r="I172" s="8"/>
      <c r="J172" s="8"/>
      <c r="K172" s="8"/>
      <c r="AJ172"/>
      <c r="AK172"/>
      <c r="AL172"/>
      <c r="AM172"/>
      <c r="AN172"/>
      <c r="AO172"/>
      <c r="AP172"/>
      <c r="AX172"/>
      <c r="AY172"/>
      <c r="AZ172"/>
      <c r="BA172"/>
      <c r="BB172"/>
      <c r="CC172"/>
      <c r="CD172"/>
    </row>
    <row r="173" spans="2:82" ht="15.5" x14ac:dyDescent="0.35">
      <c r="B173" s="8"/>
      <c r="C173" s="8"/>
      <c r="D173" s="8"/>
      <c r="E173" s="8"/>
      <c r="F173" s="8"/>
      <c r="G173" s="8"/>
      <c r="H173" s="8"/>
      <c r="I173" s="8"/>
      <c r="J173" s="8"/>
      <c r="K173" s="8"/>
      <c r="AJ173"/>
      <c r="AK173"/>
      <c r="AL173"/>
      <c r="AM173"/>
      <c r="AN173"/>
      <c r="AO173"/>
      <c r="AP173"/>
      <c r="AX173"/>
      <c r="AY173"/>
      <c r="AZ173"/>
      <c r="BA173"/>
      <c r="BB173"/>
      <c r="CC173"/>
      <c r="CD173"/>
    </row>
    <row r="174" spans="2:82" ht="15.5" x14ac:dyDescent="0.35">
      <c r="B174" s="8"/>
      <c r="C174" s="8"/>
      <c r="D174" s="8"/>
      <c r="E174" s="8"/>
      <c r="F174" s="8"/>
      <c r="G174" s="8"/>
      <c r="H174" s="8"/>
      <c r="I174" s="8"/>
      <c r="J174" s="8"/>
      <c r="K174" s="8"/>
      <c r="AJ174"/>
      <c r="AK174"/>
      <c r="AL174"/>
      <c r="AM174"/>
      <c r="AN174"/>
      <c r="AO174"/>
      <c r="AP174"/>
      <c r="AX174"/>
      <c r="AY174"/>
      <c r="AZ174"/>
      <c r="BA174"/>
      <c r="BB174"/>
      <c r="CC174"/>
      <c r="CD174"/>
    </row>
    <row r="175" spans="2:82" ht="15.5" x14ac:dyDescent="0.35">
      <c r="B175" s="8"/>
      <c r="C175" s="8"/>
      <c r="D175" s="8"/>
      <c r="E175" s="8"/>
      <c r="F175" s="8"/>
      <c r="G175" s="8"/>
      <c r="H175" s="8"/>
      <c r="I175" s="8"/>
      <c r="J175" s="8"/>
      <c r="K175" s="8"/>
      <c r="AP175"/>
      <c r="AX175"/>
      <c r="AY175"/>
      <c r="AZ175"/>
      <c r="BA175"/>
      <c r="BB175"/>
      <c r="CC175"/>
      <c r="CD175"/>
    </row>
    <row r="176" spans="2:82" ht="15.5" x14ac:dyDescent="0.35">
      <c r="B176" s="8"/>
      <c r="C176" s="8"/>
      <c r="D176" s="8"/>
      <c r="E176" s="8"/>
      <c r="F176" s="8"/>
      <c r="G176" s="8"/>
      <c r="H176" s="8"/>
      <c r="I176" s="8"/>
      <c r="J176" s="8"/>
      <c r="K176" s="8"/>
      <c r="AK176" s="19"/>
      <c r="AL176" s="19"/>
      <c r="AM176" s="19"/>
      <c r="AN176" s="19"/>
      <c r="AO176" s="19"/>
      <c r="AP176"/>
      <c r="AX176"/>
      <c r="AY176"/>
      <c r="AZ176"/>
      <c r="BA176"/>
      <c r="BB176"/>
      <c r="CC176"/>
      <c r="CD176"/>
    </row>
    <row r="177" spans="2:82" ht="15.5" x14ac:dyDescent="0.35">
      <c r="B177" s="8"/>
      <c r="C177" s="8"/>
      <c r="D177" s="8"/>
      <c r="E177" s="8"/>
      <c r="F177" s="8"/>
      <c r="G177" s="8"/>
      <c r="H177" s="8"/>
      <c r="I177" s="8"/>
      <c r="J177" s="8"/>
      <c r="K177" s="8"/>
      <c r="AP177"/>
      <c r="AX177"/>
      <c r="AY177"/>
      <c r="AZ177"/>
      <c r="BA177"/>
      <c r="BB177"/>
      <c r="CC177"/>
      <c r="CD177"/>
    </row>
    <row r="178" spans="2:82" ht="15.5" x14ac:dyDescent="0.35">
      <c r="B178" s="8"/>
      <c r="C178" s="8"/>
      <c r="D178" s="8"/>
      <c r="E178" s="8"/>
      <c r="F178" s="8"/>
      <c r="G178" s="8"/>
      <c r="H178" s="8"/>
      <c r="I178" s="8"/>
      <c r="J178" s="8"/>
      <c r="K178" s="8"/>
      <c r="AP178"/>
      <c r="AQ178"/>
      <c r="AR178"/>
      <c r="AS178"/>
      <c r="AT178"/>
      <c r="AU178"/>
      <c r="AV178"/>
      <c r="AW178"/>
      <c r="AX178"/>
      <c r="AY178"/>
      <c r="AZ178"/>
      <c r="BA178"/>
      <c r="BB178"/>
      <c r="CC178"/>
      <c r="CD178"/>
    </row>
    <row r="179" spans="2:82" ht="15.5" x14ac:dyDescent="0.35">
      <c r="B179" s="8"/>
      <c r="C179" s="8"/>
      <c r="D179" s="8"/>
      <c r="E179" s="8"/>
      <c r="F179" s="8"/>
      <c r="G179" s="8"/>
      <c r="H179" s="8"/>
      <c r="I179" s="8"/>
      <c r="J179" s="8"/>
      <c r="K179" s="8"/>
      <c r="AP179"/>
      <c r="AQ179"/>
      <c r="AR179"/>
      <c r="AS179"/>
      <c r="AT179"/>
      <c r="AU179"/>
      <c r="AV179"/>
      <c r="AW179"/>
      <c r="AX179"/>
      <c r="AY179"/>
      <c r="AZ179"/>
      <c r="BA179"/>
      <c r="BB179"/>
      <c r="CC179"/>
      <c r="CD179"/>
    </row>
    <row r="180" spans="2:82" ht="15.5" x14ac:dyDescent="0.35">
      <c r="B180" s="8"/>
      <c r="C180" s="8"/>
      <c r="D180" s="8"/>
      <c r="E180" s="8"/>
      <c r="F180" s="8"/>
      <c r="G180" s="8"/>
      <c r="H180" s="8"/>
      <c r="I180" s="8"/>
      <c r="J180" s="8"/>
      <c r="K180" s="8"/>
      <c r="AP180"/>
      <c r="AQ180"/>
      <c r="AR180"/>
      <c r="AS180"/>
      <c r="AT180"/>
      <c r="AU180"/>
      <c r="AV180"/>
      <c r="AW180"/>
      <c r="AX180"/>
      <c r="AY180"/>
      <c r="AZ180"/>
      <c r="BA180"/>
      <c r="BB180"/>
      <c r="CC180"/>
      <c r="CD180"/>
    </row>
    <row r="181" spans="2:82" ht="15.5" x14ac:dyDescent="0.35">
      <c r="B181" s="8"/>
      <c r="C181" s="8"/>
      <c r="D181" s="8"/>
      <c r="E181" s="8"/>
      <c r="F181" s="8"/>
      <c r="G181" s="8"/>
      <c r="H181" s="8"/>
      <c r="I181" s="8"/>
      <c r="J181" s="8"/>
      <c r="K181" s="8"/>
      <c r="AP181"/>
      <c r="AQ181"/>
      <c r="AR181"/>
      <c r="AS181"/>
      <c r="AT181"/>
      <c r="AU181"/>
      <c r="AV181"/>
      <c r="AW181"/>
      <c r="AX181"/>
      <c r="AY181"/>
      <c r="AZ181"/>
      <c r="BA181"/>
      <c r="BB181"/>
      <c r="CC181"/>
      <c r="CD181"/>
    </row>
    <row r="182" spans="2:82" ht="15.5" x14ac:dyDescent="0.35">
      <c r="B182" s="8"/>
      <c r="C182" s="8"/>
      <c r="D182" s="8"/>
      <c r="E182" s="8"/>
      <c r="F182" s="8"/>
      <c r="G182" s="8"/>
      <c r="H182" s="8"/>
      <c r="I182" s="8"/>
      <c r="J182" s="8"/>
      <c r="K182" s="8"/>
      <c r="AP182"/>
      <c r="AQ182"/>
      <c r="AR182"/>
      <c r="AS182"/>
      <c r="AT182"/>
      <c r="AU182"/>
      <c r="AV182"/>
      <c r="AW182"/>
      <c r="AX182"/>
      <c r="AY182"/>
      <c r="AZ182"/>
      <c r="BA182"/>
      <c r="BB182"/>
      <c r="CC182"/>
      <c r="CD182"/>
    </row>
    <row r="183" spans="2:82" ht="15.5" x14ac:dyDescent="0.35">
      <c r="B183" s="8"/>
      <c r="C183" s="8"/>
      <c r="D183" s="8"/>
      <c r="E183" s="8"/>
      <c r="F183" s="8"/>
      <c r="G183" s="8"/>
      <c r="H183" s="8"/>
      <c r="I183" s="8"/>
      <c r="J183" s="8"/>
      <c r="K183" s="8"/>
      <c r="AP183"/>
      <c r="AQ183"/>
      <c r="AR183"/>
      <c r="AS183"/>
      <c r="AT183"/>
      <c r="AU183"/>
      <c r="AV183"/>
      <c r="AW183"/>
      <c r="AX183"/>
      <c r="AY183"/>
      <c r="AZ183"/>
      <c r="BA183"/>
      <c r="BB183"/>
      <c r="CC183"/>
      <c r="CD183"/>
    </row>
    <row r="184" spans="2:82" ht="15.5" x14ac:dyDescent="0.35">
      <c r="B184" s="8"/>
      <c r="C184" s="8"/>
      <c r="D184" s="8"/>
      <c r="E184" s="8"/>
      <c r="F184" s="8"/>
      <c r="G184" s="8"/>
      <c r="H184" s="8"/>
      <c r="I184" s="8"/>
      <c r="J184" s="8"/>
      <c r="K184" s="8"/>
      <c r="AP184"/>
      <c r="AQ184"/>
      <c r="AR184"/>
      <c r="AS184"/>
      <c r="AT184"/>
      <c r="AU184"/>
      <c r="AV184"/>
      <c r="AW184"/>
      <c r="AX184"/>
      <c r="AY184"/>
      <c r="AZ184"/>
      <c r="BA184"/>
      <c r="BB184"/>
      <c r="CC184"/>
      <c r="CD184"/>
    </row>
    <row r="185" spans="2:82" ht="15.5" x14ac:dyDescent="0.35">
      <c r="B185" s="8"/>
      <c r="C185" s="8"/>
      <c r="D185" s="8"/>
      <c r="E185" s="8"/>
      <c r="F185" s="8"/>
      <c r="G185" s="8"/>
      <c r="H185" s="8"/>
      <c r="I185" s="8"/>
      <c r="J185" s="8"/>
      <c r="K185" s="8"/>
      <c r="AP185"/>
      <c r="AQ185"/>
      <c r="AR185"/>
      <c r="AS185"/>
      <c r="AT185"/>
      <c r="AU185"/>
      <c r="AV185"/>
      <c r="AW185"/>
      <c r="AX185"/>
      <c r="AY185"/>
      <c r="AZ185"/>
      <c r="BA185"/>
      <c r="BB185"/>
      <c r="CC185"/>
      <c r="CD185"/>
    </row>
    <row r="186" spans="2:82" ht="15.5" x14ac:dyDescent="0.35">
      <c r="B186" s="8"/>
      <c r="C186" s="8"/>
      <c r="D186" s="8"/>
      <c r="E186" s="8"/>
      <c r="F186" s="8"/>
      <c r="G186" s="8"/>
      <c r="H186" s="8"/>
      <c r="I186" s="8"/>
      <c r="J186" s="8"/>
      <c r="K186" s="8"/>
      <c r="AP186"/>
      <c r="AQ186"/>
      <c r="AR186"/>
      <c r="AS186"/>
      <c r="AT186"/>
      <c r="AU186"/>
      <c r="AV186"/>
      <c r="AW186"/>
      <c r="AX186"/>
      <c r="AY186"/>
      <c r="AZ186"/>
      <c r="BA186"/>
      <c r="BB186"/>
      <c r="CC186"/>
      <c r="CD186"/>
    </row>
    <row r="187" spans="2:82" ht="15.5" x14ac:dyDescent="0.35">
      <c r="B187" s="8"/>
      <c r="C187" s="8"/>
      <c r="D187" s="8"/>
      <c r="E187" s="8"/>
      <c r="F187" s="8"/>
      <c r="G187" s="8"/>
      <c r="H187" s="8"/>
      <c r="I187" s="8"/>
      <c r="J187" s="8"/>
      <c r="K187" s="8"/>
      <c r="AP187"/>
      <c r="AQ187"/>
      <c r="AR187"/>
      <c r="AS187"/>
      <c r="AT187"/>
      <c r="AU187"/>
      <c r="AV187"/>
      <c r="AW187"/>
      <c r="AX187"/>
      <c r="AY187"/>
      <c r="AZ187"/>
      <c r="BA187"/>
      <c r="BB187"/>
      <c r="CC187"/>
      <c r="CD187"/>
    </row>
    <row r="188" spans="2:82" ht="15.5" x14ac:dyDescent="0.35">
      <c r="B188" s="8"/>
      <c r="C188" s="8"/>
      <c r="D188" s="8"/>
      <c r="E188" s="8"/>
      <c r="F188" s="8"/>
      <c r="G188" s="8"/>
      <c r="H188" s="8"/>
      <c r="I188" s="8"/>
      <c r="J188" s="8"/>
      <c r="K188" s="8"/>
      <c r="AP188"/>
      <c r="AQ188"/>
      <c r="AR188"/>
      <c r="AS188"/>
      <c r="AT188"/>
      <c r="AU188"/>
      <c r="AV188"/>
      <c r="AW188"/>
      <c r="AX188"/>
      <c r="AY188"/>
      <c r="AZ188"/>
      <c r="BA188"/>
      <c r="BB188"/>
      <c r="CC188"/>
      <c r="CD188"/>
    </row>
    <row r="189" spans="2:82" ht="15.5" x14ac:dyDescent="0.35">
      <c r="B189" s="8"/>
      <c r="C189" s="8"/>
      <c r="D189" s="8"/>
      <c r="E189" s="8"/>
      <c r="F189" s="8"/>
      <c r="G189" s="8"/>
      <c r="H189" s="8"/>
      <c r="I189" s="8"/>
      <c r="J189" s="8"/>
      <c r="K189" s="8"/>
      <c r="AP189"/>
      <c r="AQ189"/>
      <c r="AR189"/>
      <c r="AS189"/>
      <c r="AT189"/>
      <c r="AU189"/>
      <c r="AV189"/>
      <c r="AW189"/>
      <c r="AX189"/>
      <c r="AY189"/>
      <c r="AZ189"/>
      <c r="BA189"/>
      <c r="BB189"/>
      <c r="CC189"/>
      <c r="CD189"/>
    </row>
    <row r="190" spans="2:82" ht="15.5" x14ac:dyDescent="0.35">
      <c r="B190" s="8"/>
      <c r="C190" s="8"/>
      <c r="D190" s="8"/>
      <c r="E190" s="8"/>
      <c r="F190" s="8"/>
      <c r="G190" s="8"/>
      <c r="H190" s="8"/>
      <c r="I190" s="8"/>
      <c r="J190" s="8"/>
      <c r="K190" s="8"/>
      <c r="AP190"/>
      <c r="AQ190"/>
      <c r="AR190"/>
      <c r="AS190"/>
      <c r="AT190"/>
      <c r="AU190"/>
      <c r="AV190"/>
      <c r="AW190"/>
      <c r="AX190"/>
      <c r="AY190"/>
      <c r="AZ190"/>
      <c r="BA190"/>
      <c r="BB190"/>
      <c r="CC190"/>
      <c r="CD190"/>
    </row>
    <row r="191" spans="2:82" ht="15.5" x14ac:dyDescent="0.35">
      <c r="B191" s="8"/>
      <c r="C191" s="8"/>
      <c r="D191" s="8"/>
      <c r="E191" s="8"/>
      <c r="F191" s="8"/>
      <c r="G191" s="8"/>
      <c r="H191" s="8"/>
      <c r="I191" s="8"/>
      <c r="J191" s="8"/>
      <c r="K191" s="8"/>
      <c r="AP191"/>
      <c r="AQ191"/>
      <c r="AR191"/>
      <c r="AS191"/>
      <c r="AT191"/>
      <c r="AU191"/>
      <c r="AV191"/>
      <c r="AW191"/>
      <c r="AX191"/>
      <c r="AY191"/>
      <c r="AZ191"/>
      <c r="BA191"/>
      <c r="BB191"/>
      <c r="CC191"/>
      <c r="CD191"/>
    </row>
    <row r="192" spans="2:82" ht="15.5" x14ac:dyDescent="0.35">
      <c r="B192" s="8"/>
      <c r="C192" s="8"/>
      <c r="D192" s="8"/>
      <c r="E192" s="8"/>
      <c r="F192" s="8"/>
      <c r="G192" s="8"/>
      <c r="H192" s="8"/>
      <c r="I192" s="8"/>
      <c r="J192" s="8"/>
      <c r="K192" s="8"/>
      <c r="AP192"/>
      <c r="AQ192"/>
      <c r="AR192"/>
      <c r="AS192"/>
      <c r="AT192"/>
      <c r="AU192"/>
      <c r="AV192"/>
      <c r="AW192"/>
      <c r="AX192"/>
      <c r="AY192"/>
      <c r="AZ192"/>
      <c r="BA192"/>
      <c r="BB192"/>
      <c r="CC192"/>
      <c r="CD192"/>
    </row>
    <row r="193" spans="2:82" ht="15.5" x14ac:dyDescent="0.35">
      <c r="B193" s="8"/>
      <c r="C193" s="8"/>
      <c r="D193" s="8"/>
      <c r="E193" s="8"/>
      <c r="F193" s="8"/>
      <c r="G193" s="8"/>
      <c r="H193" s="8"/>
      <c r="I193" s="8"/>
      <c r="J193" s="8"/>
      <c r="K193" s="8"/>
      <c r="AP193"/>
      <c r="AQ193"/>
      <c r="AR193"/>
      <c r="AS193"/>
      <c r="AT193"/>
      <c r="AU193"/>
      <c r="AV193"/>
      <c r="AW193"/>
      <c r="AX193"/>
      <c r="AY193"/>
      <c r="AZ193"/>
      <c r="BA193"/>
      <c r="BB193"/>
      <c r="CC193"/>
      <c r="CD193"/>
    </row>
    <row r="194" spans="2:82" ht="15.5" x14ac:dyDescent="0.35">
      <c r="B194" s="8"/>
      <c r="C194" s="8"/>
      <c r="D194" s="8"/>
      <c r="E194" s="8"/>
      <c r="F194" s="8"/>
      <c r="G194" s="8"/>
      <c r="H194" s="8"/>
      <c r="I194" s="8"/>
      <c r="J194" s="8"/>
      <c r="K194" s="8"/>
      <c r="CC194"/>
      <c r="CD194"/>
    </row>
    <row r="195" spans="2:82" ht="15.5" x14ac:dyDescent="0.35">
      <c r="B195" s="8"/>
      <c r="C195" s="8"/>
      <c r="D195" s="8"/>
      <c r="E195" s="8"/>
      <c r="F195" s="8"/>
      <c r="G195" s="8"/>
      <c r="H195" s="8"/>
      <c r="I195" s="8"/>
      <c r="J195" s="8"/>
      <c r="K195" s="8"/>
      <c r="CC195"/>
      <c r="CD195"/>
    </row>
    <row r="196" spans="2:82" ht="15.5" x14ac:dyDescent="0.35">
      <c r="B196" s="8"/>
      <c r="C196" s="8"/>
      <c r="D196" s="8"/>
      <c r="E196" s="8"/>
      <c r="F196" s="8"/>
      <c r="G196" s="8"/>
      <c r="H196" s="8"/>
      <c r="I196" s="8"/>
      <c r="J196" s="8"/>
      <c r="K196" s="8"/>
      <c r="CC196"/>
      <c r="CD196"/>
    </row>
    <row r="197" spans="2:82" ht="15.5" x14ac:dyDescent="0.35">
      <c r="B197" s="8"/>
      <c r="C197" s="8"/>
      <c r="D197" s="8"/>
      <c r="E197" s="8"/>
      <c r="F197" s="8"/>
      <c r="G197" s="8"/>
      <c r="H197" s="8"/>
      <c r="I197" s="8"/>
      <c r="J197" s="8"/>
      <c r="K197" s="8"/>
      <c r="CC197"/>
      <c r="CD197"/>
    </row>
    <row r="198" spans="2:82" ht="15.5" x14ac:dyDescent="0.35">
      <c r="B198" s="8"/>
      <c r="C198" s="8"/>
      <c r="D198" s="8"/>
      <c r="E198" s="8"/>
      <c r="F198" s="8"/>
      <c r="G198" s="8"/>
      <c r="H198" s="8"/>
      <c r="I198" s="8"/>
      <c r="J198" s="8"/>
      <c r="K198" s="8"/>
      <c r="CC198"/>
      <c r="CD198"/>
    </row>
    <row r="199" spans="2:82" ht="15.5" x14ac:dyDescent="0.35">
      <c r="B199" s="8"/>
      <c r="C199" s="8"/>
      <c r="D199" s="8"/>
      <c r="E199" s="8"/>
      <c r="F199" s="8"/>
      <c r="G199" s="8"/>
      <c r="H199" s="8"/>
      <c r="I199" s="8"/>
      <c r="J199" s="8"/>
      <c r="K199" s="8"/>
      <c r="CC199"/>
      <c r="CD199"/>
    </row>
    <row r="200" spans="2:82" ht="15.5" x14ac:dyDescent="0.35">
      <c r="B200" s="8"/>
      <c r="C200" s="8"/>
      <c r="D200" s="8"/>
      <c r="E200" s="8"/>
      <c r="F200" s="8"/>
      <c r="G200" s="8"/>
      <c r="H200" s="8"/>
      <c r="I200" s="8"/>
      <c r="J200" s="8"/>
      <c r="K200" s="8"/>
      <c r="CC200"/>
      <c r="CD200"/>
    </row>
    <row r="201" spans="2:82" ht="15.5" x14ac:dyDescent="0.35">
      <c r="B201" s="8"/>
      <c r="C201" s="8"/>
      <c r="D201" s="8"/>
      <c r="E201" s="8"/>
      <c r="F201" s="8"/>
      <c r="G201" s="8"/>
      <c r="H201" s="8"/>
      <c r="I201" s="8"/>
      <c r="J201" s="8"/>
      <c r="K201" s="8"/>
      <c r="CC201"/>
      <c r="CD201"/>
    </row>
    <row r="202" spans="2:82" ht="15.5" x14ac:dyDescent="0.35">
      <c r="B202" s="8"/>
      <c r="C202" s="8"/>
      <c r="D202" s="8"/>
      <c r="E202" s="8"/>
      <c r="F202" s="8"/>
      <c r="G202" s="8"/>
      <c r="H202" s="8"/>
      <c r="I202" s="8"/>
      <c r="J202" s="8"/>
      <c r="K202" s="8"/>
      <c r="CC202"/>
      <c r="CD202"/>
    </row>
    <row r="203" spans="2:82" ht="15.5" x14ac:dyDescent="0.35">
      <c r="B203" s="8"/>
      <c r="C203" s="8"/>
      <c r="D203" s="8"/>
      <c r="E203" s="8"/>
      <c r="F203" s="8"/>
      <c r="G203" s="8"/>
      <c r="H203" s="8"/>
      <c r="I203" s="8"/>
      <c r="J203" s="8"/>
      <c r="K203" s="8"/>
      <c r="CC203"/>
      <c r="CD203"/>
    </row>
    <row r="204" spans="2:82" ht="15.5" x14ac:dyDescent="0.35">
      <c r="B204" s="8"/>
      <c r="C204" s="8"/>
      <c r="D204" s="8"/>
      <c r="E204" s="8"/>
      <c r="F204" s="8"/>
      <c r="G204" s="8"/>
      <c r="H204" s="8"/>
      <c r="I204" s="8"/>
      <c r="J204" s="8"/>
      <c r="K204" s="8"/>
      <c r="CC204"/>
      <c r="CD204"/>
    </row>
    <row r="205" spans="2:82" ht="15.5" x14ac:dyDescent="0.35">
      <c r="B205" s="8"/>
      <c r="C205" s="8"/>
      <c r="D205" s="8"/>
      <c r="E205" s="8"/>
      <c r="F205" s="8"/>
      <c r="G205" s="8"/>
      <c r="H205" s="8"/>
      <c r="I205" s="8"/>
      <c r="J205" s="8"/>
      <c r="K205" s="8"/>
      <c r="CC205"/>
      <c r="CD205"/>
    </row>
    <row r="206" spans="2:82" ht="15.5" x14ac:dyDescent="0.35">
      <c r="B206" s="8"/>
      <c r="C206" s="8"/>
      <c r="D206" s="8"/>
      <c r="E206" s="8"/>
      <c r="F206" s="8"/>
      <c r="G206" s="8"/>
      <c r="H206" s="8"/>
      <c r="I206" s="8"/>
      <c r="J206" s="8"/>
      <c r="K206" s="8"/>
      <c r="CC206"/>
      <c r="CD206"/>
    </row>
    <row r="207" spans="2:82" ht="15.5" x14ac:dyDescent="0.35">
      <c r="B207" s="8"/>
      <c r="C207" s="8"/>
      <c r="D207" s="8"/>
      <c r="E207" s="8"/>
      <c r="F207" s="8"/>
      <c r="G207" s="8"/>
      <c r="H207" s="8"/>
      <c r="I207" s="8"/>
      <c r="J207" s="8"/>
      <c r="K207" s="8"/>
      <c r="CC207"/>
      <c r="CD207"/>
    </row>
    <row r="208" spans="2:82" ht="15.5" x14ac:dyDescent="0.35">
      <c r="B208" s="8"/>
      <c r="C208" s="8"/>
      <c r="D208" s="8"/>
      <c r="E208" s="8"/>
      <c r="F208" s="8"/>
      <c r="G208" s="8"/>
      <c r="H208" s="8"/>
      <c r="I208" s="8"/>
      <c r="J208" s="8"/>
      <c r="K208" s="8"/>
      <c r="CC208"/>
      <c r="CD208"/>
    </row>
    <row r="209" spans="2:82" ht="15.5" x14ac:dyDescent="0.35">
      <c r="B209" s="8"/>
      <c r="C209" s="8"/>
      <c r="D209" s="8"/>
      <c r="E209" s="8"/>
      <c r="F209" s="8"/>
      <c r="G209" s="8"/>
      <c r="H209" s="8"/>
      <c r="I209" s="8"/>
      <c r="J209" s="8"/>
      <c r="K209" s="8"/>
      <c r="CC209"/>
      <c r="CD209"/>
    </row>
    <row r="210" spans="2:82" ht="15.5" x14ac:dyDescent="0.35">
      <c r="B210" s="8"/>
      <c r="C210" s="8"/>
      <c r="D210" s="8"/>
      <c r="E210" s="8"/>
      <c r="F210" s="8"/>
      <c r="G210" s="8"/>
      <c r="H210" s="8"/>
      <c r="I210" s="8"/>
      <c r="J210" s="8"/>
      <c r="K210" s="8"/>
      <c r="CC210"/>
      <c r="CD210"/>
    </row>
    <row r="211" spans="2:82" ht="15.5" x14ac:dyDescent="0.35">
      <c r="B211" s="8"/>
      <c r="C211" s="8"/>
      <c r="D211" s="8"/>
      <c r="E211" s="8"/>
      <c r="F211" s="8"/>
      <c r="G211" s="8"/>
      <c r="H211" s="8"/>
      <c r="I211" s="8"/>
      <c r="J211" s="8"/>
      <c r="K211" s="8"/>
      <c r="CC211"/>
      <c r="CD211"/>
    </row>
    <row r="212" spans="2:82" ht="15.5" x14ac:dyDescent="0.35">
      <c r="B212" s="8"/>
      <c r="C212" s="8"/>
      <c r="D212" s="8"/>
      <c r="E212" s="8"/>
      <c r="F212" s="8"/>
      <c r="G212" s="8"/>
      <c r="H212" s="8"/>
      <c r="I212" s="8"/>
      <c r="J212" s="8"/>
      <c r="K212" s="8"/>
      <c r="CC212"/>
      <c r="CD212"/>
    </row>
    <row r="213" spans="2:82" ht="15.5" x14ac:dyDescent="0.35">
      <c r="B213" s="8"/>
      <c r="C213" s="8"/>
      <c r="D213" s="8"/>
      <c r="E213" s="8"/>
      <c r="F213" s="8"/>
      <c r="G213" s="8"/>
      <c r="H213" s="8"/>
      <c r="I213" s="8"/>
      <c r="J213" s="8"/>
      <c r="K213" s="8"/>
      <c r="CC213"/>
      <c r="CD213"/>
    </row>
    <row r="214" spans="2:82" ht="15.5" x14ac:dyDescent="0.35">
      <c r="B214" s="8"/>
      <c r="C214" s="8"/>
      <c r="D214" s="8"/>
      <c r="E214" s="8"/>
      <c r="F214" s="8"/>
      <c r="G214" s="8"/>
      <c r="H214" s="8"/>
      <c r="I214" s="8"/>
      <c r="J214" s="8"/>
      <c r="K214" s="8"/>
      <c r="CC214"/>
      <c r="CD214"/>
    </row>
    <row r="215" spans="2:82" ht="15.5" x14ac:dyDescent="0.35">
      <c r="B215" s="8"/>
      <c r="C215" s="8"/>
      <c r="D215" s="8"/>
      <c r="E215" s="8"/>
      <c r="F215" s="8"/>
      <c r="G215" s="8"/>
      <c r="H215" s="8"/>
      <c r="I215" s="8"/>
      <c r="J215" s="8"/>
      <c r="K215" s="8"/>
      <c r="CC215"/>
      <c r="CD215"/>
    </row>
    <row r="216" spans="2:82" ht="15.5" x14ac:dyDescent="0.35">
      <c r="B216" s="8"/>
      <c r="C216" s="8"/>
      <c r="D216" s="8"/>
      <c r="E216" s="8"/>
      <c r="F216" s="8"/>
      <c r="G216" s="8"/>
      <c r="H216" s="8"/>
      <c r="I216" s="8"/>
      <c r="J216" s="8"/>
      <c r="K216" s="8"/>
      <c r="CC216"/>
      <c r="CD216"/>
    </row>
    <row r="217" spans="2:82" ht="15.5" x14ac:dyDescent="0.35">
      <c r="B217" s="8"/>
      <c r="C217" s="8"/>
      <c r="D217" s="8"/>
      <c r="E217" s="8"/>
      <c r="F217" s="8"/>
      <c r="G217" s="8"/>
      <c r="H217" s="8"/>
      <c r="I217" s="8"/>
      <c r="J217" s="8"/>
      <c r="K217" s="8"/>
      <c r="CC217"/>
      <c r="CD217"/>
    </row>
    <row r="218" spans="2:82" ht="15.5" x14ac:dyDescent="0.35">
      <c r="B218" s="8"/>
      <c r="C218" s="8"/>
      <c r="D218" s="8"/>
      <c r="E218" s="8"/>
      <c r="F218" s="8"/>
      <c r="G218" s="8"/>
      <c r="H218" s="8"/>
      <c r="I218" s="8"/>
      <c r="J218" s="8"/>
      <c r="K218" s="8"/>
      <c r="CC218"/>
      <c r="CD218"/>
    </row>
    <row r="219" spans="2:82" ht="15.5" x14ac:dyDescent="0.35">
      <c r="B219" s="8"/>
      <c r="C219" s="8"/>
      <c r="D219" s="8"/>
      <c r="E219" s="8"/>
      <c r="F219" s="8"/>
      <c r="G219" s="8"/>
      <c r="H219" s="8"/>
      <c r="I219" s="8"/>
      <c r="J219" s="8"/>
      <c r="K219" s="8"/>
      <c r="CC219"/>
      <c r="CD219"/>
    </row>
    <row r="220" spans="2:82" ht="15.5" x14ac:dyDescent="0.35">
      <c r="B220" s="8"/>
      <c r="C220" s="8"/>
      <c r="D220" s="8"/>
      <c r="E220" s="8"/>
      <c r="F220" s="8"/>
      <c r="G220" s="8"/>
      <c r="H220" s="8"/>
      <c r="I220" s="8"/>
      <c r="J220" s="8"/>
      <c r="K220" s="8"/>
      <c r="CC220"/>
      <c r="CD220"/>
    </row>
    <row r="221" spans="2:82" ht="15.5" x14ac:dyDescent="0.35">
      <c r="B221" s="8"/>
      <c r="C221" s="8"/>
      <c r="D221" s="8"/>
      <c r="E221" s="8"/>
      <c r="F221" s="8"/>
      <c r="G221" s="8"/>
      <c r="H221" s="8"/>
      <c r="I221" s="8"/>
      <c r="J221" s="8"/>
      <c r="K221" s="8"/>
      <c r="CC221"/>
      <c r="CD221"/>
    </row>
    <row r="222" spans="2:82" ht="15.5" x14ac:dyDescent="0.35">
      <c r="B222" s="8"/>
      <c r="C222" s="8"/>
      <c r="D222" s="8"/>
      <c r="E222" s="8"/>
      <c r="F222" s="8"/>
      <c r="G222" s="8"/>
      <c r="H222" s="8"/>
      <c r="I222" s="8"/>
      <c r="J222" s="8"/>
      <c r="K222" s="8"/>
      <c r="CC222"/>
      <c r="CD222"/>
    </row>
    <row r="223" spans="2:82" ht="15.5" x14ac:dyDescent="0.35">
      <c r="B223" s="8"/>
      <c r="C223" s="8"/>
      <c r="D223" s="8"/>
      <c r="E223" s="8"/>
      <c r="F223" s="8"/>
      <c r="G223" s="8"/>
      <c r="H223" s="8"/>
      <c r="I223" s="8"/>
      <c r="J223" s="8"/>
      <c r="K223" s="8"/>
      <c r="CC223"/>
      <c r="CD223"/>
    </row>
    <row r="224" spans="2:82" ht="15.5" x14ac:dyDescent="0.35">
      <c r="B224" s="8"/>
      <c r="C224" s="8"/>
      <c r="D224" s="8"/>
      <c r="E224" s="8"/>
      <c r="F224" s="8"/>
      <c r="G224" s="8"/>
      <c r="H224" s="8"/>
      <c r="I224" s="8"/>
      <c r="J224" s="8"/>
      <c r="K224" s="8"/>
      <c r="CC224"/>
      <c r="CD224"/>
    </row>
    <row r="225" spans="2:82" ht="15.5" x14ac:dyDescent="0.35">
      <c r="B225" s="8"/>
      <c r="C225" s="8"/>
      <c r="D225" s="8"/>
      <c r="E225" s="8"/>
      <c r="F225" s="8"/>
      <c r="G225" s="8"/>
      <c r="H225" s="8"/>
      <c r="I225" s="8"/>
      <c r="J225" s="8"/>
      <c r="K225" s="8"/>
      <c r="CC225"/>
      <c r="CD225"/>
    </row>
    <row r="226" spans="2:82" ht="15.5" x14ac:dyDescent="0.35">
      <c r="B226" s="8"/>
      <c r="C226" s="8"/>
      <c r="D226" s="8"/>
      <c r="E226" s="8"/>
      <c r="F226" s="8"/>
      <c r="G226" s="8"/>
      <c r="H226" s="8"/>
      <c r="I226" s="8"/>
      <c r="J226" s="8"/>
      <c r="K226" s="8"/>
      <c r="CC226"/>
      <c r="CD226"/>
    </row>
    <row r="227" spans="2:82" ht="15.5" x14ac:dyDescent="0.35">
      <c r="B227" s="8"/>
      <c r="C227" s="8"/>
      <c r="D227" s="8"/>
      <c r="E227" s="8"/>
      <c r="F227" s="8"/>
      <c r="G227" s="8"/>
      <c r="H227" s="8"/>
      <c r="I227" s="8"/>
      <c r="J227" s="8"/>
      <c r="K227" s="8"/>
      <c r="CC227"/>
      <c r="CD227"/>
    </row>
    <row r="228" spans="2:82" ht="15.5" x14ac:dyDescent="0.35">
      <c r="B228" s="8"/>
      <c r="C228" s="8"/>
      <c r="D228" s="8"/>
      <c r="E228" s="8"/>
      <c r="F228" s="8"/>
      <c r="G228" s="8"/>
      <c r="H228" s="8"/>
      <c r="I228" s="8"/>
      <c r="J228" s="8"/>
      <c r="K228" s="8"/>
      <c r="CC228"/>
      <c r="CD228"/>
    </row>
    <row r="229" spans="2:82" ht="15.5" x14ac:dyDescent="0.35">
      <c r="B229" s="8"/>
      <c r="C229" s="8"/>
      <c r="D229" s="8"/>
      <c r="E229" s="8"/>
      <c r="F229" s="8"/>
      <c r="G229" s="8"/>
      <c r="H229" s="8"/>
      <c r="I229" s="8"/>
      <c r="J229" s="8"/>
      <c r="K229" s="8"/>
      <c r="CC229"/>
      <c r="CD229"/>
    </row>
    <row r="230" spans="2:82" ht="15.5" x14ac:dyDescent="0.35">
      <c r="B230" s="8"/>
      <c r="C230" s="8"/>
      <c r="D230" s="8"/>
      <c r="E230" s="8"/>
      <c r="F230" s="8"/>
      <c r="G230" s="8"/>
      <c r="H230" s="8"/>
      <c r="I230" s="8"/>
      <c r="J230" s="8"/>
      <c r="K230" s="8"/>
      <c r="CC230"/>
      <c r="CD230"/>
    </row>
    <row r="231" spans="2:82" ht="15.5" x14ac:dyDescent="0.35">
      <c r="B231" s="8"/>
      <c r="C231" s="8"/>
      <c r="D231" s="8"/>
      <c r="E231" s="8"/>
      <c r="F231" s="8"/>
      <c r="G231" s="8"/>
      <c r="H231" s="8"/>
      <c r="I231" s="8"/>
      <c r="J231" s="8"/>
      <c r="K231" s="8"/>
      <c r="CC231"/>
      <c r="CD231"/>
    </row>
    <row r="232" spans="2:82" ht="15.5" x14ac:dyDescent="0.35">
      <c r="B232" s="8"/>
      <c r="C232" s="8"/>
      <c r="D232" s="8"/>
      <c r="E232" s="8"/>
      <c r="F232" s="8"/>
      <c r="G232" s="8"/>
      <c r="H232" s="8"/>
      <c r="I232" s="8"/>
      <c r="J232" s="8"/>
      <c r="K232" s="8"/>
      <c r="CC232"/>
      <c r="CD232"/>
    </row>
    <row r="233" spans="2:82" ht="15.5" x14ac:dyDescent="0.35">
      <c r="B233" s="8"/>
      <c r="C233" s="8"/>
      <c r="D233" s="8"/>
      <c r="E233" s="8"/>
      <c r="F233" s="8"/>
      <c r="G233" s="8"/>
      <c r="H233" s="8"/>
      <c r="I233" s="8"/>
      <c r="J233" s="8"/>
      <c r="K233" s="8"/>
      <c r="CC233"/>
      <c r="CD233"/>
    </row>
    <row r="234" spans="2:82" ht="15.5" x14ac:dyDescent="0.35">
      <c r="B234" s="8"/>
      <c r="C234" s="8"/>
      <c r="D234" s="8"/>
      <c r="E234" s="8"/>
      <c r="F234" s="8"/>
      <c r="G234" s="8"/>
      <c r="H234" s="8"/>
      <c r="I234" s="8"/>
      <c r="J234" s="8"/>
      <c r="K234" s="8"/>
      <c r="CC234"/>
      <c r="CD234"/>
    </row>
    <row r="235" spans="2:82" ht="15.5" x14ac:dyDescent="0.35">
      <c r="B235" s="8"/>
      <c r="C235" s="8"/>
      <c r="D235" s="8"/>
      <c r="E235" s="8"/>
      <c r="F235" s="8"/>
      <c r="G235" s="8"/>
      <c r="H235" s="8"/>
      <c r="I235" s="8"/>
      <c r="J235" s="8"/>
      <c r="K235" s="8"/>
      <c r="CC235"/>
      <c r="CD235"/>
    </row>
    <row r="236" spans="2:82" ht="15.5" x14ac:dyDescent="0.35">
      <c r="B236" s="8"/>
      <c r="C236" s="8"/>
      <c r="D236" s="8"/>
      <c r="E236" s="8"/>
      <c r="F236" s="8"/>
      <c r="G236" s="8"/>
      <c r="H236" s="8"/>
      <c r="I236" s="8"/>
      <c r="J236" s="8"/>
      <c r="K236" s="8"/>
      <c r="CC236"/>
      <c r="CD236"/>
    </row>
    <row r="237" spans="2:82" ht="15.5" x14ac:dyDescent="0.35">
      <c r="B237" s="8"/>
      <c r="C237" s="8"/>
      <c r="D237" s="8"/>
      <c r="E237" s="8"/>
      <c r="F237" s="8"/>
      <c r="G237" s="8"/>
      <c r="H237" s="8"/>
      <c r="I237" s="8"/>
      <c r="J237" s="8"/>
      <c r="K237" s="8"/>
      <c r="CC237"/>
      <c r="CD237"/>
    </row>
    <row r="238" spans="2:82" ht="15.5" x14ac:dyDescent="0.35">
      <c r="B238" s="8"/>
      <c r="C238" s="8"/>
      <c r="D238" s="8"/>
      <c r="E238" s="8"/>
      <c r="F238" s="8"/>
      <c r="G238" s="8"/>
      <c r="H238" s="8"/>
      <c r="I238" s="8"/>
      <c r="J238" s="8"/>
      <c r="K238" s="8"/>
      <c r="CC238"/>
      <c r="CD238"/>
    </row>
    <row r="239" spans="2:82" ht="15.5" x14ac:dyDescent="0.35">
      <c r="B239" s="8"/>
      <c r="C239" s="8"/>
      <c r="D239" s="8"/>
      <c r="E239" s="8"/>
      <c r="F239" s="8"/>
      <c r="G239" s="8"/>
      <c r="H239" s="8"/>
      <c r="I239" s="8"/>
      <c r="J239" s="8"/>
      <c r="K239" s="8"/>
      <c r="CC239"/>
      <c r="CD239"/>
    </row>
    <row r="240" spans="2:82" ht="15.5" x14ac:dyDescent="0.35">
      <c r="B240" s="8"/>
      <c r="C240" s="8"/>
      <c r="D240" s="8"/>
      <c r="E240" s="8"/>
      <c r="F240" s="8"/>
      <c r="G240" s="8"/>
      <c r="H240" s="8"/>
      <c r="I240" s="8"/>
      <c r="J240" s="8"/>
      <c r="K240" s="8"/>
      <c r="CC240"/>
      <c r="CD240"/>
    </row>
    <row r="241" spans="2:82" ht="15.5" x14ac:dyDescent="0.35">
      <c r="B241" s="8"/>
      <c r="C241" s="8"/>
      <c r="D241" s="8"/>
      <c r="E241" s="8"/>
      <c r="F241" s="8"/>
      <c r="G241" s="8"/>
      <c r="H241" s="8"/>
      <c r="I241" s="8"/>
      <c r="J241" s="8"/>
      <c r="K241" s="8"/>
      <c r="CC241"/>
      <c r="CD241"/>
    </row>
    <row r="242" spans="2:82" ht="15.5" x14ac:dyDescent="0.35">
      <c r="B242" s="8"/>
      <c r="C242" s="8"/>
      <c r="D242" s="8"/>
      <c r="E242" s="8"/>
      <c r="F242" s="8"/>
      <c r="G242" s="8"/>
      <c r="H242" s="8"/>
      <c r="I242" s="8"/>
      <c r="J242" s="8"/>
      <c r="K242" s="8"/>
      <c r="CC242"/>
      <c r="CD242"/>
    </row>
    <row r="243" spans="2:82" ht="15.5" x14ac:dyDescent="0.35">
      <c r="B243" s="8"/>
      <c r="C243" s="8"/>
      <c r="D243" s="8"/>
      <c r="E243" s="8"/>
      <c r="F243" s="8"/>
      <c r="G243" s="8"/>
      <c r="H243" s="8"/>
      <c r="I243" s="8"/>
      <c r="J243" s="8"/>
      <c r="K243" s="8"/>
      <c r="CC243"/>
      <c r="CD243"/>
    </row>
    <row r="244" spans="2:82" ht="15.5" x14ac:dyDescent="0.35">
      <c r="B244" s="8"/>
      <c r="C244" s="8"/>
      <c r="D244" s="8"/>
      <c r="E244" s="8"/>
      <c r="F244" s="8"/>
      <c r="G244" s="8"/>
      <c r="H244" s="8"/>
      <c r="I244" s="8"/>
      <c r="J244" s="8"/>
      <c r="K244" s="8"/>
      <c r="CC244"/>
      <c r="CD244"/>
    </row>
    <row r="245" spans="2:82" ht="15.5" x14ac:dyDescent="0.35">
      <c r="B245" s="8"/>
      <c r="C245" s="8"/>
      <c r="D245" s="8"/>
      <c r="E245" s="8"/>
      <c r="F245" s="8"/>
      <c r="G245" s="8"/>
      <c r="H245" s="8"/>
      <c r="I245" s="8"/>
      <c r="J245" s="8"/>
      <c r="K245" s="8"/>
      <c r="CC245"/>
      <c r="CD245"/>
    </row>
    <row r="246" spans="2:82" ht="15.5" x14ac:dyDescent="0.35">
      <c r="B246" s="8"/>
      <c r="C246" s="8"/>
      <c r="D246" s="8"/>
      <c r="E246" s="8"/>
      <c r="F246" s="8"/>
      <c r="G246" s="8"/>
      <c r="H246" s="8"/>
      <c r="I246" s="8"/>
      <c r="J246" s="8"/>
      <c r="K246" s="8"/>
      <c r="CC246"/>
      <c r="CD246"/>
    </row>
    <row r="247" spans="2:82" ht="15.5" x14ac:dyDescent="0.35">
      <c r="B247" s="8"/>
      <c r="C247" s="8"/>
      <c r="D247" s="8"/>
      <c r="E247" s="8"/>
      <c r="F247" s="8"/>
      <c r="G247" s="8"/>
      <c r="H247" s="8"/>
      <c r="I247" s="8"/>
      <c r="J247" s="8"/>
      <c r="K247" s="8"/>
      <c r="CC247"/>
      <c r="CD247"/>
    </row>
    <row r="248" spans="2:82" ht="15.5" x14ac:dyDescent="0.35">
      <c r="B248" s="8"/>
      <c r="C248" s="8"/>
      <c r="D248" s="8"/>
      <c r="E248" s="8"/>
      <c r="F248" s="8"/>
      <c r="G248" s="8"/>
      <c r="H248" s="8"/>
      <c r="I248" s="8"/>
      <c r="J248" s="8"/>
      <c r="K248" s="8"/>
      <c r="CC248"/>
      <c r="CD248"/>
    </row>
    <row r="249" spans="2:82" ht="15.5" x14ac:dyDescent="0.35">
      <c r="B249" s="8"/>
      <c r="C249" s="8"/>
      <c r="D249" s="8"/>
      <c r="E249" s="8"/>
      <c r="F249" s="8"/>
      <c r="G249" s="8"/>
      <c r="H249" s="8"/>
      <c r="I249" s="8"/>
      <c r="J249" s="8"/>
      <c r="K249" s="8"/>
      <c r="CC249"/>
      <c r="CD249"/>
    </row>
    <row r="250" spans="2:82" ht="15.5" x14ac:dyDescent="0.35">
      <c r="B250" s="8"/>
      <c r="C250" s="8"/>
      <c r="D250" s="8"/>
      <c r="E250" s="8"/>
      <c r="F250" s="8"/>
      <c r="G250" s="8"/>
      <c r="H250" s="8"/>
      <c r="I250" s="8"/>
      <c r="J250" s="8"/>
      <c r="K250" s="8"/>
      <c r="CC250"/>
      <c r="CD250"/>
    </row>
    <row r="251" spans="2:82" ht="15.5" x14ac:dyDescent="0.35">
      <c r="B251" s="8"/>
      <c r="C251" s="8"/>
      <c r="D251" s="8"/>
      <c r="E251" s="8"/>
      <c r="F251" s="8"/>
      <c r="G251" s="8"/>
      <c r="H251" s="8"/>
      <c r="I251" s="8"/>
      <c r="J251" s="8"/>
      <c r="K251" s="8"/>
      <c r="CC251"/>
      <c r="CD251"/>
    </row>
    <row r="252" spans="2:82" ht="15.5" x14ac:dyDescent="0.35">
      <c r="B252" s="8"/>
      <c r="C252" s="8"/>
      <c r="D252" s="8"/>
      <c r="E252" s="8"/>
      <c r="F252" s="8"/>
      <c r="G252" s="8"/>
      <c r="H252" s="8"/>
      <c r="I252" s="8"/>
      <c r="J252" s="8"/>
      <c r="K252" s="8"/>
      <c r="CC252"/>
      <c r="CD252"/>
    </row>
    <row r="253" spans="2:82" ht="15.5" x14ac:dyDescent="0.35">
      <c r="B253" s="8"/>
      <c r="C253" s="8"/>
      <c r="D253" s="8"/>
      <c r="E253" s="8"/>
      <c r="F253" s="8"/>
      <c r="G253" s="8"/>
      <c r="H253" s="8"/>
      <c r="I253" s="8"/>
      <c r="J253" s="8"/>
      <c r="K253" s="8"/>
      <c r="CC253"/>
      <c r="CD253"/>
    </row>
    <row r="254" spans="2:82" ht="15.5" x14ac:dyDescent="0.35">
      <c r="B254" s="8"/>
      <c r="C254" s="8"/>
      <c r="D254" s="8"/>
      <c r="E254" s="8"/>
      <c r="F254" s="8"/>
      <c r="G254" s="8"/>
      <c r="H254" s="8"/>
      <c r="I254" s="8"/>
      <c r="J254" s="8"/>
      <c r="K254" s="8"/>
      <c r="CC254"/>
      <c r="CD254"/>
    </row>
    <row r="255" spans="2:82" ht="15.5" x14ac:dyDescent="0.35">
      <c r="B255" s="8"/>
      <c r="C255" s="8"/>
      <c r="D255" s="8"/>
      <c r="E255" s="8"/>
      <c r="F255" s="8"/>
      <c r="G255" s="8"/>
      <c r="H255" s="8"/>
      <c r="I255" s="8"/>
      <c r="J255" s="8"/>
      <c r="K255" s="8"/>
      <c r="CC255"/>
      <c r="CD255"/>
    </row>
    <row r="256" spans="2:82" ht="15.5" x14ac:dyDescent="0.35">
      <c r="B256" s="8"/>
      <c r="C256" s="8"/>
      <c r="D256" s="8"/>
      <c r="E256" s="8"/>
      <c r="F256" s="8"/>
      <c r="G256" s="8"/>
      <c r="H256" s="8"/>
      <c r="I256" s="8"/>
      <c r="J256" s="8"/>
      <c r="K256" s="8"/>
      <c r="CC256"/>
      <c r="CD256"/>
    </row>
    <row r="257" spans="2:82" ht="15.5" x14ac:dyDescent="0.35">
      <c r="B257" s="8"/>
      <c r="C257" s="8"/>
      <c r="D257" s="8"/>
      <c r="E257" s="8"/>
      <c r="F257" s="8"/>
      <c r="G257" s="8"/>
      <c r="H257" s="8"/>
      <c r="I257" s="8"/>
      <c r="J257" s="8"/>
      <c r="K257" s="8"/>
      <c r="CC257"/>
      <c r="CD257"/>
    </row>
    <row r="258" spans="2:82" ht="15.5" x14ac:dyDescent="0.35">
      <c r="B258" s="8"/>
      <c r="C258" s="8"/>
      <c r="D258" s="8"/>
      <c r="E258" s="8"/>
      <c r="F258" s="8"/>
      <c r="G258" s="8"/>
      <c r="H258" s="8"/>
      <c r="I258" s="8"/>
      <c r="J258" s="8"/>
      <c r="K258" s="8"/>
      <c r="CC258"/>
      <c r="CD258"/>
    </row>
    <row r="259" spans="2:82" ht="15.5" x14ac:dyDescent="0.35">
      <c r="B259" s="8"/>
      <c r="C259" s="8"/>
      <c r="D259" s="8"/>
      <c r="E259" s="8"/>
      <c r="F259" s="8"/>
      <c r="G259" s="8"/>
      <c r="H259" s="8"/>
      <c r="I259" s="8"/>
      <c r="J259" s="8"/>
      <c r="K259" s="8"/>
      <c r="CC259"/>
      <c r="CD259"/>
    </row>
    <row r="260" spans="2:82" ht="15.5" x14ac:dyDescent="0.35">
      <c r="B260" s="8"/>
      <c r="C260" s="8"/>
      <c r="D260" s="8"/>
      <c r="E260" s="8"/>
      <c r="F260" s="8"/>
      <c r="G260" s="8"/>
      <c r="H260" s="8"/>
      <c r="I260" s="8"/>
      <c r="J260" s="8"/>
      <c r="K260" s="8"/>
      <c r="CC260"/>
      <c r="CD260"/>
    </row>
    <row r="261" spans="2:82" ht="15.5" x14ac:dyDescent="0.35">
      <c r="B261" s="8"/>
      <c r="C261" s="8"/>
      <c r="D261" s="8"/>
      <c r="E261" s="8"/>
      <c r="F261" s="8"/>
      <c r="G261" s="8"/>
      <c r="H261" s="8"/>
      <c r="I261" s="8"/>
      <c r="J261" s="8"/>
      <c r="K261" s="8"/>
      <c r="CC261"/>
      <c r="CD261"/>
    </row>
    <row r="262" spans="2:82" ht="15.5" x14ac:dyDescent="0.35">
      <c r="B262" s="8"/>
      <c r="C262" s="8"/>
      <c r="D262" s="8"/>
      <c r="E262" s="8"/>
      <c r="F262" s="8"/>
      <c r="G262" s="8"/>
      <c r="H262" s="8"/>
      <c r="I262" s="8"/>
      <c r="J262" s="8"/>
      <c r="K262" s="8"/>
      <c r="CC262"/>
      <c r="CD262"/>
    </row>
    <row r="263" spans="2:82" ht="15.5" x14ac:dyDescent="0.35">
      <c r="B263" s="8"/>
      <c r="C263" s="8"/>
      <c r="D263" s="8"/>
      <c r="E263" s="8"/>
      <c r="F263" s="8"/>
      <c r="G263" s="8"/>
      <c r="H263" s="8"/>
      <c r="I263" s="8"/>
      <c r="J263" s="8"/>
      <c r="K263" s="8"/>
      <c r="CC263"/>
      <c r="CD263"/>
    </row>
    <row r="264" spans="2:82" ht="15.5" x14ac:dyDescent="0.35">
      <c r="B264" s="8"/>
      <c r="C264" s="8"/>
      <c r="D264" s="8"/>
      <c r="E264" s="8"/>
      <c r="F264" s="8"/>
      <c r="G264" s="8"/>
      <c r="H264" s="8"/>
      <c r="I264" s="8"/>
      <c r="J264" s="8"/>
      <c r="K264" s="8"/>
      <c r="CC264"/>
      <c r="CD264"/>
    </row>
    <row r="265" spans="2:82" ht="15.5" x14ac:dyDescent="0.35">
      <c r="B265" s="8"/>
      <c r="C265" s="8"/>
      <c r="D265" s="8"/>
      <c r="E265" s="8"/>
      <c r="F265" s="8"/>
      <c r="G265" s="8"/>
      <c r="H265" s="8"/>
      <c r="I265" s="8"/>
      <c r="J265" s="8"/>
      <c r="K265" s="8"/>
      <c r="CC265"/>
      <c r="CD265"/>
    </row>
    <row r="266" spans="2:82" ht="15.5" x14ac:dyDescent="0.35">
      <c r="B266" s="8"/>
      <c r="C266" s="8"/>
      <c r="D266" s="8"/>
      <c r="E266" s="8"/>
      <c r="F266" s="8"/>
      <c r="G266" s="8"/>
      <c r="H266" s="8"/>
      <c r="I266" s="8"/>
      <c r="J266" s="8"/>
      <c r="K266" s="8"/>
      <c r="CC266"/>
      <c r="CD266"/>
    </row>
    <row r="267" spans="2:82" ht="15.5" x14ac:dyDescent="0.35">
      <c r="B267" s="8"/>
      <c r="C267" s="8"/>
      <c r="D267" s="8"/>
      <c r="E267" s="8"/>
      <c r="F267" s="8"/>
      <c r="G267" s="8"/>
      <c r="H267" s="8"/>
      <c r="I267" s="8"/>
      <c r="J267" s="8"/>
      <c r="K267" s="8"/>
      <c r="CC267"/>
      <c r="CD267"/>
    </row>
    <row r="268" spans="2:82" ht="15.5" x14ac:dyDescent="0.35">
      <c r="B268" s="8"/>
      <c r="C268" s="8"/>
      <c r="D268" s="8"/>
      <c r="E268" s="8"/>
      <c r="F268" s="8"/>
      <c r="G268" s="8"/>
      <c r="H268" s="8"/>
      <c r="I268" s="8"/>
      <c r="J268" s="8"/>
      <c r="K268" s="8"/>
      <c r="CC268"/>
      <c r="CD268"/>
    </row>
    <row r="269" spans="2:82" ht="15.5" x14ac:dyDescent="0.35">
      <c r="B269" s="8"/>
      <c r="C269" s="8"/>
      <c r="D269" s="8"/>
      <c r="E269" s="8"/>
      <c r="F269" s="8"/>
      <c r="G269" s="8"/>
      <c r="H269" s="8"/>
      <c r="I269" s="8"/>
      <c r="J269" s="8"/>
      <c r="K269" s="8"/>
      <c r="CC269"/>
      <c r="CD269"/>
    </row>
    <row r="270" spans="2:82" ht="15.5" x14ac:dyDescent="0.35">
      <c r="B270" s="8"/>
      <c r="C270" s="8"/>
      <c r="D270" s="8"/>
      <c r="E270" s="8"/>
      <c r="F270" s="8"/>
      <c r="G270" s="8"/>
      <c r="H270" s="8"/>
      <c r="I270" s="8"/>
      <c r="J270" s="8"/>
      <c r="K270" s="8"/>
      <c r="CC270"/>
      <c r="CD270"/>
    </row>
    <row r="271" spans="2:82" ht="15.5" x14ac:dyDescent="0.35">
      <c r="B271" s="8"/>
      <c r="C271" s="8"/>
      <c r="D271" s="8"/>
      <c r="E271" s="8"/>
      <c r="F271" s="8"/>
      <c r="G271" s="8"/>
      <c r="H271" s="8"/>
      <c r="I271" s="8"/>
      <c r="J271" s="8"/>
      <c r="K271" s="8"/>
      <c r="CC271"/>
      <c r="CD271"/>
    </row>
    <row r="272" spans="2:82" ht="15.5" x14ac:dyDescent="0.35">
      <c r="B272" s="8"/>
      <c r="C272" s="8"/>
      <c r="D272" s="8"/>
      <c r="E272" s="8"/>
      <c r="F272" s="8"/>
      <c r="G272" s="8"/>
      <c r="H272" s="8"/>
      <c r="I272" s="8"/>
      <c r="J272" s="8"/>
      <c r="K272" s="8"/>
      <c r="CC272"/>
      <c r="CD272"/>
    </row>
    <row r="273" spans="2:82" ht="15.5" x14ac:dyDescent="0.35">
      <c r="B273" s="8"/>
      <c r="C273" s="8"/>
      <c r="D273" s="8"/>
      <c r="E273" s="8"/>
      <c r="F273" s="8"/>
      <c r="G273" s="8"/>
      <c r="H273" s="8"/>
      <c r="I273" s="8"/>
      <c r="J273" s="8"/>
      <c r="K273" s="8"/>
      <c r="CC273"/>
      <c r="CD273"/>
    </row>
    <row r="274" spans="2:82" ht="15.5" x14ac:dyDescent="0.35">
      <c r="B274" s="8"/>
      <c r="C274" s="8"/>
      <c r="D274" s="8"/>
      <c r="E274" s="8"/>
      <c r="F274" s="8"/>
      <c r="G274" s="8"/>
      <c r="H274" s="8"/>
      <c r="I274" s="8"/>
      <c r="J274" s="8"/>
      <c r="K274" s="8"/>
      <c r="CC274"/>
      <c r="CD274"/>
    </row>
    <row r="275" spans="2:82" ht="15.5" x14ac:dyDescent="0.35">
      <c r="B275" s="8"/>
      <c r="C275" s="8"/>
      <c r="D275" s="8"/>
      <c r="E275" s="8"/>
      <c r="F275" s="8"/>
      <c r="G275" s="8"/>
      <c r="H275" s="8"/>
      <c r="I275" s="8"/>
      <c r="J275" s="8"/>
      <c r="K275" s="8"/>
      <c r="CC275"/>
      <c r="CD275"/>
    </row>
    <row r="276" spans="2:82" ht="15.5" x14ac:dyDescent="0.35">
      <c r="B276" s="8"/>
      <c r="C276" s="8"/>
      <c r="D276" s="8"/>
      <c r="E276" s="8"/>
      <c r="F276" s="8"/>
      <c r="G276" s="8"/>
      <c r="H276" s="8"/>
      <c r="CC276"/>
      <c r="CD276"/>
    </row>
    <row r="277" spans="2:82" ht="15.5" x14ac:dyDescent="0.35">
      <c r="B277" s="8"/>
      <c r="C277" s="8"/>
      <c r="D277" s="8"/>
      <c r="E277" s="8"/>
      <c r="F277" s="8"/>
      <c r="G277" s="8"/>
      <c r="H277" s="8"/>
      <c r="CC277"/>
      <c r="CD277"/>
    </row>
    <row r="278" spans="2:82" ht="15.5" x14ac:dyDescent="0.35">
      <c r="G278" s="8"/>
      <c r="H278" s="8"/>
      <c r="CC278"/>
      <c r="CD278"/>
    </row>
    <row r="279" spans="2:82" ht="15.5" x14ac:dyDescent="0.35">
      <c r="G279" s="8"/>
      <c r="H279" s="8"/>
      <c r="CC279"/>
      <c r="CD279"/>
    </row>
    <row r="280" spans="2:82" ht="15.5" x14ac:dyDescent="0.35">
      <c r="CC280"/>
      <c r="CD280"/>
    </row>
    <row r="281" spans="2:82" ht="15.5" x14ac:dyDescent="0.35">
      <c r="CC281"/>
      <c r="CD281"/>
    </row>
    <row r="282" spans="2:82" ht="15.5" x14ac:dyDescent="0.35">
      <c r="CC282"/>
      <c r="CD282"/>
    </row>
    <row r="283" spans="2:82" ht="15.5" x14ac:dyDescent="0.35">
      <c r="CC283"/>
      <c r="CD283"/>
    </row>
    <row r="284" spans="2:82" ht="15.5" x14ac:dyDescent="0.35">
      <c r="CC284"/>
      <c r="CD284"/>
    </row>
    <row r="285" spans="2:82" ht="15.5" x14ac:dyDescent="0.35">
      <c r="CC285"/>
      <c r="CD285"/>
    </row>
    <row r="286" spans="2:82" ht="15.5" x14ac:dyDescent="0.35">
      <c r="CC286"/>
      <c r="CD286"/>
    </row>
    <row r="287" spans="2:82" ht="15.5" x14ac:dyDescent="0.35">
      <c r="CC287"/>
      <c r="CD287"/>
    </row>
    <row r="288" spans="2:82" ht="15.5" x14ac:dyDescent="0.35">
      <c r="CC288"/>
      <c r="CD288"/>
    </row>
    <row r="289" spans="81:82" ht="15.5" x14ac:dyDescent="0.35">
      <c r="CC289"/>
      <c r="CD289"/>
    </row>
    <row r="290" spans="81:82" ht="15.5" x14ac:dyDescent="0.35">
      <c r="CC290"/>
      <c r="CD290"/>
    </row>
    <row r="291" spans="81:82" ht="15.5" x14ac:dyDescent="0.35">
      <c r="CC291"/>
      <c r="CD291"/>
    </row>
    <row r="292" spans="81:82" ht="15.5" x14ac:dyDescent="0.35">
      <c r="CC292"/>
      <c r="CD292"/>
    </row>
    <row r="293" spans="81:82" ht="15.5" x14ac:dyDescent="0.35">
      <c r="CC293"/>
      <c r="CD293"/>
    </row>
    <row r="294" spans="81:82" ht="15.5" x14ac:dyDescent="0.35">
      <c r="CC294"/>
      <c r="CD294"/>
    </row>
    <row r="295" spans="81:82" ht="15.5" x14ac:dyDescent="0.35">
      <c r="CC295"/>
      <c r="CD295"/>
    </row>
    <row r="296" spans="81:82" ht="15.5" x14ac:dyDescent="0.35">
      <c r="CC296"/>
      <c r="CD296"/>
    </row>
    <row r="297" spans="81:82" ht="15.5" x14ac:dyDescent="0.35">
      <c r="CC297"/>
      <c r="CD297"/>
    </row>
    <row r="298" spans="81:82" ht="15.5" x14ac:dyDescent="0.35">
      <c r="CC298"/>
      <c r="CD298"/>
    </row>
    <row r="299" spans="81:82" ht="15.5" x14ac:dyDescent="0.35">
      <c r="CC299"/>
      <c r="CD299"/>
    </row>
    <row r="300" spans="81:82" ht="15.5" x14ac:dyDescent="0.35">
      <c r="CC300"/>
      <c r="CD300"/>
    </row>
    <row r="301" spans="81:82" ht="15.5" x14ac:dyDescent="0.35">
      <c r="CC301"/>
      <c r="CD301"/>
    </row>
    <row r="302" spans="81:82" ht="15.5" x14ac:dyDescent="0.35">
      <c r="CC302"/>
      <c r="CD302"/>
    </row>
    <row r="303" spans="81:82" ht="15.5" x14ac:dyDescent="0.35">
      <c r="CC303"/>
      <c r="CD303"/>
    </row>
    <row r="304" spans="81:82" ht="15.5" x14ac:dyDescent="0.35">
      <c r="CC304"/>
      <c r="CD304"/>
    </row>
    <row r="305" spans="81:82" ht="15.5" x14ac:dyDescent="0.35">
      <c r="CC305"/>
      <c r="CD305"/>
    </row>
    <row r="306" spans="81:82" ht="15.5" x14ac:dyDescent="0.35">
      <c r="CC306"/>
      <c r="CD306"/>
    </row>
    <row r="307" spans="81:82" ht="15.5" x14ac:dyDescent="0.35">
      <c r="CC307"/>
      <c r="CD307"/>
    </row>
    <row r="308" spans="81:82" ht="15.5" x14ac:dyDescent="0.35">
      <c r="CC308"/>
      <c r="CD308"/>
    </row>
    <row r="309" spans="81:82" ht="15.5" x14ac:dyDescent="0.35">
      <c r="CC309"/>
      <c r="CD309"/>
    </row>
    <row r="310" spans="81:82" ht="15.5" x14ac:dyDescent="0.35">
      <c r="CC310"/>
      <c r="CD310"/>
    </row>
    <row r="311" spans="81:82" ht="15.5" x14ac:dyDescent="0.35">
      <c r="CC311"/>
      <c r="CD311"/>
    </row>
    <row r="312" spans="81:82" ht="15.5" x14ac:dyDescent="0.35">
      <c r="CC312"/>
      <c r="CD312"/>
    </row>
    <row r="313" spans="81:82" ht="15.5" x14ac:dyDescent="0.35">
      <c r="CC313"/>
      <c r="CD313"/>
    </row>
    <row r="314" spans="81:82" ht="15.5" x14ac:dyDescent="0.35">
      <c r="CC314"/>
      <c r="CD314"/>
    </row>
    <row r="315" spans="81:82" ht="15.5" x14ac:dyDescent="0.35">
      <c r="CC315"/>
      <c r="CD315"/>
    </row>
    <row r="316" spans="81:82" ht="15.5" x14ac:dyDescent="0.35">
      <c r="CC316"/>
      <c r="CD316"/>
    </row>
    <row r="317" spans="81:82" ht="15.5" x14ac:dyDescent="0.35">
      <c r="CC317"/>
      <c r="CD317"/>
    </row>
    <row r="318" spans="81:82" ht="15.5" x14ac:dyDescent="0.35">
      <c r="CC318"/>
      <c r="CD318"/>
    </row>
    <row r="319" spans="81:82" ht="15.5" x14ac:dyDescent="0.35">
      <c r="CC319"/>
      <c r="CD319"/>
    </row>
    <row r="320" spans="81:82" ht="15.5" x14ac:dyDescent="0.35">
      <c r="CC320"/>
      <c r="CD320"/>
    </row>
    <row r="321" spans="81:82" ht="15.5" x14ac:dyDescent="0.35">
      <c r="CC321"/>
      <c r="CD321"/>
    </row>
    <row r="322" spans="81:82" ht="15.5" x14ac:dyDescent="0.35">
      <c r="CC322"/>
      <c r="CD322"/>
    </row>
    <row r="323" spans="81:82" ht="15.5" x14ac:dyDescent="0.35">
      <c r="CC323"/>
      <c r="CD323"/>
    </row>
    <row r="324" spans="81:82" ht="15.5" x14ac:dyDescent="0.35">
      <c r="CC324"/>
      <c r="CD324"/>
    </row>
    <row r="325" spans="81:82" ht="15.5" x14ac:dyDescent="0.35">
      <c r="CC325"/>
      <c r="CD325"/>
    </row>
    <row r="326" spans="81:82" ht="15.5" x14ac:dyDescent="0.35">
      <c r="CC326"/>
      <c r="CD326"/>
    </row>
    <row r="327" spans="81:82" ht="15.5" x14ac:dyDescent="0.35">
      <c r="CC327"/>
      <c r="CD327"/>
    </row>
    <row r="328" spans="81:82" ht="15.5" x14ac:dyDescent="0.35">
      <c r="CC328"/>
      <c r="CD328"/>
    </row>
    <row r="329" spans="81:82" ht="15.5" x14ac:dyDescent="0.35">
      <c r="CC329"/>
      <c r="CD329"/>
    </row>
    <row r="330" spans="81:82" ht="15.5" x14ac:dyDescent="0.35">
      <c r="CC330"/>
      <c r="CD330"/>
    </row>
    <row r="331" spans="81:82" ht="15.5" x14ac:dyDescent="0.35">
      <c r="CC331"/>
      <c r="CD331"/>
    </row>
    <row r="332" spans="81:82" ht="15.5" x14ac:dyDescent="0.35">
      <c r="CC332"/>
      <c r="CD332"/>
    </row>
    <row r="333" spans="81:82" ht="15.5" x14ac:dyDescent="0.35">
      <c r="CC333"/>
      <c r="CD333"/>
    </row>
    <row r="334" spans="81:82" ht="15.5" x14ac:dyDescent="0.35">
      <c r="CC334"/>
      <c r="CD334"/>
    </row>
    <row r="335" spans="81:82" ht="15.5" x14ac:dyDescent="0.35">
      <c r="CC335"/>
      <c r="CD335"/>
    </row>
    <row r="336" spans="81:82" ht="15.5" x14ac:dyDescent="0.35">
      <c r="CC336"/>
      <c r="CD336"/>
    </row>
    <row r="337" spans="81:82" ht="15.5" x14ac:dyDescent="0.35">
      <c r="CC337"/>
      <c r="CD337"/>
    </row>
    <row r="338" spans="81:82" ht="15.5" x14ac:dyDescent="0.35">
      <c r="CC338"/>
      <c r="CD338"/>
    </row>
    <row r="339" spans="81:82" ht="15.5" x14ac:dyDescent="0.35">
      <c r="CC339"/>
      <c r="CD339"/>
    </row>
    <row r="340" spans="81:82" ht="15.5" x14ac:dyDescent="0.35">
      <c r="CC340"/>
      <c r="CD340"/>
    </row>
    <row r="341" spans="81:82" ht="15.5" x14ac:dyDescent="0.35">
      <c r="CC341"/>
      <c r="CD341"/>
    </row>
    <row r="342" spans="81:82" ht="15.5" x14ac:dyDescent="0.35">
      <c r="CC342"/>
      <c r="CD342"/>
    </row>
    <row r="343" spans="81:82" ht="15.5" x14ac:dyDescent="0.35">
      <c r="CC343"/>
      <c r="CD343"/>
    </row>
    <row r="344" spans="81:82" ht="15.5" x14ac:dyDescent="0.35">
      <c r="CC344"/>
      <c r="CD344"/>
    </row>
    <row r="345" spans="81:82" ht="15.5" x14ac:dyDescent="0.35">
      <c r="CC345"/>
      <c r="CD345"/>
    </row>
    <row r="346" spans="81:82" ht="15.5" x14ac:dyDescent="0.35">
      <c r="CC346"/>
      <c r="CD346"/>
    </row>
    <row r="347" spans="81:82" ht="15.5" x14ac:dyDescent="0.35">
      <c r="CC347"/>
      <c r="CD347"/>
    </row>
    <row r="348" spans="81:82" ht="15.5" x14ac:dyDescent="0.35">
      <c r="CC348"/>
      <c r="CD348"/>
    </row>
    <row r="349" spans="81:82" ht="15.5" x14ac:dyDescent="0.35">
      <c r="CC349"/>
      <c r="CD349"/>
    </row>
    <row r="350" spans="81:82" ht="15.5" x14ac:dyDescent="0.35">
      <c r="CC350"/>
      <c r="CD350"/>
    </row>
    <row r="351" spans="81:82" ht="15.5" x14ac:dyDescent="0.35">
      <c r="CC351"/>
      <c r="CD351"/>
    </row>
    <row r="352" spans="81:82" ht="15.5" x14ac:dyDescent="0.35">
      <c r="CC352"/>
      <c r="CD352"/>
    </row>
    <row r="353" spans="81:82" ht="15.5" x14ac:dyDescent="0.35">
      <c r="CC353"/>
      <c r="CD353"/>
    </row>
    <row r="354" spans="81:82" ht="15.5" x14ac:dyDescent="0.35">
      <c r="CC354"/>
      <c r="CD354"/>
    </row>
    <row r="355" spans="81:82" ht="15.5" x14ac:dyDescent="0.35">
      <c r="CC355"/>
      <c r="CD355"/>
    </row>
    <row r="356" spans="81:82" ht="15.5" x14ac:dyDescent="0.35">
      <c r="CC356"/>
      <c r="CD356"/>
    </row>
    <row r="357" spans="81:82" ht="15.5" x14ac:dyDescent="0.35">
      <c r="CC357"/>
      <c r="CD357"/>
    </row>
    <row r="358" spans="81:82" ht="15.5" x14ac:dyDescent="0.35">
      <c r="CC358"/>
      <c r="CD358"/>
    </row>
    <row r="359" spans="81:82" ht="15.5" x14ac:dyDescent="0.35">
      <c r="CC359"/>
      <c r="CD359"/>
    </row>
    <row r="360" spans="81:82" ht="15.5" x14ac:dyDescent="0.35">
      <c r="CC360"/>
      <c r="CD360"/>
    </row>
    <row r="361" spans="81:82" ht="15.5" x14ac:dyDescent="0.35">
      <c r="CC361"/>
      <c r="CD361"/>
    </row>
    <row r="362" spans="81:82" ht="15.5" x14ac:dyDescent="0.35">
      <c r="CC362"/>
      <c r="CD362"/>
    </row>
    <row r="363" spans="81:82" ht="15.5" x14ac:dyDescent="0.35">
      <c r="CC363"/>
      <c r="CD363"/>
    </row>
    <row r="364" spans="81:82" ht="15.5" x14ac:dyDescent="0.35">
      <c r="CC364"/>
      <c r="CD364"/>
    </row>
    <row r="365" spans="81:82" ht="15.5" x14ac:dyDescent="0.35">
      <c r="CC365"/>
      <c r="CD365"/>
    </row>
    <row r="366" spans="81:82" ht="15.5" x14ac:dyDescent="0.35">
      <c r="CC366"/>
      <c r="CD366"/>
    </row>
    <row r="367" spans="81:82" ht="15.5" x14ac:dyDescent="0.35">
      <c r="CC367"/>
      <c r="CD367"/>
    </row>
    <row r="368" spans="81:82" ht="15.5" x14ac:dyDescent="0.35">
      <c r="CC368"/>
      <c r="CD368"/>
    </row>
    <row r="369" spans="81:82" ht="15.5" x14ac:dyDescent="0.35">
      <c r="CC369"/>
      <c r="CD369"/>
    </row>
    <row r="370" spans="81:82" ht="15.5" x14ac:dyDescent="0.35">
      <c r="CC370"/>
      <c r="CD370"/>
    </row>
    <row r="371" spans="81:82" ht="15.5" x14ac:dyDescent="0.35">
      <c r="CC371"/>
      <c r="CD371"/>
    </row>
    <row r="372" spans="81:82" ht="15.5" x14ac:dyDescent="0.35">
      <c r="CC372"/>
      <c r="CD372"/>
    </row>
    <row r="373" spans="81:82" ht="15.5" x14ac:dyDescent="0.35">
      <c r="CC373"/>
      <c r="CD373"/>
    </row>
    <row r="374" spans="81:82" ht="15.5" x14ac:dyDescent="0.35">
      <c r="CC374"/>
      <c r="CD374"/>
    </row>
    <row r="375" spans="81:82" ht="15.5" x14ac:dyDescent="0.35">
      <c r="CC375"/>
      <c r="CD375"/>
    </row>
    <row r="376" spans="81:82" ht="15.5" x14ac:dyDescent="0.35">
      <c r="CC376"/>
      <c r="CD376"/>
    </row>
    <row r="377" spans="81:82" ht="15.5" x14ac:dyDescent="0.35">
      <c r="CC377"/>
      <c r="CD377"/>
    </row>
    <row r="378" spans="81:82" ht="15.5" x14ac:dyDescent="0.35">
      <c r="CC378"/>
      <c r="CD378"/>
    </row>
    <row r="379" spans="81:82" ht="15.5" x14ac:dyDescent="0.35">
      <c r="CC379"/>
      <c r="CD379"/>
    </row>
    <row r="380" spans="81:82" ht="15.5" x14ac:dyDescent="0.35">
      <c r="CC380"/>
      <c r="CD380"/>
    </row>
    <row r="381" spans="81:82" ht="15.5" x14ac:dyDescent="0.35">
      <c r="CC381"/>
      <c r="CD381"/>
    </row>
    <row r="382" spans="81:82" ht="15.5" x14ac:dyDescent="0.35">
      <c r="CC382"/>
      <c r="CD382"/>
    </row>
    <row r="383" spans="81:82" ht="15.5" x14ac:dyDescent="0.35">
      <c r="CC383"/>
      <c r="CD383"/>
    </row>
    <row r="384" spans="81:82" ht="15.5" x14ac:dyDescent="0.35">
      <c r="CC384"/>
      <c r="CD384"/>
    </row>
    <row r="385" spans="81:82" ht="15.5" x14ac:dyDescent="0.35">
      <c r="CC385"/>
      <c r="CD385"/>
    </row>
    <row r="386" spans="81:82" ht="15.5" x14ac:dyDescent="0.35">
      <c r="CD386"/>
    </row>
    <row r="387" spans="81:82" ht="15.5" x14ac:dyDescent="0.35">
      <c r="CD387"/>
    </row>
    <row r="388" spans="81:82" ht="15.5" x14ac:dyDescent="0.35">
      <c r="CD388"/>
    </row>
    <row r="389" spans="81:82" ht="15.5" x14ac:dyDescent="0.35">
      <c r="CD389"/>
    </row>
    <row r="390" spans="81:82" ht="15.5" x14ac:dyDescent="0.35">
      <c r="CD390"/>
    </row>
    <row r="391" spans="81:82" ht="15.5" x14ac:dyDescent="0.35">
      <c r="CD391"/>
    </row>
    <row r="392" spans="81:82" ht="15.5" x14ac:dyDescent="0.35">
      <c r="CD392"/>
    </row>
    <row r="393" spans="81:82" ht="15.5" x14ac:dyDescent="0.35">
      <c r="CD393"/>
    </row>
    <row r="394" spans="81:82" ht="15.5" x14ac:dyDescent="0.35">
      <c r="CD394"/>
    </row>
    <row r="395" spans="81:82" ht="15.5" x14ac:dyDescent="0.35">
      <c r="CD395"/>
    </row>
    <row r="396" spans="81:82" ht="15.5" x14ac:dyDescent="0.35">
      <c r="CD396"/>
    </row>
    <row r="397" spans="81:82" ht="15.5" x14ac:dyDescent="0.35">
      <c r="CD397"/>
    </row>
    <row r="398" spans="81:82" ht="15.5" x14ac:dyDescent="0.35">
      <c r="CD398"/>
    </row>
    <row r="399" spans="81:82" ht="15.5" x14ac:dyDescent="0.35">
      <c r="CD399"/>
    </row>
    <row r="400" spans="81:82" ht="15.5" x14ac:dyDescent="0.35">
      <c r="CD400"/>
    </row>
    <row r="401" spans="82:82" ht="15.5" x14ac:dyDescent="0.35">
      <c r="CD401"/>
    </row>
    <row r="402" spans="82:82" ht="15.5" x14ac:dyDescent="0.35">
      <c r="CD402"/>
    </row>
    <row r="403" spans="82:82" ht="15.5" x14ac:dyDescent="0.35">
      <c r="CD403"/>
    </row>
    <row r="404" spans="82:82" ht="15.5" x14ac:dyDescent="0.35">
      <c r="CD404"/>
    </row>
    <row r="405" spans="82:82" ht="15.5" x14ac:dyDescent="0.35">
      <c r="CD405"/>
    </row>
    <row r="406" spans="82:82" ht="15.5" x14ac:dyDescent="0.35">
      <c r="CD406"/>
    </row>
    <row r="407" spans="82:82" ht="15.5" x14ac:dyDescent="0.35">
      <c r="CD407"/>
    </row>
    <row r="408" spans="82:82" ht="15.5" x14ac:dyDescent="0.35">
      <c r="CD408"/>
    </row>
    <row r="409" spans="82:82" ht="15.5" x14ac:dyDescent="0.35">
      <c r="CD409"/>
    </row>
    <row r="410" spans="82:82" ht="15.5" x14ac:dyDescent="0.35">
      <c r="CD410"/>
    </row>
    <row r="411" spans="82:82" ht="15.5" x14ac:dyDescent="0.35">
      <c r="CD411"/>
    </row>
    <row r="412" spans="82:82" ht="15.5" x14ac:dyDescent="0.35">
      <c r="CD412"/>
    </row>
    <row r="413" spans="82:82" ht="15.5" x14ac:dyDescent="0.35">
      <c r="CD413"/>
    </row>
    <row r="414" spans="82:82" ht="15.5" x14ac:dyDescent="0.35">
      <c r="CD414"/>
    </row>
    <row r="415" spans="82:82" ht="15.5" x14ac:dyDescent="0.35">
      <c r="CD415"/>
    </row>
    <row r="416" spans="82:82" ht="15.5" x14ac:dyDescent="0.35">
      <c r="CD416"/>
    </row>
    <row r="417" spans="82:82" ht="15.5" x14ac:dyDescent="0.35">
      <c r="CD417"/>
    </row>
    <row r="418" spans="82:82" ht="15.5" x14ac:dyDescent="0.35">
      <c r="CD418"/>
    </row>
  </sheetData>
  <mergeCells count="11">
    <mergeCell ref="C17:E17"/>
    <mergeCell ref="C20:E20"/>
    <mergeCell ref="C21:E21"/>
    <mergeCell ref="C24:E24"/>
    <mergeCell ref="C27:E27"/>
    <mergeCell ref="C29:E29"/>
    <mergeCell ref="C25:E25"/>
    <mergeCell ref="C18:E18"/>
    <mergeCell ref="C19:E19"/>
    <mergeCell ref="C22:E22"/>
    <mergeCell ref="C28:E28"/>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298725-275A-49EC-9007-71B7D6F26671}">
  <sheetPr codeName="Sheet5"/>
  <dimension ref="A1:BU54"/>
  <sheetViews>
    <sheetView zoomScale="85" zoomScaleNormal="85" workbookViewId="0">
      <selection sqref="A1:XFD1"/>
    </sheetView>
  </sheetViews>
  <sheetFormatPr defaultColWidth="8" defaultRowHeight="12.5" x14ac:dyDescent="0.25"/>
  <cols>
    <col min="1" max="1" width="19.08203125" style="79" customWidth="1"/>
    <col min="2" max="3" width="17" style="79" customWidth="1"/>
    <col min="4" max="4" width="4.33203125" style="79" customWidth="1"/>
    <col min="5" max="5" width="23" style="79" customWidth="1"/>
    <col min="6" max="6" width="19.08203125" style="79" customWidth="1"/>
    <col min="7" max="8" width="8.83203125" style="79" customWidth="1"/>
    <col min="9" max="9" width="7.83203125" style="79" customWidth="1"/>
    <col min="10" max="10" width="8" style="79"/>
    <col min="11" max="11" width="9.08203125" style="79" customWidth="1"/>
    <col min="12" max="18" width="8" style="79"/>
    <col min="19" max="19" width="14.58203125" style="79" customWidth="1"/>
    <col min="20" max="20" width="13.33203125" style="79" customWidth="1"/>
    <col min="21" max="21" width="17.08203125" style="79" customWidth="1"/>
    <col min="22" max="16384" width="8" style="79"/>
  </cols>
  <sheetData>
    <row r="1" spans="1:73" s="22" customFormat="1" ht="13" x14ac:dyDescent="0.3">
      <c r="B1" s="22" t="s">
        <v>0</v>
      </c>
      <c r="C1" s="22" t="s">
        <v>0</v>
      </c>
      <c r="D1" s="22" t="s">
        <v>0</v>
      </c>
      <c r="E1" s="22" t="s">
        <v>0</v>
      </c>
      <c r="G1" s="22" t="s">
        <v>0</v>
      </c>
      <c r="H1" s="22" t="s">
        <v>0</v>
      </c>
      <c r="I1" s="22" t="s">
        <v>0</v>
      </c>
      <c r="J1" s="22" t="s">
        <v>0</v>
      </c>
      <c r="K1" s="22" t="s">
        <v>0</v>
      </c>
      <c r="L1" s="22" t="s">
        <v>0</v>
      </c>
      <c r="M1" s="22" t="s">
        <v>0</v>
      </c>
      <c r="N1" s="22" t="s">
        <v>0</v>
      </c>
      <c r="O1" s="22" t="s">
        <v>0</v>
      </c>
      <c r="P1" s="22" t="s">
        <v>0</v>
      </c>
      <c r="Q1" s="22" t="s">
        <v>0</v>
      </c>
      <c r="R1" s="22" t="s">
        <v>0</v>
      </c>
      <c r="S1" s="22" t="s">
        <v>0</v>
      </c>
      <c r="T1" s="22" t="s">
        <v>0</v>
      </c>
      <c r="U1" s="22" t="s">
        <v>0</v>
      </c>
      <c r="V1" s="22" t="s">
        <v>0</v>
      </c>
      <c r="W1" s="22" t="s">
        <v>0</v>
      </c>
      <c r="X1" s="22" t="s">
        <v>0</v>
      </c>
      <c r="Y1" s="22" t="s">
        <v>0</v>
      </c>
      <c r="Z1" s="22" t="s">
        <v>0</v>
      </c>
      <c r="AA1" s="22" t="s">
        <v>0</v>
      </c>
      <c r="AB1" s="22" t="s">
        <v>0</v>
      </c>
      <c r="AC1" s="22" t="s">
        <v>0</v>
      </c>
      <c r="AD1" s="22" t="s">
        <v>0</v>
      </c>
      <c r="AE1" s="22" t="s">
        <v>0</v>
      </c>
      <c r="AF1" s="22" t="s">
        <v>0</v>
      </c>
      <c r="AG1" s="22" t="s">
        <v>0</v>
      </c>
      <c r="AH1" s="22" t="s">
        <v>0</v>
      </c>
      <c r="AI1" s="22" t="s">
        <v>0</v>
      </c>
      <c r="AJ1" s="22" t="s">
        <v>0</v>
      </c>
      <c r="AK1" s="22" t="s">
        <v>0</v>
      </c>
      <c r="AL1" s="22" t="s">
        <v>0</v>
      </c>
      <c r="AM1" s="22" t="s">
        <v>0</v>
      </c>
      <c r="AN1" s="22" t="s">
        <v>0</v>
      </c>
      <c r="AO1" s="22" t="s">
        <v>0</v>
      </c>
      <c r="AP1" s="22" t="s">
        <v>0</v>
      </c>
      <c r="AQ1" s="22" t="s">
        <v>0</v>
      </c>
      <c r="AR1" s="22" t="s">
        <v>0</v>
      </c>
      <c r="AS1" s="22" t="s">
        <v>0</v>
      </c>
      <c r="AT1" s="22" t="s">
        <v>0</v>
      </c>
      <c r="AU1" s="22" t="s">
        <v>0</v>
      </c>
      <c r="AV1" s="22" t="s">
        <v>0</v>
      </c>
      <c r="AW1" s="22" t="s">
        <v>0</v>
      </c>
      <c r="AX1" s="22" t="s">
        <v>0</v>
      </c>
      <c r="AY1" s="22" t="s">
        <v>0</v>
      </c>
      <c r="AZ1" s="22" t="s">
        <v>0</v>
      </c>
      <c r="BA1" s="22" t="s">
        <v>0</v>
      </c>
      <c r="BB1" s="22" t="s">
        <v>0</v>
      </c>
      <c r="BC1" s="22" t="s">
        <v>0</v>
      </c>
      <c r="BD1" s="22" t="s">
        <v>0</v>
      </c>
      <c r="BE1" s="22" t="s">
        <v>0</v>
      </c>
      <c r="BF1" s="22" t="s">
        <v>0</v>
      </c>
      <c r="BG1" s="22" t="s">
        <v>0</v>
      </c>
      <c r="BH1" s="22" t="s">
        <v>0</v>
      </c>
      <c r="BI1" s="22" t="s">
        <v>0</v>
      </c>
      <c r="BJ1" s="22" t="s">
        <v>0</v>
      </c>
      <c r="BK1" s="22" t="s">
        <v>0</v>
      </c>
      <c r="BL1" s="22" t="s">
        <v>0</v>
      </c>
      <c r="BM1" s="22" t="s">
        <v>0</v>
      </c>
      <c r="BN1" s="22" t="s">
        <v>0</v>
      </c>
      <c r="BO1" s="22" t="s">
        <v>0</v>
      </c>
      <c r="BP1" s="22" t="s">
        <v>0</v>
      </c>
      <c r="BQ1" s="22" t="s">
        <v>0</v>
      </c>
      <c r="BR1" s="22" t="s">
        <v>0</v>
      </c>
      <c r="BS1" s="22" t="s">
        <v>0</v>
      </c>
      <c r="BT1" s="22" t="s">
        <v>0</v>
      </c>
      <c r="BU1" s="22" t="s">
        <v>0</v>
      </c>
    </row>
    <row r="2" spans="1:73" s="2" customFormat="1" ht="13" x14ac:dyDescent="0.3">
      <c r="A2" s="2" t="s">
        <v>11</v>
      </c>
      <c r="I2" s="3"/>
    </row>
    <row r="3" spans="1:73" s="2" customFormat="1" ht="13" x14ac:dyDescent="0.3">
      <c r="A3" s="2" t="s">
        <v>170</v>
      </c>
      <c r="F3" s="2" t="s">
        <v>171</v>
      </c>
      <c r="I3" s="3"/>
    </row>
    <row r="4" spans="1:73" s="2" customFormat="1" ht="13" x14ac:dyDescent="0.3">
      <c r="A4" s="2" t="s">
        <v>172</v>
      </c>
      <c r="F4" s="2" t="s">
        <v>173</v>
      </c>
      <c r="I4" s="3"/>
    </row>
    <row r="5" spans="1:73" s="2" customFormat="1" ht="13" x14ac:dyDescent="0.3">
      <c r="A5" s="2" t="s">
        <v>174</v>
      </c>
      <c r="F5" s="2" t="s">
        <v>175</v>
      </c>
      <c r="I5" s="3"/>
    </row>
    <row r="6" spans="1:73" s="2" customFormat="1" ht="13" x14ac:dyDescent="0.3">
      <c r="A6" s="2" t="s">
        <v>176</v>
      </c>
      <c r="F6" s="2" t="s">
        <v>177</v>
      </c>
      <c r="I6" s="3"/>
    </row>
    <row r="7" spans="1:73" ht="13" x14ac:dyDescent="0.3">
      <c r="A7" s="2" t="s">
        <v>178</v>
      </c>
      <c r="F7" s="2" t="s">
        <v>179</v>
      </c>
    </row>
    <row r="8" spans="1:73" ht="13" x14ac:dyDescent="0.3">
      <c r="A8" s="2" t="s">
        <v>180</v>
      </c>
    </row>
    <row r="10" spans="1:73" x14ac:dyDescent="0.25">
      <c r="A10" s="79" t="s">
        <v>181</v>
      </c>
      <c r="E10" s="159" t="s">
        <v>182</v>
      </c>
    </row>
    <row r="11" spans="1:73" x14ac:dyDescent="0.25">
      <c r="I11" s="81" t="s">
        <v>183</v>
      </c>
      <c r="J11" s="81" t="s">
        <v>183</v>
      </c>
      <c r="K11" s="81" t="s">
        <v>183</v>
      </c>
      <c r="L11" s="82" t="s">
        <v>184</v>
      </c>
      <c r="M11" s="82" t="s">
        <v>184</v>
      </c>
      <c r="N11" s="82" t="s">
        <v>184</v>
      </c>
      <c r="O11" s="83" t="s">
        <v>185</v>
      </c>
      <c r="P11" s="83" t="s">
        <v>185</v>
      </c>
      <c r="Q11" s="83" t="s">
        <v>185</v>
      </c>
    </row>
    <row r="12" spans="1:73" ht="25" x14ac:dyDescent="0.25">
      <c r="A12" s="79" t="s">
        <v>186</v>
      </c>
      <c r="B12" s="79" t="s">
        <v>187</v>
      </c>
      <c r="C12" s="79" t="s">
        <v>188</v>
      </c>
      <c r="D12" s="79" t="s">
        <v>189</v>
      </c>
      <c r="E12" s="79" t="s">
        <v>190</v>
      </c>
      <c r="F12" s="80" t="s">
        <v>191</v>
      </c>
      <c r="G12" s="80" t="s">
        <v>192</v>
      </c>
      <c r="H12" s="80" t="s">
        <v>193</v>
      </c>
      <c r="I12" s="80" t="s">
        <v>194</v>
      </c>
      <c r="J12" s="80" t="s">
        <v>195</v>
      </c>
      <c r="K12" s="80" t="s">
        <v>196</v>
      </c>
      <c r="L12" s="80" t="s">
        <v>197</v>
      </c>
      <c r="M12" s="80" t="s">
        <v>198</v>
      </c>
      <c r="N12" s="80" t="s">
        <v>199</v>
      </c>
      <c r="O12" s="80" t="s">
        <v>200</v>
      </c>
      <c r="P12" s="80" t="s">
        <v>201</v>
      </c>
      <c r="Q12" s="80" t="s">
        <v>202</v>
      </c>
      <c r="R12" s="79" t="s">
        <v>203</v>
      </c>
      <c r="S12" s="79" t="s">
        <v>204</v>
      </c>
      <c r="T12" s="80" t="s">
        <v>205</v>
      </c>
      <c r="U12" s="79" t="s">
        <v>206</v>
      </c>
    </row>
    <row r="13" spans="1:73" x14ac:dyDescent="0.25">
      <c r="P13" s="80"/>
    </row>
    <row r="14" spans="1:73" x14ac:dyDescent="0.25">
      <c r="A14" s="105" t="s">
        <v>207</v>
      </c>
      <c r="B14" s="105"/>
      <c r="C14" s="105" t="s">
        <v>208</v>
      </c>
      <c r="D14" s="105"/>
      <c r="E14" s="105" t="s">
        <v>209</v>
      </c>
      <c r="F14" s="105"/>
      <c r="G14" s="105">
        <v>2008</v>
      </c>
      <c r="H14" s="105">
        <v>2015</v>
      </c>
      <c r="I14" s="106">
        <v>22</v>
      </c>
      <c r="J14" s="106">
        <v>8</v>
      </c>
      <c r="K14" s="106">
        <f>(I14-J14)/2</f>
        <v>7</v>
      </c>
      <c r="L14" s="105">
        <v>3.8</v>
      </c>
      <c r="M14" s="105">
        <v>0.8</v>
      </c>
      <c r="N14" s="106">
        <f>(L14-M14)/2</f>
        <v>1.5</v>
      </c>
      <c r="O14" s="105"/>
      <c r="P14" s="105"/>
      <c r="Q14" s="105"/>
      <c r="R14" s="105" t="s">
        <v>210</v>
      </c>
      <c r="S14" s="105" t="s">
        <v>211</v>
      </c>
      <c r="T14" s="105" t="s">
        <v>212</v>
      </c>
      <c r="U14" s="105" t="s">
        <v>213</v>
      </c>
      <c r="V14" s="105"/>
    </row>
    <row r="15" spans="1:73" x14ac:dyDescent="0.25">
      <c r="A15" s="105"/>
      <c r="B15" s="105"/>
      <c r="C15" s="105"/>
      <c r="D15" s="105"/>
      <c r="E15" s="105"/>
      <c r="F15" s="105"/>
      <c r="G15" s="105"/>
      <c r="H15" s="105"/>
      <c r="I15" s="105"/>
      <c r="J15" s="105"/>
      <c r="K15" s="105"/>
      <c r="L15" s="105"/>
      <c r="M15" s="105"/>
      <c r="N15" s="105"/>
      <c r="O15" s="105"/>
      <c r="P15" s="107"/>
      <c r="Q15" s="105"/>
      <c r="R15" s="105"/>
      <c r="S15" s="105"/>
      <c r="T15" s="105"/>
      <c r="U15" s="105"/>
      <c r="V15" s="105"/>
    </row>
    <row r="16" spans="1:73" x14ac:dyDescent="0.25">
      <c r="A16" s="108" t="s">
        <v>214</v>
      </c>
      <c r="B16" s="108" t="s">
        <v>215</v>
      </c>
      <c r="C16" s="108" t="s">
        <v>216</v>
      </c>
      <c r="D16" s="108"/>
      <c r="E16" s="108" t="s">
        <v>209</v>
      </c>
      <c r="F16" s="108"/>
      <c r="G16" s="108">
        <v>2008</v>
      </c>
      <c r="H16" s="108">
        <v>2015</v>
      </c>
      <c r="I16" s="109">
        <v>25</v>
      </c>
      <c r="J16" s="109">
        <v>10</v>
      </c>
      <c r="K16" s="109">
        <f>(I16-J16)/2</f>
        <v>7.5</v>
      </c>
      <c r="L16" s="108">
        <v>4.7</v>
      </c>
      <c r="M16" s="108">
        <v>1.2</v>
      </c>
      <c r="N16" s="109">
        <f>(L16-M16)/2</f>
        <v>1.75</v>
      </c>
      <c r="O16" s="108"/>
      <c r="P16" s="108"/>
      <c r="Q16" s="108"/>
      <c r="R16" s="108" t="s">
        <v>210</v>
      </c>
      <c r="S16" s="108" t="s">
        <v>211</v>
      </c>
      <c r="T16" s="108" t="s">
        <v>212</v>
      </c>
      <c r="U16" s="108" t="s">
        <v>213</v>
      </c>
      <c r="V16" s="108"/>
    </row>
    <row r="17" spans="1:22" x14ac:dyDescent="0.25">
      <c r="A17" s="108"/>
      <c r="B17" s="108"/>
      <c r="C17" s="108"/>
      <c r="D17" s="108"/>
      <c r="E17" s="108"/>
      <c r="F17" s="108"/>
      <c r="G17" s="108"/>
      <c r="H17" s="108"/>
      <c r="I17" s="108"/>
      <c r="J17" s="108"/>
      <c r="K17" s="108"/>
      <c r="L17" s="108"/>
      <c r="M17" s="108"/>
      <c r="N17" s="108"/>
      <c r="O17" s="108"/>
      <c r="P17" s="108"/>
      <c r="Q17" s="108"/>
      <c r="R17" s="108"/>
      <c r="S17" s="108"/>
      <c r="T17" s="108"/>
      <c r="U17" s="108"/>
      <c r="V17" s="108"/>
    </row>
    <row r="18" spans="1:22" x14ac:dyDescent="0.25">
      <c r="A18" s="108" t="s">
        <v>214</v>
      </c>
      <c r="B18" s="108" t="s">
        <v>215</v>
      </c>
      <c r="C18" s="108" t="s">
        <v>216</v>
      </c>
      <c r="D18" s="108"/>
      <c r="E18" s="108" t="s">
        <v>209</v>
      </c>
      <c r="F18" s="108"/>
      <c r="G18" s="110">
        <v>43221</v>
      </c>
      <c r="H18" s="110">
        <v>43922</v>
      </c>
      <c r="I18" s="108">
        <v>14.7</v>
      </c>
      <c r="J18" s="108">
        <v>8.8000000000000007</v>
      </c>
      <c r="K18" s="109">
        <f>(I18-J18)/2</f>
        <v>2.9499999999999993</v>
      </c>
      <c r="L18" s="108">
        <v>2.8</v>
      </c>
      <c r="M18" s="108">
        <v>0.7</v>
      </c>
      <c r="N18" s="109">
        <f>(L18-M18)/2</f>
        <v>1.0499999999999998</v>
      </c>
      <c r="O18" s="108"/>
      <c r="P18" s="108"/>
      <c r="Q18" s="108"/>
      <c r="R18" s="108" t="s">
        <v>217</v>
      </c>
      <c r="S18" s="108" t="s">
        <v>218</v>
      </c>
      <c r="T18" s="108" t="s">
        <v>219</v>
      </c>
      <c r="U18" s="108" t="s">
        <v>220</v>
      </c>
      <c r="V18" s="108"/>
    </row>
    <row r="19" spans="1:22" x14ac:dyDescent="0.25">
      <c r="A19" s="108"/>
      <c r="B19" s="108"/>
      <c r="C19" s="108"/>
      <c r="D19" s="108"/>
      <c r="E19" s="108"/>
      <c r="F19" s="108"/>
      <c r="G19" s="108"/>
      <c r="H19" s="108"/>
      <c r="I19" s="108"/>
      <c r="J19" s="108"/>
      <c r="K19" s="108"/>
      <c r="L19" s="108"/>
      <c r="M19" s="108"/>
      <c r="N19" s="108"/>
      <c r="O19" s="108"/>
      <c r="P19" s="108"/>
      <c r="Q19" s="108"/>
      <c r="R19" s="108"/>
      <c r="S19" s="108"/>
      <c r="T19" s="108"/>
      <c r="U19" s="108"/>
      <c r="V19" s="108"/>
    </row>
    <row r="20" spans="1:22" x14ac:dyDescent="0.25">
      <c r="A20" s="108" t="s">
        <v>214</v>
      </c>
      <c r="B20" s="108" t="s">
        <v>221</v>
      </c>
      <c r="C20" s="108" t="s">
        <v>222</v>
      </c>
      <c r="D20" s="108"/>
      <c r="E20" s="108" t="s">
        <v>209</v>
      </c>
      <c r="F20" s="108"/>
      <c r="G20" s="108">
        <v>2008</v>
      </c>
      <c r="H20" s="108">
        <v>2015</v>
      </c>
      <c r="I20" s="109">
        <v>26</v>
      </c>
      <c r="J20" s="109">
        <v>9</v>
      </c>
      <c r="K20" s="109">
        <f>(I20-J20)/2</f>
        <v>8.5</v>
      </c>
      <c r="L20" s="108">
        <v>5.2</v>
      </c>
      <c r="M20" s="108">
        <v>1</v>
      </c>
      <c r="N20" s="109">
        <f>(L20-M20)/2</f>
        <v>2.1</v>
      </c>
      <c r="O20" s="108"/>
      <c r="P20" s="108"/>
      <c r="Q20" s="108"/>
      <c r="R20" s="108" t="s">
        <v>210</v>
      </c>
      <c r="S20" s="108" t="s">
        <v>211</v>
      </c>
      <c r="T20" s="108" t="s">
        <v>212</v>
      </c>
      <c r="U20" s="108" t="s">
        <v>213</v>
      </c>
      <c r="V20" s="108"/>
    </row>
    <row r="21" spans="1:22" x14ac:dyDescent="0.25">
      <c r="A21" s="108"/>
      <c r="B21" s="108"/>
      <c r="C21" s="108"/>
      <c r="D21" s="108"/>
      <c r="E21" s="108"/>
      <c r="F21" s="108"/>
      <c r="G21" s="108"/>
      <c r="H21" s="108"/>
      <c r="I21" s="108"/>
      <c r="J21" s="108"/>
      <c r="K21" s="108"/>
      <c r="L21" s="108"/>
      <c r="M21" s="108"/>
      <c r="N21" s="108"/>
      <c r="O21" s="108"/>
      <c r="P21" s="108"/>
      <c r="Q21" s="108"/>
      <c r="R21" s="108"/>
      <c r="S21" s="108"/>
      <c r="T21" s="108"/>
      <c r="U21" s="108"/>
      <c r="V21" s="108"/>
    </row>
    <row r="22" spans="1:22" x14ac:dyDescent="0.25">
      <c r="A22" s="108" t="s">
        <v>214</v>
      </c>
      <c r="B22" s="108" t="s">
        <v>223</v>
      </c>
      <c r="C22" s="108"/>
      <c r="D22" s="108"/>
      <c r="E22" s="108" t="s">
        <v>209</v>
      </c>
      <c r="F22" s="108" t="s">
        <v>224</v>
      </c>
      <c r="G22" s="108">
        <v>2008</v>
      </c>
      <c r="H22" s="108">
        <v>2015</v>
      </c>
      <c r="I22" s="109">
        <v>15</v>
      </c>
      <c r="J22" s="109">
        <v>8</v>
      </c>
      <c r="K22" s="109">
        <f>(I22-J22)/2</f>
        <v>3.5</v>
      </c>
      <c r="L22" s="108">
        <v>2.1</v>
      </c>
      <c r="M22" s="108">
        <v>0.8</v>
      </c>
      <c r="N22" s="109">
        <f>(L22-M22)/2</f>
        <v>0.65</v>
      </c>
      <c r="O22" s="108"/>
      <c r="P22" s="108"/>
      <c r="Q22" s="108"/>
      <c r="R22" s="108" t="s">
        <v>210</v>
      </c>
      <c r="S22" s="108" t="s">
        <v>211</v>
      </c>
      <c r="T22" s="108" t="s">
        <v>212</v>
      </c>
      <c r="U22" s="108" t="s">
        <v>213</v>
      </c>
      <c r="V22" s="108"/>
    </row>
    <row r="23" spans="1:22" x14ac:dyDescent="0.25">
      <c r="A23" s="108"/>
      <c r="B23" s="108"/>
      <c r="C23" s="108"/>
      <c r="D23" s="108"/>
      <c r="E23" s="108"/>
      <c r="F23" s="108"/>
      <c r="G23" s="108"/>
      <c r="H23" s="108"/>
      <c r="I23" s="108"/>
      <c r="J23" s="108"/>
      <c r="K23" s="108"/>
      <c r="L23" s="108"/>
      <c r="M23" s="108"/>
      <c r="N23" s="108"/>
      <c r="O23" s="108"/>
      <c r="P23" s="108"/>
      <c r="Q23" s="108"/>
      <c r="R23" s="108"/>
      <c r="S23" s="108"/>
      <c r="T23" s="108"/>
      <c r="U23" s="108"/>
      <c r="V23" s="108"/>
    </row>
    <row r="24" spans="1:22" x14ac:dyDescent="0.25">
      <c r="A24" s="108" t="s">
        <v>214</v>
      </c>
      <c r="B24" s="108" t="s">
        <v>223</v>
      </c>
      <c r="C24" s="108"/>
      <c r="D24" s="108"/>
      <c r="E24" s="108" t="s">
        <v>209</v>
      </c>
      <c r="F24" s="108" t="s">
        <v>225</v>
      </c>
      <c r="G24" s="108">
        <v>2008</v>
      </c>
      <c r="H24" s="108">
        <v>2015</v>
      </c>
      <c r="I24" s="109">
        <v>21</v>
      </c>
      <c r="J24" s="109">
        <v>11</v>
      </c>
      <c r="K24" s="109">
        <f>(I24-J24)/2</f>
        <v>5</v>
      </c>
      <c r="L24" s="108">
        <v>3.6</v>
      </c>
      <c r="M24" s="108">
        <v>1.3</v>
      </c>
      <c r="N24" s="109">
        <f>(L24-M24)/2</f>
        <v>1.1499999999999999</v>
      </c>
      <c r="O24" s="108"/>
      <c r="P24" s="108"/>
      <c r="Q24" s="108"/>
      <c r="R24" s="108" t="s">
        <v>210</v>
      </c>
      <c r="S24" s="108" t="s">
        <v>211</v>
      </c>
      <c r="T24" s="108" t="s">
        <v>212</v>
      </c>
      <c r="U24" s="108" t="s">
        <v>213</v>
      </c>
      <c r="V24" s="108"/>
    </row>
    <row r="25" spans="1:22" x14ac:dyDescent="0.25">
      <c r="A25" s="108"/>
      <c r="B25" s="108"/>
      <c r="C25" s="108"/>
      <c r="D25" s="108"/>
      <c r="E25" s="108"/>
      <c r="F25" s="108"/>
      <c r="G25" s="108"/>
      <c r="H25" s="108"/>
      <c r="I25" s="108"/>
      <c r="J25" s="108"/>
      <c r="K25" s="108"/>
      <c r="L25" s="108"/>
      <c r="M25" s="108"/>
      <c r="N25" s="108"/>
      <c r="O25" s="108"/>
      <c r="P25" s="108"/>
      <c r="Q25" s="108"/>
      <c r="R25" s="108"/>
      <c r="S25" s="108"/>
      <c r="T25" s="108"/>
      <c r="U25" s="108"/>
      <c r="V25" s="108"/>
    </row>
    <row r="26" spans="1:22" x14ac:dyDescent="0.25">
      <c r="A26" s="111" t="s">
        <v>226</v>
      </c>
      <c r="B26" s="111" t="s">
        <v>227</v>
      </c>
      <c r="C26" s="111" t="s">
        <v>228</v>
      </c>
      <c r="D26" s="111"/>
      <c r="E26" s="111" t="s">
        <v>229</v>
      </c>
      <c r="F26" s="111"/>
      <c r="G26" s="111">
        <v>2010</v>
      </c>
      <c r="H26" s="111">
        <v>2010</v>
      </c>
      <c r="I26" s="111">
        <v>8.1</v>
      </c>
      <c r="J26" s="111">
        <v>4.7</v>
      </c>
      <c r="K26" s="112">
        <f>(I26-J26)/2</f>
        <v>1.6999999999999997</v>
      </c>
      <c r="L26" s="111">
        <v>0.8</v>
      </c>
      <c r="M26" s="111">
        <v>0.4</v>
      </c>
      <c r="N26" s="112">
        <f>(L26-M26)/2</f>
        <v>0.2</v>
      </c>
      <c r="O26" s="111"/>
      <c r="P26" s="111"/>
      <c r="Q26" s="111"/>
      <c r="R26" s="111" t="s">
        <v>217</v>
      </c>
      <c r="S26" s="111" t="s">
        <v>230</v>
      </c>
      <c r="T26" s="111" t="s">
        <v>231</v>
      </c>
      <c r="U26" s="111" t="s">
        <v>232</v>
      </c>
      <c r="V26" s="111"/>
    </row>
    <row r="27" spans="1:22" x14ac:dyDescent="0.25">
      <c r="A27" s="111"/>
      <c r="B27" s="111"/>
      <c r="C27" s="111"/>
      <c r="D27" s="111"/>
      <c r="E27" s="111"/>
      <c r="F27" s="111"/>
      <c r="G27" s="111"/>
      <c r="H27" s="111"/>
      <c r="I27" s="111"/>
      <c r="J27" s="111"/>
      <c r="K27" s="111"/>
      <c r="L27" s="111"/>
      <c r="M27" s="111"/>
      <c r="N27" s="111"/>
      <c r="O27" s="111"/>
      <c r="P27" s="111"/>
      <c r="Q27" s="111"/>
      <c r="R27" s="111"/>
      <c r="S27" s="111"/>
      <c r="T27" s="111"/>
      <c r="U27" s="111"/>
      <c r="V27" s="111"/>
    </row>
    <row r="28" spans="1:22" x14ac:dyDescent="0.25">
      <c r="A28" s="111" t="s">
        <v>226</v>
      </c>
      <c r="B28" s="111" t="s">
        <v>227</v>
      </c>
      <c r="C28" s="111" t="s">
        <v>233</v>
      </c>
      <c r="D28" s="111"/>
      <c r="E28" s="111" t="s">
        <v>229</v>
      </c>
      <c r="F28" s="111"/>
      <c r="G28" s="111">
        <v>2010</v>
      </c>
      <c r="H28" s="111">
        <v>2010</v>
      </c>
      <c r="I28" s="111">
        <v>14.6</v>
      </c>
      <c r="J28" s="111">
        <v>9.5</v>
      </c>
      <c r="K28" s="112">
        <f>(I28-J28)/2</f>
        <v>2.5499999999999998</v>
      </c>
      <c r="L28" s="112">
        <v>2</v>
      </c>
      <c r="M28" s="112">
        <v>1</v>
      </c>
      <c r="N28" s="112">
        <f>(L28-M28)/2</f>
        <v>0.5</v>
      </c>
      <c r="O28" s="111"/>
      <c r="P28" s="111"/>
      <c r="Q28" s="111"/>
      <c r="R28" s="111" t="s">
        <v>217</v>
      </c>
      <c r="S28" s="111" t="s">
        <v>230</v>
      </c>
      <c r="T28" s="111" t="s">
        <v>231</v>
      </c>
      <c r="U28" s="111" t="s">
        <v>232</v>
      </c>
      <c r="V28" s="111"/>
    </row>
    <row r="29" spans="1:22" x14ac:dyDescent="0.25">
      <c r="A29" s="111"/>
      <c r="B29" s="111"/>
      <c r="C29" s="111"/>
      <c r="D29" s="111"/>
      <c r="E29" s="111"/>
      <c r="F29" s="111"/>
      <c r="G29" s="111"/>
      <c r="H29" s="111"/>
      <c r="I29" s="111"/>
      <c r="J29" s="111"/>
      <c r="K29" s="111"/>
      <c r="L29" s="111"/>
      <c r="M29" s="111"/>
      <c r="N29" s="111"/>
      <c r="O29" s="111"/>
      <c r="P29" s="111"/>
      <c r="Q29" s="111"/>
      <c r="R29" s="111"/>
      <c r="S29" s="111"/>
      <c r="T29" s="111"/>
      <c r="U29" s="111"/>
      <c r="V29" s="111"/>
    </row>
    <row r="30" spans="1:22" x14ac:dyDescent="0.25">
      <c r="A30" s="111" t="s">
        <v>226</v>
      </c>
      <c r="B30" s="111" t="s">
        <v>227</v>
      </c>
      <c r="C30" s="111" t="s">
        <v>234</v>
      </c>
      <c r="D30" s="111"/>
      <c r="E30" s="111" t="s">
        <v>229</v>
      </c>
      <c r="F30" s="111"/>
      <c r="G30" s="111">
        <v>2010</v>
      </c>
      <c r="H30" s="111">
        <v>2010</v>
      </c>
      <c r="I30" s="111">
        <v>21.2</v>
      </c>
      <c r="J30" s="111">
        <v>9.6999999999999993</v>
      </c>
      <c r="K30" s="112">
        <f>(I30-J30)/2</f>
        <v>5.75</v>
      </c>
      <c r="L30" s="111">
        <v>3.6</v>
      </c>
      <c r="M30" s="111">
        <v>1.1000000000000001</v>
      </c>
      <c r="N30" s="112">
        <f>(L30-M30)/2</f>
        <v>1.25</v>
      </c>
      <c r="O30" s="111"/>
      <c r="P30" s="111"/>
      <c r="Q30" s="111"/>
      <c r="R30" s="111" t="s">
        <v>217</v>
      </c>
      <c r="S30" s="111" t="s">
        <v>230</v>
      </c>
      <c r="T30" s="111" t="s">
        <v>231</v>
      </c>
      <c r="U30" s="111" t="s">
        <v>232</v>
      </c>
      <c r="V30" s="111"/>
    </row>
    <row r="31" spans="1:22" x14ac:dyDescent="0.25">
      <c r="A31" s="111"/>
      <c r="B31" s="111"/>
      <c r="C31" s="111"/>
      <c r="D31" s="111"/>
      <c r="E31" s="111"/>
      <c r="F31" s="111"/>
      <c r="G31" s="111"/>
      <c r="H31" s="111"/>
      <c r="I31" s="111"/>
      <c r="J31" s="111"/>
      <c r="K31" s="111"/>
      <c r="L31" s="111"/>
      <c r="M31" s="111"/>
      <c r="N31" s="111"/>
      <c r="O31" s="111"/>
      <c r="P31" s="111"/>
      <c r="Q31" s="111"/>
      <c r="R31" s="111"/>
      <c r="S31" s="111"/>
      <c r="T31" s="111"/>
      <c r="U31" s="111"/>
      <c r="V31" s="111"/>
    </row>
    <row r="32" spans="1:22" x14ac:dyDescent="0.25">
      <c r="A32" s="111" t="s">
        <v>226</v>
      </c>
      <c r="B32" s="111" t="s">
        <v>227</v>
      </c>
      <c r="C32" s="111" t="s">
        <v>235</v>
      </c>
      <c r="D32" s="111"/>
      <c r="E32" s="111" t="s">
        <v>229</v>
      </c>
      <c r="F32" s="111"/>
      <c r="G32" s="111">
        <v>2011</v>
      </c>
      <c r="H32" s="111">
        <v>2011</v>
      </c>
      <c r="I32" s="111">
        <v>8.4</v>
      </c>
      <c r="J32" s="111">
        <v>3.2</v>
      </c>
      <c r="K32" s="112">
        <f>(I32-J32)/2</f>
        <v>2.6</v>
      </c>
      <c r="L32" s="111">
        <v>0.9</v>
      </c>
      <c r="M32" s="111">
        <v>0.2</v>
      </c>
      <c r="N32" s="112">
        <f>(L32-M32)/2</f>
        <v>0.35</v>
      </c>
      <c r="O32" s="111">
        <v>-0.15</v>
      </c>
      <c r="P32" s="111">
        <v>-0.62</v>
      </c>
      <c r="Q32" s="112">
        <f>(O32-P32)/2</f>
        <v>0.23499999999999999</v>
      </c>
      <c r="R32" s="111" t="s">
        <v>217</v>
      </c>
      <c r="S32" s="111" t="s">
        <v>236</v>
      </c>
      <c r="T32" s="111" t="s">
        <v>231</v>
      </c>
      <c r="U32" s="111" t="s">
        <v>232</v>
      </c>
      <c r="V32" s="111"/>
    </row>
    <row r="33" spans="1:22" x14ac:dyDescent="0.25">
      <c r="A33" s="111"/>
      <c r="B33" s="111"/>
      <c r="C33" s="111"/>
      <c r="D33" s="111"/>
      <c r="E33" s="111"/>
      <c r="F33" s="111"/>
      <c r="G33" s="111"/>
      <c r="H33" s="111"/>
      <c r="I33" s="111"/>
      <c r="J33" s="111"/>
      <c r="K33" s="111"/>
      <c r="L33" s="111"/>
      <c r="M33" s="111"/>
      <c r="N33" s="111"/>
      <c r="O33" s="111"/>
      <c r="P33" s="111"/>
      <c r="Q33" s="111"/>
      <c r="R33" s="111"/>
      <c r="S33" s="111"/>
      <c r="T33" s="111"/>
      <c r="U33" s="111"/>
      <c r="V33" s="111"/>
    </row>
    <row r="34" spans="1:22" x14ac:dyDescent="0.25">
      <c r="A34" s="113" t="s">
        <v>237</v>
      </c>
      <c r="B34" s="113" t="s">
        <v>238</v>
      </c>
      <c r="C34" s="113" t="s">
        <v>239</v>
      </c>
      <c r="D34" s="113"/>
      <c r="E34" s="113" t="s">
        <v>240</v>
      </c>
      <c r="F34" s="113"/>
      <c r="G34" s="113">
        <v>2010</v>
      </c>
      <c r="H34" s="113">
        <v>2010</v>
      </c>
      <c r="I34" s="113">
        <v>0.3</v>
      </c>
      <c r="J34" s="113">
        <v>0.2</v>
      </c>
      <c r="K34" s="114">
        <f>(I34-J34)/2</f>
        <v>4.9999999999999989E-2</v>
      </c>
      <c r="L34" s="113">
        <v>0.02</v>
      </c>
      <c r="M34" s="113">
        <v>0.01</v>
      </c>
      <c r="N34" s="114">
        <f>(L34-M34)/2</f>
        <v>5.0000000000000001E-3</v>
      </c>
      <c r="O34" s="113"/>
      <c r="P34" s="113"/>
      <c r="Q34" s="113"/>
      <c r="R34" s="113" t="s">
        <v>217</v>
      </c>
      <c r="S34" s="113" t="s">
        <v>230</v>
      </c>
      <c r="T34" s="113" t="s">
        <v>231</v>
      </c>
      <c r="U34" s="113" t="s">
        <v>232</v>
      </c>
      <c r="V34" s="113"/>
    </row>
    <row r="35" spans="1:22" x14ac:dyDescent="0.25">
      <c r="A35" s="113"/>
      <c r="B35" s="113"/>
      <c r="C35" s="113"/>
      <c r="D35" s="113"/>
      <c r="E35" s="113"/>
      <c r="F35" s="113"/>
      <c r="G35" s="113"/>
      <c r="H35" s="113"/>
      <c r="I35" s="113"/>
      <c r="J35" s="113"/>
      <c r="K35" s="113"/>
      <c r="L35" s="113"/>
      <c r="M35" s="113"/>
      <c r="N35" s="113"/>
      <c r="O35" s="113"/>
      <c r="P35" s="113"/>
      <c r="Q35" s="113"/>
      <c r="R35" s="113"/>
      <c r="S35" s="113"/>
      <c r="T35" s="113"/>
      <c r="U35" s="113"/>
      <c r="V35" s="113"/>
    </row>
    <row r="36" spans="1:22" x14ac:dyDescent="0.25">
      <c r="A36" s="113" t="s">
        <v>237</v>
      </c>
      <c r="B36" s="113" t="s">
        <v>238</v>
      </c>
      <c r="C36" s="113" t="s">
        <v>241</v>
      </c>
      <c r="D36" s="113"/>
      <c r="E36" s="113" t="s">
        <v>240</v>
      </c>
      <c r="F36" s="113"/>
      <c r="G36" s="113">
        <v>2009</v>
      </c>
      <c r="H36" s="113">
        <v>2009</v>
      </c>
      <c r="I36" s="113">
        <v>0.6</v>
      </c>
      <c r="J36" s="113">
        <v>0.6</v>
      </c>
      <c r="K36" s="114">
        <f>(I36-J36)/2</f>
        <v>0</v>
      </c>
      <c r="L36" s="113">
        <v>0.03</v>
      </c>
      <c r="M36" s="113">
        <v>0.03</v>
      </c>
      <c r="N36" s="114">
        <f>(L36-M36)/2</f>
        <v>0</v>
      </c>
      <c r="O36" s="113"/>
      <c r="P36" s="113"/>
      <c r="Q36" s="113"/>
      <c r="R36" s="113" t="s">
        <v>217</v>
      </c>
      <c r="S36" s="113" t="s">
        <v>230</v>
      </c>
      <c r="T36" s="113" t="s">
        <v>231</v>
      </c>
      <c r="U36" s="113" t="s">
        <v>232</v>
      </c>
      <c r="V36" s="113"/>
    </row>
    <row r="37" spans="1:22" x14ac:dyDescent="0.25">
      <c r="A37" s="113"/>
      <c r="B37" s="113"/>
      <c r="C37" s="113"/>
      <c r="D37" s="113"/>
      <c r="E37" s="113"/>
      <c r="F37" s="113"/>
      <c r="G37" s="113"/>
      <c r="H37" s="113"/>
      <c r="I37" s="113"/>
      <c r="J37" s="113"/>
      <c r="K37" s="113"/>
      <c r="L37" s="113"/>
      <c r="M37" s="113"/>
      <c r="N37" s="113"/>
      <c r="O37" s="113"/>
      <c r="P37" s="113"/>
      <c r="Q37" s="113"/>
      <c r="R37" s="113"/>
      <c r="S37" s="113"/>
      <c r="T37" s="113"/>
      <c r="U37" s="113"/>
      <c r="V37" s="113"/>
    </row>
    <row r="52" spans="21:22" x14ac:dyDescent="0.25">
      <c r="U52" s="79" t="s">
        <v>219</v>
      </c>
      <c r="V52" s="79" t="s">
        <v>220</v>
      </c>
    </row>
    <row r="53" spans="21:22" x14ac:dyDescent="0.25">
      <c r="U53" s="79" t="s">
        <v>212</v>
      </c>
      <c r="V53" s="79" t="s">
        <v>213</v>
      </c>
    </row>
    <row r="54" spans="21:22" x14ac:dyDescent="0.25">
      <c r="U54" s="79" t="s">
        <v>231</v>
      </c>
      <c r="V54" s="79" t="s">
        <v>232</v>
      </c>
    </row>
  </sheetData>
  <conditionalFormatting sqref="E16:E36 E14">
    <cfRule type="colorScale" priority="2">
      <colorScale>
        <cfvo type="min"/>
        <cfvo type="percentile" val="50"/>
        <cfvo type="max"/>
        <color rgb="FFF8696B"/>
        <color rgb="FFFCFCFF"/>
        <color rgb="FF63BE7B"/>
      </colorScale>
    </cfRule>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D0623B-BF27-4E9F-A4CC-666551CAA270}">
  <dimension ref="B1:BV99"/>
  <sheetViews>
    <sheetView workbookViewId="0">
      <selection activeCell="I11" sqref="I11"/>
    </sheetView>
  </sheetViews>
  <sheetFormatPr defaultRowHeight="15.5" x14ac:dyDescent="0.35"/>
  <cols>
    <col min="2" max="2" width="15.75" customWidth="1"/>
    <col min="3" max="3" width="12.33203125" customWidth="1"/>
    <col min="4" max="4" width="11.4140625" customWidth="1"/>
    <col min="5" max="5" width="13.08203125" customWidth="1"/>
    <col min="6" max="6" width="11.5" customWidth="1"/>
    <col min="7" max="7" width="10.9140625" customWidth="1"/>
    <col min="8" max="8" width="2.58203125" customWidth="1"/>
    <col min="9" max="9" width="10.6640625" customWidth="1"/>
    <col min="10" max="10" width="12.4140625" customWidth="1"/>
    <col min="11" max="11" width="9.58203125" customWidth="1"/>
    <col min="12" max="12" width="10.25" customWidth="1"/>
    <col min="15" max="15" width="11.08203125" bestFit="1" customWidth="1"/>
  </cols>
  <sheetData>
    <row r="1" spans="2:74" s="22" customFormat="1" ht="13" x14ac:dyDescent="0.3">
      <c r="B1" s="22" t="s">
        <v>0</v>
      </c>
      <c r="C1" s="22" t="s">
        <v>0</v>
      </c>
      <c r="D1" s="22" t="s">
        <v>0</v>
      </c>
      <c r="E1" s="22" t="s">
        <v>0</v>
      </c>
      <c r="F1" s="22" t="s">
        <v>0</v>
      </c>
      <c r="G1" s="22" t="s">
        <v>0</v>
      </c>
      <c r="H1" s="22" t="s">
        <v>0</v>
      </c>
      <c r="I1" s="22" t="s">
        <v>0</v>
      </c>
      <c r="J1" s="22" t="s">
        <v>0</v>
      </c>
      <c r="K1" s="22" t="s">
        <v>0</v>
      </c>
      <c r="L1" s="22" t="s">
        <v>0</v>
      </c>
      <c r="M1" s="22" t="s">
        <v>0</v>
      </c>
      <c r="N1" s="22" t="s">
        <v>0</v>
      </c>
      <c r="O1" s="22" t="s">
        <v>0</v>
      </c>
      <c r="P1" s="22" t="s">
        <v>0</v>
      </c>
      <c r="Q1" s="22" t="s">
        <v>0</v>
      </c>
      <c r="R1" s="22" t="s">
        <v>0</v>
      </c>
      <c r="S1" s="22" t="s">
        <v>0</v>
      </c>
      <c r="T1" s="22" t="s">
        <v>0</v>
      </c>
      <c r="U1" s="22" t="s">
        <v>0</v>
      </c>
      <c r="V1" s="22" t="s">
        <v>0</v>
      </c>
      <c r="W1" s="22" t="s">
        <v>0</v>
      </c>
      <c r="X1" s="22" t="s">
        <v>0</v>
      </c>
      <c r="Y1" s="22" t="s">
        <v>0</v>
      </c>
      <c r="Z1" s="22" t="s">
        <v>0</v>
      </c>
      <c r="AA1" s="22" t="s">
        <v>0</v>
      </c>
      <c r="AB1" s="22" t="s">
        <v>0</v>
      </c>
      <c r="AC1" s="22" t="s">
        <v>0</v>
      </c>
      <c r="AD1" s="22" t="s">
        <v>0</v>
      </c>
      <c r="AE1" s="22" t="s">
        <v>0</v>
      </c>
      <c r="AF1" s="22" t="s">
        <v>0</v>
      </c>
      <c r="AG1" s="22" t="s">
        <v>0</v>
      </c>
      <c r="AH1" s="22" t="s">
        <v>0</v>
      </c>
      <c r="AI1" s="22" t="s">
        <v>0</v>
      </c>
      <c r="AJ1" s="22" t="s">
        <v>0</v>
      </c>
      <c r="AK1" s="22" t="s">
        <v>0</v>
      </c>
      <c r="AL1" s="22" t="s">
        <v>0</v>
      </c>
      <c r="AM1" s="22" t="s">
        <v>0</v>
      </c>
      <c r="AN1" s="22" t="s">
        <v>0</v>
      </c>
      <c r="AO1" s="22" t="s">
        <v>0</v>
      </c>
      <c r="AP1" s="22" t="s">
        <v>0</v>
      </c>
      <c r="AQ1" s="22" t="s">
        <v>0</v>
      </c>
      <c r="AR1" s="22" t="s">
        <v>0</v>
      </c>
      <c r="AS1" s="22" t="s">
        <v>0</v>
      </c>
      <c r="AT1" s="22" t="s">
        <v>0</v>
      </c>
      <c r="AU1" s="22" t="s">
        <v>0</v>
      </c>
      <c r="AV1" s="22" t="s">
        <v>0</v>
      </c>
      <c r="AW1" s="22" t="s">
        <v>0</v>
      </c>
      <c r="AX1" s="22" t="s">
        <v>0</v>
      </c>
      <c r="AY1" s="22" t="s">
        <v>0</v>
      </c>
      <c r="AZ1" s="22" t="s">
        <v>0</v>
      </c>
      <c r="BA1" s="22" t="s">
        <v>0</v>
      </c>
      <c r="BB1" s="22" t="s">
        <v>0</v>
      </c>
      <c r="BC1" s="22" t="s">
        <v>0</v>
      </c>
      <c r="BD1" s="22" t="s">
        <v>0</v>
      </c>
      <c r="BE1" s="22" t="s">
        <v>0</v>
      </c>
      <c r="BF1" s="22" t="s">
        <v>0</v>
      </c>
      <c r="BG1" s="22" t="s">
        <v>0</v>
      </c>
      <c r="BH1" s="22" t="s">
        <v>0</v>
      </c>
      <c r="BI1" s="22" t="s">
        <v>0</v>
      </c>
      <c r="BJ1" s="22" t="s">
        <v>0</v>
      </c>
      <c r="BK1" s="22" t="s">
        <v>0</v>
      </c>
      <c r="BL1" s="22" t="s">
        <v>0</v>
      </c>
      <c r="BM1" s="22" t="s">
        <v>0</v>
      </c>
      <c r="BN1" s="22" t="s">
        <v>0</v>
      </c>
      <c r="BO1" s="22" t="s">
        <v>0</v>
      </c>
      <c r="BP1" s="22" t="s">
        <v>0</v>
      </c>
      <c r="BQ1" s="22" t="s">
        <v>0</v>
      </c>
      <c r="BR1" s="22" t="s">
        <v>0</v>
      </c>
      <c r="BS1" s="22" t="s">
        <v>0</v>
      </c>
      <c r="BT1" s="22" t="s">
        <v>0</v>
      </c>
      <c r="BU1" s="22" t="s">
        <v>0</v>
      </c>
      <c r="BV1" s="22" t="s">
        <v>0</v>
      </c>
    </row>
    <row r="2" spans="2:74" s="2" customFormat="1" ht="13" x14ac:dyDescent="0.3">
      <c r="B2" s="2" t="s">
        <v>11</v>
      </c>
      <c r="G2" s="3"/>
    </row>
    <row r="3" spans="2:74" s="2" customFormat="1" ht="13" x14ac:dyDescent="0.3">
      <c r="B3" s="2" t="s">
        <v>344</v>
      </c>
      <c r="G3" s="3"/>
    </row>
    <row r="4" spans="2:74" s="2" customFormat="1" ht="13" x14ac:dyDescent="0.3">
      <c r="B4" s="2" t="s">
        <v>345</v>
      </c>
      <c r="G4" s="3"/>
    </row>
    <row r="5" spans="2:74" s="2" customFormat="1" ht="13" x14ac:dyDescent="0.3">
      <c r="B5" s="2" t="s">
        <v>346</v>
      </c>
      <c r="G5" s="3"/>
    </row>
    <row r="6" spans="2:74" s="2" customFormat="1" ht="13" x14ac:dyDescent="0.3">
      <c r="B6" s="2" t="s">
        <v>347</v>
      </c>
      <c r="G6" s="3"/>
    </row>
    <row r="7" spans="2:74" s="2" customFormat="1" ht="13" x14ac:dyDescent="0.3">
      <c r="B7" s="2" t="s">
        <v>348</v>
      </c>
      <c r="G7" s="3"/>
    </row>
    <row r="8" spans="2:74" s="2" customFormat="1" ht="13" x14ac:dyDescent="0.3">
      <c r="G8" s="3"/>
    </row>
    <row r="9" spans="2:74" s="2" customFormat="1" x14ac:dyDescent="0.35">
      <c r="B9" s="12" t="s">
        <v>353</v>
      </c>
      <c r="G9" s="3"/>
      <c r="L9" s="2" t="s">
        <v>337</v>
      </c>
    </row>
    <row r="10" spans="2:74" s="2" customFormat="1" ht="52" x14ac:dyDescent="0.3">
      <c r="B10" s="2" t="s">
        <v>330</v>
      </c>
      <c r="C10" s="194" t="s">
        <v>334</v>
      </c>
      <c r="D10" s="195"/>
      <c r="E10" s="200" t="s">
        <v>335</v>
      </c>
      <c r="F10" s="200"/>
      <c r="G10" s="3"/>
      <c r="I10" s="186" t="s">
        <v>408</v>
      </c>
      <c r="K10" s="186" t="s">
        <v>338</v>
      </c>
      <c r="L10" s="186" t="s">
        <v>339</v>
      </c>
      <c r="M10" s="2" t="s">
        <v>340</v>
      </c>
    </row>
    <row r="11" spans="2:74" s="2" customFormat="1" ht="13" x14ac:dyDescent="0.3">
      <c r="B11" s="2" t="s">
        <v>332</v>
      </c>
      <c r="C11" s="195"/>
      <c r="D11" s="196">
        <f>G19</f>
        <v>612815.80183200003</v>
      </c>
      <c r="E11" s="201"/>
      <c r="F11" s="206">
        <f>L19</f>
        <v>768498.78061456326</v>
      </c>
      <c r="I11" s="251">
        <f>(F11/(I19*J19))- 1</f>
        <v>2.2710696368911103</v>
      </c>
      <c r="K11" s="29">
        <f>I19*J19</f>
        <v>234938.06794799998</v>
      </c>
      <c r="L11" s="29">
        <f>L19-K11</f>
        <v>533560.71266656322</v>
      </c>
      <c r="M11" s="29">
        <f>K11+L11</f>
        <v>768498.78061456326</v>
      </c>
      <c r="N11" s="29">
        <f>F11-M11</f>
        <v>0</v>
      </c>
      <c r="O11" s="187"/>
    </row>
    <row r="12" spans="2:74" ht="13" customHeight="1" x14ac:dyDescent="0.35">
      <c r="B12" s="2" t="s">
        <v>331</v>
      </c>
      <c r="C12" s="197"/>
      <c r="D12" s="196">
        <f>D19</f>
        <v>7603173.7199999997</v>
      </c>
      <c r="E12" s="203"/>
      <c r="F12" s="202">
        <f>I19</f>
        <v>7831268.9315999998</v>
      </c>
    </row>
    <row r="13" spans="2:74" ht="13" customHeight="1" x14ac:dyDescent="0.35">
      <c r="B13" s="2" t="s">
        <v>333</v>
      </c>
      <c r="C13" s="197"/>
      <c r="D13" s="198">
        <f>E19</f>
        <v>3.1E-2</v>
      </c>
      <c r="E13" s="203"/>
      <c r="F13" s="204">
        <f>J19</f>
        <v>0.03</v>
      </c>
    </row>
    <row r="14" spans="2:74" ht="13" customHeight="1" x14ac:dyDescent="0.35">
      <c r="B14" s="2" t="s">
        <v>327</v>
      </c>
      <c r="C14" s="197"/>
      <c r="D14" s="199">
        <f>F19</f>
        <v>0.5</v>
      </c>
      <c r="E14" s="203"/>
      <c r="F14" s="205">
        <f>K19</f>
        <v>0.4</v>
      </c>
    </row>
    <row r="15" spans="2:74" ht="13" customHeight="1" x14ac:dyDescent="0.35"/>
    <row r="16" spans="2:74" ht="13" customHeight="1" x14ac:dyDescent="0.35">
      <c r="B16" s="2" t="str">
        <f>Prevalence!B43</f>
        <v>Enter Country Name or Admin 1 names</v>
      </c>
      <c r="C16" s="2" t="str">
        <f>Prevalence!C43</f>
        <v>Enter Admin 1 or Admin 2 names</v>
      </c>
      <c r="D16" s="2" t="str">
        <f>Prevalence!D43</f>
        <v>Enter data for admin level from the latest demographic survey, accounting for population growth, displacement and migration.</v>
      </c>
      <c r="E16" s="2"/>
      <c r="F16" s="2"/>
      <c r="G16" s="2" t="e">
        <f>Prevalence!#REF!</f>
        <v>#REF!</v>
      </c>
      <c r="H16" s="2"/>
      <c r="I16" s="2"/>
    </row>
    <row r="17" spans="2:15" x14ac:dyDescent="0.35">
      <c r="B17" s="2"/>
      <c r="C17" s="2"/>
      <c r="D17" s="2" t="s">
        <v>342</v>
      </c>
      <c r="E17" s="2" t="s">
        <v>342</v>
      </c>
      <c r="F17" s="2" t="s">
        <v>342</v>
      </c>
      <c r="G17" s="2" t="s">
        <v>342</v>
      </c>
      <c r="H17" s="2"/>
      <c r="I17" s="2" t="s">
        <v>328</v>
      </c>
      <c r="J17" s="2" t="s">
        <v>328</v>
      </c>
      <c r="K17" s="2" t="s">
        <v>328</v>
      </c>
      <c r="L17" s="2" t="s">
        <v>328</v>
      </c>
    </row>
    <row r="18" spans="2:15" ht="26.5" x14ac:dyDescent="0.35">
      <c r="B18" s="186" t="str">
        <f>Prevalence!B44</f>
        <v>National or overall</v>
      </c>
      <c r="C18" s="186" t="str">
        <f>Prevalence!C44</f>
        <v>Admin 1 or Admin 2</v>
      </c>
      <c r="D18" s="186" t="s">
        <v>326</v>
      </c>
      <c r="E18" s="186" t="s">
        <v>343</v>
      </c>
      <c r="F18" s="186" t="s">
        <v>327</v>
      </c>
      <c r="G18" s="186" t="s">
        <v>341</v>
      </c>
      <c r="H18" s="2"/>
      <c r="I18" s="186" t="str">
        <f>D18</f>
        <v>Total 6-59M Population</v>
      </c>
      <c r="J18" s="186" t="s">
        <v>343</v>
      </c>
      <c r="K18" s="186" t="s">
        <v>336</v>
      </c>
      <c r="L18" s="186" t="s">
        <v>329</v>
      </c>
      <c r="M18" s="186"/>
    </row>
    <row r="19" spans="2:15" x14ac:dyDescent="0.35">
      <c r="B19" s="2" t="str">
        <f>Calculations!B5</f>
        <v>Afghanistan</v>
      </c>
      <c r="C19" s="2" t="str">
        <f>Calculations!C5</f>
        <v/>
      </c>
      <c r="D19" s="31">
        <f>Calculations!D5 * (Burden!F$20)</f>
        <v>7603173.7199999997</v>
      </c>
      <c r="E19" s="185">
        <f>Calculations!M5</f>
        <v>3.1E-2</v>
      </c>
      <c r="F19" s="190">
        <v>0.5</v>
      </c>
      <c r="G19" s="188">
        <v>612815.80183200003</v>
      </c>
      <c r="H19" s="187"/>
      <c r="I19" s="188">
        <v>7831268.9315999998</v>
      </c>
      <c r="J19" s="189">
        <v>0.03</v>
      </c>
      <c r="K19" s="190">
        <v>0.4</v>
      </c>
      <c r="L19" s="208">
        <f>G19* (D19/I19)*(E19/J19)*(F19/K19)</f>
        <v>768498.78061456326</v>
      </c>
      <c r="M19" s="207"/>
      <c r="O19" s="2" t="s">
        <v>370</v>
      </c>
    </row>
    <row r="20" spans="2:15" x14ac:dyDescent="0.35">
      <c r="B20" s="2"/>
      <c r="C20" s="2"/>
      <c r="D20" s="31"/>
      <c r="E20" s="185"/>
      <c r="F20" s="191"/>
      <c r="G20" s="191"/>
      <c r="H20" s="187"/>
      <c r="I20" s="188">
        <v>0</v>
      </c>
      <c r="J20" s="189"/>
      <c r="K20" s="191"/>
      <c r="L20" s="208"/>
    </row>
    <row r="21" spans="2:15" x14ac:dyDescent="0.35">
      <c r="B21" s="2" t="str">
        <f>Calculations!B7</f>
        <v/>
      </c>
      <c r="C21" s="2" t="str">
        <f>Calculations!C7</f>
        <v>Badakhshan</v>
      </c>
      <c r="D21" s="31">
        <f>Calculations!D7 * (Burden!F$20)</f>
        <v>482577.36119999993</v>
      </c>
      <c r="E21" s="185">
        <f>Calculations!M7</f>
        <v>3.0055448454957098E-2</v>
      </c>
      <c r="F21" s="190">
        <v>0.5</v>
      </c>
      <c r="G21" s="188">
        <v>20769.011543871587</v>
      </c>
      <c r="H21" s="187"/>
      <c r="I21" s="188">
        <v>273751.49022477312</v>
      </c>
      <c r="J21" s="189">
        <v>3.2000000000000001E-2</v>
      </c>
      <c r="K21" s="190">
        <v>0.4</v>
      </c>
      <c r="L21" s="208">
        <f t="shared" ref="L21:L56" si="0">G21* (D21/I21)*(E21/J21)*(F21/K21)</f>
        <v>42984.267187559606</v>
      </c>
      <c r="O21" s="193"/>
    </row>
    <row r="22" spans="2:15" x14ac:dyDescent="0.35">
      <c r="B22" s="2" t="str">
        <f>Calculations!B8</f>
        <v/>
      </c>
      <c r="C22" s="2" t="str">
        <f>Calculations!C8</f>
        <v>Badghis</v>
      </c>
      <c r="D22" s="31">
        <f>Calculations!D8 * (Burden!F$20)</f>
        <v>277705.098</v>
      </c>
      <c r="E22" s="185">
        <f>Calculations!M8</f>
        <v>0.03</v>
      </c>
      <c r="F22" s="190">
        <v>0.5</v>
      </c>
      <c r="G22" s="188">
        <v>10811.154914125069</v>
      </c>
      <c r="H22" s="187"/>
      <c r="I22" s="188">
        <v>142762.68668652335</v>
      </c>
      <c r="J22" s="189">
        <v>3.4000000000000002E-2</v>
      </c>
      <c r="K22" s="190">
        <v>0.4</v>
      </c>
      <c r="L22" s="208">
        <f t="shared" si="0"/>
        <v>23194.9575</v>
      </c>
      <c r="O22" s="193"/>
    </row>
    <row r="23" spans="2:15" x14ac:dyDescent="0.35">
      <c r="B23" s="2" t="str">
        <f>Calculations!B9</f>
        <v/>
      </c>
      <c r="C23" s="2" t="str">
        <f>Calculations!C9</f>
        <v>Baghlan</v>
      </c>
      <c r="D23" s="31">
        <f>Calculations!D9 * (Burden!F$20)</f>
        <v>510574.52520000003</v>
      </c>
      <c r="E23" s="185">
        <f>Calculations!M9</f>
        <v>2.547444241066605E-2</v>
      </c>
      <c r="F23" s="190">
        <v>0.5</v>
      </c>
      <c r="G23" s="188">
        <v>16878.382018689088</v>
      </c>
      <c r="H23" s="187"/>
      <c r="I23" s="188">
        <v>262476.24367071583</v>
      </c>
      <c r="J23" s="189">
        <v>2.1000000000000001E-2</v>
      </c>
      <c r="K23" s="190">
        <v>0.4</v>
      </c>
      <c r="L23" s="208">
        <f t="shared" si="0"/>
        <v>49784.638440239127</v>
      </c>
      <c r="O23" s="193"/>
    </row>
    <row r="24" spans="2:15" x14ac:dyDescent="0.35">
      <c r="B24" s="2" t="str">
        <f>Calculations!B10</f>
        <v/>
      </c>
      <c r="C24" s="2" t="str">
        <f>Calculations!C10</f>
        <v>Balkh</v>
      </c>
      <c r="D24" s="31">
        <f>Calculations!D10 * (Burden!F$20)</f>
        <v>745577.20079999999</v>
      </c>
      <c r="E24" s="185">
        <f>Calculations!M10</f>
        <v>1.1977086325459676E-2</v>
      </c>
      <c r="F24" s="190">
        <v>0.5</v>
      </c>
      <c r="G24" s="188">
        <v>11588.061254098062</v>
      </c>
      <c r="H24" s="187"/>
      <c r="I24" s="188">
        <v>383286.46137574874</v>
      </c>
      <c r="J24" s="189">
        <v>1.2999999999999999E-2</v>
      </c>
      <c r="K24" s="190">
        <v>0.4</v>
      </c>
      <c r="L24" s="208">
        <f t="shared" si="0"/>
        <v>25959.586031713152</v>
      </c>
      <c r="O24" s="193"/>
    </row>
    <row r="25" spans="2:15" x14ac:dyDescent="0.35">
      <c r="B25" s="2" t="str">
        <f>Calculations!B11</f>
        <v/>
      </c>
      <c r="C25" s="2" t="str">
        <f>Calculations!C11</f>
        <v>Bamyan</v>
      </c>
      <c r="D25" s="31">
        <f>Calculations!D11 * (Burden!F$20)</f>
        <v>250411.85639999999</v>
      </c>
      <c r="E25" s="185">
        <f>Calculations!M11</f>
        <v>1.1647856341832014E-2</v>
      </c>
      <c r="F25" s="190">
        <v>0.5</v>
      </c>
      <c r="G25" s="188">
        <v>3785.0173690669344</v>
      </c>
      <c r="H25" s="187"/>
      <c r="I25" s="188">
        <v>128731.77213989741</v>
      </c>
      <c r="J25" s="189">
        <v>1.9E-2</v>
      </c>
      <c r="K25" s="190">
        <v>0.4</v>
      </c>
      <c r="L25" s="208">
        <f t="shared" si="0"/>
        <v>5642.0825289160421</v>
      </c>
      <c r="O25" s="193"/>
    </row>
    <row r="26" spans="2:15" x14ac:dyDescent="0.35">
      <c r="B26" s="2" t="str">
        <f>Calculations!B12</f>
        <v/>
      </c>
      <c r="C26" s="2" t="str">
        <f>Calculations!C12</f>
        <v>Dykundi</v>
      </c>
      <c r="D26" s="31">
        <f>Calculations!D12 * (Burden!F$20)</f>
        <v>257872.44239999997</v>
      </c>
      <c r="E26" s="185">
        <f>Calculations!M12</f>
        <v>1.0346067048592493E-2</v>
      </c>
      <c r="F26" s="190">
        <v>0.5</v>
      </c>
      <c r="G26" s="188">
        <v>3462.1605663037822</v>
      </c>
      <c r="H26" s="187"/>
      <c r="I26" s="188">
        <v>132567.11153152736</v>
      </c>
      <c r="J26" s="189">
        <v>1.2E-2</v>
      </c>
      <c r="K26" s="190">
        <v>0.4</v>
      </c>
      <c r="L26" s="208">
        <f t="shared" si="0"/>
        <v>7258.0574420525782</v>
      </c>
      <c r="O26" s="193"/>
    </row>
    <row r="27" spans="2:15" x14ac:dyDescent="0.35">
      <c r="B27" s="2" t="str">
        <f>Calculations!B13</f>
        <v/>
      </c>
      <c r="C27" s="2" t="str">
        <f>Calculations!C13</f>
        <v>Farah</v>
      </c>
      <c r="D27" s="31">
        <f>Calculations!D13 * (Burden!F$20)</f>
        <v>284197.92839999998</v>
      </c>
      <c r="E27" s="185">
        <f>Calculations!M13</f>
        <v>1.3517533384502607E-2</v>
      </c>
      <c r="F27" s="190">
        <v>0.5</v>
      </c>
      <c r="G27" s="188">
        <v>4985.2316321722565</v>
      </c>
      <c r="H27" s="187"/>
      <c r="I27" s="188">
        <v>146100.5221053889</v>
      </c>
      <c r="J27" s="189">
        <v>1.4999999999999999E-2</v>
      </c>
      <c r="K27" s="190">
        <v>0.4</v>
      </c>
      <c r="L27" s="208">
        <f t="shared" si="0"/>
        <v>10923.723198075148</v>
      </c>
      <c r="O27" s="193"/>
    </row>
    <row r="28" spans="2:15" x14ac:dyDescent="0.35">
      <c r="B28" s="2" t="str">
        <f>Calculations!B14</f>
        <v/>
      </c>
      <c r="C28" s="2" t="str">
        <f>Calculations!C14</f>
        <v>Faryab</v>
      </c>
      <c r="D28" s="31">
        <f>Calculations!D14 * (Burden!F$20)</f>
        <v>559246.51800000004</v>
      </c>
      <c r="E28" s="185">
        <f>Calculations!M14</f>
        <v>1.3372892023830067E-2</v>
      </c>
      <c r="F28" s="190">
        <v>0.5</v>
      </c>
      <c r="G28" s="188">
        <v>9705.0015718925133</v>
      </c>
      <c r="H28" s="187"/>
      <c r="I28" s="188">
        <v>287497.55047623627</v>
      </c>
      <c r="J28" s="189">
        <v>1.6E-2</v>
      </c>
      <c r="K28" s="190">
        <v>0.4</v>
      </c>
      <c r="L28" s="208">
        <f t="shared" si="0"/>
        <v>19723.324425189825</v>
      </c>
      <c r="O28" s="193"/>
    </row>
    <row r="29" spans="2:15" x14ac:dyDescent="0.35">
      <c r="B29" s="2" t="str">
        <f>Calculations!B15</f>
        <v/>
      </c>
      <c r="C29" s="2" t="str">
        <f>Calculations!C15</f>
        <v>Ghazni</v>
      </c>
      <c r="D29" s="31">
        <f>Calculations!D15 * (Burden!F$20)</f>
        <v>688156.30079999997</v>
      </c>
      <c r="E29" s="185">
        <f>Calculations!M15</f>
        <v>7.2000000000000008E-2</v>
      </c>
      <c r="F29" s="190">
        <v>0.5</v>
      </c>
      <c r="G29" s="188">
        <v>64296.387153080352</v>
      </c>
      <c r="H29" s="187"/>
      <c r="I29" s="188">
        <v>353767.51478457672</v>
      </c>
      <c r="J29" s="189">
        <v>7.0000000000000007E-2</v>
      </c>
      <c r="K29" s="190">
        <v>0.4</v>
      </c>
      <c r="L29" s="208">
        <f t="shared" si="0"/>
        <v>160805.23378472123</v>
      </c>
      <c r="O29" s="193"/>
    </row>
    <row r="30" spans="2:15" x14ac:dyDescent="0.35">
      <c r="B30" s="2" t="str">
        <f>Calculations!B16</f>
        <v/>
      </c>
      <c r="C30" s="2" t="str">
        <f>Calculations!C16</f>
        <v>Ghor</v>
      </c>
      <c r="D30" s="31">
        <f>Calculations!D16 * (Burden!F$20)</f>
        <v>386470.47240000003</v>
      </c>
      <c r="E30" s="185">
        <f>Calculations!M16</f>
        <v>8.2000000000000003E-2</v>
      </c>
      <c r="F30" s="190">
        <v>0.5</v>
      </c>
      <c r="G30" s="188">
        <v>41124.170749147568</v>
      </c>
      <c r="H30" s="187"/>
      <c r="I30" s="188">
        <v>198676.80990441833</v>
      </c>
      <c r="J30" s="189">
        <v>0.08</v>
      </c>
      <c r="K30" s="190">
        <v>0.4</v>
      </c>
      <c r="L30" s="208">
        <f t="shared" si="0"/>
        <v>102494.4081718107</v>
      </c>
      <c r="O30" s="193"/>
    </row>
    <row r="31" spans="2:15" x14ac:dyDescent="0.35">
      <c r="B31" s="2" t="str">
        <f>Calculations!B17</f>
        <v/>
      </c>
      <c r="C31" s="2" t="str">
        <f>Calculations!C17</f>
        <v>Helmand</v>
      </c>
      <c r="D31" s="31">
        <f>Calculations!D17 * (Burden!F$20)</f>
        <v>517882.53959999996</v>
      </c>
      <c r="E31" s="185">
        <f>Calculations!M17</f>
        <v>0.03</v>
      </c>
      <c r="F31" s="190">
        <v>0.5</v>
      </c>
      <c r="G31" s="188">
        <v>20161.345266107106</v>
      </c>
      <c r="H31" s="187"/>
      <c r="I31" s="188">
        <v>266233.14902679896</v>
      </c>
      <c r="J31" s="189">
        <v>2.7999999999999997E-2</v>
      </c>
      <c r="K31" s="190">
        <v>0.4</v>
      </c>
      <c r="L31" s="208">
        <f t="shared" si="0"/>
        <v>52524.494740984737</v>
      </c>
      <c r="O31" s="193"/>
    </row>
    <row r="32" spans="2:15" x14ac:dyDescent="0.35">
      <c r="B32" s="2" t="str">
        <f>Calculations!B18</f>
        <v/>
      </c>
      <c r="C32" s="2" t="str">
        <f>Calculations!C18</f>
        <v>Hirat</v>
      </c>
      <c r="D32" s="31">
        <f>Calculations!D18 * (Burden!F$20)</f>
        <v>1062122.5116000001</v>
      </c>
      <c r="E32" s="185">
        <f>Calculations!M18</f>
        <v>3.4000000000000002E-2</v>
      </c>
      <c r="F32" s="190">
        <v>0.5</v>
      </c>
      <c r="G32" s="188">
        <v>46861.967026062637</v>
      </c>
      <c r="H32" s="187"/>
      <c r="I32" s="188">
        <v>546016.1316385126</v>
      </c>
      <c r="J32" s="189">
        <v>3.2000000000000001E-2</v>
      </c>
      <c r="K32" s="190">
        <v>0.4</v>
      </c>
      <c r="L32" s="208">
        <f t="shared" si="0"/>
        <v>121067.78750246362</v>
      </c>
      <c r="O32" s="193"/>
    </row>
    <row r="33" spans="2:15" x14ac:dyDescent="0.35">
      <c r="B33" s="2" t="str">
        <f>Calculations!B19</f>
        <v/>
      </c>
      <c r="C33" s="2" t="str">
        <f>Calculations!C19</f>
        <v>Jawzjan</v>
      </c>
      <c r="D33" s="31">
        <f>Calculations!D19 * (Burden!F$20)</f>
        <v>302884.92</v>
      </c>
      <c r="E33" s="185">
        <f>Calculations!M19</f>
        <v>1.8547803969158352E-2</v>
      </c>
      <c r="F33" s="190">
        <v>0.5</v>
      </c>
      <c r="G33" s="188">
        <v>7290.1612038480844</v>
      </c>
      <c r="H33" s="187"/>
      <c r="I33" s="188">
        <v>155707.13410537638</v>
      </c>
      <c r="J33" s="189">
        <v>1.6547803969158351E-2</v>
      </c>
      <c r="K33" s="190">
        <v>0.4</v>
      </c>
      <c r="L33" s="208">
        <f t="shared" si="0"/>
        <v>19868.652519394025</v>
      </c>
      <c r="O33" s="193"/>
    </row>
    <row r="34" spans="2:15" x14ac:dyDescent="0.35">
      <c r="B34" s="2" t="str">
        <f>Calculations!B20</f>
        <v/>
      </c>
      <c r="C34" s="2" t="str">
        <f>Calculations!C20</f>
        <v>Kabul</v>
      </c>
      <c r="D34" s="31">
        <f>Calculations!D20 * (Burden!F$20)</f>
        <v>2491663.8744000001</v>
      </c>
      <c r="E34" s="185">
        <f>Calculations!M20</f>
        <v>1.8071458541982319E-2</v>
      </c>
      <c r="F34" s="190">
        <v>0.5</v>
      </c>
      <c r="G34" s="188">
        <v>58431.851074735787</v>
      </c>
      <c r="H34" s="187"/>
      <c r="I34" s="188">
        <v>1280915.01233116</v>
      </c>
      <c r="J34" s="189">
        <v>1.6071458541982317E-2</v>
      </c>
      <c r="K34" s="190">
        <v>0.4</v>
      </c>
      <c r="L34" s="208">
        <f t="shared" si="0"/>
        <v>159759.50676692964</v>
      </c>
      <c r="O34" s="193"/>
    </row>
    <row r="35" spans="2:15" x14ac:dyDescent="0.35">
      <c r="B35" s="2" t="str">
        <f>Calculations!B21</f>
        <v/>
      </c>
      <c r="C35" s="2" t="str">
        <f>Calculations!C21</f>
        <v>Kandahar</v>
      </c>
      <c r="D35" s="31">
        <f>Calculations!D21 * (Burden!F$20)</f>
        <v>690034.52879999997</v>
      </c>
      <c r="E35" s="185">
        <f>Calculations!M21</f>
        <v>0.06</v>
      </c>
      <c r="F35" s="190">
        <v>0.5</v>
      </c>
      <c r="G35" s="188">
        <v>53726.562750764446</v>
      </c>
      <c r="H35" s="187"/>
      <c r="I35" s="188">
        <v>354733.07457235502</v>
      </c>
      <c r="J35" s="189">
        <v>5.7999999999999996E-2</v>
      </c>
      <c r="K35" s="190">
        <v>0.4</v>
      </c>
      <c r="L35" s="208">
        <f t="shared" si="0"/>
        <v>135142.34996585202</v>
      </c>
      <c r="O35" s="193"/>
    </row>
    <row r="36" spans="2:15" x14ac:dyDescent="0.35">
      <c r="B36" s="2" t="str">
        <f>Calculations!B22</f>
        <v/>
      </c>
      <c r="C36" s="2" t="str">
        <f>Calculations!C22</f>
        <v>Kapisa</v>
      </c>
      <c r="D36" s="31">
        <f>Calculations!D22 * (Burden!F$20)</f>
        <v>246893.34600000002</v>
      </c>
      <c r="E36" s="185">
        <f>Calculations!M22</f>
        <v>1.9860931511157573E-2</v>
      </c>
      <c r="F36" s="190">
        <v>0.5</v>
      </c>
      <c r="G36" s="188">
        <v>6363.2059909792852</v>
      </c>
      <c r="H36" s="187"/>
      <c r="I36" s="188">
        <v>126922.97568115008</v>
      </c>
      <c r="J36" s="189">
        <v>1.7860931511157571E-2</v>
      </c>
      <c r="K36" s="190">
        <v>0.4</v>
      </c>
      <c r="L36" s="208">
        <f t="shared" si="0"/>
        <v>17204.840237012017</v>
      </c>
      <c r="O36" s="193"/>
    </row>
    <row r="37" spans="2:15" x14ac:dyDescent="0.35">
      <c r="B37" s="2" t="str">
        <f>Calculations!B23</f>
        <v/>
      </c>
      <c r="C37" s="2" t="str">
        <f>Calculations!C23</f>
        <v>Khost</v>
      </c>
      <c r="D37" s="31">
        <f>Calculations!D23 * (Burden!F$20)</f>
        <v>321708.51</v>
      </c>
      <c r="E37" s="185">
        <f>Calculations!M23</f>
        <v>0.03</v>
      </c>
      <c r="F37" s="190">
        <v>0.5</v>
      </c>
      <c r="G37" s="188">
        <v>12524.222867533941</v>
      </c>
      <c r="H37" s="187"/>
      <c r="I37" s="188">
        <v>165383.96863538408</v>
      </c>
      <c r="J37" s="189">
        <v>2.7999999999999997E-2</v>
      </c>
      <c r="K37" s="190">
        <v>0.4</v>
      </c>
      <c r="L37" s="208">
        <f t="shared" si="0"/>
        <v>32628.20359743412</v>
      </c>
      <c r="O37" s="193"/>
    </row>
    <row r="38" spans="2:15" x14ac:dyDescent="0.35">
      <c r="B38" s="2" t="str">
        <f>Calculations!B24</f>
        <v/>
      </c>
      <c r="C38" s="2" t="str">
        <f>Calculations!C24</f>
        <v>Kunar</v>
      </c>
      <c r="D38" s="31">
        <f>Calculations!D24 * (Burden!F$20)</f>
        <v>252338.00399999999</v>
      </c>
      <c r="E38" s="185">
        <f>Calculations!M24</f>
        <v>3.8999999999999993E-2</v>
      </c>
      <c r="F38" s="190">
        <v>0.5</v>
      </c>
      <c r="G38" s="188">
        <v>12770.686793638353</v>
      </c>
      <c r="H38" s="187"/>
      <c r="I38" s="188">
        <v>129721.96644425546</v>
      </c>
      <c r="J38" s="189">
        <v>3.6999999999999991E-2</v>
      </c>
      <c r="K38" s="190">
        <v>0.4</v>
      </c>
      <c r="L38" s="208">
        <f t="shared" si="0"/>
        <v>32730.775079323012</v>
      </c>
      <c r="O38" s="193"/>
    </row>
    <row r="39" spans="2:15" x14ac:dyDescent="0.35">
      <c r="B39" s="2" t="str">
        <f>Calculations!B25</f>
        <v/>
      </c>
      <c r="C39" s="2" t="str">
        <f>Calculations!C25</f>
        <v>Kunduz</v>
      </c>
      <c r="D39" s="31">
        <f>Calculations!D25 * (Burden!F$20)</f>
        <v>567033.72839999991</v>
      </c>
      <c r="E39" s="185">
        <f>Calculations!M25</f>
        <v>2.5212007343563374E-2</v>
      </c>
      <c r="F39" s="190">
        <v>0.5</v>
      </c>
      <c r="G39" s="188">
        <v>18551.682400087084</v>
      </c>
      <c r="H39" s="187"/>
      <c r="I39" s="188">
        <v>291500.80099811632</v>
      </c>
      <c r="J39" s="189">
        <v>2.3212007343563372E-2</v>
      </c>
      <c r="K39" s="190">
        <v>0.4</v>
      </c>
      <c r="L39" s="208">
        <f t="shared" si="0"/>
        <v>48995.611160198787</v>
      </c>
      <c r="O39" s="193"/>
    </row>
    <row r="40" spans="2:15" x14ac:dyDescent="0.35">
      <c r="B40" s="2" t="str">
        <f>Calculations!B26</f>
        <v/>
      </c>
      <c r="C40" s="2" t="str">
        <f>Calculations!C26</f>
        <v>Laghman</v>
      </c>
      <c r="D40" s="31">
        <f>Calculations!D26 * (Burden!F$20)</f>
        <v>249469.4376</v>
      </c>
      <c r="E40" s="185">
        <f>Calculations!M26</f>
        <v>5.5E-2</v>
      </c>
      <c r="F40" s="190">
        <v>0.5</v>
      </c>
      <c r="G40" s="188">
        <v>17805.20674162887</v>
      </c>
      <c r="H40" s="187"/>
      <c r="I40" s="188">
        <v>128247.29331383032</v>
      </c>
      <c r="J40" s="189">
        <v>5.2999999999999999E-2</v>
      </c>
      <c r="K40" s="190">
        <v>0.4</v>
      </c>
      <c r="L40" s="208">
        <f t="shared" si="0"/>
        <v>44927.576633174576</v>
      </c>
      <c r="O40" s="193"/>
    </row>
    <row r="41" spans="2:15" x14ac:dyDescent="0.35">
      <c r="B41" s="2" t="str">
        <f>Calculations!B27</f>
        <v/>
      </c>
      <c r="C41" s="2" t="str">
        <f>Calculations!C27</f>
        <v>Logar</v>
      </c>
      <c r="D41" s="31">
        <f>Calculations!D27 * (Burden!F$20)</f>
        <v>219513.07800000001</v>
      </c>
      <c r="E41" s="185">
        <f>Calculations!M27</f>
        <v>1.0315058446783987E-2</v>
      </c>
      <c r="F41" s="190">
        <v>0.5</v>
      </c>
      <c r="G41" s="188">
        <v>2938.3198960479663</v>
      </c>
      <c r="H41" s="187"/>
      <c r="I41" s="188">
        <v>112847.32258717252</v>
      </c>
      <c r="J41" s="189">
        <v>8.3150584467839867E-3</v>
      </c>
      <c r="K41" s="190">
        <v>0.4</v>
      </c>
      <c r="L41" s="208">
        <f t="shared" si="0"/>
        <v>8863.0789047187245</v>
      </c>
      <c r="O41" s="193"/>
    </row>
    <row r="42" spans="2:15" x14ac:dyDescent="0.35">
      <c r="B42" s="2" t="str">
        <f>Calculations!B28</f>
        <v/>
      </c>
      <c r="C42" s="2" t="str">
        <f>Calculations!C28</f>
        <v>Nangarhar</v>
      </c>
      <c r="D42" s="31">
        <f>Calculations!D28 * (Burden!F$20)</f>
        <v>851232.75839999993</v>
      </c>
      <c r="E42" s="185">
        <f>Calculations!M28</f>
        <v>8.0000000000000002E-3</v>
      </c>
      <c r="F42" s="190">
        <v>0.5</v>
      </c>
      <c r="G42" s="188">
        <v>8837.0090289475811</v>
      </c>
      <c r="H42" s="187"/>
      <c r="I42" s="188">
        <v>437601.88941423118</v>
      </c>
      <c r="J42" s="189">
        <v>6.0000000000000001E-3</v>
      </c>
      <c r="K42" s="190">
        <v>0.4</v>
      </c>
      <c r="L42" s="208">
        <f t="shared" si="0"/>
        <v>28649.905137087375</v>
      </c>
      <c r="O42" s="193"/>
    </row>
    <row r="43" spans="2:15" x14ac:dyDescent="0.35">
      <c r="B43" s="2" t="str">
        <f>Calculations!B29</f>
        <v/>
      </c>
      <c r="C43" s="2" t="str">
        <f>Calculations!C29</f>
        <v>Nimroz</v>
      </c>
      <c r="D43" s="31">
        <f>Calculations!D29 * (Burden!F$20)</f>
        <v>92458.940400000007</v>
      </c>
      <c r="E43" s="185">
        <f>Calculations!M29</f>
        <v>3.5323946969319092E-2</v>
      </c>
      <c r="F43" s="190">
        <v>0.5</v>
      </c>
      <c r="G43" s="188">
        <v>4238.2358371285973</v>
      </c>
      <c r="H43" s="187"/>
      <c r="I43" s="188">
        <v>47531.30869672812</v>
      </c>
      <c r="J43" s="189">
        <v>3.332394696931909E-2</v>
      </c>
      <c r="K43" s="190">
        <v>0.4</v>
      </c>
      <c r="L43" s="208">
        <f t="shared" si="0"/>
        <v>10923.88354909581</v>
      </c>
      <c r="O43" s="193"/>
    </row>
    <row r="44" spans="2:15" x14ac:dyDescent="0.35">
      <c r="B44" s="2" t="str">
        <f>Calculations!B30</f>
        <v/>
      </c>
      <c r="C44" s="2" t="str">
        <f>Calculations!C30</f>
        <v>Nuristan</v>
      </c>
      <c r="D44" s="31">
        <f>Calculations!D30 * (Burden!F$20)</f>
        <v>82835.362800000003</v>
      </c>
      <c r="E44" s="185">
        <f>Calculations!M30</f>
        <v>8.4999999999999992E-2</v>
      </c>
      <c r="F44" s="190">
        <v>0.5</v>
      </c>
      <c r="G44" s="188">
        <v>9136.9592437078718</v>
      </c>
      <c r="H44" s="187"/>
      <c r="I44" s="188">
        <v>42584.018194656594</v>
      </c>
      <c r="J44" s="189">
        <v>8.299999999999999E-2</v>
      </c>
      <c r="K44" s="190">
        <v>0.4</v>
      </c>
      <c r="L44" s="208">
        <f t="shared" si="0"/>
        <v>22752.109752573408</v>
      </c>
      <c r="O44" s="193"/>
    </row>
    <row r="45" spans="2:15" x14ac:dyDescent="0.35">
      <c r="B45" s="2" t="str">
        <f>Calculations!B31</f>
        <v/>
      </c>
      <c r="C45" s="2" t="str">
        <f>Calculations!C31</f>
        <v>Paktika</v>
      </c>
      <c r="D45" s="31">
        <f>Calculations!D31 * (Burden!F$20)</f>
        <v>243389.15639999998</v>
      </c>
      <c r="E45" s="185">
        <f>Calculations!M31</f>
        <v>3.1E-2</v>
      </c>
      <c r="F45" s="190">
        <v>0.5</v>
      </c>
      <c r="G45" s="188">
        <v>9791.0642968003267</v>
      </c>
      <c r="H45" s="187"/>
      <c r="I45" s="188">
        <v>125121.54126184039</v>
      </c>
      <c r="J45" s="189">
        <v>2.8999999999999998E-2</v>
      </c>
      <c r="K45" s="190">
        <v>0.4</v>
      </c>
      <c r="L45" s="208">
        <f t="shared" si="0"/>
        <v>25449.118939615</v>
      </c>
      <c r="O45" s="193"/>
    </row>
    <row r="46" spans="2:15" x14ac:dyDescent="0.35">
      <c r="B46" s="2" t="str">
        <f>Calculations!B32</f>
        <v/>
      </c>
      <c r="C46" s="2" t="str">
        <f>Calculations!C32</f>
        <v>Paktya</v>
      </c>
      <c r="D46" s="31">
        <f>Calculations!D32 * (Burden!F$20)</f>
        <v>309108.95999999996</v>
      </c>
      <c r="E46" s="185">
        <f>Calculations!M32</f>
        <v>2.1999999999999999E-2</v>
      </c>
      <c r="F46" s="190">
        <v>0.5</v>
      </c>
      <c r="G46" s="188">
        <v>8824.7265740256553</v>
      </c>
      <c r="H46" s="187"/>
      <c r="I46" s="188">
        <v>158906.78970710534</v>
      </c>
      <c r="J46" s="189">
        <v>1.9999999999999997E-2</v>
      </c>
      <c r="K46" s="190">
        <v>0.4</v>
      </c>
      <c r="L46" s="208">
        <f t="shared" si="0"/>
        <v>23603.320100970872</v>
      </c>
      <c r="O46" s="193"/>
    </row>
    <row r="47" spans="2:15" x14ac:dyDescent="0.35">
      <c r="B47" s="2" t="str">
        <f>Calculations!B33</f>
        <v/>
      </c>
      <c r="C47" s="2" t="str">
        <f>Calculations!C33</f>
        <v>Panjsher</v>
      </c>
      <c r="D47" s="31">
        <f>Calculations!D33 * (Burden!F$20)</f>
        <v>85925.350799999986</v>
      </c>
      <c r="E47" s="185">
        <f>Calculations!M33</f>
        <v>5.2999999999999999E-2</v>
      </c>
      <c r="F47" s="190">
        <v>0.5</v>
      </c>
      <c r="G47" s="188">
        <v>5909.6827435165351</v>
      </c>
      <c r="H47" s="187"/>
      <c r="I47" s="188">
        <v>44172.519781001676</v>
      </c>
      <c r="J47" s="189">
        <v>5.0999999999999997E-2</v>
      </c>
      <c r="K47" s="190">
        <v>0.4</v>
      </c>
      <c r="L47" s="208">
        <f t="shared" si="0"/>
        <v>14933.06698631068</v>
      </c>
      <c r="O47" s="193"/>
    </row>
    <row r="48" spans="2:15" x14ac:dyDescent="0.35">
      <c r="B48" s="2" t="str">
        <f>Calculations!B34</f>
        <v/>
      </c>
      <c r="C48" s="2" t="str">
        <f>Calculations!C34</f>
        <v>Parwan</v>
      </c>
      <c r="D48" s="31">
        <f>Calculations!D34 * (Burden!F$20)</f>
        <v>372227.886</v>
      </c>
      <c r="E48" s="185">
        <f>Calculations!M34</f>
        <v>2.1568320150697338E-2</v>
      </c>
      <c r="F48" s="190">
        <v>0.5</v>
      </c>
      <c r="G48" s="188">
        <v>10418.188487627593</v>
      </c>
      <c r="H48" s="187"/>
      <c r="I48" s="188">
        <v>191354.9785283558</v>
      </c>
      <c r="J48" s="189">
        <v>1.9568320150697337E-2</v>
      </c>
      <c r="K48" s="190">
        <v>0.4</v>
      </c>
      <c r="L48" s="208">
        <f t="shared" si="0"/>
        <v>27921.20387416198</v>
      </c>
      <c r="O48" s="193"/>
    </row>
    <row r="49" spans="2:15" x14ac:dyDescent="0.35">
      <c r="B49" s="2" t="str">
        <f>Calculations!B35</f>
        <v/>
      </c>
      <c r="C49" s="2" t="str">
        <f>Calculations!C35</f>
        <v>Samangan</v>
      </c>
      <c r="D49" s="31">
        <f>Calculations!D35 * (Burden!F$20)</f>
        <v>217283.43959999998</v>
      </c>
      <c r="E49" s="185">
        <f>Calculations!M35</f>
        <v>4.1510526804079829E-2</v>
      </c>
      <c r="F49" s="190">
        <v>0.5</v>
      </c>
      <c r="G49" s="188">
        <v>11704.472775774835</v>
      </c>
      <c r="H49" s="187"/>
      <c r="I49" s="188">
        <v>111701.10967780981</v>
      </c>
      <c r="J49" s="189">
        <v>3.9510526804079828E-2</v>
      </c>
      <c r="K49" s="190">
        <v>0.4</v>
      </c>
      <c r="L49" s="208">
        <f t="shared" si="0"/>
        <v>29900.361118281249</v>
      </c>
      <c r="O49" s="193"/>
    </row>
    <row r="50" spans="2:15" x14ac:dyDescent="0.35">
      <c r="B50" s="2" t="str">
        <f>Calculations!B36</f>
        <v/>
      </c>
      <c r="C50" s="2" t="str">
        <f>Calculations!C36</f>
        <v>Sar-e-Pul</v>
      </c>
      <c r="D50" s="31">
        <f>Calculations!D36 * (Burden!F$20)</f>
        <v>313428.88439999998</v>
      </c>
      <c r="E50" s="185">
        <f>Calculations!M36</f>
        <v>1.5564502649731799E-2</v>
      </c>
      <c r="F50" s="190">
        <v>0.5</v>
      </c>
      <c r="G50" s="188">
        <v>6330.5471521182508</v>
      </c>
      <c r="H50" s="187"/>
      <c r="I50" s="188">
        <v>161127.5772189956</v>
      </c>
      <c r="J50" s="189">
        <v>1.3564502649731799E-2</v>
      </c>
      <c r="K50" s="190">
        <v>0.4</v>
      </c>
      <c r="L50" s="208">
        <f t="shared" si="0"/>
        <v>17662.48369311143</v>
      </c>
      <c r="O50" s="193"/>
    </row>
    <row r="51" spans="2:15" x14ac:dyDescent="0.35">
      <c r="B51" s="2" t="str">
        <f>Calculations!B37</f>
        <v/>
      </c>
      <c r="C51" s="2" t="str">
        <f>Calculations!C37</f>
        <v/>
      </c>
      <c r="D51" s="31" t="e">
        <f>Calculations!D37 * (Burden!F$20)</f>
        <v>#VALUE!</v>
      </c>
      <c r="E51" s="185" t="str">
        <f>Calculations!M37</f>
        <v/>
      </c>
      <c r="F51" s="190"/>
      <c r="G51" s="188"/>
      <c r="H51" s="187"/>
      <c r="I51" s="188"/>
      <c r="J51" s="189"/>
      <c r="K51" s="190"/>
      <c r="L51" s="208" t="e">
        <f t="shared" si="0"/>
        <v>#VALUE!</v>
      </c>
      <c r="O51" s="193"/>
    </row>
    <row r="52" spans="2:15" x14ac:dyDescent="0.35">
      <c r="B52" s="2" t="str">
        <f>Calculations!B38</f>
        <v/>
      </c>
      <c r="C52" s="2" t="str">
        <f>Calculations!C38</f>
        <v/>
      </c>
      <c r="D52" s="31" t="e">
        <f>Calculations!D38 * (Burden!F$20)</f>
        <v>#VALUE!</v>
      </c>
      <c r="E52" s="185" t="str">
        <f>Calculations!M38</f>
        <v/>
      </c>
      <c r="F52" s="190"/>
      <c r="G52" s="188"/>
      <c r="H52" s="187"/>
      <c r="I52" s="188"/>
      <c r="J52" s="189"/>
      <c r="K52" s="190"/>
      <c r="L52" s="208" t="e">
        <f t="shared" si="0"/>
        <v>#VALUE!</v>
      </c>
      <c r="O52" s="193"/>
    </row>
    <row r="53" spans="2:15" x14ac:dyDescent="0.35">
      <c r="B53" s="2" t="str">
        <f>Calculations!B39</f>
        <v/>
      </c>
      <c r="C53" s="2" t="str">
        <f>Calculations!C39</f>
        <v/>
      </c>
      <c r="D53" s="31" t="e">
        <f>Calculations!D39 * (Burden!F$20)</f>
        <v>#VALUE!</v>
      </c>
      <c r="E53" s="185" t="str">
        <f>Calculations!M39</f>
        <v/>
      </c>
      <c r="F53" s="190"/>
      <c r="G53" s="188"/>
      <c r="H53" s="187"/>
      <c r="I53" s="188"/>
      <c r="J53" s="189"/>
      <c r="K53" s="190"/>
      <c r="L53" s="208" t="e">
        <f t="shared" si="0"/>
        <v>#VALUE!</v>
      </c>
      <c r="O53" s="193"/>
    </row>
    <row r="54" spans="2:15" x14ac:dyDescent="0.35">
      <c r="B54" s="2" t="str">
        <f>Calculations!B40</f>
        <v/>
      </c>
      <c r="C54" s="2" t="str">
        <f>Calculations!C40</f>
        <v/>
      </c>
      <c r="D54" s="31" t="e">
        <f>Calculations!D40 * (Burden!F$20)</f>
        <v>#VALUE!</v>
      </c>
      <c r="E54" s="185" t="str">
        <f>Calculations!M40</f>
        <v/>
      </c>
      <c r="F54" s="190"/>
      <c r="G54" s="188"/>
      <c r="H54" s="187"/>
      <c r="I54" s="188"/>
      <c r="J54" s="189"/>
      <c r="K54" s="190"/>
      <c r="L54" s="208" t="e">
        <f t="shared" si="0"/>
        <v>#VALUE!</v>
      </c>
      <c r="O54" s="193"/>
    </row>
    <row r="55" spans="2:15" x14ac:dyDescent="0.35">
      <c r="B55" s="2" t="str">
        <f>Calculations!B41</f>
        <v/>
      </c>
      <c r="C55" s="2" t="str">
        <f>Calculations!C41</f>
        <v/>
      </c>
      <c r="D55" s="31" t="e">
        <f>Calculations!D41 * (Burden!F$20)</f>
        <v>#VALUE!</v>
      </c>
      <c r="E55" s="185" t="str">
        <f>Calculations!M41</f>
        <v/>
      </c>
      <c r="F55" s="192"/>
      <c r="G55" s="192"/>
      <c r="H55" s="187"/>
      <c r="I55" s="188"/>
      <c r="J55" s="189"/>
      <c r="K55" s="190"/>
      <c r="L55" s="208" t="e">
        <f t="shared" si="0"/>
        <v>#VALUE!</v>
      </c>
      <c r="O55" s="193"/>
    </row>
    <row r="56" spans="2:15" x14ac:dyDescent="0.35">
      <c r="B56" s="2" t="str">
        <f>Calculations!B42</f>
        <v/>
      </c>
      <c r="C56" s="2" t="str">
        <f>Calculations!C42</f>
        <v/>
      </c>
      <c r="D56" s="31" t="e">
        <f>Calculations!D42 * (Burden!F$20)</f>
        <v>#VALUE!</v>
      </c>
      <c r="E56" s="185" t="str">
        <f>Calculations!M42</f>
        <v/>
      </c>
      <c r="F56" s="192"/>
      <c r="G56" s="192"/>
      <c r="H56" s="187"/>
      <c r="I56" s="188"/>
      <c r="J56" s="189"/>
      <c r="K56" s="190"/>
      <c r="L56" s="208" t="e">
        <f t="shared" si="0"/>
        <v>#VALUE!</v>
      </c>
      <c r="O56" s="193"/>
    </row>
    <row r="57" spans="2:15" x14ac:dyDescent="0.35">
      <c r="B57" s="2" t="str">
        <f>Calculations!B43</f>
        <v/>
      </c>
      <c r="C57" s="2" t="str">
        <f>Calculations!C43</f>
        <v/>
      </c>
      <c r="D57" s="31" t="e">
        <f>Calculations!D43 * (Burden!F$20)</f>
        <v>#VALUE!</v>
      </c>
      <c r="E57" s="185" t="str">
        <f>Calculations!M43</f>
        <v/>
      </c>
      <c r="F57" s="192"/>
      <c r="G57" s="192"/>
      <c r="H57" s="187"/>
      <c r="I57" s="188"/>
      <c r="J57" s="189"/>
      <c r="K57" s="190"/>
      <c r="L57" s="208" t="e">
        <f t="shared" ref="L57:L99" si="1">G57* (D57/I57)*(E57/J57)*(F57/K57)</f>
        <v>#VALUE!</v>
      </c>
    </row>
    <row r="58" spans="2:15" x14ac:dyDescent="0.35">
      <c r="B58" s="2" t="str">
        <f>Calculations!B44</f>
        <v/>
      </c>
      <c r="C58" s="2" t="str">
        <f>Calculations!C44</f>
        <v/>
      </c>
      <c r="D58" s="31" t="e">
        <f>Calculations!D44 * (Burden!F$20)</f>
        <v>#VALUE!</v>
      </c>
      <c r="E58" s="185" t="str">
        <f>Calculations!M44</f>
        <v/>
      </c>
      <c r="F58" s="192"/>
      <c r="G58" s="192"/>
      <c r="H58" s="187"/>
      <c r="I58" s="188"/>
      <c r="J58" s="189"/>
      <c r="K58" s="190"/>
      <c r="L58" s="208" t="e">
        <f t="shared" si="1"/>
        <v>#VALUE!</v>
      </c>
      <c r="O58" s="186" t="s">
        <v>349</v>
      </c>
    </row>
    <row r="59" spans="2:15" x14ac:dyDescent="0.35">
      <c r="B59" s="2" t="str">
        <f>Calculations!B45</f>
        <v/>
      </c>
      <c r="C59" s="2" t="str">
        <f>Calculations!C45</f>
        <v/>
      </c>
      <c r="D59" s="31" t="e">
        <f>Calculations!D45 * (Burden!F$20)</f>
        <v>#VALUE!</v>
      </c>
      <c r="E59" s="185" t="str">
        <f>Calculations!M45</f>
        <v/>
      </c>
      <c r="F59" s="192"/>
      <c r="G59" s="192"/>
      <c r="H59" s="187"/>
      <c r="I59" s="188"/>
      <c r="J59" s="189"/>
      <c r="K59" s="190"/>
      <c r="L59" s="208" t="e">
        <f t="shared" si="1"/>
        <v>#VALUE!</v>
      </c>
    </row>
    <row r="60" spans="2:15" x14ac:dyDescent="0.35">
      <c r="B60" s="2" t="str">
        <f>Calculations!B46</f>
        <v/>
      </c>
      <c r="C60" s="2" t="str">
        <f>Calculations!C46</f>
        <v/>
      </c>
      <c r="D60" s="31" t="e">
        <f>Calculations!D46 * (Burden!F$20)</f>
        <v>#VALUE!</v>
      </c>
      <c r="E60" s="185" t="str">
        <f>Calculations!M46</f>
        <v/>
      </c>
      <c r="F60" s="192"/>
      <c r="G60" s="192"/>
      <c r="H60" s="187"/>
      <c r="I60" s="188"/>
      <c r="J60" s="189"/>
      <c r="K60" s="190"/>
      <c r="L60" s="208" t="e">
        <f t="shared" si="1"/>
        <v>#VALUE!</v>
      </c>
    </row>
    <row r="61" spans="2:15" x14ac:dyDescent="0.35">
      <c r="B61" s="2" t="str">
        <f>Calculations!B47</f>
        <v/>
      </c>
      <c r="C61" s="2" t="str">
        <f>Calculations!C47</f>
        <v/>
      </c>
      <c r="D61" s="31" t="e">
        <f>Calculations!D47 * (Burden!F$20)</f>
        <v>#VALUE!</v>
      </c>
      <c r="E61" s="185" t="str">
        <f>Calculations!M47</f>
        <v/>
      </c>
      <c r="F61" s="192"/>
      <c r="G61" s="192"/>
      <c r="H61" s="187"/>
      <c r="I61" s="188"/>
      <c r="J61" s="189"/>
      <c r="K61" s="190"/>
      <c r="L61" s="208" t="e">
        <f t="shared" si="1"/>
        <v>#VALUE!</v>
      </c>
    </row>
    <row r="62" spans="2:15" x14ac:dyDescent="0.35">
      <c r="B62" s="2" t="str">
        <f>Calculations!B48</f>
        <v/>
      </c>
      <c r="C62" s="2" t="str">
        <f>Calculations!C48</f>
        <v/>
      </c>
      <c r="D62" s="31" t="e">
        <f>Calculations!D48 * (Burden!F$20)</f>
        <v>#VALUE!</v>
      </c>
      <c r="E62" s="185" t="str">
        <f>Calculations!M48</f>
        <v/>
      </c>
      <c r="F62" s="192"/>
      <c r="G62" s="192"/>
      <c r="H62" s="187"/>
      <c r="I62" s="188"/>
      <c r="J62" s="189"/>
      <c r="K62" s="190"/>
      <c r="L62" s="208" t="e">
        <f t="shared" si="1"/>
        <v>#VALUE!</v>
      </c>
    </row>
    <row r="63" spans="2:15" x14ac:dyDescent="0.35">
      <c r="B63" s="2" t="str">
        <f>Calculations!B49</f>
        <v/>
      </c>
      <c r="C63" s="2" t="str">
        <f>Calculations!C49</f>
        <v/>
      </c>
      <c r="D63" s="31" t="e">
        <f>Calculations!D49 * (Burden!F$20)</f>
        <v>#VALUE!</v>
      </c>
      <c r="E63" s="185" t="str">
        <f>Calculations!M49</f>
        <v/>
      </c>
      <c r="F63" s="192"/>
      <c r="G63" s="192"/>
      <c r="H63" s="187"/>
      <c r="I63" s="188"/>
      <c r="J63" s="189"/>
      <c r="K63" s="190"/>
      <c r="L63" s="208" t="e">
        <f t="shared" si="1"/>
        <v>#VALUE!</v>
      </c>
    </row>
    <row r="64" spans="2:15" x14ac:dyDescent="0.35">
      <c r="B64" s="2" t="str">
        <f>Calculations!B50</f>
        <v/>
      </c>
      <c r="C64" s="2" t="str">
        <f>Calculations!C50</f>
        <v/>
      </c>
      <c r="D64" s="31" t="e">
        <f>Calculations!D50 * (Burden!F$20)</f>
        <v>#VALUE!</v>
      </c>
      <c r="E64" s="185" t="str">
        <f>Calculations!M50</f>
        <v/>
      </c>
      <c r="F64" s="192"/>
      <c r="G64" s="192"/>
      <c r="H64" s="187"/>
      <c r="I64" s="188"/>
      <c r="J64" s="189"/>
      <c r="K64" s="190"/>
      <c r="L64" s="208" t="e">
        <f t="shared" si="1"/>
        <v>#VALUE!</v>
      </c>
    </row>
    <row r="65" spans="2:12" x14ac:dyDescent="0.35">
      <c r="B65" s="2" t="str">
        <f>Calculations!B51</f>
        <v/>
      </c>
      <c r="C65" s="2" t="str">
        <f>Calculations!C51</f>
        <v/>
      </c>
      <c r="D65" s="31" t="e">
        <f>Calculations!D51 * (Burden!F$20)</f>
        <v>#VALUE!</v>
      </c>
      <c r="E65" s="185" t="str">
        <f>Calculations!M51</f>
        <v/>
      </c>
      <c r="F65" s="192"/>
      <c r="G65" s="192"/>
      <c r="H65" s="187"/>
      <c r="I65" s="188"/>
      <c r="J65" s="189"/>
      <c r="K65" s="190"/>
      <c r="L65" s="208" t="e">
        <f t="shared" si="1"/>
        <v>#VALUE!</v>
      </c>
    </row>
    <row r="66" spans="2:12" x14ac:dyDescent="0.35">
      <c r="B66" s="2" t="str">
        <f>Calculations!B52</f>
        <v/>
      </c>
      <c r="C66" s="2" t="str">
        <f>Calculations!C52</f>
        <v/>
      </c>
      <c r="D66" s="31" t="e">
        <f>Calculations!D52 * (Burden!F$20)</f>
        <v>#VALUE!</v>
      </c>
      <c r="E66" s="185" t="str">
        <f>Calculations!M52</f>
        <v/>
      </c>
      <c r="F66" s="192"/>
      <c r="G66" s="192"/>
      <c r="H66" s="187"/>
      <c r="I66" s="188"/>
      <c r="J66" s="189"/>
      <c r="K66" s="190"/>
      <c r="L66" s="208" t="e">
        <f t="shared" si="1"/>
        <v>#VALUE!</v>
      </c>
    </row>
    <row r="67" spans="2:12" x14ac:dyDescent="0.35">
      <c r="B67" s="2" t="str">
        <f>Calculations!B53</f>
        <v/>
      </c>
      <c r="C67" s="2" t="str">
        <f>Calculations!C53</f>
        <v/>
      </c>
      <c r="D67" s="31" t="e">
        <f>Calculations!D53 * (Burden!F$20)</f>
        <v>#VALUE!</v>
      </c>
      <c r="E67" s="185" t="str">
        <f>Calculations!M53</f>
        <v/>
      </c>
      <c r="F67" s="192"/>
      <c r="G67" s="192"/>
      <c r="H67" s="187"/>
      <c r="I67" s="188"/>
      <c r="J67" s="189"/>
      <c r="K67" s="190"/>
      <c r="L67" s="208" t="e">
        <f t="shared" si="1"/>
        <v>#VALUE!</v>
      </c>
    </row>
    <row r="68" spans="2:12" x14ac:dyDescent="0.35">
      <c r="B68" s="2" t="str">
        <f>Calculations!B54</f>
        <v/>
      </c>
      <c r="C68" s="2" t="str">
        <f>Calculations!C54</f>
        <v/>
      </c>
      <c r="D68" s="31" t="e">
        <f>Calculations!D54 * (Burden!F$20)</f>
        <v>#VALUE!</v>
      </c>
      <c r="E68" s="185" t="str">
        <f>Calculations!M54</f>
        <v/>
      </c>
      <c r="F68" s="192"/>
      <c r="G68" s="192"/>
      <c r="H68" s="187"/>
      <c r="I68" s="188"/>
      <c r="J68" s="189"/>
      <c r="K68" s="190"/>
      <c r="L68" s="208" t="e">
        <f t="shared" si="1"/>
        <v>#VALUE!</v>
      </c>
    </row>
    <row r="69" spans="2:12" x14ac:dyDescent="0.35">
      <c r="B69" s="2" t="str">
        <f>Calculations!B55</f>
        <v/>
      </c>
      <c r="C69" s="2" t="str">
        <f>Calculations!C55</f>
        <v/>
      </c>
      <c r="D69" s="31" t="e">
        <f>Calculations!D55 * (Burden!F$20)</f>
        <v>#VALUE!</v>
      </c>
      <c r="E69" s="185" t="str">
        <f>Calculations!M55</f>
        <v/>
      </c>
      <c r="F69" s="192"/>
      <c r="G69" s="192"/>
      <c r="H69" s="187"/>
      <c r="I69" s="188"/>
      <c r="J69" s="189"/>
      <c r="K69" s="190"/>
      <c r="L69" s="208" t="e">
        <f t="shared" si="1"/>
        <v>#VALUE!</v>
      </c>
    </row>
    <row r="70" spans="2:12" x14ac:dyDescent="0.35">
      <c r="B70" s="2" t="str">
        <f>Calculations!B56</f>
        <v/>
      </c>
      <c r="C70" s="2" t="str">
        <f>Calculations!C56</f>
        <v/>
      </c>
      <c r="D70" s="31" t="e">
        <f>Calculations!D56 * (Burden!F$20)</f>
        <v>#VALUE!</v>
      </c>
      <c r="E70" s="185" t="str">
        <f>Calculations!M56</f>
        <v/>
      </c>
      <c r="F70" s="192"/>
      <c r="G70" s="192"/>
      <c r="H70" s="187"/>
      <c r="I70" s="188"/>
      <c r="J70" s="189"/>
      <c r="K70" s="190"/>
      <c r="L70" s="208" t="e">
        <f t="shared" si="1"/>
        <v>#VALUE!</v>
      </c>
    </row>
    <row r="71" spans="2:12" x14ac:dyDescent="0.35">
      <c r="B71" s="2" t="str">
        <f>Calculations!B57</f>
        <v/>
      </c>
      <c r="C71" s="2" t="str">
        <f>Calculations!C57</f>
        <v/>
      </c>
      <c r="D71" s="31" t="e">
        <f>Calculations!D57 * (Burden!F$20)</f>
        <v>#VALUE!</v>
      </c>
      <c r="E71" s="185" t="str">
        <f>Calculations!M57</f>
        <v/>
      </c>
      <c r="F71" s="192"/>
      <c r="G71" s="192"/>
      <c r="H71" s="187"/>
      <c r="I71" s="188"/>
      <c r="J71" s="189"/>
      <c r="K71" s="190"/>
      <c r="L71" s="208" t="e">
        <f t="shared" si="1"/>
        <v>#VALUE!</v>
      </c>
    </row>
    <row r="72" spans="2:12" x14ac:dyDescent="0.35">
      <c r="B72" s="2" t="str">
        <f>Calculations!B58</f>
        <v/>
      </c>
      <c r="C72" s="2" t="str">
        <f>Calculations!C58</f>
        <v/>
      </c>
      <c r="D72" s="31" t="e">
        <f>Calculations!D58 * (Burden!F$20)</f>
        <v>#VALUE!</v>
      </c>
      <c r="E72" s="185" t="str">
        <f>Calculations!M58</f>
        <v/>
      </c>
      <c r="F72" s="192"/>
      <c r="G72" s="192"/>
      <c r="H72" s="187"/>
      <c r="I72" s="188"/>
      <c r="J72" s="189"/>
      <c r="K72" s="190"/>
      <c r="L72" s="208" t="e">
        <f t="shared" si="1"/>
        <v>#VALUE!</v>
      </c>
    </row>
    <row r="73" spans="2:12" x14ac:dyDescent="0.35">
      <c r="B73" s="2" t="str">
        <f>Calculations!B59</f>
        <v/>
      </c>
      <c r="C73" s="2" t="str">
        <f>Calculations!C59</f>
        <v/>
      </c>
      <c r="D73" s="31" t="e">
        <f>Calculations!D59 * (Burden!F$20)</f>
        <v>#VALUE!</v>
      </c>
      <c r="E73" s="185" t="str">
        <f>Calculations!M59</f>
        <v/>
      </c>
      <c r="F73" s="192"/>
      <c r="G73" s="192"/>
      <c r="H73" s="187"/>
      <c r="I73" s="188"/>
      <c r="J73" s="189"/>
      <c r="K73" s="190"/>
      <c r="L73" s="208" t="e">
        <f t="shared" si="1"/>
        <v>#VALUE!</v>
      </c>
    </row>
    <row r="74" spans="2:12" x14ac:dyDescent="0.35">
      <c r="B74" s="2" t="str">
        <f>Calculations!B60</f>
        <v/>
      </c>
      <c r="C74" s="2" t="str">
        <f>Calculations!C60</f>
        <v/>
      </c>
      <c r="D74" s="31" t="e">
        <f>Calculations!D60 * (Burden!F$20)</f>
        <v>#VALUE!</v>
      </c>
      <c r="E74" s="185" t="str">
        <f>Calculations!M60</f>
        <v/>
      </c>
      <c r="F74" s="192"/>
      <c r="G74" s="192"/>
      <c r="H74" s="187"/>
      <c r="I74" s="188"/>
      <c r="J74" s="189"/>
      <c r="K74" s="190"/>
      <c r="L74" s="208" t="e">
        <f t="shared" si="1"/>
        <v>#VALUE!</v>
      </c>
    </row>
    <row r="75" spans="2:12" x14ac:dyDescent="0.35">
      <c r="B75" s="2" t="str">
        <f>Calculations!B61</f>
        <v/>
      </c>
      <c r="C75" s="2" t="str">
        <f>Calculations!C61</f>
        <v/>
      </c>
      <c r="D75" s="31" t="e">
        <f>Calculations!D61 * (Burden!F$20)</f>
        <v>#VALUE!</v>
      </c>
      <c r="E75" s="185" t="str">
        <f>Calculations!M61</f>
        <v/>
      </c>
      <c r="F75" s="192"/>
      <c r="G75" s="192"/>
      <c r="H75" s="187"/>
      <c r="I75" s="188"/>
      <c r="J75" s="189"/>
      <c r="K75" s="190"/>
      <c r="L75" s="208" t="e">
        <f t="shared" si="1"/>
        <v>#VALUE!</v>
      </c>
    </row>
    <row r="76" spans="2:12" x14ac:dyDescent="0.35">
      <c r="B76" s="2" t="str">
        <f>Calculations!B62</f>
        <v/>
      </c>
      <c r="C76" s="2" t="str">
        <f>Calculations!C62</f>
        <v/>
      </c>
      <c r="D76" s="31" t="e">
        <f>Calculations!D62 * (Burden!F$20)</f>
        <v>#VALUE!</v>
      </c>
      <c r="E76" s="185" t="str">
        <f>Calculations!M62</f>
        <v/>
      </c>
      <c r="F76" s="192"/>
      <c r="G76" s="192"/>
      <c r="H76" s="187"/>
      <c r="I76" s="188"/>
      <c r="J76" s="189"/>
      <c r="K76" s="190"/>
      <c r="L76" s="208" t="e">
        <f t="shared" si="1"/>
        <v>#VALUE!</v>
      </c>
    </row>
    <row r="77" spans="2:12" x14ac:dyDescent="0.35">
      <c r="B77" s="2" t="str">
        <f>Calculations!B63</f>
        <v/>
      </c>
      <c r="C77" s="2" t="str">
        <f>Calculations!C63</f>
        <v/>
      </c>
      <c r="D77" s="31" t="e">
        <f>Calculations!D63 * (Burden!F$20)</f>
        <v>#VALUE!</v>
      </c>
      <c r="E77" s="185" t="str">
        <f>Calculations!M63</f>
        <v/>
      </c>
      <c r="F77" s="192"/>
      <c r="G77" s="192"/>
      <c r="H77" s="187"/>
      <c r="I77" s="188"/>
      <c r="J77" s="189"/>
      <c r="K77" s="190"/>
      <c r="L77" s="208" t="e">
        <f t="shared" si="1"/>
        <v>#VALUE!</v>
      </c>
    </row>
    <row r="78" spans="2:12" x14ac:dyDescent="0.35">
      <c r="B78" s="2" t="str">
        <f>Calculations!B64</f>
        <v/>
      </c>
      <c r="C78" s="2" t="str">
        <f>Calculations!C64</f>
        <v/>
      </c>
      <c r="D78" s="31" t="e">
        <f>Calculations!D64 * (Burden!F$20)</f>
        <v>#VALUE!</v>
      </c>
      <c r="E78" s="185" t="str">
        <f>Calculations!M64</f>
        <v/>
      </c>
      <c r="F78" s="192"/>
      <c r="G78" s="192"/>
      <c r="H78" s="187"/>
      <c r="I78" s="188"/>
      <c r="J78" s="189"/>
      <c r="K78" s="190"/>
      <c r="L78" s="208" t="e">
        <f t="shared" si="1"/>
        <v>#VALUE!</v>
      </c>
    </row>
    <row r="79" spans="2:12" x14ac:dyDescent="0.35">
      <c r="B79" s="2" t="str">
        <f>Calculations!B65</f>
        <v/>
      </c>
      <c r="C79" s="2" t="str">
        <f>Calculations!C65</f>
        <v/>
      </c>
      <c r="D79" s="31" t="e">
        <f>Calculations!D65 * (Burden!F$20)</f>
        <v>#VALUE!</v>
      </c>
      <c r="E79" s="185" t="str">
        <f>Calculations!M65</f>
        <v/>
      </c>
      <c r="F79" s="192"/>
      <c r="G79" s="192"/>
      <c r="H79" s="187"/>
      <c r="I79" s="188"/>
      <c r="J79" s="189"/>
      <c r="K79" s="190"/>
      <c r="L79" s="208" t="e">
        <f t="shared" si="1"/>
        <v>#VALUE!</v>
      </c>
    </row>
    <row r="80" spans="2:12" x14ac:dyDescent="0.35">
      <c r="B80" s="2" t="str">
        <f>Calculations!B66</f>
        <v/>
      </c>
      <c r="C80" s="2" t="str">
        <f>Calculations!C66</f>
        <v/>
      </c>
      <c r="D80" s="31" t="e">
        <f>Calculations!D66 * (Burden!F$20)</f>
        <v>#VALUE!</v>
      </c>
      <c r="E80" s="185" t="str">
        <f>Calculations!M66</f>
        <v/>
      </c>
      <c r="F80" s="192"/>
      <c r="G80" s="192"/>
      <c r="H80" s="187"/>
      <c r="I80" s="188"/>
      <c r="J80" s="189"/>
      <c r="K80" s="190"/>
      <c r="L80" s="208" t="e">
        <f t="shared" si="1"/>
        <v>#VALUE!</v>
      </c>
    </row>
    <row r="81" spans="2:12" x14ac:dyDescent="0.35">
      <c r="B81" s="2" t="str">
        <f>Calculations!B67</f>
        <v/>
      </c>
      <c r="C81" s="2" t="str">
        <f>Calculations!C67</f>
        <v/>
      </c>
      <c r="D81" s="31" t="e">
        <f>Calculations!D67 * (Burden!F$20)</f>
        <v>#VALUE!</v>
      </c>
      <c r="E81" s="185" t="str">
        <f>Calculations!M67</f>
        <v/>
      </c>
      <c r="F81" s="192"/>
      <c r="G81" s="192"/>
      <c r="H81" s="187"/>
      <c r="I81" s="188"/>
      <c r="J81" s="189"/>
      <c r="K81" s="190"/>
      <c r="L81" s="208" t="e">
        <f t="shared" si="1"/>
        <v>#VALUE!</v>
      </c>
    </row>
    <row r="82" spans="2:12" x14ac:dyDescent="0.35">
      <c r="B82" s="2" t="str">
        <f>Calculations!B68</f>
        <v/>
      </c>
      <c r="C82" s="2" t="str">
        <f>Calculations!C68</f>
        <v/>
      </c>
      <c r="D82" s="31" t="e">
        <f>Calculations!D68 * (Burden!F$20)</f>
        <v>#VALUE!</v>
      </c>
      <c r="E82" s="185" t="str">
        <f>Calculations!M68</f>
        <v/>
      </c>
      <c r="F82" s="192"/>
      <c r="G82" s="192"/>
      <c r="H82" s="187"/>
      <c r="I82" s="188"/>
      <c r="J82" s="189"/>
      <c r="K82" s="190"/>
      <c r="L82" s="208" t="e">
        <f t="shared" si="1"/>
        <v>#VALUE!</v>
      </c>
    </row>
    <row r="83" spans="2:12" x14ac:dyDescent="0.35">
      <c r="B83" s="2" t="str">
        <f>Calculations!B69</f>
        <v/>
      </c>
      <c r="C83" s="2" t="str">
        <f>Calculations!C69</f>
        <v/>
      </c>
      <c r="D83" s="31" t="e">
        <f>Calculations!D69 * (Burden!F$20)</f>
        <v>#VALUE!</v>
      </c>
      <c r="E83" s="185" t="str">
        <f>Calculations!M69</f>
        <v/>
      </c>
      <c r="F83" s="192"/>
      <c r="G83" s="192"/>
      <c r="H83" s="187"/>
      <c r="I83" s="188"/>
      <c r="J83" s="189"/>
      <c r="K83" s="190"/>
      <c r="L83" s="208" t="e">
        <f t="shared" si="1"/>
        <v>#VALUE!</v>
      </c>
    </row>
    <row r="84" spans="2:12" x14ac:dyDescent="0.35">
      <c r="B84" s="2" t="str">
        <f>Calculations!B70</f>
        <v/>
      </c>
      <c r="C84" s="2" t="str">
        <f>Calculations!C70</f>
        <v/>
      </c>
      <c r="D84" s="31" t="e">
        <f>Calculations!D70 * (Burden!F$20)</f>
        <v>#VALUE!</v>
      </c>
      <c r="E84" s="185" t="str">
        <f>Calculations!M70</f>
        <v/>
      </c>
      <c r="F84" s="192"/>
      <c r="G84" s="192"/>
      <c r="H84" s="187"/>
      <c r="I84" s="188"/>
      <c r="J84" s="189"/>
      <c r="K84" s="190"/>
      <c r="L84" s="208" t="e">
        <f t="shared" si="1"/>
        <v>#VALUE!</v>
      </c>
    </row>
    <row r="85" spans="2:12" x14ac:dyDescent="0.35">
      <c r="B85" s="2" t="str">
        <f>Calculations!B71</f>
        <v/>
      </c>
      <c r="C85" s="2" t="str">
        <f>Calculations!C71</f>
        <v/>
      </c>
      <c r="D85" s="31" t="e">
        <f>Calculations!D71 * (Burden!F$20)</f>
        <v>#VALUE!</v>
      </c>
      <c r="E85" s="185" t="str">
        <f>Calculations!M71</f>
        <v/>
      </c>
      <c r="F85" s="192"/>
      <c r="G85" s="192"/>
      <c r="H85" s="187"/>
      <c r="I85" s="188"/>
      <c r="J85" s="189"/>
      <c r="K85" s="190"/>
      <c r="L85" s="208" t="e">
        <f t="shared" si="1"/>
        <v>#VALUE!</v>
      </c>
    </row>
    <row r="86" spans="2:12" x14ac:dyDescent="0.35">
      <c r="B86" s="2" t="str">
        <f>Calculations!B72</f>
        <v/>
      </c>
      <c r="C86" s="2" t="str">
        <f>Calculations!C72</f>
        <v/>
      </c>
      <c r="D86" s="31" t="e">
        <f>Calculations!D72 * (Burden!F$20)</f>
        <v>#VALUE!</v>
      </c>
      <c r="E86" s="185" t="str">
        <f>Calculations!M72</f>
        <v/>
      </c>
      <c r="F86" s="192"/>
      <c r="G86" s="192"/>
      <c r="H86" s="187"/>
      <c r="I86" s="188"/>
      <c r="J86" s="189"/>
      <c r="K86" s="190"/>
      <c r="L86" s="208" t="e">
        <f t="shared" si="1"/>
        <v>#VALUE!</v>
      </c>
    </row>
    <row r="87" spans="2:12" x14ac:dyDescent="0.35">
      <c r="B87" s="2" t="str">
        <f>Calculations!B73</f>
        <v/>
      </c>
      <c r="C87" s="2" t="str">
        <f>Calculations!C73</f>
        <v/>
      </c>
      <c r="D87" s="31" t="e">
        <f>Calculations!D73 * (Burden!F$20)</f>
        <v>#VALUE!</v>
      </c>
      <c r="E87" s="185" t="str">
        <f>Calculations!M73</f>
        <v/>
      </c>
      <c r="F87" s="192"/>
      <c r="G87" s="192"/>
      <c r="H87" s="187"/>
      <c r="I87" s="188"/>
      <c r="J87" s="189"/>
      <c r="K87" s="190"/>
      <c r="L87" s="208" t="e">
        <f t="shared" si="1"/>
        <v>#VALUE!</v>
      </c>
    </row>
    <row r="88" spans="2:12" x14ac:dyDescent="0.35">
      <c r="B88" s="2" t="str">
        <f>Calculations!B74</f>
        <v/>
      </c>
      <c r="C88" s="2" t="str">
        <f>Calculations!C74</f>
        <v/>
      </c>
      <c r="D88" s="31" t="e">
        <f>Calculations!D74 * (Burden!F$20)</f>
        <v>#VALUE!</v>
      </c>
      <c r="E88" s="185" t="str">
        <f>Calculations!M74</f>
        <v/>
      </c>
      <c r="F88" s="192"/>
      <c r="G88" s="192"/>
      <c r="H88" s="187"/>
      <c r="I88" s="188"/>
      <c r="J88" s="189"/>
      <c r="K88" s="190"/>
      <c r="L88" s="208" t="e">
        <f t="shared" si="1"/>
        <v>#VALUE!</v>
      </c>
    </row>
    <row r="89" spans="2:12" x14ac:dyDescent="0.35">
      <c r="B89" s="2" t="str">
        <f>Calculations!B75</f>
        <v/>
      </c>
      <c r="C89" s="2" t="str">
        <f>Calculations!C75</f>
        <v/>
      </c>
      <c r="D89" s="31" t="e">
        <f>Calculations!D75 * (Burden!F$20)</f>
        <v>#VALUE!</v>
      </c>
      <c r="E89" s="185" t="str">
        <f>Calculations!M75</f>
        <v/>
      </c>
      <c r="F89" s="192"/>
      <c r="G89" s="192"/>
      <c r="H89" s="187"/>
      <c r="I89" s="188"/>
      <c r="J89" s="189"/>
      <c r="K89" s="190"/>
      <c r="L89" s="208" t="e">
        <f t="shared" si="1"/>
        <v>#VALUE!</v>
      </c>
    </row>
    <row r="90" spans="2:12" x14ac:dyDescent="0.35">
      <c r="B90" s="2" t="str">
        <f>Calculations!B76</f>
        <v/>
      </c>
      <c r="C90" s="2" t="str">
        <f>Calculations!C76</f>
        <v/>
      </c>
      <c r="D90" s="31" t="e">
        <f>Calculations!D76 * (Burden!F$20)</f>
        <v>#VALUE!</v>
      </c>
      <c r="E90" s="185" t="str">
        <f>Calculations!M76</f>
        <v/>
      </c>
      <c r="F90" s="192"/>
      <c r="G90" s="192"/>
      <c r="H90" s="187"/>
      <c r="I90" s="188"/>
      <c r="J90" s="189"/>
      <c r="K90" s="190"/>
      <c r="L90" s="208" t="e">
        <f t="shared" si="1"/>
        <v>#VALUE!</v>
      </c>
    </row>
    <row r="91" spans="2:12" x14ac:dyDescent="0.35">
      <c r="B91" s="2" t="str">
        <f>Calculations!B77</f>
        <v/>
      </c>
      <c r="C91" s="2" t="str">
        <f>Calculations!C77</f>
        <v/>
      </c>
      <c r="D91" s="31" t="e">
        <f>Calculations!D77 * (Burden!F$20)</f>
        <v>#VALUE!</v>
      </c>
      <c r="E91" s="185" t="str">
        <f>Calculations!M77</f>
        <v/>
      </c>
      <c r="F91" s="192"/>
      <c r="G91" s="192"/>
      <c r="H91" s="187"/>
      <c r="I91" s="188"/>
      <c r="J91" s="189"/>
      <c r="K91" s="190"/>
      <c r="L91" s="208" t="e">
        <f t="shared" si="1"/>
        <v>#VALUE!</v>
      </c>
    </row>
    <row r="92" spans="2:12" x14ac:dyDescent="0.35">
      <c r="B92" s="2" t="str">
        <f>Calculations!B78</f>
        <v/>
      </c>
      <c r="C92" s="2" t="str">
        <f>Calculations!C78</f>
        <v/>
      </c>
      <c r="D92" s="31" t="e">
        <f>Calculations!D78 * (Burden!F$20)</f>
        <v>#VALUE!</v>
      </c>
      <c r="E92" s="185" t="str">
        <f>Calculations!M78</f>
        <v/>
      </c>
      <c r="F92" s="192"/>
      <c r="G92" s="192"/>
      <c r="H92" s="187"/>
      <c r="I92" s="188"/>
      <c r="J92" s="189"/>
      <c r="K92" s="190"/>
      <c r="L92" s="208" t="e">
        <f t="shared" si="1"/>
        <v>#VALUE!</v>
      </c>
    </row>
    <row r="93" spans="2:12" x14ac:dyDescent="0.35">
      <c r="B93" s="2" t="str">
        <f>Calculations!B79</f>
        <v/>
      </c>
      <c r="C93" s="2" t="str">
        <f>Calculations!C79</f>
        <v/>
      </c>
      <c r="D93" s="31" t="e">
        <f>Calculations!D79 * (Burden!F$20)</f>
        <v>#VALUE!</v>
      </c>
      <c r="E93" s="185" t="str">
        <f>Calculations!M79</f>
        <v/>
      </c>
      <c r="F93" s="192"/>
      <c r="G93" s="192"/>
      <c r="H93" s="187"/>
      <c r="I93" s="188"/>
      <c r="J93" s="189"/>
      <c r="K93" s="190"/>
      <c r="L93" s="208" t="e">
        <f t="shared" si="1"/>
        <v>#VALUE!</v>
      </c>
    </row>
    <row r="94" spans="2:12" x14ac:dyDescent="0.35">
      <c r="B94" s="2" t="str">
        <f>Calculations!B80</f>
        <v/>
      </c>
      <c r="C94" s="2" t="str">
        <f>Calculations!C80</f>
        <v/>
      </c>
      <c r="D94" s="31" t="e">
        <f>Calculations!D80 * (Burden!F$20)</f>
        <v>#VALUE!</v>
      </c>
      <c r="E94" s="185" t="str">
        <f>Calculations!M80</f>
        <v/>
      </c>
      <c r="F94" s="192"/>
      <c r="G94" s="192"/>
      <c r="H94" s="187"/>
      <c r="I94" s="188"/>
      <c r="J94" s="189"/>
      <c r="K94" s="190"/>
      <c r="L94" s="208" t="e">
        <f t="shared" si="1"/>
        <v>#VALUE!</v>
      </c>
    </row>
    <row r="95" spans="2:12" x14ac:dyDescent="0.35">
      <c r="B95" s="2" t="str">
        <f>Calculations!B81</f>
        <v/>
      </c>
      <c r="C95" s="2" t="str">
        <f>Calculations!C81</f>
        <v/>
      </c>
      <c r="D95" s="31" t="e">
        <f>Calculations!D81 * (Burden!F$20)</f>
        <v>#VALUE!</v>
      </c>
      <c r="E95" s="185" t="str">
        <f>Calculations!M81</f>
        <v/>
      </c>
      <c r="F95" s="192"/>
      <c r="G95" s="192"/>
      <c r="H95" s="187"/>
      <c r="I95" s="188"/>
      <c r="J95" s="189"/>
      <c r="K95" s="190"/>
      <c r="L95" s="208" t="e">
        <f t="shared" si="1"/>
        <v>#VALUE!</v>
      </c>
    </row>
    <row r="96" spans="2:12" x14ac:dyDescent="0.35">
      <c r="B96" s="2" t="str">
        <f>Calculations!B82</f>
        <v/>
      </c>
      <c r="C96" s="2" t="str">
        <f>Calculations!C82</f>
        <v/>
      </c>
      <c r="D96" s="31" t="e">
        <f>Calculations!D82 * (Burden!F$20)</f>
        <v>#VALUE!</v>
      </c>
      <c r="E96" s="185" t="str">
        <f>Calculations!M82</f>
        <v/>
      </c>
      <c r="F96" s="192"/>
      <c r="G96" s="192"/>
      <c r="H96" s="187"/>
      <c r="I96" s="188"/>
      <c r="J96" s="189"/>
      <c r="K96" s="190"/>
      <c r="L96" s="208" t="e">
        <f t="shared" si="1"/>
        <v>#VALUE!</v>
      </c>
    </row>
    <row r="97" spans="2:12" x14ac:dyDescent="0.35">
      <c r="B97" s="2" t="str">
        <f>Calculations!B83</f>
        <v/>
      </c>
      <c r="C97" s="2" t="str">
        <f>Calculations!C83</f>
        <v/>
      </c>
      <c r="D97" s="31" t="e">
        <f>Calculations!D83 * (Burden!F$20)</f>
        <v>#VALUE!</v>
      </c>
      <c r="E97" s="185" t="str">
        <f>Calculations!M83</f>
        <v/>
      </c>
      <c r="F97" s="192"/>
      <c r="G97" s="192"/>
      <c r="H97" s="187"/>
      <c r="I97" s="188"/>
      <c r="J97" s="189"/>
      <c r="K97" s="190"/>
      <c r="L97" s="208" t="e">
        <f t="shared" si="1"/>
        <v>#VALUE!</v>
      </c>
    </row>
    <row r="98" spans="2:12" x14ac:dyDescent="0.35">
      <c r="B98" s="2" t="str">
        <f>Calculations!B84</f>
        <v/>
      </c>
      <c r="C98" s="2" t="str">
        <f>Calculations!C84</f>
        <v/>
      </c>
      <c r="D98" s="31" t="e">
        <f>Calculations!D84 * (Burden!F$20)</f>
        <v>#VALUE!</v>
      </c>
      <c r="E98" s="185" t="str">
        <f>Calculations!M84</f>
        <v/>
      </c>
      <c r="F98" s="192"/>
      <c r="G98" s="192"/>
      <c r="H98" s="187"/>
      <c r="I98" s="188"/>
      <c r="J98" s="189"/>
      <c r="K98" s="190"/>
      <c r="L98" s="208" t="e">
        <f t="shared" si="1"/>
        <v>#VALUE!</v>
      </c>
    </row>
    <row r="99" spans="2:12" x14ac:dyDescent="0.35">
      <c r="B99" s="2" t="str">
        <f>Calculations!B85</f>
        <v/>
      </c>
      <c r="C99" s="2" t="str">
        <f>Calculations!C85</f>
        <v/>
      </c>
      <c r="D99" s="31" t="e">
        <f>Calculations!D85 * (Burden!F$20)</f>
        <v>#VALUE!</v>
      </c>
      <c r="E99" s="185" t="str">
        <f>Calculations!M85</f>
        <v/>
      </c>
      <c r="F99" s="192"/>
      <c r="G99" s="192"/>
      <c r="H99" s="187"/>
      <c r="I99" s="188"/>
      <c r="J99" s="189"/>
      <c r="K99" s="190"/>
      <c r="L99" s="208" t="e">
        <f t="shared" si="1"/>
        <v>#VALUE!</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E2D522-361C-4C03-95F0-945F32DBDEAD}">
  <sheetPr codeName="Sheet3"/>
  <dimension ref="B1:DZ587"/>
  <sheetViews>
    <sheetView zoomScale="85" zoomScaleNormal="85" workbookViewId="0">
      <selection activeCell="D3" sqref="D3"/>
    </sheetView>
  </sheetViews>
  <sheetFormatPr defaultRowHeight="15.5" x14ac:dyDescent="0.35"/>
  <cols>
    <col min="1" max="1" width="11.58203125" customWidth="1"/>
    <col min="2" max="18" width="12.83203125" customWidth="1"/>
    <col min="19" max="19" width="11.83203125" bestFit="1" customWidth="1"/>
    <col min="20" max="20" width="13.33203125" bestFit="1" customWidth="1"/>
    <col min="21" max="24" width="13" bestFit="1" customWidth="1"/>
    <col min="25" max="25" width="11.83203125" bestFit="1" customWidth="1"/>
    <col min="26" max="26" width="13" bestFit="1" customWidth="1"/>
    <col min="27" max="27" width="11.5" bestFit="1" customWidth="1"/>
    <col min="28" max="28" width="17.33203125" bestFit="1" customWidth="1"/>
    <col min="29" max="57" width="12.33203125" bestFit="1" customWidth="1"/>
    <col min="58" max="58" width="15.25" bestFit="1" customWidth="1"/>
    <col min="59" max="126" width="16.25" bestFit="1" customWidth="1"/>
    <col min="127" max="127" width="12.33203125" bestFit="1" customWidth="1"/>
    <col min="128" max="224" width="16" bestFit="1" customWidth="1"/>
    <col min="225" max="225" width="16.08203125" bestFit="1" customWidth="1"/>
    <col min="226" max="226" width="16.25" bestFit="1" customWidth="1"/>
    <col min="227" max="323" width="23.58203125" bestFit="1" customWidth="1"/>
    <col min="324" max="325" width="20.75" bestFit="1" customWidth="1"/>
    <col min="326" max="326" width="21.75" bestFit="1" customWidth="1"/>
    <col min="327" max="1214" width="23.08203125" bestFit="1" customWidth="1"/>
    <col min="1215" max="1215" width="26" bestFit="1" customWidth="1"/>
    <col min="1216" max="1216" width="26.25" bestFit="1" customWidth="1"/>
    <col min="1217" max="1217" width="26.5" bestFit="1" customWidth="1"/>
    <col min="1218" max="1218" width="26" bestFit="1" customWidth="1"/>
    <col min="1219" max="1219" width="26.75" bestFit="1" customWidth="1"/>
    <col min="1220" max="1220" width="26" bestFit="1" customWidth="1"/>
    <col min="1221" max="1221" width="25.33203125" bestFit="1" customWidth="1"/>
    <col min="1222" max="1222" width="26.5" bestFit="1" customWidth="1"/>
    <col min="1223" max="1223" width="26.25" bestFit="1" customWidth="1"/>
    <col min="1224" max="1224" width="26" bestFit="1" customWidth="1"/>
    <col min="1225" max="1225" width="26.75" bestFit="1" customWidth="1"/>
    <col min="1226" max="1226" width="26.5" bestFit="1" customWidth="1"/>
  </cols>
  <sheetData>
    <row r="1" spans="2:22" x14ac:dyDescent="0.35">
      <c r="B1" s="11" t="s">
        <v>242</v>
      </c>
      <c r="C1" s="11" t="s">
        <v>243</v>
      </c>
    </row>
    <row r="3" spans="2:22" ht="36" x14ac:dyDescent="0.35">
      <c r="B3" s="143" t="s">
        <v>55</v>
      </c>
      <c r="C3" s="143" t="s">
        <v>56</v>
      </c>
      <c r="D3" s="272" t="s">
        <v>57</v>
      </c>
      <c r="E3" s="144"/>
      <c r="F3" s="144"/>
      <c r="G3" s="144"/>
      <c r="H3" s="144"/>
      <c r="I3" s="144"/>
      <c r="J3" s="144"/>
      <c r="K3" s="144"/>
      <c r="L3" s="144"/>
      <c r="M3" s="144"/>
      <c r="N3" s="144"/>
      <c r="O3" s="144"/>
      <c r="P3" s="144"/>
      <c r="Q3" s="144"/>
      <c r="R3" s="144"/>
      <c r="S3" s="144"/>
      <c r="T3" s="144"/>
      <c r="U3" s="144"/>
      <c r="V3" s="144"/>
    </row>
    <row r="4" spans="2:22" ht="48" x14ac:dyDescent="0.35">
      <c r="B4" s="150" t="s">
        <v>58</v>
      </c>
      <c r="C4" s="150" t="s">
        <v>59</v>
      </c>
      <c r="D4" s="151" t="s">
        <v>60</v>
      </c>
      <c r="E4" s="145" t="s">
        <v>398</v>
      </c>
      <c r="F4" s="145" t="s">
        <v>389</v>
      </c>
      <c r="G4" s="145" t="s">
        <v>390</v>
      </c>
      <c r="H4" s="145" t="s">
        <v>391</v>
      </c>
      <c r="I4" s="146" t="s">
        <v>399</v>
      </c>
      <c r="J4" s="146" t="s">
        <v>392</v>
      </c>
      <c r="K4" s="146" t="s">
        <v>393</v>
      </c>
      <c r="L4" s="146" t="s">
        <v>394</v>
      </c>
      <c r="M4" s="147" t="s">
        <v>400</v>
      </c>
      <c r="N4" s="147" t="s">
        <v>401</v>
      </c>
      <c r="O4" s="147" t="s">
        <v>395</v>
      </c>
      <c r="P4" s="147" t="s">
        <v>396</v>
      </c>
      <c r="Q4" s="148" t="s">
        <v>407</v>
      </c>
      <c r="R4" s="148" t="s">
        <v>403</v>
      </c>
      <c r="S4" s="148" t="s">
        <v>404</v>
      </c>
      <c r="T4" s="148" t="s">
        <v>405</v>
      </c>
      <c r="U4" s="148" t="s">
        <v>406</v>
      </c>
      <c r="V4" s="149" t="s">
        <v>64</v>
      </c>
    </row>
    <row r="5" spans="2:22" x14ac:dyDescent="0.35">
      <c r="B5" s="270" t="str">
        <f>IF(ISBLANK(Prevalence!B45), "",Prevalence!B45)</f>
        <v>Afghanistan</v>
      </c>
      <c r="C5" s="270" t="str">
        <f>IF(ISBLANK(Prevalence!C45), "",Prevalence!C45)</f>
        <v/>
      </c>
      <c r="D5" s="270">
        <f>IF(ISBLANK(Prevalence!D45), "",Prevalence!D45)</f>
        <v>42239854</v>
      </c>
      <c r="E5" s="270">
        <f t="shared" ref="E5:E36" si="0">IF(ISBLANK(F5),IF(ISBLANK(G5),H5,G5),F5)</f>
        <v>0.114</v>
      </c>
      <c r="F5" s="270">
        <f>IF(ISBLANK(Prevalence!E45), "",Prevalence!E45)</f>
        <v>0.114</v>
      </c>
      <c r="G5" s="270" t="str">
        <f>IF(ISBLANK(Prevalence!F45), "",Prevalence!F45)</f>
        <v/>
      </c>
      <c r="H5" s="270" t="str">
        <f>IF(ISBLANK(Prevalence!G45), "",Prevalence!G45)</f>
        <v/>
      </c>
      <c r="I5" s="270">
        <f>IF(ISBLANK(J5),IF(ISBLANK(K5),L5,K5),J5)</f>
        <v>8.3000000000000004E-2</v>
      </c>
      <c r="J5" s="270">
        <f>IF(ISERROR(F5-N5), "",F5-N5)</f>
        <v>8.3000000000000004E-2</v>
      </c>
      <c r="K5" s="270" t="str">
        <f t="shared" ref="K5:L20" si="1">IF(ISERROR(G5-O5), "",G5-O5)</f>
        <v/>
      </c>
      <c r="L5" s="270" t="str">
        <f t="shared" si="1"/>
        <v/>
      </c>
      <c r="M5" s="270">
        <f t="shared" ref="M5:M36" si="2">IF(ISBLANK(N5),IF(ISBLANK(O5),P5,O5),N5)</f>
        <v>3.1E-2</v>
      </c>
      <c r="N5" s="270">
        <f>IF(ISBLANK(Prevalence!H45), "",Prevalence!H45)</f>
        <v>3.1E-2</v>
      </c>
      <c r="O5" s="270" t="str">
        <f>IF(ISBLANK(Prevalence!I45), "",Prevalence!I45)</f>
        <v/>
      </c>
      <c r="P5" s="270" t="str">
        <f>IF(ISBLANK(Prevalence!J45), "",Prevalence!J45)</f>
        <v/>
      </c>
      <c r="Q5" s="270">
        <f>IF(ISBLANK(Prevalence!K45), "",Prevalence!K45)</f>
        <v>6.2370000000000002E-2</v>
      </c>
      <c r="R5" s="270" t="str">
        <f>IF(ISBLANK(Prevalence!I45), "",Prevalence!I45)</f>
        <v/>
      </c>
      <c r="S5" s="270"/>
      <c r="T5" s="270">
        <f>IF(ISBLANK(Prevalence!K45), "",Prevalence!K45)</f>
        <v>6.2370000000000002E-2</v>
      </c>
      <c r="U5" s="270"/>
      <c r="V5" s="270">
        <f>IF(ISBLANK(Prevalence!O45), "",Prevalence!O45)</f>
        <v>9.4E-2</v>
      </c>
    </row>
    <row r="6" spans="2:22" x14ac:dyDescent="0.35">
      <c r="B6" s="270" t="str">
        <f>IF(ISBLANK(Prevalence!B46), "",Prevalence!B46)</f>
        <v/>
      </c>
      <c r="C6" s="270" t="str">
        <f>IF(ISBLANK(Prevalence!C46), "",Prevalence!C46)</f>
        <v/>
      </c>
      <c r="D6" s="270" t="str">
        <f>IF(ISBLANK(Prevalence!D46), "",Prevalence!D46)</f>
        <v/>
      </c>
      <c r="E6" s="270" t="str">
        <f t="shared" si="0"/>
        <v/>
      </c>
      <c r="F6" s="270" t="str">
        <f>IF(ISBLANK(Prevalence!E46), "",Prevalence!E46)</f>
        <v/>
      </c>
      <c r="G6" s="270" t="str">
        <f>IF(ISBLANK(Prevalence!F46), "",Prevalence!F46)</f>
        <v/>
      </c>
      <c r="H6" s="270" t="str">
        <f>IF(ISBLANK(Prevalence!G46), "",Prevalence!G46)</f>
        <v/>
      </c>
      <c r="I6" s="270" t="str">
        <f t="shared" ref="I6:I69" si="3">IF(ISBLANK(J6),IF(ISBLANK(K6),L6,K6),J6)</f>
        <v/>
      </c>
      <c r="J6" s="270" t="str">
        <f t="shared" ref="J6:J69" si="4">IF(ISERROR(F6-N6), "",F6-N6)</f>
        <v/>
      </c>
      <c r="K6" s="270" t="str">
        <f t="shared" si="1"/>
        <v/>
      </c>
      <c r="L6" s="270" t="str">
        <f t="shared" si="1"/>
        <v/>
      </c>
      <c r="M6" s="270" t="str">
        <f t="shared" si="2"/>
        <v/>
      </c>
      <c r="N6" s="270" t="str">
        <f>IF(ISBLANK(Prevalence!H46), "",Prevalence!H46)</f>
        <v/>
      </c>
      <c r="O6" s="270" t="str">
        <f>IF(ISBLANK(Prevalence!I46), "",Prevalence!I46)</f>
        <v/>
      </c>
      <c r="P6" s="270" t="str">
        <f>IF(ISBLANK(Prevalence!J46), "",Prevalence!J46)</f>
        <v/>
      </c>
      <c r="Q6" s="270" t="str">
        <f>IF(ISBLANK(Prevalence!K46), "",Prevalence!K46)</f>
        <v/>
      </c>
      <c r="R6" s="270" t="str">
        <f>IF(ISBLANK(Prevalence!I46), "",Prevalence!I46)</f>
        <v/>
      </c>
      <c r="S6" s="270"/>
      <c r="T6" s="270" t="str">
        <f>IF(ISBLANK(Prevalence!K46), "",Prevalence!K46)</f>
        <v/>
      </c>
      <c r="U6" s="270"/>
      <c r="V6" s="270" t="str">
        <f>IF(ISBLANK(Prevalence!O46), "",Prevalence!O46)</f>
        <v/>
      </c>
    </row>
    <row r="7" spans="2:22" x14ac:dyDescent="0.35">
      <c r="B7" s="270" t="str">
        <f>IF(ISBLANK(Prevalence!B47), "",Prevalence!B47)</f>
        <v/>
      </c>
      <c r="C7" s="270" t="str">
        <f>IF(ISBLANK(Prevalence!C47), "",Prevalence!C47)</f>
        <v>Badakhshan</v>
      </c>
      <c r="D7" s="270">
        <f>IF(ISBLANK(Prevalence!D47), "",Prevalence!D47)</f>
        <v>2680985.34</v>
      </c>
      <c r="E7" s="270">
        <f t="shared" si="0"/>
        <v>9.3475173302648484E-2</v>
      </c>
      <c r="F7" s="270">
        <f>IF(ISBLANK(Prevalence!E47), "",Prevalence!E47)</f>
        <v>9.3475173302648484E-2</v>
      </c>
      <c r="G7" s="270" t="str">
        <f>IF(ISBLANK(Prevalence!F47), "",Prevalence!F47)</f>
        <v/>
      </c>
      <c r="H7" s="270" t="str">
        <f>IF(ISBLANK(Prevalence!G47), "",Prevalence!G47)</f>
        <v/>
      </c>
      <c r="I7" s="270">
        <f t="shared" si="3"/>
        <v>6.3419724847691386E-2</v>
      </c>
      <c r="J7" s="270">
        <f t="shared" si="4"/>
        <v>6.3419724847691386E-2</v>
      </c>
      <c r="K7" s="270" t="str">
        <f t="shared" si="1"/>
        <v/>
      </c>
      <c r="L7" s="270" t="str">
        <f t="shared" si="1"/>
        <v/>
      </c>
      <c r="M7" s="270">
        <f t="shared" si="2"/>
        <v>3.0055448454957098E-2</v>
      </c>
      <c r="N7" s="270">
        <f>IF(ISBLANK(Prevalence!H47), "",Prevalence!H47)</f>
        <v>3.0055448454957098E-2</v>
      </c>
      <c r="O7" s="270" t="str">
        <f>IF(ISBLANK(Prevalence!I47), "",Prevalence!I47)</f>
        <v/>
      </c>
      <c r="P7" s="270" t="str">
        <f>IF(ISBLANK(Prevalence!J47), "",Prevalence!J47)</f>
        <v/>
      </c>
      <c r="Q7" s="270">
        <f>IF(ISBLANK(Prevalence!K47), "",Prevalence!K47)</f>
        <v>6.0584797579868913E-2</v>
      </c>
      <c r="R7" s="270" t="str">
        <f>IF(ISBLANK(Prevalence!I47), "",Prevalence!I47)</f>
        <v/>
      </c>
      <c r="S7" s="270"/>
      <c r="T7" s="270">
        <f>IF(ISBLANK(Prevalence!K47), "",Prevalence!K47)</f>
        <v>6.0584797579868913E-2</v>
      </c>
      <c r="U7" s="270"/>
      <c r="V7" s="270">
        <f>IF(ISBLANK(Prevalence!O47), "",Prevalence!O47)</f>
        <v>0.218</v>
      </c>
    </row>
    <row r="8" spans="2:22" x14ac:dyDescent="0.35">
      <c r="B8" s="270" t="str">
        <f>IF(ISBLANK(Prevalence!B48), "",Prevalence!B48)</f>
        <v/>
      </c>
      <c r="C8" s="270" t="str">
        <f>IF(ISBLANK(Prevalence!C48), "",Prevalence!C48)</f>
        <v>Badghis</v>
      </c>
      <c r="D8" s="270">
        <f>IF(ISBLANK(Prevalence!D48), "",Prevalence!D48)</f>
        <v>1542806.1</v>
      </c>
      <c r="E8" s="270">
        <f t="shared" si="0"/>
        <v>0.13100000000000001</v>
      </c>
      <c r="F8" s="270">
        <f>IF(ISBLANK(Prevalence!E48), "",Prevalence!E48)</f>
        <v>0.13100000000000001</v>
      </c>
      <c r="G8" s="270" t="str">
        <f>IF(ISBLANK(Prevalence!F48), "",Prevalence!F48)</f>
        <v/>
      </c>
      <c r="H8" s="270" t="str">
        <f>IF(ISBLANK(Prevalence!G48), "",Prevalence!G48)</f>
        <v/>
      </c>
      <c r="I8" s="270">
        <f t="shared" si="3"/>
        <v>0.10100000000000001</v>
      </c>
      <c r="J8" s="270">
        <f t="shared" si="4"/>
        <v>0.10100000000000001</v>
      </c>
      <c r="K8" s="270" t="str">
        <f t="shared" si="1"/>
        <v/>
      </c>
      <c r="L8" s="270" t="str">
        <f t="shared" si="1"/>
        <v/>
      </c>
      <c r="M8" s="270">
        <f t="shared" si="2"/>
        <v>0.03</v>
      </c>
      <c r="N8" s="270">
        <f>IF(ISBLANK(Prevalence!H48), "",Prevalence!H48)</f>
        <v>0.03</v>
      </c>
      <c r="O8" s="270" t="str">
        <f>IF(ISBLANK(Prevalence!I48), "",Prevalence!I48)</f>
        <v/>
      </c>
      <c r="P8" s="270" t="str">
        <f>IF(ISBLANK(Prevalence!J48), "",Prevalence!J48)</f>
        <v/>
      </c>
      <c r="Q8" s="270">
        <f>IF(ISBLANK(Prevalence!K48), "",Prevalence!K48)</f>
        <v>6.0479999999999999E-2</v>
      </c>
      <c r="R8" s="270" t="str">
        <f>IF(ISBLANK(Prevalence!I48), "",Prevalence!I48)</f>
        <v/>
      </c>
      <c r="S8" s="270"/>
      <c r="T8" s="270">
        <f>IF(ISBLANK(Prevalence!K48), "",Prevalence!K48)</f>
        <v>6.0479999999999999E-2</v>
      </c>
      <c r="U8" s="270"/>
      <c r="V8" s="270">
        <f>IF(ISBLANK(Prevalence!O48), "",Prevalence!O48)</f>
        <v>0.16600000000000001</v>
      </c>
    </row>
    <row r="9" spans="2:22" x14ac:dyDescent="0.35">
      <c r="B9" s="270" t="str">
        <f>IF(ISBLANK(Prevalence!B49), "",Prevalence!B49)</f>
        <v/>
      </c>
      <c r="C9" s="270" t="str">
        <f>IF(ISBLANK(Prevalence!C49), "",Prevalence!C49)</f>
        <v>Baghlan</v>
      </c>
      <c r="D9" s="270">
        <f>IF(ISBLANK(Prevalence!D49), "",Prevalence!D49)</f>
        <v>2836525.14</v>
      </c>
      <c r="E9" s="270">
        <f t="shared" si="0"/>
        <v>9.8414436446626882E-2</v>
      </c>
      <c r="F9" s="270">
        <f>IF(ISBLANK(Prevalence!E49), "",Prevalence!E49)</f>
        <v>9.8414436446626882E-2</v>
      </c>
      <c r="G9" s="270" t="str">
        <f>IF(ISBLANK(Prevalence!F49), "",Prevalence!F49)</f>
        <v/>
      </c>
      <c r="H9" s="270" t="str">
        <f>IF(ISBLANK(Prevalence!G49), "",Prevalence!G49)</f>
        <v/>
      </c>
      <c r="I9" s="270">
        <f t="shared" si="3"/>
        <v>7.2939994035960826E-2</v>
      </c>
      <c r="J9" s="270">
        <f t="shared" si="4"/>
        <v>7.2939994035960826E-2</v>
      </c>
      <c r="K9" s="270" t="str">
        <f t="shared" si="1"/>
        <v/>
      </c>
      <c r="L9" s="270" t="str">
        <f t="shared" si="1"/>
        <v/>
      </c>
      <c r="M9" s="270">
        <f t="shared" si="2"/>
        <v>2.547444241066605E-2</v>
      </c>
      <c r="N9" s="270">
        <f>IF(ISBLANK(Prevalence!H49), "",Prevalence!H49)</f>
        <v>2.547444241066605E-2</v>
      </c>
      <c r="O9" s="270" t="str">
        <f>IF(ISBLANK(Prevalence!I49), "",Prevalence!I49)</f>
        <v/>
      </c>
      <c r="P9" s="270" t="str">
        <f>IF(ISBLANK(Prevalence!J49), "",Prevalence!J49)</f>
        <v/>
      </c>
      <c r="Q9" s="270">
        <f>IF(ISBLANK(Prevalence!K49), "",Prevalence!K49)</f>
        <v>5.1926696156158837E-2</v>
      </c>
      <c r="R9" s="270" t="str">
        <f>IF(ISBLANK(Prevalence!I49), "",Prevalence!I49)</f>
        <v/>
      </c>
      <c r="S9" s="270"/>
      <c r="T9" s="270">
        <f>IF(ISBLANK(Prevalence!K49), "",Prevalence!K49)</f>
        <v>5.1926696156158837E-2</v>
      </c>
      <c r="U9" s="270"/>
      <c r="V9" s="270">
        <f>IF(ISBLANK(Prevalence!O49), "",Prevalence!O49)</f>
        <v>0.10099999999999999</v>
      </c>
    </row>
    <row r="10" spans="2:22" x14ac:dyDescent="0.35">
      <c r="B10" s="270" t="str">
        <f>IF(ISBLANK(Prevalence!B50), "",Prevalence!B50)</f>
        <v/>
      </c>
      <c r="C10" s="270" t="str">
        <f>IF(ISBLANK(Prevalence!C50), "",Prevalence!C50)</f>
        <v>Balkh</v>
      </c>
      <c r="D10" s="270">
        <f>IF(ISBLANK(Prevalence!D50), "",Prevalence!D50)</f>
        <v>4142095.56</v>
      </c>
      <c r="E10" s="270">
        <f t="shared" si="0"/>
        <v>5.651194319090929E-2</v>
      </c>
      <c r="F10" s="270">
        <f>IF(ISBLANK(Prevalence!E50), "",Prevalence!E50)</f>
        <v>5.651194319090929E-2</v>
      </c>
      <c r="G10" s="270" t="str">
        <f>IF(ISBLANK(Prevalence!F50), "",Prevalence!F50)</f>
        <v/>
      </c>
      <c r="H10" s="270" t="str">
        <f>IF(ISBLANK(Prevalence!G50), "",Prevalence!G50)</f>
        <v/>
      </c>
      <c r="I10" s="270">
        <f t="shared" si="3"/>
        <v>4.4534856865449612E-2</v>
      </c>
      <c r="J10" s="270">
        <f t="shared" si="4"/>
        <v>4.4534856865449612E-2</v>
      </c>
      <c r="K10" s="270" t="str">
        <f t="shared" si="1"/>
        <v/>
      </c>
      <c r="L10" s="270" t="str">
        <f t="shared" si="1"/>
        <v/>
      </c>
      <c r="M10" s="270">
        <f t="shared" si="2"/>
        <v>1.1977086325459676E-2</v>
      </c>
      <c r="N10" s="270">
        <f>IF(ISBLANK(Prevalence!H50), "",Prevalence!H50)</f>
        <v>1.1977086325459676E-2</v>
      </c>
      <c r="O10" s="270" t="str">
        <f>IF(ISBLANK(Prevalence!I50), "",Prevalence!I50)</f>
        <v/>
      </c>
      <c r="P10" s="270" t="str">
        <f>IF(ISBLANK(Prevalence!J50), "",Prevalence!J50)</f>
        <v/>
      </c>
      <c r="Q10" s="270">
        <f>IF(ISBLANK(Prevalence!K50), "",Prevalence!K50)</f>
        <v>2.6416693155118787E-2</v>
      </c>
      <c r="R10" s="270" t="str">
        <f>IF(ISBLANK(Prevalence!I50), "",Prevalence!I50)</f>
        <v/>
      </c>
      <c r="S10" s="270"/>
      <c r="T10" s="270">
        <f>IF(ISBLANK(Prevalence!K50), "",Prevalence!K50)</f>
        <v>2.6416693155118787E-2</v>
      </c>
      <c r="U10" s="270"/>
      <c r="V10" s="270">
        <f>IF(ISBLANK(Prevalence!O50), "",Prevalence!O50)</f>
        <v>0.16200000000000001</v>
      </c>
    </row>
    <row r="11" spans="2:22" x14ac:dyDescent="0.35">
      <c r="B11" s="270" t="str">
        <f>IF(ISBLANK(Prevalence!B51), "",Prevalence!B51)</f>
        <v/>
      </c>
      <c r="C11" s="270" t="str">
        <f>IF(ISBLANK(Prevalence!C51), "",Prevalence!C51)</f>
        <v>Bamyan</v>
      </c>
      <c r="D11" s="270">
        <f>IF(ISBLANK(Prevalence!D51), "",Prevalence!D51)</f>
        <v>1391176.98</v>
      </c>
      <c r="E11" s="270">
        <f t="shared" si="0"/>
        <v>4.9807175082149227E-2</v>
      </c>
      <c r="F11" s="270">
        <f>IF(ISBLANK(Prevalence!E51), "",Prevalence!E51)</f>
        <v>4.9807175082149227E-2</v>
      </c>
      <c r="G11" s="270" t="str">
        <f>IF(ISBLANK(Prevalence!F51), "",Prevalence!F51)</f>
        <v/>
      </c>
      <c r="H11" s="270" t="str">
        <f>IF(ISBLANK(Prevalence!G51), "",Prevalence!G51)</f>
        <v/>
      </c>
      <c r="I11" s="270">
        <f t="shared" si="3"/>
        <v>3.8159318740317215E-2</v>
      </c>
      <c r="J11" s="270">
        <f t="shared" si="4"/>
        <v>3.8159318740317215E-2</v>
      </c>
      <c r="K11" s="270" t="str">
        <f t="shared" si="1"/>
        <v/>
      </c>
      <c r="L11" s="270" t="str">
        <f t="shared" si="1"/>
        <v/>
      </c>
      <c r="M11" s="270">
        <f t="shared" si="2"/>
        <v>1.1647856341832014E-2</v>
      </c>
      <c r="N11" s="270">
        <f>IF(ISBLANK(Prevalence!H51), "",Prevalence!H51)</f>
        <v>1.1647856341832014E-2</v>
      </c>
      <c r="O11" s="270" t="str">
        <f>IF(ISBLANK(Prevalence!I51), "",Prevalence!I51)</f>
        <v/>
      </c>
      <c r="P11" s="270" t="str">
        <f>IF(ISBLANK(Prevalence!J51), "",Prevalence!J51)</f>
        <v/>
      </c>
      <c r="Q11" s="270">
        <f>IF(ISBLANK(Prevalence!K51), "",Prevalence!K51)</f>
        <v>2.5794448486062504E-2</v>
      </c>
      <c r="R11" s="270" t="str">
        <f>IF(ISBLANK(Prevalence!I51), "",Prevalence!I51)</f>
        <v/>
      </c>
      <c r="S11" s="270"/>
      <c r="T11" s="270">
        <f>IF(ISBLANK(Prevalence!K51), "",Prevalence!K51)</f>
        <v>2.5794448486062504E-2</v>
      </c>
      <c r="U11" s="270"/>
      <c r="V11" s="270">
        <f>IF(ISBLANK(Prevalence!O51), "",Prevalence!O51)</f>
        <v>0.11199999999999999</v>
      </c>
    </row>
    <row r="12" spans="2:22" x14ac:dyDescent="0.35">
      <c r="B12" s="270" t="str">
        <f>IF(ISBLANK(Prevalence!B52), "",Prevalence!B52)</f>
        <v/>
      </c>
      <c r="C12" s="270" t="str">
        <f>IF(ISBLANK(Prevalence!C52), "",Prevalence!C52)</f>
        <v>Dykundi</v>
      </c>
      <c r="D12" s="270">
        <f>IF(ISBLANK(Prevalence!D52), "",Prevalence!D52)</f>
        <v>1432624.68</v>
      </c>
      <c r="E12" s="270">
        <f t="shared" si="0"/>
        <v>5.2810694544647187E-2</v>
      </c>
      <c r="F12" s="270">
        <f>IF(ISBLANK(Prevalence!E52), "",Prevalence!E52)</f>
        <v>5.2810694544647187E-2</v>
      </c>
      <c r="G12" s="270" t="str">
        <f>IF(ISBLANK(Prevalence!F52), "",Prevalence!F52)</f>
        <v/>
      </c>
      <c r="H12" s="270" t="str">
        <f>IF(ISBLANK(Prevalence!G52), "",Prevalence!G52)</f>
        <v/>
      </c>
      <c r="I12" s="270">
        <f t="shared" si="3"/>
        <v>4.2464627496054695E-2</v>
      </c>
      <c r="J12" s="270">
        <f t="shared" si="4"/>
        <v>4.2464627496054695E-2</v>
      </c>
      <c r="K12" s="270" t="str">
        <f t="shared" si="1"/>
        <v/>
      </c>
      <c r="L12" s="270" t="str">
        <f t="shared" si="1"/>
        <v/>
      </c>
      <c r="M12" s="270">
        <f t="shared" si="2"/>
        <v>1.0346067048592493E-2</v>
      </c>
      <c r="N12" s="270">
        <f>IF(ISBLANK(Prevalence!H52), "",Prevalence!H52)</f>
        <v>1.0346067048592493E-2</v>
      </c>
      <c r="O12" s="270" t="str">
        <f>IF(ISBLANK(Prevalence!I52), "",Prevalence!I52)</f>
        <v/>
      </c>
      <c r="P12" s="270" t="str">
        <f>IF(ISBLANK(Prevalence!J52), "",Prevalence!J52)</f>
        <v/>
      </c>
      <c r="Q12" s="270">
        <f>IF(ISBLANK(Prevalence!K52), "",Prevalence!K52)</f>
        <v>2.3334066721839811E-2</v>
      </c>
      <c r="R12" s="270" t="str">
        <f>IF(ISBLANK(Prevalence!I52), "",Prevalence!I52)</f>
        <v/>
      </c>
      <c r="S12" s="270"/>
      <c r="T12" s="270">
        <f>IF(ISBLANK(Prevalence!K52), "",Prevalence!K52)</f>
        <v>2.3334066721839811E-2</v>
      </c>
      <c r="U12" s="270"/>
      <c r="V12" s="270">
        <f>IF(ISBLANK(Prevalence!O52), "",Prevalence!O52)</f>
        <v>9.5000000000000001E-2</v>
      </c>
    </row>
    <row r="13" spans="2:22" x14ac:dyDescent="0.35">
      <c r="B13" s="270" t="str">
        <f>IF(ISBLANK(Prevalence!B53), "",Prevalence!B53)</f>
        <v/>
      </c>
      <c r="C13" s="270" t="str">
        <f>IF(ISBLANK(Prevalence!C53), "",Prevalence!C53)</f>
        <v>Farah</v>
      </c>
      <c r="D13" s="270">
        <f>IF(ISBLANK(Prevalence!D53), "",Prevalence!D53)</f>
        <v>1578877.38</v>
      </c>
      <c r="E13" s="270">
        <f t="shared" si="0"/>
        <v>3.9427477059562489E-2</v>
      </c>
      <c r="F13" s="270">
        <f>IF(ISBLANK(Prevalence!E53), "",Prevalence!E53)</f>
        <v>3.9427477059562489E-2</v>
      </c>
      <c r="G13" s="270" t="str">
        <f>IF(ISBLANK(Prevalence!F53), "",Prevalence!F53)</f>
        <v/>
      </c>
      <c r="H13" s="270" t="str">
        <f>IF(ISBLANK(Prevalence!G53), "",Prevalence!G53)</f>
        <v/>
      </c>
      <c r="I13" s="270">
        <f t="shared" si="3"/>
        <v>2.5909943675059881E-2</v>
      </c>
      <c r="J13" s="270">
        <f t="shared" si="4"/>
        <v>2.5909943675059881E-2</v>
      </c>
      <c r="K13" s="270" t="str">
        <f t="shared" si="1"/>
        <v/>
      </c>
      <c r="L13" s="270" t="str">
        <f t="shared" si="1"/>
        <v/>
      </c>
      <c r="M13" s="270">
        <f t="shared" si="2"/>
        <v>1.3517533384502607E-2</v>
      </c>
      <c r="N13" s="270">
        <f>IF(ISBLANK(Prevalence!H53), "",Prevalence!H53)</f>
        <v>1.3517533384502607E-2</v>
      </c>
      <c r="O13" s="270" t="str">
        <f>IF(ISBLANK(Prevalence!I53), "",Prevalence!I53)</f>
        <v/>
      </c>
      <c r="P13" s="270" t="str">
        <f>IF(ISBLANK(Prevalence!J53), "",Prevalence!J53)</f>
        <v/>
      </c>
      <c r="Q13" s="270">
        <f>IF(ISBLANK(Prevalence!K53), "",Prevalence!K53)</f>
        <v>2.9328138096709925E-2</v>
      </c>
      <c r="R13" s="270" t="str">
        <f>IF(ISBLANK(Prevalence!I53), "",Prevalence!I53)</f>
        <v/>
      </c>
      <c r="S13" s="270"/>
      <c r="T13" s="270">
        <f>IF(ISBLANK(Prevalence!K53), "",Prevalence!K53)</f>
        <v>2.9328138096709925E-2</v>
      </c>
      <c r="U13" s="270"/>
      <c r="V13" s="270">
        <f>IF(ISBLANK(Prevalence!O53), "",Prevalence!O53)</f>
        <v>7.5999999999999998E-2</v>
      </c>
    </row>
    <row r="14" spans="2:22" x14ac:dyDescent="0.35">
      <c r="B14" s="270" t="str">
        <f>IF(ISBLANK(Prevalence!B54), "",Prevalence!B54)</f>
        <v/>
      </c>
      <c r="C14" s="270" t="str">
        <f>IF(ISBLANK(Prevalence!C54), "",Prevalence!C54)</f>
        <v>Faryab</v>
      </c>
      <c r="D14" s="270">
        <f>IF(ISBLANK(Prevalence!D54), "",Prevalence!D54)</f>
        <v>3106925.1</v>
      </c>
      <c r="E14" s="270">
        <f t="shared" si="0"/>
        <v>3.7345187182510869E-2</v>
      </c>
      <c r="F14" s="270">
        <f>IF(ISBLANK(Prevalence!E54), "",Prevalence!E54)</f>
        <v>3.7345187182510869E-2</v>
      </c>
      <c r="G14" s="270" t="str">
        <f>IF(ISBLANK(Prevalence!F54), "",Prevalence!F54)</f>
        <v/>
      </c>
      <c r="H14" s="270" t="str">
        <f>IF(ISBLANK(Prevalence!G54), "",Prevalence!G54)</f>
        <v/>
      </c>
      <c r="I14" s="270">
        <f t="shared" si="3"/>
        <v>2.3972295158680802E-2</v>
      </c>
      <c r="J14" s="270">
        <f t="shared" si="4"/>
        <v>2.3972295158680802E-2</v>
      </c>
      <c r="K14" s="270" t="str">
        <f t="shared" si="1"/>
        <v/>
      </c>
      <c r="L14" s="270" t="str">
        <f t="shared" si="1"/>
        <v/>
      </c>
      <c r="M14" s="270">
        <f t="shared" si="2"/>
        <v>1.3372892023830067E-2</v>
      </c>
      <c r="N14" s="270">
        <f>IF(ISBLANK(Prevalence!H54), "",Prevalence!H54)</f>
        <v>1.3372892023830067E-2</v>
      </c>
      <c r="O14" s="270" t="str">
        <f>IF(ISBLANK(Prevalence!I54), "",Prevalence!I54)</f>
        <v/>
      </c>
      <c r="P14" s="270" t="str">
        <f>IF(ISBLANK(Prevalence!J54), "",Prevalence!J54)</f>
        <v/>
      </c>
      <c r="Q14" s="270">
        <f>IF(ISBLANK(Prevalence!K54), "",Prevalence!K54)</f>
        <v>2.9054765925038827E-2</v>
      </c>
      <c r="R14" s="270" t="str">
        <f>IF(ISBLANK(Prevalence!I54), "",Prevalence!I54)</f>
        <v/>
      </c>
      <c r="S14" s="270"/>
      <c r="T14" s="270">
        <f>IF(ISBLANK(Prevalence!K54), "",Prevalence!K54)</f>
        <v>2.9054765925038827E-2</v>
      </c>
      <c r="U14" s="270"/>
      <c r="V14" s="270">
        <f>IF(ISBLANK(Prevalence!O54), "",Prevalence!O54)</f>
        <v>0.16399999999999998</v>
      </c>
    </row>
    <row r="15" spans="2:22" x14ac:dyDescent="0.35">
      <c r="B15" s="270" t="str">
        <f>IF(ISBLANK(Prevalence!B55), "",Prevalence!B55)</f>
        <v/>
      </c>
      <c r="C15" s="270" t="str">
        <f>IF(ISBLANK(Prevalence!C55), "",Prevalence!C55)</f>
        <v>Ghazni</v>
      </c>
      <c r="D15" s="270">
        <f>IF(ISBLANK(Prevalence!D55), "",Prevalence!D55)</f>
        <v>3823090.56</v>
      </c>
      <c r="E15" s="270">
        <f t="shared" si="0"/>
        <v>0.19600000000000001</v>
      </c>
      <c r="F15" s="270">
        <f>IF(ISBLANK(Prevalence!E55), "",Prevalence!E55)</f>
        <v>0.19600000000000001</v>
      </c>
      <c r="G15" s="270" t="str">
        <f>IF(ISBLANK(Prevalence!F55), "",Prevalence!F55)</f>
        <v/>
      </c>
      <c r="H15" s="270" t="str">
        <f>IF(ISBLANK(Prevalence!G55), "",Prevalence!G55)</f>
        <v/>
      </c>
      <c r="I15" s="270">
        <f t="shared" si="3"/>
        <v>0.124</v>
      </c>
      <c r="J15" s="270">
        <f t="shared" si="4"/>
        <v>0.124</v>
      </c>
      <c r="K15" s="270" t="str">
        <f t="shared" si="1"/>
        <v/>
      </c>
      <c r="L15" s="270" t="str">
        <f t="shared" si="1"/>
        <v/>
      </c>
      <c r="M15" s="270">
        <f t="shared" si="2"/>
        <v>7.2000000000000008E-2</v>
      </c>
      <c r="N15" s="270">
        <f>IF(ISBLANK(Prevalence!H55), "",Prevalence!H55)</f>
        <v>7.2000000000000008E-2</v>
      </c>
      <c r="O15" s="270" t="str">
        <f>IF(ISBLANK(Prevalence!I55), "",Prevalence!I55)</f>
        <v/>
      </c>
      <c r="P15" s="270" t="str">
        <f>IF(ISBLANK(Prevalence!J55), "",Prevalence!J55)</f>
        <v/>
      </c>
      <c r="Q15" s="270">
        <f>IF(ISBLANK(Prevalence!K55), "",Prevalence!K55)</f>
        <v>0.13986000000000001</v>
      </c>
      <c r="R15" s="270" t="str">
        <f>IF(ISBLANK(Prevalence!I55), "",Prevalence!I55)</f>
        <v/>
      </c>
      <c r="S15" s="270"/>
      <c r="T15" s="270">
        <f>IF(ISBLANK(Prevalence!K55), "",Prevalence!K55)</f>
        <v>0.13986000000000001</v>
      </c>
      <c r="U15" s="270"/>
      <c r="V15" s="270">
        <f>IF(ISBLANK(Prevalence!O55), "",Prevalence!O55)</f>
        <v>3.1E-2</v>
      </c>
    </row>
    <row r="16" spans="2:22" x14ac:dyDescent="0.35">
      <c r="B16" s="270" t="str">
        <f>IF(ISBLANK(Prevalence!B56), "",Prevalence!B56)</f>
        <v/>
      </c>
      <c r="C16" s="270" t="str">
        <f>IF(ISBLANK(Prevalence!C56), "",Prevalence!C56)</f>
        <v>Ghor</v>
      </c>
      <c r="D16" s="270">
        <f>IF(ISBLANK(Prevalence!D56), "",Prevalence!D56)</f>
        <v>2147058.1800000002</v>
      </c>
      <c r="E16" s="270">
        <f t="shared" si="0"/>
        <v>0.20699999999999999</v>
      </c>
      <c r="F16" s="270">
        <f>IF(ISBLANK(Prevalence!E56), "",Prevalence!E56)</f>
        <v>0.20699999999999999</v>
      </c>
      <c r="G16" s="270" t="str">
        <f>IF(ISBLANK(Prevalence!F56), "",Prevalence!F56)</f>
        <v/>
      </c>
      <c r="H16" s="270" t="str">
        <f>IF(ISBLANK(Prevalence!G56), "",Prevalence!G56)</f>
        <v/>
      </c>
      <c r="I16" s="270">
        <f t="shared" si="3"/>
        <v>0.12499999999999999</v>
      </c>
      <c r="J16" s="270">
        <f t="shared" si="4"/>
        <v>0.12499999999999999</v>
      </c>
      <c r="K16" s="270" t="str">
        <f t="shared" si="1"/>
        <v/>
      </c>
      <c r="L16" s="270" t="str">
        <f t="shared" si="1"/>
        <v/>
      </c>
      <c r="M16" s="270">
        <f t="shared" si="2"/>
        <v>8.2000000000000003E-2</v>
      </c>
      <c r="N16" s="270">
        <f>IF(ISBLANK(Prevalence!H56), "",Prevalence!H56)</f>
        <v>8.2000000000000003E-2</v>
      </c>
      <c r="O16" s="270" t="str">
        <f>IF(ISBLANK(Prevalence!I56), "",Prevalence!I56)</f>
        <v/>
      </c>
      <c r="P16" s="270" t="str">
        <f>IF(ISBLANK(Prevalence!J56), "",Prevalence!J56)</f>
        <v/>
      </c>
      <c r="Q16" s="270">
        <f>IF(ISBLANK(Prevalence!K56), "",Prevalence!K56)</f>
        <v>0.15876000000000001</v>
      </c>
      <c r="R16" s="270" t="str">
        <f>IF(ISBLANK(Prevalence!I56), "",Prevalence!I56)</f>
        <v/>
      </c>
      <c r="S16" s="270"/>
      <c r="T16" s="270">
        <f>IF(ISBLANK(Prevalence!K56), "",Prevalence!K56)</f>
        <v>0.15876000000000001</v>
      </c>
      <c r="U16" s="270"/>
      <c r="V16" s="270">
        <f>IF(ISBLANK(Prevalence!O56), "",Prevalence!O56)</f>
        <v>7.5999999999999998E-2</v>
      </c>
    </row>
    <row r="17" spans="2:22" x14ac:dyDescent="0.35">
      <c r="B17" s="270" t="str">
        <f>IF(ISBLANK(Prevalence!B57), "",Prevalence!B57)</f>
        <v/>
      </c>
      <c r="C17" s="270" t="str">
        <f>IF(ISBLANK(Prevalence!C57), "",Prevalence!C57)</f>
        <v>Helmand</v>
      </c>
      <c r="D17" s="270">
        <f>IF(ISBLANK(Prevalence!D57), "",Prevalence!D57)</f>
        <v>2877125.2199999997</v>
      </c>
      <c r="E17" s="270">
        <f t="shared" si="0"/>
        <v>0.127</v>
      </c>
      <c r="F17" s="270">
        <f>IF(ISBLANK(Prevalence!E57), "",Prevalence!E57)</f>
        <v>0.127</v>
      </c>
      <c r="G17" s="270" t="str">
        <f>IF(ISBLANK(Prevalence!F57), "",Prevalence!F57)</f>
        <v/>
      </c>
      <c r="H17" s="270" t="str">
        <f>IF(ISBLANK(Prevalence!G57), "",Prevalence!G57)</f>
        <v/>
      </c>
      <c r="I17" s="270">
        <f t="shared" si="3"/>
        <v>9.7000000000000003E-2</v>
      </c>
      <c r="J17" s="270">
        <f t="shared" si="4"/>
        <v>9.7000000000000003E-2</v>
      </c>
      <c r="K17" s="270" t="str">
        <f t="shared" si="1"/>
        <v/>
      </c>
      <c r="L17" s="270" t="str">
        <f t="shared" si="1"/>
        <v/>
      </c>
      <c r="M17" s="270">
        <f t="shared" si="2"/>
        <v>0.03</v>
      </c>
      <c r="N17" s="270">
        <f>IF(ISBLANK(Prevalence!H57), "",Prevalence!H57)</f>
        <v>0.03</v>
      </c>
      <c r="O17" s="270" t="str">
        <f>IF(ISBLANK(Prevalence!I57), "",Prevalence!I57)</f>
        <v/>
      </c>
      <c r="P17" s="270" t="str">
        <f>IF(ISBLANK(Prevalence!J57), "",Prevalence!J57)</f>
        <v/>
      </c>
      <c r="Q17" s="270">
        <f>IF(ISBLANK(Prevalence!K57), "",Prevalence!K57)</f>
        <v>6.0479999999999999E-2</v>
      </c>
      <c r="R17" s="270" t="str">
        <f>IF(ISBLANK(Prevalence!I57), "",Prevalence!I57)</f>
        <v/>
      </c>
      <c r="S17" s="270"/>
      <c r="T17" s="270">
        <f>IF(ISBLANK(Prevalence!K57), "",Prevalence!K57)</f>
        <v>6.0479999999999999E-2</v>
      </c>
      <c r="U17" s="270"/>
      <c r="V17" s="270">
        <f>IF(ISBLANK(Prevalence!O57), "",Prevalence!O57)</f>
        <v>3.7000000000000005E-2</v>
      </c>
    </row>
    <row r="18" spans="2:22" x14ac:dyDescent="0.35">
      <c r="B18" s="270" t="str">
        <f>IF(ISBLANK(Prevalence!B58), "",Prevalence!B58)</f>
        <v/>
      </c>
      <c r="C18" s="270" t="str">
        <f>IF(ISBLANK(Prevalence!C58), "",Prevalence!C58)</f>
        <v>Hirat</v>
      </c>
      <c r="D18" s="270">
        <f>IF(ISBLANK(Prevalence!D58), "",Prevalence!D58)</f>
        <v>5900680.6200000001</v>
      </c>
      <c r="E18" s="270">
        <f t="shared" si="0"/>
        <v>0.109</v>
      </c>
      <c r="F18" s="270">
        <f>IF(ISBLANK(Prevalence!E58), "",Prevalence!E58)</f>
        <v>0.109</v>
      </c>
      <c r="G18" s="270" t="str">
        <f>IF(ISBLANK(Prevalence!F58), "",Prevalence!F58)</f>
        <v/>
      </c>
      <c r="H18" s="270" t="str">
        <f>IF(ISBLANK(Prevalence!G58), "",Prevalence!G58)</f>
        <v/>
      </c>
      <c r="I18" s="270">
        <f t="shared" si="3"/>
        <v>7.4999999999999997E-2</v>
      </c>
      <c r="J18" s="270">
        <f t="shared" si="4"/>
        <v>7.4999999999999997E-2</v>
      </c>
      <c r="K18" s="270" t="str">
        <f t="shared" si="1"/>
        <v/>
      </c>
      <c r="L18" s="270" t="str">
        <f t="shared" si="1"/>
        <v/>
      </c>
      <c r="M18" s="270">
        <f t="shared" si="2"/>
        <v>3.4000000000000002E-2</v>
      </c>
      <c r="N18" s="270">
        <f>IF(ISBLANK(Prevalence!H58), "",Prevalence!H58)</f>
        <v>3.4000000000000002E-2</v>
      </c>
      <c r="O18" s="270" t="str">
        <f>IF(ISBLANK(Prevalence!I58), "",Prevalence!I58)</f>
        <v/>
      </c>
      <c r="P18" s="270" t="str">
        <f>IF(ISBLANK(Prevalence!J58), "",Prevalence!J58)</f>
        <v/>
      </c>
      <c r="Q18" s="270">
        <f>IF(ISBLANK(Prevalence!K58), "",Prevalence!K58)</f>
        <v>6.8040000000000003E-2</v>
      </c>
      <c r="R18" s="270" t="str">
        <f>IF(ISBLANK(Prevalence!I58), "",Prevalence!I58)</f>
        <v/>
      </c>
      <c r="S18" s="270"/>
      <c r="T18" s="270">
        <f>IF(ISBLANK(Prevalence!K58), "",Prevalence!K58)</f>
        <v>6.8040000000000003E-2</v>
      </c>
      <c r="U18" s="270"/>
      <c r="V18" s="270">
        <f>IF(ISBLANK(Prevalence!O58), "",Prevalence!O58)</f>
        <v>0.10800000000000001</v>
      </c>
    </row>
    <row r="19" spans="2:22" x14ac:dyDescent="0.35">
      <c r="B19" s="270" t="str">
        <f>IF(ISBLANK(Prevalence!B59), "",Prevalence!B59)</f>
        <v/>
      </c>
      <c r="C19" s="270" t="str">
        <f>IF(ISBLANK(Prevalence!C59), "",Prevalence!C59)</f>
        <v>Jawzjan</v>
      </c>
      <c r="D19" s="270">
        <f>IF(ISBLANK(Prevalence!D59), "",Prevalence!D59)</f>
        <v>1682694</v>
      </c>
      <c r="E19" s="270">
        <f t="shared" si="0"/>
        <v>6.2658629150474848E-2</v>
      </c>
      <c r="F19" s="270">
        <f>IF(ISBLANK(Prevalence!E59), "",Prevalence!E59)</f>
        <v>6.2658629150474848E-2</v>
      </c>
      <c r="G19" s="270" t="str">
        <f>IF(ISBLANK(Prevalence!F59), "",Prevalence!F59)</f>
        <v/>
      </c>
      <c r="H19" s="270" t="str">
        <f>IF(ISBLANK(Prevalence!G59), "",Prevalence!G59)</f>
        <v/>
      </c>
      <c r="I19" s="270">
        <f t="shared" si="3"/>
        <v>4.4110825181316496E-2</v>
      </c>
      <c r="J19" s="270">
        <f t="shared" si="4"/>
        <v>4.4110825181316496E-2</v>
      </c>
      <c r="K19" s="270" t="str">
        <f t="shared" si="1"/>
        <v/>
      </c>
      <c r="L19" s="270" t="str">
        <f t="shared" si="1"/>
        <v/>
      </c>
      <c r="M19" s="270">
        <f t="shared" si="2"/>
        <v>1.8547803969158352E-2</v>
      </c>
      <c r="N19" s="270">
        <f>IF(ISBLANK(Prevalence!H59), "",Prevalence!H59)</f>
        <v>1.8547803969158352E-2</v>
      </c>
      <c r="O19" s="270" t="str">
        <f>IF(ISBLANK(Prevalence!I59), "",Prevalence!I59)</f>
        <v/>
      </c>
      <c r="P19" s="270" t="str">
        <f>IF(ISBLANK(Prevalence!J59), "",Prevalence!J59)</f>
        <v/>
      </c>
      <c r="Q19" s="270">
        <f>IF(ISBLANK(Prevalence!K59), "",Prevalence!K59)</f>
        <v>3.883534950170929E-2</v>
      </c>
      <c r="R19" s="270" t="str">
        <f>IF(ISBLANK(Prevalence!I59), "",Prevalence!I59)</f>
        <v/>
      </c>
      <c r="S19" s="270"/>
      <c r="T19" s="270">
        <f>IF(ISBLANK(Prevalence!K59), "",Prevalence!K59)</f>
        <v>3.883534950170929E-2</v>
      </c>
      <c r="U19" s="270"/>
      <c r="V19" s="270">
        <f>IF(ISBLANK(Prevalence!O59), "",Prevalence!O59)</f>
        <v>0.20199999999999999</v>
      </c>
    </row>
    <row r="20" spans="2:22" x14ac:dyDescent="0.35">
      <c r="B20" s="270" t="str">
        <f>IF(ISBLANK(Prevalence!B60), "",Prevalence!B60)</f>
        <v/>
      </c>
      <c r="C20" s="270" t="str">
        <f>IF(ISBLANK(Prevalence!C60), "",Prevalence!C60)</f>
        <v>Kabul</v>
      </c>
      <c r="D20" s="270">
        <f>IF(ISBLANK(Prevalence!D60), "",Prevalence!D60)</f>
        <v>13842577.080000002</v>
      </c>
      <c r="E20" s="270">
        <f t="shared" si="0"/>
        <v>6.5359566821275444E-2</v>
      </c>
      <c r="F20" s="270">
        <f>IF(ISBLANK(Prevalence!E60), "",Prevalence!E60)</f>
        <v>6.5359566821275444E-2</v>
      </c>
      <c r="G20" s="270" t="str">
        <f>IF(ISBLANK(Prevalence!F60), "",Prevalence!F60)</f>
        <v/>
      </c>
      <c r="H20" s="270" t="str">
        <f>IF(ISBLANK(Prevalence!G60), "",Prevalence!G60)</f>
        <v/>
      </c>
      <c r="I20" s="270">
        <f t="shared" si="3"/>
        <v>4.7288108279293126E-2</v>
      </c>
      <c r="J20" s="270">
        <f t="shared" si="4"/>
        <v>4.7288108279293126E-2</v>
      </c>
      <c r="K20" s="270" t="str">
        <f t="shared" si="1"/>
        <v/>
      </c>
      <c r="L20" s="270" t="str">
        <f t="shared" si="1"/>
        <v/>
      </c>
      <c r="M20" s="270">
        <f t="shared" si="2"/>
        <v>1.8071458541982319E-2</v>
      </c>
      <c r="N20" s="270">
        <f>IF(ISBLANK(Prevalence!H60), "",Prevalence!H60)</f>
        <v>1.8071458541982319E-2</v>
      </c>
      <c r="O20" s="270" t="str">
        <f>IF(ISBLANK(Prevalence!I60), "",Prevalence!I60)</f>
        <v/>
      </c>
      <c r="P20" s="270" t="str">
        <f>IF(ISBLANK(Prevalence!J60), "",Prevalence!J60)</f>
        <v/>
      </c>
      <c r="Q20" s="270">
        <f>IF(ISBLANK(Prevalence!K60), "",Prevalence!K60)</f>
        <v>3.7935056644346585E-2</v>
      </c>
      <c r="R20" s="270" t="str">
        <f>IF(ISBLANK(Prevalence!I60), "",Prevalence!I60)</f>
        <v/>
      </c>
      <c r="S20" s="270"/>
      <c r="T20" s="270">
        <f>IF(ISBLANK(Prevalence!K60), "",Prevalence!K60)</f>
        <v>3.7935056644346585E-2</v>
      </c>
      <c r="U20" s="270"/>
      <c r="V20" s="270">
        <f>IF(ISBLANK(Prevalence!O60), "",Prevalence!O60)</f>
        <v>4.0999999999999995E-2</v>
      </c>
    </row>
    <row r="21" spans="2:22" x14ac:dyDescent="0.35">
      <c r="B21" s="270" t="str">
        <f>IF(ISBLANK(Prevalence!B61), "",Prevalence!B61)</f>
        <v/>
      </c>
      <c r="C21" s="270" t="str">
        <f>IF(ISBLANK(Prevalence!C61), "",Prevalence!C61)</f>
        <v>Kandahar</v>
      </c>
      <c r="D21" s="270">
        <f>IF(ISBLANK(Prevalence!D61), "",Prevalence!D61)</f>
        <v>3833525.16</v>
      </c>
      <c r="E21" s="270">
        <f t="shared" si="0"/>
        <v>0.183</v>
      </c>
      <c r="F21" s="270">
        <f>IF(ISBLANK(Prevalence!E61), "",Prevalence!E61)</f>
        <v>0.183</v>
      </c>
      <c r="G21" s="270" t="str">
        <f>IF(ISBLANK(Prevalence!F61), "",Prevalence!F61)</f>
        <v/>
      </c>
      <c r="H21" s="270" t="str">
        <f>IF(ISBLANK(Prevalence!G61), "",Prevalence!G61)</f>
        <v/>
      </c>
      <c r="I21" s="270">
        <f t="shared" si="3"/>
        <v>0.123</v>
      </c>
      <c r="J21" s="270">
        <f t="shared" si="4"/>
        <v>0.123</v>
      </c>
      <c r="K21" s="270" t="str">
        <f t="shared" ref="K21:K84" si="5">IF(ISERROR(G21-O21), "",G21-O21)</f>
        <v/>
      </c>
      <c r="L21" s="270" t="str">
        <f t="shared" ref="L21:L84" si="6">IF(ISERROR(H21-P21), "",H21-P21)</f>
        <v/>
      </c>
      <c r="M21" s="270">
        <f t="shared" si="2"/>
        <v>0.06</v>
      </c>
      <c r="N21" s="270">
        <f>IF(ISBLANK(Prevalence!H61), "",Prevalence!H61)</f>
        <v>0.06</v>
      </c>
      <c r="O21" s="270" t="str">
        <f>IF(ISBLANK(Prevalence!I61), "",Prevalence!I61)</f>
        <v/>
      </c>
      <c r="P21" s="270" t="str">
        <f>IF(ISBLANK(Prevalence!J61), "",Prevalence!J61)</f>
        <v/>
      </c>
      <c r="Q21" s="270">
        <f>IF(ISBLANK(Prevalence!K61), "",Prevalence!K61)</f>
        <v>0.11717999999999999</v>
      </c>
      <c r="R21" s="270" t="str">
        <f>IF(ISBLANK(Prevalence!I61), "",Prevalence!I61)</f>
        <v/>
      </c>
      <c r="S21" s="270"/>
      <c r="T21" s="270">
        <f>IF(ISBLANK(Prevalence!K61), "",Prevalence!K61)</f>
        <v>0.11717999999999999</v>
      </c>
      <c r="U21" s="270"/>
      <c r="V21" s="270">
        <f>IF(ISBLANK(Prevalence!O61), "",Prevalence!O61)</f>
        <v>3.7000000000000005E-2</v>
      </c>
    </row>
    <row r="22" spans="2:22" x14ac:dyDescent="0.35">
      <c r="B22" s="270" t="str">
        <f>IF(ISBLANK(Prevalence!B62), "",Prevalence!B62)</f>
        <v/>
      </c>
      <c r="C22" s="270" t="str">
        <f>IF(ISBLANK(Prevalence!C62), "",Prevalence!C62)</f>
        <v>Kapisa</v>
      </c>
      <c r="D22" s="270">
        <f>IF(ISBLANK(Prevalence!D62), "",Prevalence!D62)</f>
        <v>1371629.7000000002</v>
      </c>
      <c r="E22" s="270">
        <f t="shared" si="0"/>
        <v>7.4334919140947586E-2</v>
      </c>
      <c r="F22" s="270">
        <f>IF(ISBLANK(Prevalence!E62), "",Prevalence!E62)</f>
        <v>7.4334919140947586E-2</v>
      </c>
      <c r="G22" s="270" t="str">
        <f>IF(ISBLANK(Prevalence!F62), "",Prevalence!F62)</f>
        <v/>
      </c>
      <c r="H22" s="270" t="str">
        <f>IF(ISBLANK(Prevalence!G62), "",Prevalence!G62)</f>
        <v/>
      </c>
      <c r="I22" s="270">
        <f t="shared" si="3"/>
        <v>5.4473987629790013E-2</v>
      </c>
      <c r="J22" s="270">
        <f t="shared" si="4"/>
        <v>5.4473987629790013E-2</v>
      </c>
      <c r="K22" s="270" t="str">
        <f t="shared" si="5"/>
        <v/>
      </c>
      <c r="L22" s="270" t="str">
        <f t="shared" si="6"/>
        <v/>
      </c>
      <c r="M22" s="270">
        <f t="shared" si="2"/>
        <v>1.9860931511157573E-2</v>
      </c>
      <c r="N22" s="270">
        <f>IF(ISBLANK(Prevalence!H62), "",Prevalence!H62)</f>
        <v>1.9860931511157573E-2</v>
      </c>
      <c r="O22" s="270" t="str">
        <f>IF(ISBLANK(Prevalence!I62), "",Prevalence!I62)</f>
        <v/>
      </c>
      <c r="P22" s="270" t="str">
        <f>IF(ISBLANK(Prevalence!J62), "",Prevalence!J62)</f>
        <v/>
      </c>
      <c r="Q22" s="270">
        <f>IF(ISBLANK(Prevalence!K62), "",Prevalence!K62)</f>
        <v>4.1317160556087813E-2</v>
      </c>
      <c r="R22" s="270" t="str">
        <f>IF(ISBLANK(Prevalence!I62), "",Prevalence!I62)</f>
        <v/>
      </c>
      <c r="S22" s="270"/>
      <c r="T22" s="270">
        <f>IF(ISBLANK(Prevalence!K62), "",Prevalence!K62)</f>
        <v>4.1317160556087813E-2</v>
      </c>
      <c r="U22" s="270"/>
      <c r="V22" s="270">
        <f>IF(ISBLANK(Prevalence!O62), "",Prevalence!O62)</f>
        <v>0.158</v>
      </c>
    </row>
    <row r="23" spans="2:22" x14ac:dyDescent="0.35">
      <c r="B23" s="270" t="str">
        <f>IF(ISBLANK(Prevalence!B63), "",Prevalence!B63)</f>
        <v/>
      </c>
      <c r="C23" s="270" t="str">
        <f>IF(ISBLANK(Prevalence!C63), "",Prevalence!C63)</f>
        <v>Khost</v>
      </c>
      <c r="D23" s="270">
        <f>IF(ISBLANK(Prevalence!D63), "",Prevalence!D63)</f>
        <v>1787269.5</v>
      </c>
      <c r="E23" s="270">
        <f t="shared" si="0"/>
        <v>0.14000000000000001</v>
      </c>
      <c r="F23" s="270">
        <f>IF(ISBLANK(Prevalence!E63), "",Prevalence!E63)</f>
        <v>0.14000000000000001</v>
      </c>
      <c r="G23" s="270" t="str">
        <f>IF(ISBLANK(Prevalence!F63), "",Prevalence!F63)</f>
        <v/>
      </c>
      <c r="H23" s="270" t="str">
        <f>IF(ISBLANK(Prevalence!G63), "",Prevalence!G63)</f>
        <v/>
      </c>
      <c r="I23" s="270">
        <f t="shared" si="3"/>
        <v>0.11000000000000001</v>
      </c>
      <c r="J23" s="270">
        <f t="shared" si="4"/>
        <v>0.11000000000000001</v>
      </c>
      <c r="K23" s="270" t="str">
        <f t="shared" si="5"/>
        <v/>
      </c>
      <c r="L23" s="270" t="str">
        <f t="shared" si="6"/>
        <v/>
      </c>
      <c r="M23" s="270">
        <f t="shared" si="2"/>
        <v>0.03</v>
      </c>
      <c r="N23" s="270">
        <f>IF(ISBLANK(Prevalence!H63), "",Prevalence!H63)</f>
        <v>0.03</v>
      </c>
      <c r="O23" s="270" t="str">
        <f>IF(ISBLANK(Prevalence!I63), "",Prevalence!I63)</f>
        <v/>
      </c>
      <c r="P23" s="270" t="str">
        <f>IF(ISBLANK(Prevalence!J63), "",Prevalence!J63)</f>
        <v/>
      </c>
      <c r="Q23" s="270">
        <f>IF(ISBLANK(Prevalence!K63), "",Prevalence!K63)</f>
        <v>6.0479999999999999E-2</v>
      </c>
      <c r="R23" s="270" t="str">
        <f>IF(ISBLANK(Prevalence!I63), "",Prevalence!I63)</f>
        <v/>
      </c>
      <c r="S23" s="270"/>
      <c r="T23" s="270">
        <f>IF(ISBLANK(Prevalence!K63), "",Prevalence!K63)</f>
        <v>6.0479999999999999E-2</v>
      </c>
      <c r="U23" s="270"/>
      <c r="V23" s="270">
        <f>IF(ISBLANK(Prevalence!O63), "",Prevalence!O63)</f>
        <v>0.08</v>
      </c>
    </row>
    <row r="24" spans="2:22" x14ac:dyDescent="0.35">
      <c r="B24" s="270" t="str">
        <f>IF(ISBLANK(Prevalence!B64), "",Prevalence!B64)</f>
        <v/>
      </c>
      <c r="C24" s="270" t="str">
        <f>IF(ISBLANK(Prevalence!C64), "",Prevalence!C64)</f>
        <v>Kunar</v>
      </c>
      <c r="D24" s="270">
        <f>IF(ISBLANK(Prevalence!D64), "",Prevalence!D64)</f>
        <v>1401877.8</v>
      </c>
      <c r="E24" s="270">
        <f t="shared" si="0"/>
        <v>0.159</v>
      </c>
      <c r="F24" s="270">
        <f>IF(ISBLANK(Prevalence!E64), "",Prevalence!E64)</f>
        <v>0.159</v>
      </c>
      <c r="G24" s="270" t="str">
        <f>IF(ISBLANK(Prevalence!F64), "",Prevalence!F64)</f>
        <v/>
      </c>
      <c r="H24" s="270" t="str">
        <f>IF(ISBLANK(Prevalence!G64), "",Prevalence!G64)</f>
        <v/>
      </c>
      <c r="I24" s="270">
        <f t="shared" si="3"/>
        <v>0.12000000000000001</v>
      </c>
      <c r="J24" s="270">
        <f t="shared" si="4"/>
        <v>0.12000000000000001</v>
      </c>
      <c r="K24" s="270" t="str">
        <f t="shared" si="5"/>
        <v/>
      </c>
      <c r="L24" s="270" t="str">
        <f t="shared" si="6"/>
        <v/>
      </c>
      <c r="M24" s="270">
        <f t="shared" si="2"/>
        <v>3.8999999999999993E-2</v>
      </c>
      <c r="N24" s="270">
        <f>IF(ISBLANK(Prevalence!H64), "",Prevalence!H64)</f>
        <v>3.8999999999999993E-2</v>
      </c>
      <c r="O24" s="270" t="str">
        <f>IF(ISBLANK(Prevalence!I64), "",Prevalence!I64)</f>
        <v/>
      </c>
      <c r="P24" s="270" t="str">
        <f>IF(ISBLANK(Prevalence!J64), "",Prevalence!J64)</f>
        <v/>
      </c>
      <c r="Q24" s="270">
        <f>IF(ISBLANK(Prevalence!K64), "",Prevalence!K64)</f>
        <v>7.7489999999999989E-2</v>
      </c>
      <c r="R24" s="270" t="str">
        <f>IF(ISBLANK(Prevalence!I64), "",Prevalence!I64)</f>
        <v/>
      </c>
      <c r="S24" s="270"/>
      <c r="T24" s="270">
        <f>IF(ISBLANK(Prevalence!K64), "",Prevalence!K64)</f>
        <v>7.7489999999999989E-2</v>
      </c>
      <c r="U24" s="270"/>
      <c r="V24" s="270">
        <f>IF(ISBLANK(Prevalence!O64), "",Prevalence!O64)</f>
        <v>5.0999999999999997E-2</v>
      </c>
    </row>
    <row r="25" spans="2:22" x14ac:dyDescent="0.35">
      <c r="B25" s="270" t="str">
        <f>IF(ISBLANK(Prevalence!B65), "",Prevalence!B65)</f>
        <v/>
      </c>
      <c r="C25" s="270" t="str">
        <f>IF(ISBLANK(Prevalence!C65), "",Prevalence!C65)</f>
        <v>Kunduz</v>
      </c>
      <c r="D25" s="270">
        <f>IF(ISBLANK(Prevalence!D65), "",Prevalence!D65)</f>
        <v>3150187.38</v>
      </c>
      <c r="E25" s="270">
        <f t="shared" si="0"/>
        <v>7.5266845671774496E-2</v>
      </c>
      <c r="F25" s="270">
        <f>IF(ISBLANK(Prevalence!E65), "",Prevalence!E65)</f>
        <v>7.5266845671774496E-2</v>
      </c>
      <c r="G25" s="270" t="str">
        <f>IF(ISBLANK(Prevalence!F65), "",Prevalence!F65)</f>
        <v/>
      </c>
      <c r="H25" s="270" t="str">
        <f>IF(ISBLANK(Prevalence!G65), "",Prevalence!G65)</f>
        <v/>
      </c>
      <c r="I25" s="270">
        <f t="shared" si="3"/>
        <v>5.0054838328211122E-2</v>
      </c>
      <c r="J25" s="270">
        <f t="shared" si="4"/>
        <v>5.0054838328211122E-2</v>
      </c>
      <c r="K25" s="270" t="str">
        <f t="shared" si="5"/>
        <v/>
      </c>
      <c r="L25" s="270" t="str">
        <f t="shared" si="6"/>
        <v/>
      </c>
      <c r="M25" s="270">
        <f t="shared" si="2"/>
        <v>2.5212007343563374E-2</v>
      </c>
      <c r="N25" s="270">
        <f>IF(ISBLANK(Prevalence!H65), "",Prevalence!H65)</f>
        <v>2.5212007343563374E-2</v>
      </c>
      <c r="O25" s="270" t="str">
        <f>IF(ISBLANK(Prevalence!I65), "",Prevalence!I65)</f>
        <v/>
      </c>
      <c r="P25" s="270" t="str">
        <f>IF(ISBLANK(Prevalence!J65), "",Prevalence!J65)</f>
        <v/>
      </c>
      <c r="Q25" s="270">
        <f>IF(ISBLANK(Prevalence!K65), "",Prevalence!K65)</f>
        <v>5.1430693879334778E-2</v>
      </c>
      <c r="R25" s="270" t="str">
        <f>IF(ISBLANK(Prevalence!I65), "",Prevalence!I65)</f>
        <v/>
      </c>
      <c r="S25" s="270"/>
      <c r="T25" s="270">
        <f>IF(ISBLANK(Prevalence!K65), "",Prevalence!K65)</f>
        <v>5.1430693879334778E-2</v>
      </c>
      <c r="U25" s="270"/>
      <c r="V25" s="270">
        <f>IF(ISBLANK(Prevalence!O65), "",Prevalence!O65)</f>
        <v>0.127</v>
      </c>
    </row>
    <row r="26" spans="2:22" x14ac:dyDescent="0.35">
      <c r="B26" s="270" t="str">
        <f>IF(ISBLANK(Prevalence!B66), "",Prevalence!B66)</f>
        <v/>
      </c>
      <c r="C26" s="270" t="str">
        <f>IF(ISBLANK(Prevalence!C66), "",Prevalence!C66)</f>
        <v>Laghman</v>
      </c>
      <c r="D26" s="270">
        <f>IF(ISBLANK(Prevalence!D66), "",Prevalence!D66)</f>
        <v>1385941.32</v>
      </c>
      <c r="E26" s="270">
        <f t="shared" si="0"/>
        <v>0.16800000000000001</v>
      </c>
      <c r="F26" s="270">
        <f>IF(ISBLANK(Prevalence!E66), "",Prevalence!E66)</f>
        <v>0.16800000000000001</v>
      </c>
      <c r="G26" s="270" t="str">
        <f>IF(ISBLANK(Prevalence!F66), "",Prevalence!F66)</f>
        <v/>
      </c>
      <c r="H26" s="270" t="str">
        <f>IF(ISBLANK(Prevalence!G66), "",Prevalence!G66)</f>
        <v/>
      </c>
      <c r="I26" s="270">
        <f t="shared" si="3"/>
        <v>0.11300000000000002</v>
      </c>
      <c r="J26" s="270">
        <f t="shared" si="4"/>
        <v>0.11300000000000002</v>
      </c>
      <c r="K26" s="270" t="str">
        <f t="shared" si="5"/>
        <v/>
      </c>
      <c r="L26" s="270" t="str">
        <f t="shared" si="6"/>
        <v/>
      </c>
      <c r="M26" s="270">
        <f t="shared" si="2"/>
        <v>5.5E-2</v>
      </c>
      <c r="N26" s="270">
        <f>IF(ISBLANK(Prevalence!H66), "",Prevalence!H66)</f>
        <v>5.5E-2</v>
      </c>
      <c r="O26" s="270" t="str">
        <f>IF(ISBLANK(Prevalence!I66), "",Prevalence!I66)</f>
        <v/>
      </c>
      <c r="P26" s="270" t="str">
        <f>IF(ISBLANK(Prevalence!J66), "",Prevalence!J66)</f>
        <v/>
      </c>
      <c r="Q26" s="270">
        <f>IF(ISBLANK(Prevalence!K66), "",Prevalence!K66)</f>
        <v>0.10772999999999999</v>
      </c>
      <c r="R26" s="270" t="str">
        <f>IF(ISBLANK(Prevalence!I66), "",Prevalence!I66)</f>
        <v/>
      </c>
      <c r="S26" s="270"/>
      <c r="T26" s="270">
        <f>IF(ISBLANK(Prevalence!K66), "",Prevalence!K66)</f>
        <v>0.10772999999999999</v>
      </c>
      <c r="U26" s="270"/>
      <c r="V26" s="270">
        <f>IF(ISBLANK(Prevalence!O66), "",Prevalence!O66)</f>
        <v>8.3000000000000004E-2</v>
      </c>
    </row>
    <row r="27" spans="2:22" x14ac:dyDescent="0.35">
      <c r="B27" s="270" t="str">
        <f>IF(ISBLANK(Prevalence!B67), "",Prevalence!B67)</f>
        <v/>
      </c>
      <c r="C27" s="270" t="str">
        <f>IF(ISBLANK(Prevalence!C67), "",Prevalence!C67)</f>
        <v>Logar</v>
      </c>
      <c r="D27" s="270">
        <f>IF(ISBLANK(Prevalence!D67), "",Prevalence!D67)</f>
        <v>1219517.1000000001</v>
      </c>
      <c r="E27" s="270">
        <f t="shared" si="0"/>
        <v>6.750103599861669E-2</v>
      </c>
      <c r="F27" s="270">
        <f>IF(ISBLANK(Prevalence!E67), "",Prevalence!E67)</f>
        <v>6.750103599861669E-2</v>
      </c>
      <c r="G27" s="270" t="str">
        <f>IF(ISBLANK(Prevalence!F67), "",Prevalence!F67)</f>
        <v/>
      </c>
      <c r="H27" s="270" t="str">
        <f>IF(ISBLANK(Prevalence!G67), "",Prevalence!G67)</f>
        <v/>
      </c>
      <c r="I27" s="270">
        <f t="shared" si="3"/>
        <v>5.7185977551832703E-2</v>
      </c>
      <c r="J27" s="270">
        <f t="shared" si="4"/>
        <v>5.7185977551832703E-2</v>
      </c>
      <c r="K27" s="270" t="str">
        <f t="shared" si="5"/>
        <v/>
      </c>
      <c r="L27" s="270" t="str">
        <f t="shared" si="6"/>
        <v/>
      </c>
      <c r="M27" s="270">
        <f t="shared" si="2"/>
        <v>1.0315058446783987E-2</v>
      </c>
      <c r="N27" s="270">
        <f>IF(ISBLANK(Prevalence!H67), "",Prevalence!H67)</f>
        <v>1.0315058446783987E-2</v>
      </c>
      <c r="O27" s="270" t="str">
        <f>IF(ISBLANK(Prevalence!I67), "",Prevalence!I67)</f>
        <v/>
      </c>
      <c r="P27" s="270" t="str">
        <f>IF(ISBLANK(Prevalence!J67), "",Prevalence!J67)</f>
        <v/>
      </c>
      <c r="Q27" s="270">
        <f>IF(ISBLANK(Prevalence!K67), "",Prevalence!K67)</f>
        <v>2.3275460464421735E-2</v>
      </c>
      <c r="R27" s="270" t="str">
        <f>IF(ISBLANK(Prevalence!I67), "",Prevalence!I67)</f>
        <v/>
      </c>
      <c r="S27" s="270"/>
      <c r="T27" s="270">
        <f>IF(ISBLANK(Prevalence!K67), "",Prevalence!K67)</f>
        <v>2.3275460464421735E-2</v>
      </c>
      <c r="U27" s="270"/>
      <c r="V27" s="270">
        <f>IF(ISBLANK(Prevalence!O67), "",Prevalence!O67)</f>
        <v>4.0999999999999995E-2</v>
      </c>
    </row>
    <row r="28" spans="2:22" x14ac:dyDescent="0.35">
      <c r="B28" s="270" t="str">
        <f>IF(ISBLANK(Prevalence!B68), "",Prevalence!B68)</f>
        <v/>
      </c>
      <c r="C28" s="270" t="str">
        <f>IF(ISBLANK(Prevalence!C68), "",Prevalence!C68)</f>
        <v>Nangarhar</v>
      </c>
      <c r="D28" s="270">
        <f>IF(ISBLANK(Prevalence!D68), "",Prevalence!D68)</f>
        <v>4729070.88</v>
      </c>
      <c r="E28" s="270">
        <f t="shared" si="0"/>
        <v>8.8000000000000009E-2</v>
      </c>
      <c r="F28" s="270">
        <f>IF(ISBLANK(Prevalence!E68), "",Prevalence!E68)</f>
        <v>8.8000000000000009E-2</v>
      </c>
      <c r="G28" s="270" t="str">
        <f>IF(ISBLANK(Prevalence!F68), "",Prevalence!F68)</f>
        <v/>
      </c>
      <c r="H28" s="270" t="str">
        <f>IF(ISBLANK(Prevalence!G68), "",Prevalence!G68)</f>
        <v/>
      </c>
      <c r="I28" s="270">
        <f t="shared" si="3"/>
        <v>8.0000000000000016E-2</v>
      </c>
      <c r="J28" s="270">
        <f t="shared" si="4"/>
        <v>8.0000000000000016E-2</v>
      </c>
      <c r="K28" s="270" t="str">
        <f t="shared" si="5"/>
        <v/>
      </c>
      <c r="L28" s="270" t="str">
        <f t="shared" si="6"/>
        <v/>
      </c>
      <c r="M28" s="270">
        <f t="shared" si="2"/>
        <v>8.0000000000000002E-3</v>
      </c>
      <c r="N28" s="270">
        <f>IF(ISBLANK(Prevalence!H68), "",Prevalence!H68)</f>
        <v>8.0000000000000002E-3</v>
      </c>
      <c r="O28" s="270" t="str">
        <f>IF(ISBLANK(Prevalence!I68), "",Prevalence!I68)</f>
        <v/>
      </c>
      <c r="P28" s="270" t="str">
        <f>IF(ISBLANK(Prevalence!J68), "",Prevalence!J68)</f>
        <v/>
      </c>
      <c r="Q28" s="270">
        <f>IF(ISBLANK(Prevalence!K68), "",Prevalence!K68)</f>
        <v>1.89E-2</v>
      </c>
      <c r="R28" s="270" t="str">
        <f>IF(ISBLANK(Prevalence!I68), "",Prevalence!I68)</f>
        <v/>
      </c>
      <c r="S28" s="270"/>
      <c r="T28" s="270">
        <f>IF(ISBLANK(Prevalence!K68), "",Prevalence!K68)</f>
        <v>1.89E-2</v>
      </c>
      <c r="U28" s="270"/>
      <c r="V28" s="270">
        <f>IF(ISBLANK(Prevalence!O68), "",Prevalence!O68)</f>
        <v>7.8E-2</v>
      </c>
    </row>
    <row r="29" spans="2:22" x14ac:dyDescent="0.35">
      <c r="B29" s="270" t="str">
        <f>IF(ISBLANK(Prevalence!B69), "",Prevalence!B69)</f>
        <v/>
      </c>
      <c r="C29" s="270" t="str">
        <f>IF(ISBLANK(Prevalence!C69), "",Prevalence!C69)</f>
        <v>Nimroz</v>
      </c>
      <c r="D29" s="270">
        <f>IF(ISBLANK(Prevalence!D69), "",Prevalence!D69)</f>
        <v>513660.78</v>
      </c>
      <c r="E29" s="270">
        <f t="shared" si="0"/>
        <v>9.4444844103495351E-2</v>
      </c>
      <c r="F29" s="270">
        <f>IF(ISBLANK(Prevalence!E69), "",Prevalence!E69)</f>
        <v>9.4444844103495351E-2</v>
      </c>
      <c r="G29" s="270" t="str">
        <f>IF(ISBLANK(Prevalence!F69), "",Prevalence!F69)</f>
        <v/>
      </c>
      <c r="H29" s="270" t="str">
        <f>IF(ISBLANK(Prevalence!G69), "",Prevalence!G69)</f>
        <v/>
      </c>
      <c r="I29" s="270">
        <f t="shared" si="3"/>
        <v>5.9120897134176259E-2</v>
      </c>
      <c r="J29" s="270">
        <f t="shared" si="4"/>
        <v>5.9120897134176259E-2</v>
      </c>
      <c r="K29" s="270" t="str">
        <f t="shared" si="5"/>
        <v/>
      </c>
      <c r="L29" s="270" t="str">
        <f t="shared" si="6"/>
        <v/>
      </c>
      <c r="M29" s="270">
        <f t="shared" si="2"/>
        <v>3.5323946969319092E-2</v>
      </c>
      <c r="N29" s="270">
        <f>IF(ISBLANK(Prevalence!H69), "",Prevalence!H69)</f>
        <v>3.5323946969319092E-2</v>
      </c>
      <c r="O29" s="270" t="str">
        <f>IF(ISBLANK(Prevalence!I69), "",Prevalence!I69)</f>
        <v/>
      </c>
      <c r="P29" s="270" t="str">
        <f>IF(ISBLANK(Prevalence!J69), "",Prevalence!J69)</f>
        <v/>
      </c>
      <c r="Q29" s="270">
        <f>IF(ISBLANK(Prevalence!K69), "",Prevalence!K69)</f>
        <v>7.0542259772013088E-2</v>
      </c>
      <c r="R29" s="270" t="str">
        <f>IF(ISBLANK(Prevalence!I69), "",Prevalence!I69)</f>
        <v/>
      </c>
      <c r="S29" s="270"/>
      <c r="T29" s="270">
        <f>IF(ISBLANK(Prevalence!K69), "",Prevalence!K69)</f>
        <v>7.0542259772013088E-2</v>
      </c>
      <c r="U29" s="270"/>
      <c r="V29" s="270">
        <f>IF(ISBLANK(Prevalence!O69), "",Prevalence!O69)</f>
        <v>0.23199999999999998</v>
      </c>
    </row>
    <row r="30" spans="2:22" x14ac:dyDescent="0.35">
      <c r="B30" s="270" t="str">
        <f>IF(ISBLANK(Prevalence!B70), "",Prevalence!B70)</f>
        <v/>
      </c>
      <c r="C30" s="270" t="str">
        <f>IF(ISBLANK(Prevalence!C70), "",Prevalence!C70)</f>
        <v>Nuristan</v>
      </c>
      <c r="D30" s="270">
        <f>IF(ISBLANK(Prevalence!D70), "",Prevalence!D70)</f>
        <v>460196.46</v>
      </c>
      <c r="E30" s="270">
        <f t="shared" si="0"/>
        <v>0.33299999999999996</v>
      </c>
      <c r="F30" s="270">
        <f>IF(ISBLANK(Prevalence!E70), "",Prevalence!E70)</f>
        <v>0.33299999999999996</v>
      </c>
      <c r="G30" s="270" t="str">
        <f>IF(ISBLANK(Prevalence!F70), "",Prevalence!F70)</f>
        <v/>
      </c>
      <c r="H30" s="270" t="str">
        <f>IF(ISBLANK(Prevalence!G70), "",Prevalence!G70)</f>
        <v/>
      </c>
      <c r="I30" s="270">
        <f t="shared" si="3"/>
        <v>0.24799999999999997</v>
      </c>
      <c r="J30" s="270">
        <f t="shared" si="4"/>
        <v>0.24799999999999997</v>
      </c>
      <c r="K30" s="270" t="str">
        <f t="shared" si="5"/>
        <v/>
      </c>
      <c r="L30" s="270" t="str">
        <f t="shared" si="6"/>
        <v/>
      </c>
      <c r="M30" s="270">
        <f t="shared" si="2"/>
        <v>8.4999999999999992E-2</v>
      </c>
      <c r="N30" s="270">
        <f>IF(ISBLANK(Prevalence!H70), "",Prevalence!H70)</f>
        <v>8.4999999999999992E-2</v>
      </c>
      <c r="O30" s="270" t="str">
        <f>IF(ISBLANK(Prevalence!I70), "",Prevalence!I70)</f>
        <v/>
      </c>
      <c r="P30" s="270" t="str">
        <f>IF(ISBLANK(Prevalence!J70), "",Prevalence!J70)</f>
        <v/>
      </c>
      <c r="Q30" s="270">
        <f>IF(ISBLANK(Prevalence!K70), "",Prevalence!K70)</f>
        <v>0.16442999999999999</v>
      </c>
      <c r="R30" s="270" t="str">
        <f>IF(ISBLANK(Prevalence!I70), "",Prevalence!I70)</f>
        <v/>
      </c>
      <c r="S30" s="270"/>
      <c r="T30" s="270">
        <f>IF(ISBLANK(Prevalence!K70), "",Prevalence!K70)</f>
        <v>0.16442999999999999</v>
      </c>
      <c r="U30" s="270"/>
      <c r="V30" s="270">
        <f>IF(ISBLANK(Prevalence!O70), "",Prevalence!O70)</f>
        <v>3.1E-2</v>
      </c>
    </row>
    <row r="31" spans="2:22" x14ac:dyDescent="0.35">
      <c r="B31" s="270" t="str">
        <f>IF(ISBLANK(Prevalence!B71), "",Prevalence!B71)</f>
        <v/>
      </c>
      <c r="C31" s="270" t="str">
        <f>IF(ISBLANK(Prevalence!C71), "",Prevalence!C71)</f>
        <v>Paktika</v>
      </c>
      <c r="D31" s="270">
        <f>IF(ISBLANK(Prevalence!D71), "",Prevalence!D71)</f>
        <v>1352161.98</v>
      </c>
      <c r="E31" s="270">
        <f t="shared" si="0"/>
        <v>0.126</v>
      </c>
      <c r="F31" s="270">
        <f>IF(ISBLANK(Prevalence!E71), "",Prevalence!E71)</f>
        <v>0.126</v>
      </c>
      <c r="G31" s="270" t="str">
        <f>IF(ISBLANK(Prevalence!F71), "",Prevalence!F71)</f>
        <v/>
      </c>
      <c r="H31" s="270" t="str">
        <f>IF(ISBLANK(Prevalence!G71), "",Prevalence!G71)</f>
        <v/>
      </c>
      <c r="I31" s="270">
        <f t="shared" si="3"/>
        <v>9.5000000000000001E-2</v>
      </c>
      <c r="J31" s="270">
        <f t="shared" si="4"/>
        <v>9.5000000000000001E-2</v>
      </c>
      <c r="K31" s="270" t="str">
        <f t="shared" si="5"/>
        <v/>
      </c>
      <c r="L31" s="270" t="str">
        <f t="shared" si="6"/>
        <v/>
      </c>
      <c r="M31" s="270">
        <f t="shared" si="2"/>
        <v>3.1E-2</v>
      </c>
      <c r="N31" s="270">
        <f>IF(ISBLANK(Prevalence!H71), "",Prevalence!H71)</f>
        <v>3.1E-2</v>
      </c>
      <c r="O31" s="270" t="str">
        <f>IF(ISBLANK(Prevalence!I71), "",Prevalence!I71)</f>
        <v/>
      </c>
      <c r="P31" s="270" t="str">
        <f>IF(ISBLANK(Prevalence!J71), "",Prevalence!J71)</f>
        <v/>
      </c>
      <c r="Q31" s="270">
        <f>IF(ISBLANK(Prevalence!K71), "",Prevalence!K71)</f>
        <v>6.2370000000000002E-2</v>
      </c>
      <c r="R31" s="270" t="str">
        <f>IF(ISBLANK(Prevalence!I71), "",Prevalence!I71)</f>
        <v/>
      </c>
      <c r="S31" s="270"/>
      <c r="T31" s="270">
        <f>IF(ISBLANK(Prevalence!K71), "",Prevalence!K71)</f>
        <v>6.2370000000000002E-2</v>
      </c>
      <c r="U31" s="270"/>
      <c r="V31" s="270">
        <f>IF(ISBLANK(Prevalence!O71), "",Prevalence!O71)</f>
        <v>0</v>
      </c>
    </row>
    <row r="32" spans="2:22" x14ac:dyDescent="0.35">
      <c r="B32" s="270" t="str">
        <f>IF(ISBLANK(Prevalence!B72), "",Prevalence!B72)</f>
        <v/>
      </c>
      <c r="C32" s="270" t="str">
        <f>IF(ISBLANK(Prevalence!C72), "",Prevalence!C72)</f>
        <v>Paktya</v>
      </c>
      <c r="D32" s="270">
        <f>IF(ISBLANK(Prevalence!D72), "",Prevalence!D72)</f>
        <v>1717272</v>
      </c>
      <c r="E32" s="270">
        <f t="shared" si="0"/>
        <v>0.105</v>
      </c>
      <c r="F32" s="270">
        <f>IF(ISBLANK(Prevalence!E72), "",Prevalence!E72)</f>
        <v>0.105</v>
      </c>
      <c r="G32" s="270" t="str">
        <f>IF(ISBLANK(Prevalence!F72), "",Prevalence!F72)</f>
        <v/>
      </c>
      <c r="H32" s="270" t="str">
        <f>IF(ISBLANK(Prevalence!G72), "",Prevalence!G72)</f>
        <v/>
      </c>
      <c r="I32" s="270">
        <f t="shared" si="3"/>
        <v>8.299999999999999E-2</v>
      </c>
      <c r="J32" s="270">
        <f t="shared" si="4"/>
        <v>8.299999999999999E-2</v>
      </c>
      <c r="K32" s="270" t="str">
        <f t="shared" si="5"/>
        <v/>
      </c>
      <c r="L32" s="270" t="str">
        <f t="shared" si="6"/>
        <v/>
      </c>
      <c r="M32" s="270">
        <f t="shared" si="2"/>
        <v>2.1999999999999999E-2</v>
      </c>
      <c r="N32" s="270">
        <f>IF(ISBLANK(Prevalence!H72), "",Prevalence!H72)</f>
        <v>2.1999999999999999E-2</v>
      </c>
      <c r="O32" s="270" t="str">
        <f>IF(ISBLANK(Prevalence!I72), "",Prevalence!I72)</f>
        <v/>
      </c>
      <c r="P32" s="270" t="str">
        <f>IF(ISBLANK(Prevalence!J72), "",Prevalence!J72)</f>
        <v/>
      </c>
      <c r="Q32" s="270">
        <f>IF(ISBLANK(Prevalence!K72), "",Prevalence!K72)</f>
        <v>4.5359999999999998E-2</v>
      </c>
      <c r="R32" s="270" t="str">
        <f>IF(ISBLANK(Prevalence!I72), "",Prevalence!I72)</f>
        <v/>
      </c>
      <c r="S32" s="270"/>
      <c r="T32" s="270">
        <f>IF(ISBLANK(Prevalence!K72), "",Prevalence!K72)</f>
        <v>4.5359999999999998E-2</v>
      </c>
      <c r="U32" s="270"/>
      <c r="V32" s="270">
        <f>IF(ISBLANK(Prevalence!O72), "",Prevalence!O72)</f>
        <v>5.0999999999999997E-2</v>
      </c>
    </row>
    <row r="33" spans="2:22" x14ac:dyDescent="0.35">
      <c r="B33" s="270" t="str">
        <f>IF(ISBLANK(Prevalence!B73), "",Prevalence!B73)</f>
        <v/>
      </c>
      <c r="C33" s="270" t="str">
        <f>IF(ISBLANK(Prevalence!C73), "",Prevalence!C73)</f>
        <v>Panjsher</v>
      </c>
      <c r="D33" s="270">
        <f>IF(ISBLANK(Prevalence!D73), "",Prevalence!D73)</f>
        <v>477363.05999999994</v>
      </c>
      <c r="E33" s="270">
        <f t="shared" si="0"/>
        <v>0.17699999999999999</v>
      </c>
      <c r="F33" s="270">
        <f>IF(ISBLANK(Prevalence!E73), "",Prevalence!E73)</f>
        <v>0.17699999999999999</v>
      </c>
      <c r="G33" s="270" t="str">
        <f>IF(ISBLANK(Prevalence!F73), "",Prevalence!F73)</f>
        <v/>
      </c>
      <c r="H33" s="270" t="str">
        <f>IF(ISBLANK(Prevalence!G73), "",Prevalence!G73)</f>
        <v/>
      </c>
      <c r="I33" s="270">
        <f t="shared" si="3"/>
        <v>0.124</v>
      </c>
      <c r="J33" s="270">
        <f t="shared" si="4"/>
        <v>0.124</v>
      </c>
      <c r="K33" s="270" t="str">
        <f t="shared" si="5"/>
        <v/>
      </c>
      <c r="L33" s="270" t="str">
        <f t="shared" si="6"/>
        <v/>
      </c>
      <c r="M33" s="270">
        <f t="shared" si="2"/>
        <v>5.2999999999999999E-2</v>
      </c>
      <c r="N33" s="270">
        <f>IF(ISBLANK(Prevalence!H73), "",Prevalence!H73)</f>
        <v>5.2999999999999999E-2</v>
      </c>
      <c r="O33" s="270" t="str">
        <f>IF(ISBLANK(Prevalence!I73), "",Prevalence!I73)</f>
        <v/>
      </c>
      <c r="P33" s="270" t="str">
        <f>IF(ISBLANK(Prevalence!J73), "",Prevalence!J73)</f>
        <v/>
      </c>
      <c r="Q33" s="270">
        <f>IF(ISBLANK(Prevalence!K73), "",Prevalence!K73)</f>
        <v>0.10395</v>
      </c>
      <c r="R33" s="270" t="str">
        <f>IF(ISBLANK(Prevalence!I73), "",Prevalence!I73)</f>
        <v/>
      </c>
      <c r="S33" s="270"/>
      <c r="T33" s="270">
        <f>IF(ISBLANK(Prevalence!K73), "",Prevalence!K73)</f>
        <v>0.10395</v>
      </c>
      <c r="U33" s="270"/>
      <c r="V33" s="270">
        <f>IF(ISBLANK(Prevalence!O73), "",Prevalence!O73)</f>
        <v>8.5000000000000006E-2</v>
      </c>
    </row>
    <row r="34" spans="2:22" x14ac:dyDescent="0.35">
      <c r="B34" s="270" t="str">
        <f>IF(ISBLANK(Prevalence!B74), "",Prevalence!B74)</f>
        <v/>
      </c>
      <c r="C34" s="270" t="str">
        <f>IF(ISBLANK(Prevalence!C74), "",Prevalence!C74)</f>
        <v>Parwan</v>
      </c>
      <c r="D34" s="270">
        <f>IF(ISBLANK(Prevalence!D74), "",Prevalence!D74)</f>
        <v>2067932.7000000002</v>
      </c>
      <c r="E34" s="270">
        <f t="shared" si="0"/>
        <v>6.933804782394698E-2</v>
      </c>
      <c r="F34" s="270">
        <f>IF(ISBLANK(Prevalence!E74), "",Prevalence!E74)</f>
        <v>6.933804782394698E-2</v>
      </c>
      <c r="G34" s="270" t="str">
        <f>IF(ISBLANK(Prevalence!F74), "",Prevalence!F74)</f>
        <v/>
      </c>
      <c r="H34" s="270" t="str">
        <f>IF(ISBLANK(Prevalence!G74), "",Prevalence!G74)</f>
        <v/>
      </c>
      <c r="I34" s="270">
        <f t="shared" si="3"/>
        <v>4.7769727673249641E-2</v>
      </c>
      <c r="J34" s="270">
        <f t="shared" si="4"/>
        <v>4.7769727673249641E-2</v>
      </c>
      <c r="K34" s="270" t="str">
        <f t="shared" si="5"/>
        <v/>
      </c>
      <c r="L34" s="270" t="str">
        <f t="shared" si="6"/>
        <v/>
      </c>
      <c r="M34" s="270">
        <f t="shared" si="2"/>
        <v>2.1568320150697338E-2</v>
      </c>
      <c r="N34" s="270">
        <f>IF(ISBLANK(Prevalence!H74), "",Prevalence!H74)</f>
        <v>2.1568320150697338E-2</v>
      </c>
      <c r="O34" s="270" t="str">
        <f>IF(ISBLANK(Prevalence!I74), "",Prevalence!I74)</f>
        <v/>
      </c>
      <c r="P34" s="270" t="str">
        <f>IF(ISBLANK(Prevalence!J74), "",Prevalence!J74)</f>
        <v/>
      </c>
      <c r="Q34" s="270">
        <f>IF(ISBLANK(Prevalence!K74), "",Prevalence!K74)</f>
        <v>4.4544125084817962E-2</v>
      </c>
      <c r="R34" s="270" t="str">
        <f>IF(ISBLANK(Prevalence!I74), "",Prevalence!I74)</f>
        <v/>
      </c>
      <c r="S34" s="270"/>
      <c r="T34" s="270">
        <f>IF(ISBLANK(Prevalence!K74), "",Prevalence!K74)</f>
        <v>4.4544125084817962E-2</v>
      </c>
      <c r="U34" s="270"/>
      <c r="V34" s="270">
        <f>IF(ISBLANK(Prevalence!O74), "",Prevalence!O74)</f>
        <v>9.6999999999999989E-2</v>
      </c>
    </row>
    <row r="35" spans="2:22" x14ac:dyDescent="0.35">
      <c r="B35" s="270" t="str">
        <f>IF(ISBLANK(Prevalence!B75), "",Prevalence!B75)</f>
        <v/>
      </c>
      <c r="C35" s="270" t="str">
        <f>IF(ISBLANK(Prevalence!C75), "",Prevalence!C75)</f>
        <v>Samangan</v>
      </c>
      <c r="D35" s="270">
        <f>IF(ISBLANK(Prevalence!D75), "",Prevalence!D75)</f>
        <v>1207130.22</v>
      </c>
      <c r="E35" s="270">
        <f t="shared" si="0"/>
        <v>7.7899148048748743E-2</v>
      </c>
      <c r="F35" s="270">
        <f>IF(ISBLANK(Prevalence!E75), "",Prevalence!E75)</f>
        <v>7.7899148048748743E-2</v>
      </c>
      <c r="G35" s="270" t="str">
        <f>IF(ISBLANK(Prevalence!F75), "",Prevalence!F75)</f>
        <v/>
      </c>
      <c r="H35" s="270" t="str">
        <f>IF(ISBLANK(Prevalence!G75), "",Prevalence!G75)</f>
        <v/>
      </c>
      <c r="I35" s="270">
        <f t="shared" si="3"/>
        <v>3.6388621244668913E-2</v>
      </c>
      <c r="J35" s="270">
        <f t="shared" si="4"/>
        <v>3.6388621244668913E-2</v>
      </c>
      <c r="K35" s="270" t="str">
        <f t="shared" si="5"/>
        <v/>
      </c>
      <c r="L35" s="270" t="str">
        <f t="shared" si="6"/>
        <v/>
      </c>
      <c r="M35" s="270">
        <f t="shared" si="2"/>
        <v>4.1510526804079829E-2</v>
      </c>
      <c r="N35" s="270">
        <f>IF(ISBLANK(Prevalence!H75), "",Prevalence!H75)</f>
        <v>4.1510526804079829E-2</v>
      </c>
      <c r="O35" s="270" t="str">
        <f>IF(ISBLANK(Prevalence!I75), "",Prevalence!I75)</f>
        <v/>
      </c>
      <c r="P35" s="270" t="str">
        <f>IF(ISBLANK(Prevalence!J75), "",Prevalence!J75)</f>
        <v/>
      </c>
      <c r="Q35" s="270">
        <f>IF(ISBLANK(Prevalence!K75), "",Prevalence!K75)</f>
        <v>8.2234895659710872E-2</v>
      </c>
      <c r="R35" s="270" t="str">
        <f>IF(ISBLANK(Prevalence!I75), "",Prevalence!I75)</f>
        <v/>
      </c>
      <c r="S35" s="270"/>
      <c r="T35" s="270">
        <f>IF(ISBLANK(Prevalence!K75), "",Prevalence!K75)</f>
        <v>8.2234895659710872E-2</v>
      </c>
      <c r="U35" s="270"/>
      <c r="V35" s="270">
        <f>IF(ISBLANK(Prevalence!O75), "",Prevalence!O75)</f>
        <v>9.6000000000000002E-2</v>
      </c>
    </row>
    <row r="36" spans="2:22" x14ac:dyDescent="0.35">
      <c r="B36" s="270" t="str">
        <f>IF(ISBLANK(Prevalence!B76), "",Prevalence!B76)</f>
        <v/>
      </c>
      <c r="C36" s="270" t="str">
        <f>IF(ISBLANK(Prevalence!C76), "",Prevalence!C76)</f>
        <v>Sar-e-Pul</v>
      </c>
      <c r="D36" s="270">
        <f>IF(ISBLANK(Prevalence!D76), "",Prevalence!D76)</f>
        <v>1741271.58</v>
      </c>
      <c r="E36" s="270">
        <f t="shared" si="0"/>
        <v>6.1585365984931792E-2</v>
      </c>
      <c r="F36" s="270">
        <f>IF(ISBLANK(Prevalence!E76), "",Prevalence!E76)</f>
        <v>6.1585365984931792E-2</v>
      </c>
      <c r="G36" s="270" t="str">
        <f>IF(ISBLANK(Prevalence!F76), "",Prevalence!F76)</f>
        <v/>
      </c>
      <c r="H36" s="270" t="str">
        <f>IF(ISBLANK(Prevalence!G76), "",Prevalence!G76)</f>
        <v/>
      </c>
      <c r="I36" s="270">
        <f t="shared" si="3"/>
        <v>4.6020863335199995E-2</v>
      </c>
      <c r="J36" s="270">
        <f t="shared" si="4"/>
        <v>4.6020863335199995E-2</v>
      </c>
      <c r="K36" s="270" t="str">
        <f t="shared" si="5"/>
        <v/>
      </c>
      <c r="L36" s="270" t="str">
        <f t="shared" si="6"/>
        <v/>
      </c>
      <c r="M36" s="270">
        <f t="shared" si="2"/>
        <v>1.5564502649731799E-2</v>
      </c>
      <c r="N36" s="270">
        <f>IF(ISBLANK(Prevalence!H76), "",Prevalence!H76)</f>
        <v>1.5564502649731799E-2</v>
      </c>
      <c r="O36" s="270" t="str">
        <f>IF(ISBLANK(Prevalence!I76), "",Prevalence!I76)</f>
        <v/>
      </c>
      <c r="P36" s="270" t="str">
        <f>IF(ISBLANK(Prevalence!J76), "",Prevalence!J76)</f>
        <v/>
      </c>
      <c r="Q36" s="270">
        <f>IF(ISBLANK(Prevalence!K76), "",Prevalence!K76)</f>
        <v>3.3196910007993095E-2</v>
      </c>
      <c r="R36" s="270" t="str">
        <f>IF(ISBLANK(Prevalence!I76), "",Prevalence!I76)</f>
        <v/>
      </c>
      <c r="S36" s="270"/>
      <c r="T36" s="270">
        <f>IF(ISBLANK(Prevalence!K76), "",Prevalence!K76)</f>
        <v>3.3196910007993095E-2</v>
      </c>
      <c r="U36" s="270"/>
      <c r="V36" s="270">
        <f>IF(ISBLANK(Prevalence!O76), "",Prevalence!O76)</f>
        <v>0.125</v>
      </c>
    </row>
    <row r="37" spans="2:22" x14ac:dyDescent="0.35">
      <c r="B37" s="270" t="str">
        <f>IF(ISBLANK(Prevalence!B77), "",Prevalence!B77)</f>
        <v/>
      </c>
      <c r="C37" s="270" t="str">
        <f>IF(ISBLANK(Prevalence!C77), "",Prevalence!C77)</f>
        <v/>
      </c>
      <c r="D37" s="270" t="str">
        <f>IF(ISBLANK(Prevalence!D77), "",Prevalence!D77)</f>
        <v/>
      </c>
      <c r="E37" s="270" t="str">
        <f t="shared" ref="E37:E68" si="7">IF(ISBLANK(F37),IF(ISBLANK(G37),H37,G37),F37)</f>
        <v/>
      </c>
      <c r="F37" s="270" t="str">
        <f>IF(ISBLANK(Prevalence!E77), "",Prevalence!E77)</f>
        <v/>
      </c>
      <c r="G37" s="270" t="str">
        <f>IF(ISBLANK(Prevalence!F77), "",Prevalence!F77)</f>
        <v/>
      </c>
      <c r="H37" s="270" t="str">
        <f>IF(ISBLANK(Prevalence!G77), "",Prevalence!G77)</f>
        <v/>
      </c>
      <c r="I37" s="270" t="str">
        <f t="shared" si="3"/>
        <v/>
      </c>
      <c r="J37" s="270" t="str">
        <f t="shared" si="4"/>
        <v/>
      </c>
      <c r="K37" s="270" t="str">
        <f t="shared" si="5"/>
        <v/>
      </c>
      <c r="L37" s="270" t="str">
        <f t="shared" si="6"/>
        <v/>
      </c>
      <c r="M37" s="270" t="str">
        <f t="shared" ref="M37:M68" si="8">IF(ISBLANK(N37),IF(ISBLANK(O37),P37,O37),N37)</f>
        <v/>
      </c>
      <c r="N37" s="270" t="str">
        <f>IF(ISBLANK(Prevalence!H77), "",Prevalence!H77)</f>
        <v/>
      </c>
      <c r="O37" s="270" t="str">
        <f>IF(ISBLANK(Prevalence!I77), "",Prevalence!I77)</f>
        <v/>
      </c>
      <c r="P37" s="270" t="str">
        <f>IF(ISBLANK(Prevalence!J77), "",Prevalence!J77)</f>
        <v/>
      </c>
      <c r="Q37" s="270"/>
      <c r="R37" s="270"/>
      <c r="S37" s="270"/>
      <c r="T37" s="270" t="str">
        <f>IF(ISBLANK(Prevalence!K77), "",Prevalence!K77)</f>
        <v/>
      </c>
      <c r="U37" s="270"/>
      <c r="V37" s="270" t="str">
        <f>IF(ISBLANK(Prevalence!O77), "",Prevalence!O77)</f>
        <v/>
      </c>
    </row>
    <row r="38" spans="2:22" x14ac:dyDescent="0.35">
      <c r="B38" s="270" t="str">
        <f>IF(ISBLANK(Prevalence!B78), "",Prevalence!B78)</f>
        <v/>
      </c>
      <c r="C38" s="270" t="str">
        <f>IF(ISBLANK(Prevalence!C78), "",Prevalence!C78)</f>
        <v/>
      </c>
      <c r="D38" s="270" t="str">
        <f>IF(ISBLANK(Prevalence!D78), "",Prevalence!D78)</f>
        <v/>
      </c>
      <c r="E38" s="270" t="str">
        <f t="shared" si="7"/>
        <v/>
      </c>
      <c r="F38" s="270" t="str">
        <f>IF(ISBLANK(Prevalence!E78), "",Prevalence!E78)</f>
        <v/>
      </c>
      <c r="G38" s="270" t="str">
        <f>IF(ISBLANK(Prevalence!F78), "",Prevalence!F78)</f>
        <v/>
      </c>
      <c r="H38" s="270" t="str">
        <f>IF(ISBLANK(Prevalence!G78), "",Prevalence!G78)</f>
        <v/>
      </c>
      <c r="I38" s="270" t="str">
        <f t="shared" si="3"/>
        <v/>
      </c>
      <c r="J38" s="270" t="str">
        <f t="shared" si="4"/>
        <v/>
      </c>
      <c r="K38" s="270" t="str">
        <f t="shared" si="5"/>
        <v/>
      </c>
      <c r="L38" s="270" t="str">
        <f t="shared" si="6"/>
        <v/>
      </c>
      <c r="M38" s="270" t="str">
        <f t="shared" si="8"/>
        <v/>
      </c>
      <c r="N38" s="270" t="str">
        <f>IF(ISBLANK(Prevalence!H78), "",Prevalence!H78)</f>
        <v/>
      </c>
      <c r="O38" s="270" t="str">
        <f>IF(ISBLANK(Prevalence!I78), "",Prevalence!I78)</f>
        <v/>
      </c>
      <c r="P38" s="270" t="str">
        <f>IF(ISBLANK(Prevalence!J78), "",Prevalence!J78)</f>
        <v/>
      </c>
      <c r="Q38" s="270"/>
      <c r="R38" s="270"/>
      <c r="S38" s="270"/>
      <c r="T38" s="270" t="str">
        <f>IF(ISBLANK(Prevalence!K78), "",Prevalence!K78)</f>
        <v/>
      </c>
      <c r="U38" s="270"/>
      <c r="V38" s="270" t="str">
        <f>IF(ISBLANK(Prevalence!O78), "",Prevalence!O78)</f>
        <v/>
      </c>
    </row>
    <row r="39" spans="2:22" x14ac:dyDescent="0.35">
      <c r="B39" s="270" t="str">
        <f>IF(ISBLANK(Prevalence!B79), "",Prevalence!B79)</f>
        <v/>
      </c>
      <c r="C39" s="270" t="str">
        <f>IF(ISBLANK(Prevalence!C79), "",Prevalence!C79)</f>
        <v/>
      </c>
      <c r="D39" s="270" t="str">
        <f>IF(ISBLANK(Prevalence!D79), "",Prevalence!D79)</f>
        <v/>
      </c>
      <c r="E39" s="270" t="str">
        <f t="shared" si="7"/>
        <v/>
      </c>
      <c r="F39" s="270" t="str">
        <f>IF(ISBLANK(Prevalence!E79), "",Prevalence!E79)</f>
        <v/>
      </c>
      <c r="G39" s="270" t="str">
        <f>IF(ISBLANK(Prevalence!F79), "",Prevalence!F79)</f>
        <v/>
      </c>
      <c r="H39" s="270" t="str">
        <f>IF(ISBLANK(Prevalence!G79), "",Prevalence!G79)</f>
        <v/>
      </c>
      <c r="I39" s="270" t="str">
        <f t="shared" si="3"/>
        <v/>
      </c>
      <c r="J39" s="270" t="str">
        <f t="shared" si="4"/>
        <v/>
      </c>
      <c r="K39" s="270" t="str">
        <f t="shared" si="5"/>
        <v/>
      </c>
      <c r="L39" s="270" t="str">
        <f t="shared" si="6"/>
        <v/>
      </c>
      <c r="M39" s="270" t="str">
        <f t="shared" si="8"/>
        <v/>
      </c>
      <c r="N39" s="270" t="str">
        <f>IF(ISBLANK(Prevalence!H79), "",Prevalence!H79)</f>
        <v/>
      </c>
      <c r="O39" s="270" t="str">
        <f>IF(ISBLANK(Prevalence!I79), "",Prevalence!I79)</f>
        <v/>
      </c>
      <c r="P39" s="270" t="str">
        <f>IF(ISBLANK(Prevalence!J79), "",Prevalence!J79)</f>
        <v/>
      </c>
      <c r="Q39" s="270"/>
      <c r="R39" s="270"/>
      <c r="S39" s="270"/>
      <c r="T39" s="270" t="str">
        <f>IF(ISBLANK(Prevalence!K79), "",Prevalence!K79)</f>
        <v/>
      </c>
      <c r="U39" s="270"/>
      <c r="V39" s="270" t="str">
        <f>IF(ISBLANK(Prevalence!O79), "",Prevalence!O79)</f>
        <v/>
      </c>
    </row>
    <row r="40" spans="2:22" x14ac:dyDescent="0.35">
      <c r="B40" s="270" t="str">
        <f>IF(ISBLANK(Prevalence!B80), "",Prevalence!B80)</f>
        <v/>
      </c>
      <c r="C40" s="270" t="str">
        <f>IF(ISBLANK(Prevalence!C80), "",Prevalence!C80)</f>
        <v/>
      </c>
      <c r="D40" s="270" t="str">
        <f>IF(ISBLANK(Prevalence!D80), "",Prevalence!D80)</f>
        <v/>
      </c>
      <c r="E40" s="270" t="str">
        <f t="shared" si="7"/>
        <v/>
      </c>
      <c r="F40" s="270" t="str">
        <f>IF(ISBLANK(Prevalence!E80), "",Prevalence!E80)</f>
        <v/>
      </c>
      <c r="G40" s="270" t="str">
        <f>IF(ISBLANK(Prevalence!F80), "",Prevalence!F80)</f>
        <v/>
      </c>
      <c r="H40" s="270" t="str">
        <f>IF(ISBLANK(Prevalence!G80), "",Prevalence!G80)</f>
        <v/>
      </c>
      <c r="I40" s="270" t="str">
        <f t="shared" si="3"/>
        <v/>
      </c>
      <c r="J40" s="270" t="str">
        <f t="shared" si="4"/>
        <v/>
      </c>
      <c r="K40" s="270" t="str">
        <f t="shared" si="5"/>
        <v/>
      </c>
      <c r="L40" s="270" t="str">
        <f t="shared" si="6"/>
        <v/>
      </c>
      <c r="M40" s="270" t="str">
        <f t="shared" si="8"/>
        <v/>
      </c>
      <c r="N40" s="270" t="str">
        <f>IF(ISBLANK(Prevalence!H80), "",Prevalence!H80)</f>
        <v/>
      </c>
      <c r="O40" s="270" t="str">
        <f>IF(ISBLANK(Prevalence!I80), "",Prevalence!I80)</f>
        <v/>
      </c>
      <c r="P40" s="270" t="str">
        <f>IF(ISBLANK(Prevalence!J80), "",Prevalence!J80)</f>
        <v/>
      </c>
      <c r="Q40" s="270"/>
      <c r="R40" s="270"/>
      <c r="S40" s="270"/>
      <c r="T40" s="270" t="str">
        <f>IF(ISBLANK(Prevalence!K80), "",Prevalence!K80)</f>
        <v/>
      </c>
      <c r="U40" s="270"/>
      <c r="V40" s="270" t="str">
        <f>IF(ISBLANK(Prevalence!O80), "",Prevalence!O80)</f>
        <v/>
      </c>
    </row>
    <row r="41" spans="2:22" x14ac:dyDescent="0.35">
      <c r="B41" s="270" t="str">
        <f>IF(ISBLANK(Prevalence!B81), "",Prevalence!B81)</f>
        <v/>
      </c>
      <c r="C41" s="270" t="str">
        <f>IF(ISBLANK(Prevalence!C81), "",Prevalence!C81)</f>
        <v/>
      </c>
      <c r="D41" s="270" t="str">
        <f>IF(ISBLANK(Prevalence!D81), "",Prevalence!D81)</f>
        <v/>
      </c>
      <c r="E41" s="270" t="str">
        <f t="shared" si="7"/>
        <v/>
      </c>
      <c r="F41" s="270" t="str">
        <f>IF(ISBLANK(Prevalence!E81), "",Prevalence!E81)</f>
        <v/>
      </c>
      <c r="G41" s="270" t="str">
        <f>IF(ISBLANK(Prevalence!F81), "",Prevalence!F81)</f>
        <v/>
      </c>
      <c r="H41" s="270" t="str">
        <f>IF(ISBLANK(Prevalence!G81), "",Prevalence!G81)</f>
        <v/>
      </c>
      <c r="I41" s="270" t="str">
        <f t="shared" si="3"/>
        <v/>
      </c>
      <c r="J41" s="270" t="str">
        <f t="shared" si="4"/>
        <v/>
      </c>
      <c r="K41" s="270" t="str">
        <f t="shared" si="5"/>
        <v/>
      </c>
      <c r="L41" s="270" t="str">
        <f t="shared" si="6"/>
        <v/>
      </c>
      <c r="M41" s="270" t="str">
        <f t="shared" si="8"/>
        <v/>
      </c>
      <c r="N41" s="270" t="str">
        <f>IF(ISBLANK(Prevalence!H81), "",Prevalence!H81)</f>
        <v/>
      </c>
      <c r="O41" s="270" t="str">
        <f>IF(ISBLANK(Prevalence!I81), "",Prevalence!I81)</f>
        <v/>
      </c>
      <c r="P41" s="270" t="str">
        <f>IF(ISBLANK(Prevalence!J81), "",Prevalence!J81)</f>
        <v/>
      </c>
      <c r="Q41" s="270"/>
      <c r="R41" s="270"/>
      <c r="S41" s="270"/>
      <c r="T41" s="270" t="str">
        <f>IF(ISBLANK(Prevalence!K81), "",Prevalence!K81)</f>
        <v/>
      </c>
      <c r="U41" s="270"/>
      <c r="V41" s="270" t="str">
        <f>IF(ISBLANK(Prevalence!O81), "",Prevalence!O81)</f>
        <v/>
      </c>
    </row>
    <row r="42" spans="2:22" x14ac:dyDescent="0.35">
      <c r="B42" s="270" t="str">
        <f>IF(ISBLANK(Prevalence!B82), "",Prevalence!B82)</f>
        <v/>
      </c>
      <c r="C42" s="270" t="str">
        <f>IF(ISBLANK(Prevalence!C82), "",Prevalence!C82)</f>
        <v/>
      </c>
      <c r="D42" s="270" t="str">
        <f>IF(ISBLANK(Prevalence!D82), "",Prevalence!D82)</f>
        <v/>
      </c>
      <c r="E42" s="270" t="str">
        <f t="shared" si="7"/>
        <v/>
      </c>
      <c r="F42" s="270" t="str">
        <f>IF(ISBLANK(Prevalence!E82), "",Prevalence!E82)</f>
        <v/>
      </c>
      <c r="G42" s="270" t="str">
        <f>IF(ISBLANK(Prevalence!F82), "",Prevalence!F82)</f>
        <v/>
      </c>
      <c r="H42" s="270" t="str">
        <f>IF(ISBLANK(Prevalence!G82), "",Prevalence!G82)</f>
        <v/>
      </c>
      <c r="I42" s="270" t="str">
        <f t="shared" si="3"/>
        <v/>
      </c>
      <c r="J42" s="270" t="str">
        <f t="shared" si="4"/>
        <v/>
      </c>
      <c r="K42" s="270" t="str">
        <f t="shared" si="5"/>
        <v/>
      </c>
      <c r="L42" s="270" t="str">
        <f t="shared" si="6"/>
        <v/>
      </c>
      <c r="M42" s="270" t="str">
        <f t="shared" si="8"/>
        <v/>
      </c>
      <c r="N42" s="270" t="str">
        <f>IF(ISBLANK(Prevalence!H82), "",Prevalence!H82)</f>
        <v/>
      </c>
      <c r="O42" s="270" t="str">
        <f>IF(ISBLANK(Prevalence!I82), "",Prevalence!I82)</f>
        <v/>
      </c>
      <c r="P42" s="270" t="str">
        <f>IF(ISBLANK(Prevalence!J82), "",Prevalence!J82)</f>
        <v/>
      </c>
      <c r="Q42" s="270"/>
      <c r="R42" s="270"/>
      <c r="S42" s="270"/>
      <c r="T42" s="270" t="str">
        <f>IF(ISBLANK(Prevalence!K82), "",Prevalence!K82)</f>
        <v/>
      </c>
      <c r="U42" s="270"/>
      <c r="V42" s="270" t="str">
        <f>IF(ISBLANK(Prevalence!O82), "",Prevalence!O82)</f>
        <v/>
      </c>
    </row>
    <row r="43" spans="2:22" x14ac:dyDescent="0.35">
      <c r="B43" s="270" t="str">
        <f>IF(ISBLANK(Prevalence!B83), "",Prevalence!B83)</f>
        <v/>
      </c>
      <c r="C43" s="270" t="str">
        <f>IF(ISBLANK(Prevalence!C83), "",Prevalence!C83)</f>
        <v/>
      </c>
      <c r="D43" s="270" t="str">
        <f>IF(ISBLANK(Prevalence!D83), "",Prevalence!D83)</f>
        <v/>
      </c>
      <c r="E43" s="270" t="str">
        <f t="shared" si="7"/>
        <v/>
      </c>
      <c r="F43" s="270" t="str">
        <f>IF(ISBLANK(Prevalence!E83), "",Prevalence!E83)</f>
        <v/>
      </c>
      <c r="G43" s="270" t="str">
        <f>IF(ISBLANK(Prevalence!F83), "",Prevalence!F83)</f>
        <v/>
      </c>
      <c r="H43" s="270" t="str">
        <f>IF(ISBLANK(Prevalence!G83), "",Prevalence!G83)</f>
        <v/>
      </c>
      <c r="I43" s="270" t="str">
        <f t="shared" si="3"/>
        <v/>
      </c>
      <c r="J43" s="270" t="str">
        <f t="shared" si="4"/>
        <v/>
      </c>
      <c r="K43" s="270" t="str">
        <f t="shared" si="5"/>
        <v/>
      </c>
      <c r="L43" s="270" t="str">
        <f t="shared" si="6"/>
        <v/>
      </c>
      <c r="M43" s="270" t="str">
        <f t="shared" si="8"/>
        <v/>
      </c>
      <c r="N43" s="270" t="str">
        <f>IF(ISBLANK(Prevalence!H83), "",Prevalence!H83)</f>
        <v/>
      </c>
      <c r="O43" s="270" t="str">
        <f>IF(ISBLANK(Prevalence!I83), "",Prevalence!I83)</f>
        <v/>
      </c>
      <c r="P43" s="270" t="str">
        <f>IF(ISBLANK(Prevalence!J83), "",Prevalence!J83)</f>
        <v/>
      </c>
      <c r="Q43" s="270"/>
      <c r="R43" s="270"/>
      <c r="S43" s="270"/>
      <c r="T43" s="270" t="str">
        <f>IF(ISBLANK(Prevalence!K83), "",Prevalence!K83)</f>
        <v/>
      </c>
      <c r="U43" s="270"/>
      <c r="V43" s="270" t="str">
        <f>IF(ISBLANK(Prevalence!O83), "",Prevalence!O83)</f>
        <v/>
      </c>
    </row>
    <row r="44" spans="2:22" x14ac:dyDescent="0.35">
      <c r="B44" s="270" t="str">
        <f>IF(ISBLANK(Prevalence!B84), "",Prevalence!B84)</f>
        <v/>
      </c>
      <c r="C44" s="270" t="str">
        <f>IF(ISBLANK(Prevalence!C84), "",Prevalence!C84)</f>
        <v/>
      </c>
      <c r="D44" s="270" t="str">
        <f>IF(ISBLANK(Prevalence!D84), "",Prevalence!D84)</f>
        <v/>
      </c>
      <c r="E44" s="270" t="str">
        <f t="shared" si="7"/>
        <v/>
      </c>
      <c r="F44" s="270" t="str">
        <f>IF(ISBLANK(Prevalence!E84), "",Prevalence!E84)</f>
        <v/>
      </c>
      <c r="G44" s="270" t="str">
        <f>IF(ISBLANK(Prevalence!F84), "",Prevalence!F84)</f>
        <v/>
      </c>
      <c r="H44" s="270" t="str">
        <f>IF(ISBLANK(Prevalence!G84), "",Prevalence!G84)</f>
        <v/>
      </c>
      <c r="I44" s="270" t="str">
        <f t="shared" si="3"/>
        <v/>
      </c>
      <c r="J44" s="270" t="str">
        <f t="shared" si="4"/>
        <v/>
      </c>
      <c r="K44" s="270" t="str">
        <f t="shared" si="5"/>
        <v/>
      </c>
      <c r="L44" s="270" t="str">
        <f t="shared" si="6"/>
        <v/>
      </c>
      <c r="M44" s="270" t="str">
        <f t="shared" si="8"/>
        <v/>
      </c>
      <c r="N44" s="270" t="str">
        <f>IF(ISBLANK(Prevalence!H84), "",Prevalence!H84)</f>
        <v/>
      </c>
      <c r="O44" s="270" t="str">
        <f>IF(ISBLANK(Prevalence!I84), "",Prevalence!I84)</f>
        <v/>
      </c>
      <c r="P44" s="270" t="str">
        <f>IF(ISBLANK(Prevalence!J84), "",Prevalence!J84)</f>
        <v/>
      </c>
      <c r="Q44" s="270"/>
      <c r="R44" s="270"/>
      <c r="S44" s="270"/>
      <c r="T44" s="270" t="str">
        <f>IF(ISBLANK(Prevalence!K84), "",Prevalence!K84)</f>
        <v/>
      </c>
      <c r="U44" s="270"/>
      <c r="V44" s="270" t="str">
        <f>IF(ISBLANK(Prevalence!O84), "",Prevalence!O84)</f>
        <v/>
      </c>
    </row>
    <row r="45" spans="2:22" x14ac:dyDescent="0.35">
      <c r="B45" s="270" t="str">
        <f>IF(ISBLANK(Prevalence!B85), "",Prevalence!B85)</f>
        <v/>
      </c>
      <c r="C45" s="270" t="str">
        <f>IF(ISBLANK(Prevalence!C85), "",Prevalence!C85)</f>
        <v/>
      </c>
      <c r="D45" s="270" t="str">
        <f>IF(ISBLANK(Prevalence!D85), "",Prevalence!D85)</f>
        <v/>
      </c>
      <c r="E45" s="270" t="str">
        <f t="shared" si="7"/>
        <v/>
      </c>
      <c r="F45" s="270" t="str">
        <f>IF(ISBLANK(Prevalence!E85), "",Prevalence!E85)</f>
        <v/>
      </c>
      <c r="G45" s="270" t="str">
        <f>IF(ISBLANK(Prevalence!F85), "",Prevalence!F85)</f>
        <v/>
      </c>
      <c r="H45" s="270" t="str">
        <f>IF(ISBLANK(Prevalence!G85), "",Prevalence!G85)</f>
        <v/>
      </c>
      <c r="I45" s="270" t="str">
        <f t="shared" si="3"/>
        <v/>
      </c>
      <c r="J45" s="270" t="str">
        <f t="shared" si="4"/>
        <v/>
      </c>
      <c r="K45" s="270" t="str">
        <f t="shared" si="5"/>
        <v/>
      </c>
      <c r="L45" s="270" t="str">
        <f t="shared" si="6"/>
        <v/>
      </c>
      <c r="M45" s="270" t="str">
        <f t="shared" si="8"/>
        <v/>
      </c>
      <c r="N45" s="270" t="str">
        <f>IF(ISBLANK(Prevalence!H85), "",Prevalence!H85)</f>
        <v/>
      </c>
      <c r="O45" s="270" t="str">
        <f>IF(ISBLANK(Prevalence!I85), "",Prevalence!I85)</f>
        <v/>
      </c>
      <c r="P45" s="270" t="str">
        <f>IF(ISBLANK(Prevalence!J85), "",Prevalence!J85)</f>
        <v/>
      </c>
      <c r="Q45" s="270"/>
      <c r="R45" s="270"/>
      <c r="S45" s="270"/>
      <c r="T45" s="270" t="str">
        <f>IF(ISBLANK(Prevalence!K85), "",Prevalence!K85)</f>
        <v/>
      </c>
      <c r="U45" s="270"/>
      <c r="V45" s="270" t="str">
        <f>IF(ISBLANK(Prevalence!O85), "",Prevalence!O85)</f>
        <v/>
      </c>
    </row>
    <row r="46" spans="2:22" x14ac:dyDescent="0.35">
      <c r="B46" s="270" t="str">
        <f>IF(ISBLANK(Prevalence!B86), "",Prevalence!B86)</f>
        <v/>
      </c>
      <c r="C46" s="270" t="str">
        <f>IF(ISBLANK(Prevalence!C86), "",Prevalence!C86)</f>
        <v/>
      </c>
      <c r="D46" s="270" t="str">
        <f>IF(ISBLANK(Prevalence!D86), "",Prevalence!D86)</f>
        <v/>
      </c>
      <c r="E46" s="270" t="str">
        <f t="shared" si="7"/>
        <v/>
      </c>
      <c r="F46" s="270" t="str">
        <f>IF(ISBLANK(Prevalence!E86), "",Prevalence!E86)</f>
        <v/>
      </c>
      <c r="G46" s="270" t="str">
        <f>IF(ISBLANK(Prevalence!F86), "",Prevalence!F86)</f>
        <v/>
      </c>
      <c r="H46" s="270" t="str">
        <f>IF(ISBLANK(Prevalence!G86), "",Prevalence!G86)</f>
        <v/>
      </c>
      <c r="I46" s="270" t="str">
        <f t="shared" si="3"/>
        <v/>
      </c>
      <c r="J46" s="270" t="str">
        <f t="shared" si="4"/>
        <v/>
      </c>
      <c r="K46" s="270" t="str">
        <f t="shared" si="5"/>
        <v/>
      </c>
      <c r="L46" s="270" t="str">
        <f t="shared" si="6"/>
        <v/>
      </c>
      <c r="M46" s="270" t="str">
        <f t="shared" si="8"/>
        <v/>
      </c>
      <c r="N46" s="270" t="str">
        <f>IF(ISBLANK(Prevalence!H86), "",Prevalence!H86)</f>
        <v/>
      </c>
      <c r="O46" s="270" t="str">
        <f>IF(ISBLANK(Prevalence!I86), "",Prevalence!I86)</f>
        <v/>
      </c>
      <c r="P46" s="270" t="str">
        <f>IF(ISBLANK(Prevalence!J86), "",Prevalence!J86)</f>
        <v/>
      </c>
      <c r="Q46" s="270"/>
      <c r="R46" s="270"/>
      <c r="S46" s="270"/>
      <c r="T46" s="270" t="str">
        <f>IF(ISBLANK(Prevalence!K86), "",Prevalence!K86)</f>
        <v/>
      </c>
      <c r="U46" s="270"/>
      <c r="V46" s="270" t="str">
        <f>IF(ISBLANK(Prevalence!O86), "",Prevalence!O86)</f>
        <v/>
      </c>
    </row>
    <row r="47" spans="2:22" x14ac:dyDescent="0.35">
      <c r="B47" s="270" t="str">
        <f>IF(ISBLANK(Prevalence!B87), "",Prevalence!B87)</f>
        <v/>
      </c>
      <c r="C47" s="270" t="str">
        <f>IF(ISBLANK(Prevalence!C87), "",Prevalence!C87)</f>
        <v/>
      </c>
      <c r="D47" s="270" t="str">
        <f>IF(ISBLANK(Prevalence!D87), "",Prevalence!D87)</f>
        <v/>
      </c>
      <c r="E47" s="270" t="str">
        <f t="shared" si="7"/>
        <v/>
      </c>
      <c r="F47" s="270" t="str">
        <f>IF(ISBLANK(Prevalence!E87), "",Prevalence!E87)</f>
        <v/>
      </c>
      <c r="G47" s="270" t="str">
        <f>IF(ISBLANK(Prevalence!F87), "",Prevalence!F87)</f>
        <v/>
      </c>
      <c r="H47" s="270" t="str">
        <f>IF(ISBLANK(Prevalence!G87), "",Prevalence!G87)</f>
        <v/>
      </c>
      <c r="I47" s="270" t="str">
        <f t="shared" si="3"/>
        <v/>
      </c>
      <c r="J47" s="270" t="str">
        <f t="shared" si="4"/>
        <v/>
      </c>
      <c r="K47" s="270" t="str">
        <f t="shared" si="5"/>
        <v/>
      </c>
      <c r="L47" s="270" t="str">
        <f t="shared" si="6"/>
        <v/>
      </c>
      <c r="M47" s="270" t="str">
        <f t="shared" si="8"/>
        <v/>
      </c>
      <c r="N47" s="270" t="str">
        <f>IF(ISBLANK(Prevalence!H87), "",Prevalence!H87)</f>
        <v/>
      </c>
      <c r="O47" s="270" t="str">
        <f>IF(ISBLANK(Prevalence!I87), "",Prevalence!I87)</f>
        <v/>
      </c>
      <c r="P47" s="270" t="str">
        <f>IF(ISBLANK(Prevalence!J87), "",Prevalence!J87)</f>
        <v/>
      </c>
      <c r="Q47" s="270"/>
      <c r="R47" s="270"/>
      <c r="S47" s="270"/>
      <c r="T47" s="270" t="str">
        <f>IF(ISBLANK(Prevalence!K87), "",Prevalence!K87)</f>
        <v/>
      </c>
      <c r="U47" s="270"/>
      <c r="V47" s="270" t="str">
        <f>IF(ISBLANK(Prevalence!O87), "",Prevalence!O87)</f>
        <v/>
      </c>
    </row>
    <row r="48" spans="2:22" x14ac:dyDescent="0.35">
      <c r="B48" s="270" t="str">
        <f>IF(ISBLANK(Prevalence!B88), "",Prevalence!B88)</f>
        <v/>
      </c>
      <c r="C48" s="270" t="str">
        <f>IF(ISBLANK(Prevalence!C88), "",Prevalence!C88)</f>
        <v/>
      </c>
      <c r="D48" s="270" t="str">
        <f>IF(ISBLANK(Prevalence!D88), "",Prevalence!D88)</f>
        <v/>
      </c>
      <c r="E48" s="270" t="str">
        <f t="shared" si="7"/>
        <v/>
      </c>
      <c r="F48" s="270" t="str">
        <f>IF(ISBLANK(Prevalence!E88), "",Prevalence!E88)</f>
        <v/>
      </c>
      <c r="G48" s="270" t="str">
        <f>IF(ISBLANK(Prevalence!F88), "",Prevalence!F88)</f>
        <v/>
      </c>
      <c r="H48" s="270" t="str">
        <f>IF(ISBLANK(Prevalence!G88), "",Prevalence!G88)</f>
        <v/>
      </c>
      <c r="I48" s="270" t="str">
        <f t="shared" si="3"/>
        <v/>
      </c>
      <c r="J48" s="270" t="str">
        <f t="shared" si="4"/>
        <v/>
      </c>
      <c r="K48" s="270" t="str">
        <f t="shared" si="5"/>
        <v/>
      </c>
      <c r="L48" s="270" t="str">
        <f t="shared" si="6"/>
        <v/>
      </c>
      <c r="M48" s="270" t="str">
        <f t="shared" si="8"/>
        <v/>
      </c>
      <c r="N48" s="270" t="str">
        <f>IF(ISBLANK(Prevalence!H88), "",Prevalence!H88)</f>
        <v/>
      </c>
      <c r="O48" s="270" t="str">
        <f>IF(ISBLANK(Prevalence!I88), "",Prevalence!I88)</f>
        <v/>
      </c>
      <c r="P48" s="270" t="str">
        <f>IF(ISBLANK(Prevalence!J88), "",Prevalence!J88)</f>
        <v/>
      </c>
      <c r="Q48" s="270"/>
      <c r="R48" s="270"/>
      <c r="S48" s="270"/>
      <c r="T48" s="270" t="str">
        <f>IF(ISBLANK(Prevalence!K88), "",Prevalence!K88)</f>
        <v/>
      </c>
      <c r="U48" s="270"/>
      <c r="V48" s="270" t="str">
        <f>IF(ISBLANK(Prevalence!O88), "",Prevalence!O88)</f>
        <v/>
      </c>
    </row>
    <row r="49" spans="2:22" x14ac:dyDescent="0.35">
      <c r="B49" s="270" t="str">
        <f>IF(ISBLANK(Prevalence!B89), "",Prevalence!B89)</f>
        <v/>
      </c>
      <c r="C49" s="270" t="str">
        <f>IF(ISBLANK(Prevalence!C89), "",Prevalence!C89)</f>
        <v/>
      </c>
      <c r="D49" s="270" t="str">
        <f>IF(ISBLANK(Prevalence!D89), "",Prevalence!D89)</f>
        <v/>
      </c>
      <c r="E49" s="270" t="str">
        <f t="shared" si="7"/>
        <v/>
      </c>
      <c r="F49" s="270" t="str">
        <f>IF(ISBLANK(Prevalence!E89), "",Prevalence!E89)</f>
        <v/>
      </c>
      <c r="G49" s="270" t="str">
        <f>IF(ISBLANK(Prevalence!F89), "",Prevalence!F89)</f>
        <v/>
      </c>
      <c r="H49" s="270" t="str">
        <f>IF(ISBLANK(Prevalence!G89), "",Prevalence!G89)</f>
        <v/>
      </c>
      <c r="I49" s="270" t="str">
        <f t="shared" si="3"/>
        <v/>
      </c>
      <c r="J49" s="270" t="str">
        <f t="shared" si="4"/>
        <v/>
      </c>
      <c r="K49" s="270" t="str">
        <f t="shared" si="5"/>
        <v/>
      </c>
      <c r="L49" s="270" t="str">
        <f t="shared" si="6"/>
        <v/>
      </c>
      <c r="M49" s="270" t="str">
        <f t="shared" si="8"/>
        <v/>
      </c>
      <c r="N49" s="270" t="str">
        <f>IF(ISBLANK(Prevalence!H89), "",Prevalence!H89)</f>
        <v/>
      </c>
      <c r="O49" s="270" t="str">
        <f>IF(ISBLANK(Prevalence!I89), "",Prevalence!I89)</f>
        <v/>
      </c>
      <c r="P49" s="270" t="str">
        <f>IF(ISBLANK(Prevalence!J89), "",Prevalence!J89)</f>
        <v/>
      </c>
      <c r="Q49" s="270"/>
      <c r="R49" s="270"/>
      <c r="S49" s="270"/>
      <c r="T49" s="270" t="str">
        <f>IF(ISBLANK(Prevalence!K89), "",Prevalence!K89)</f>
        <v/>
      </c>
      <c r="U49" s="270"/>
      <c r="V49" s="270" t="str">
        <f>IF(ISBLANK(Prevalence!O89), "",Prevalence!O89)</f>
        <v/>
      </c>
    </row>
    <row r="50" spans="2:22" x14ac:dyDescent="0.35">
      <c r="B50" s="270" t="str">
        <f>IF(ISBLANK(Prevalence!B90), "",Prevalence!B90)</f>
        <v/>
      </c>
      <c r="C50" s="270" t="str">
        <f>IF(ISBLANK(Prevalence!C90), "",Prevalence!C90)</f>
        <v/>
      </c>
      <c r="D50" s="270" t="str">
        <f>IF(ISBLANK(Prevalence!D90), "",Prevalence!D90)</f>
        <v/>
      </c>
      <c r="E50" s="270" t="str">
        <f t="shared" si="7"/>
        <v/>
      </c>
      <c r="F50" s="270" t="str">
        <f>IF(ISBLANK(Prevalence!E90), "",Prevalence!E90)</f>
        <v/>
      </c>
      <c r="G50" s="270" t="str">
        <f>IF(ISBLANK(Prevalence!F90), "",Prevalence!F90)</f>
        <v/>
      </c>
      <c r="H50" s="270" t="str">
        <f>IF(ISBLANK(Prevalence!G90), "",Prevalence!G90)</f>
        <v/>
      </c>
      <c r="I50" s="270" t="str">
        <f t="shared" si="3"/>
        <v/>
      </c>
      <c r="J50" s="270" t="str">
        <f t="shared" si="4"/>
        <v/>
      </c>
      <c r="K50" s="270" t="str">
        <f t="shared" si="5"/>
        <v/>
      </c>
      <c r="L50" s="270" t="str">
        <f t="shared" si="6"/>
        <v/>
      </c>
      <c r="M50" s="270" t="str">
        <f t="shared" si="8"/>
        <v/>
      </c>
      <c r="N50" s="270" t="str">
        <f>IF(ISBLANK(Prevalence!H90), "",Prevalence!H90)</f>
        <v/>
      </c>
      <c r="O50" s="270" t="str">
        <f>IF(ISBLANK(Prevalence!I90), "",Prevalence!I90)</f>
        <v/>
      </c>
      <c r="P50" s="270" t="str">
        <f>IF(ISBLANK(Prevalence!J90), "",Prevalence!J90)</f>
        <v/>
      </c>
      <c r="Q50" s="270"/>
      <c r="R50" s="270"/>
      <c r="S50" s="270"/>
      <c r="T50" s="270" t="str">
        <f>IF(ISBLANK(Prevalence!K90), "",Prevalence!K90)</f>
        <v/>
      </c>
      <c r="U50" s="270"/>
      <c r="V50" s="270" t="str">
        <f>IF(ISBLANK(Prevalence!O90), "",Prevalence!O90)</f>
        <v/>
      </c>
    </row>
    <row r="51" spans="2:22" x14ac:dyDescent="0.35">
      <c r="B51" s="270" t="str">
        <f>IF(ISBLANK(Prevalence!B91), "",Prevalence!B91)</f>
        <v/>
      </c>
      <c r="C51" s="270" t="str">
        <f>IF(ISBLANK(Prevalence!C91), "",Prevalence!C91)</f>
        <v/>
      </c>
      <c r="D51" s="270" t="str">
        <f>IF(ISBLANK(Prevalence!D91), "",Prevalence!D91)</f>
        <v/>
      </c>
      <c r="E51" s="270" t="str">
        <f t="shared" si="7"/>
        <v/>
      </c>
      <c r="F51" s="270" t="str">
        <f>IF(ISBLANK(Prevalence!E91), "",Prevalence!E91)</f>
        <v/>
      </c>
      <c r="G51" s="270" t="str">
        <f>IF(ISBLANK(Prevalence!F91), "",Prevalence!F91)</f>
        <v/>
      </c>
      <c r="H51" s="270" t="str">
        <f>IF(ISBLANK(Prevalence!G91), "",Prevalence!G91)</f>
        <v/>
      </c>
      <c r="I51" s="270" t="str">
        <f t="shared" si="3"/>
        <v/>
      </c>
      <c r="J51" s="270" t="str">
        <f t="shared" si="4"/>
        <v/>
      </c>
      <c r="K51" s="270" t="str">
        <f t="shared" si="5"/>
        <v/>
      </c>
      <c r="L51" s="270" t="str">
        <f t="shared" si="6"/>
        <v/>
      </c>
      <c r="M51" s="270" t="str">
        <f t="shared" si="8"/>
        <v/>
      </c>
      <c r="N51" s="270" t="str">
        <f>IF(ISBLANK(Prevalence!H91), "",Prevalence!H91)</f>
        <v/>
      </c>
      <c r="O51" s="270" t="str">
        <f>IF(ISBLANK(Prevalence!I91), "",Prevalence!I91)</f>
        <v/>
      </c>
      <c r="P51" s="270" t="str">
        <f>IF(ISBLANK(Prevalence!J91), "",Prevalence!J91)</f>
        <v/>
      </c>
      <c r="Q51" s="270"/>
      <c r="R51" s="270"/>
      <c r="S51" s="270"/>
      <c r="T51" s="270" t="str">
        <f>IF(ISBLANK(Prevalence!K91), "",Prevalence!K91)</f>
        <v/>
      </c>
      <c r="U51" s="270"/>
      <c r="V51" s="270" t="str">
        <f>IF(ISBLANK(Prevalence!O91), "",Prevalence!O91)</f>
        <v/>
      </c>
    </row>
    <row r="52" spans="2:22" x14ac:dyDescent="0.35">
      <c r="B52" s="270" t="str">
        <f>IF(ISBLANK(Prevalence!B92), "",Prevalence!B92)</f>
        <v/>
      </c>
      <c r="C52" s="270" t="str">
        <f>IF(ISBLANK(Prevalence!C92), "",Prevalence!C92)</f>
        <v/>
      </c>
      <c r="D52" s="270" t="str">
        <f>IF(ISBLANK(Prevalence!D92), "",Prevalence!D92)</f>
        <v/>
      </c>
      <c r="E52" s="270" t="str">
        <f t="shared" si="7"/>
        <v/>
      </c>
      <c r="F52" s="270" t="str">
        <f>IF(ISBLANK(Prevalence!E92), "",Prevalence!E92)</f>
        <v/>
      </c>
      <c r="G52" s="270" t="str">
        <f>IF(ISBLANK(Prevalence!F92), "",Prevalence!F92)</f>
        <v/>
      </c>
      <c r="H52" s="270" t="str">
        <f>IF(ISBLANK(Prevalence!G92), "",Prevalence!G92)</f>
        <v/>
      </c>
      <c r="I52" s="270" t="str">
        <f t="shared" si="3"/>
        <v/>
      </c>
      <c r="J52" s="270" t="str">
        <f t="shared" si="4"/>
        <v/>
      </c>
      <c r="K52" s="270" t="str">
        <f t="shared" si="5"/>
        <v/>
      </c>
      <c r="L52" s="270" t="str">
        <f t="shared" si="6"/>
        <v/>
      </c>
      <c r="M52" s="270" t="str">
        <f t="shared" si="8"/>
        <v/>
      </c>
      <c r="N52" s="270" t="str">
        <f>IF(ISBLANK(Prevalence!H92), "",Prevalence!H92)</f>
        <v/>
      </c>
      <c r="O52" s="270" t="str">
        <f>IF(ISBLANK(Prevalence!I92), "",Prevalence!I92)</f>
        <v/>
      </c>
      <c r="P52" s="270" t="str">
        <f>IF(ISBLANK(Prevalence!J92), "",Prevalence!J92)</f>
        <v/>
      </c>
      <c r="Q52" s="270"/>
      <c r="R52" s="270"/>
      <c r="S52" s="270"/>
      <c r="T52" s="270" t="str">
        <f>IF(ISBLANK(Prevalence!K92), "",Prevalence!K92)</f>
        <v/>
      </c>
      <c r="U52" s="270"/>
      <c r="V52" s="270" t="str">
        <f>IF(ISBLANK(Prevalence!O92), "",Prevalence!O92)</f>
        <v/>
      </c>
    </row>
    <row r="53" spans="2:22" x14ac:dyDescent="0.35">
      <c r="B53" s="270" t="str">
        <f>IF(ISBLANK(Prevalence!B93), "",Prevalence!B93)</f>
        <v/>
      </c>
      <c r="C53" s="270" t="str">
        <f>IF(ISBLANK(Prevalence!C93), "",Prevalence!C93)</f>
        <v/>
      </c>
      <c r="D53" s="270" t="str">
        <f>IF(ISBLANK(Prevalence!D93), "",Prevalence!D93)</f>
        <v/>
      </c>
      <c r="E53" s="270" t="str">
        <f t="shared" si="7"/>
        <v/>
      </c>
      <c r="F53" s="270" t="str">
        <f>IF(ISBLANK(Prevalence!E93), "",Prevalence!E93)</f>
        <v/>
      </c>
      <c r="G53" s="270" t="str">
        <f>IF(ISBLANK(Prevalence!F93), "",Prevalence!F93)</f>
        <v/>
      </c>
      <c r="H53" s="270" t="str">
        <f>IF(ISBLANK(Prevalence!G93), "",Prevalence!G93)</f>
        <v/>
      </c>
      <c r="I53" s="270" t="str">
        <f t="shared" si="3"/>
        <v/>
      </c>
      <c r="J53" s="270" t="str">
        <f t="shared" si="4"/>
        <v/>
      </c>
      <c r="K53" s="270" t="str">
        <f t="shared" si="5"/>
        <v/>
      </c>
      <c r="L53" s="270" t="str">
        <f t="shared" si="6"/>
        <v/>
      </c>
      <c r="M53" s="270" t="str">
        <f t="shared" si="8"/>
        <v/>
      </c>
      <c r="N53" s="270" t="str">
        <f>IF(ISBLANK(Prevalence!H93), "",Prevalence!H93)</f>
        <v/>
      </c>
      <c r="O53" s="270" t="str">
        <f>IF(ISBLANK(Prevalence!I93), "",Prevalence!I93)</f>
        <v/>
      </c>
      <c r="P53" s="270" t="str">
        <f>IF(ISBLANK(Prevalence!J93), "",Prevalence!J93)</f>
        <v/>
      </c>
      <c r="Q53" s="270"/>
      <c r="R53" s="270"/>
      <c r="S53" s="270"/>
      <c r="T53" s="270" t="str">
        <f>IF(ISBLANK(Prevalence!K93), "",Prevalence!K93)</f>
        <v/>
      </c>
      <c r="U53" s="270"/>
      <c r="V53" s="270" t="str">
        <f>IF(ISBLANK(Prevalence!O93), "",Prevalence!O93)</f>
        <v/>
      </c>
    </row>
    <row r="54" spans="2:22" x14ac:dyDescent="0.35">
      <c r="B54" s="270" t="str">
        <f>IF(ISBLANK(Prevalence!B94), "",Prevalence!B94)</f>
        <v/>
      </c>
      <c r="C54" s="270" t="str">
        <f>IF(ISBLANK(Prevalence!C94), "",Prevalence!C94)</f>
        <v/>
      </c>
      <c r="D54" s="270" t="str">
        <f>IF(ISBLANK(Prevalence!D94), "",Prevalence!D94)</f>
        <v/>
      </c>
      <c r="E54" s="270" t="str">
        <f t="shared" si="7"/>
        <v/>
      </c>
      <c r="F54" s="270" t="str">
        <f>IF(ISBLANK(Prevalence!E94), "",Prevalence!E94)</f>
        <v/>
      </c>
      <c r="G54" s="270" t="str">
        <f>IF(ISBLANK(Prevalence!F94), "",Prevalence!F94)</f>
        <v/>
      </c>
      <c r="H54" s="270" t="str">
        <f>IF(ISBLANK(Prevalence!G94), "",Prevalence!G94)</f>
        <v/>
      </c>
      <c r="I54" s="270" t="str">
        <f t="shared" si="3"/>
        <v/>
      </c>
      <c r="J54" s="270" t="str">
        <f t="shared" si="4"/>
        <v/>
      </c>
      <c r="K54" s="270" t="str">
        <f t="shared" si="5"/>
        <v/>
      </c>
      <c r="L54" s="270" t="str">
        <f t="shared" si="6"/>
        <v/>
      </c>
      <c r="M54" s="270" t="str">
        <f t="shared" si="8"/>
        <v/>
      </c>
      <c r="N54" s="270" t="str">
        <f>IF(ISBLANK(Prevalence!H94), "",Prevalence!H94)</f>
        <v/>
      </c>
      <c r="O54" s="270" t="str">
        <f>IF(ISBLANK(Prevalence!I94), "",Prevalence!I94)</f>
        <v/>
      </c>
      <c r="P54" s="270" t="str">
        <f>IF(ISBLANK(Prevalence!J94), "",Prevalence!J94)</f>
        <v/>
      </c>
      <c r="Q54" s="270"/>
      <c r="R54" s="270"/>
      <c r="S54" s="270"/>
      <c r="T54" s="270" t="str">
        <f>IF(ISBLANK(Prevalence!K94), "",Prevalence!K94)</f>
        <v/>
      </c>
      <c r="U54" s="270"/>
      <c r="V54" s="270" t="str">
        <f>IF(ISBLANK(Prevalence!O94), "",Prevalence!O94)</f>
        <v/>
      </c>
    </row>
    <row r="55" spans="2:22" x14ac:dyDescent="0.35">
      <c r="B55" s="270" t="str">
        <f>IF(ISBLANK(Prevalence!B95), "",Prevalence!B95)</f>
        <v/>
      </c>
      <c r="C55" s="270" t="str">
        <f>IF(ISBLANK(Prevalence!C95), "",Prevalence!C95)</f>
        <v/>
      </c>
      <c r="D55" s="270" t="str">
        <f>IF(ISBLANK(Prevalence!D95), "",Prevalence!D95)</f>
        <v/>
      </c>
      <c r="E55" s="270" t="str">
        <f t="shared" si="7"/>
        <v/>
      </c>
      <c r="F55" s="270" t="str">
        <f>IF(ISBLANK(Prevalence!E95), "",Prevalence!E95)</f>
        <v/>
      </c>
      <c r="G55" s="270" t="str">
        <f>IF(ISBLANK(Prevalence!F95), "",Prevalence!F95)</f>
        <v/>
      </c>
      <c r="H55" s="270" t="str">
        <f>IF(ISBLANK(Prevalence!G95), "",Prevalence!G95)</f>
        <v/>
      </c>
      <c r="I55" s="270" t="str">
        <f t="shared" si="3"/>
        <v/>
      </c>
      <c r="J55" s="270" t="str">
        <f t="shared" si="4"/>
        <v/>
      </c>
      <c r="K55" s="270" t="str">
        <f t="shared" si="5"/>
        <v/>
      </c>
      <c r="L55" s="270" t="str">
        <f t="shared" si="6"/>
        <v/>
      </c>
      <c r="M55" s="270" t="str">
        <f t="shared" si="8"/>
        <v/>
      </c>
      <c r="N55" s="270" t="str">
        <f>IF(ISBLANK(Prevalence!H95), "",Prevalence!H95)</f>
        <v/>
      </c>
      <c r="O55" s="270" t="str">
        <f>IF(ISBLANK(Prevalence!I95), "",Prevalence!I95)</f>
        <v/>
      </c>
      <c r="P55" s="270" t="str">
        <f>IF(ISBLANK(Prevalence!J95), "",Prevalence!J95)</f>
        <v/>
      </c>
      <c r="Q55" s="270"/>
      <c r="R55" s="270"/>
      <c r="S55" s="270"/>
      <c r="T55" s="270" t="str">
        <f>IF(ISBLANK(Prevalence!K95), "",Prevalence!K95)</f>
        <v/>
      </c>
      <c r="U55" s="270"/>
      <c r="V55" s="270" t="str">
        <f>IF(ISBLANK(Prevalence!O95), "",Prevalence!O95)</f>
        <v/>
      </c>
    </row>
    <row r="56" spans="2:22" x14ac:dyDescent="0.35">
      <c r="B56" s="270" t="str">
        <f>IF(ISBLANK(Prevalence!B96), "",Prevalence!B96)</f>
        <v/>
      </c>
      <c r="C56" s="270" t="str">
        <f>IF(ISBLANK(Prevalence!C96), "",Prevalence!C96)</f>
        <v/>
      </c>
      <c r="D56" s="270" t="str">
        <f>IF(ISBLANK(Prevalence!D96), "",Prevalence!D96)</f>
        <v/>
      </c>
      <c r="E56" s="270" t="str">
        <f t="shared" si="7"/>
        <v/>
      </c>
      <c r="F56" s="270" t="str">
        <f>IF(ISBLANK(Prevalence!E96), "",Prevalence!E96)</f>
        <v/>
      </c>
      <c r="G56" s="270" t="str">
        <f>IF(ISBLANK(Prevalence!F96), "",Prevalence!F96)</f>
        <v/>
      </c>
      <c r="H56" s="270" t="str">
        <f>IF(ISBLANK(Prevalence!G96), "",Prevalence!G96)</f>
        <v/>
      </c>
      <c r="I56" s="270" t="str">
        <f t="shared" si="3"/>
        <v/>
      </c>
      <c r="J56" s="270" t="str">
        <f t="shared" si="4"/>
        <v/>
      </c>
      <c r="K56" s="270" t="str">
        <f t="shared" si="5"/>
        <v/>
      </c>
      <c r="L56" s="270" t="str">
        <f t="shared" si="6"/>
        <v/>
      </c>
      <c r="M56" s="270" t="str">
        <f t="shared" si="8"/>
        <v/>
      </c>
      <c r="N56" s="270" t="str">
        <f>IF(ISBLANK(Prevalence!H96), "",Prevalence!H96)</f>
        <v/>
      </c>
      <c r="O56" s="270" t="str">
        <f>IF(ISBLANK(Prevalence!I96), "",Prevalence!I96)</f>
        <v/>
      </c>
      <c r="P56" s="270" t="str">
        <f>IF(ISBLANK(Prevalence!J96), "",Prevalence!J96)</f>
        <v/>
      </c>
      <c r="Q56" s="270"/>
      <c r="R56" s="270"/>
      <c r="S56" s="270"/>
      <c r="T56" s="270" t="str">
        <f>IF(ISBLANK(Prevalence!K96), "",Prevalence!K96)</f>
        <v/>
      </c>
      <c r="U56" s="270"/>
      <c r="V56" s="270" t="str">
        <f>IF(ISBLANK(Prevalence!O96), "",Prevalence!O96)</f>
        <v/>
      </c>
    </row>
    <row r="57" spans="2:22" x14ac:dyDescent="0.35">
      <c r="B57" s="270" t="str">
        <f>IF(ISBLANK(Prevalence!B97), "",Prevalence!B97)</f>
        <v/>
      </c>
      <c r="C57" s="270" t="str">
        <f>IF(ISBLANK(Prevalence!C97), "",Prevalence!C97)</f>
        <v/>
      </c>
      <c r="D57" s="270" t="str">
        <f>IF(ISBLANK(Prevalence!D97), "",Prevalence!D97)</f>
        <v/>
      </c>
      <c r="E57" s="270" t="str">
        <f t="shared" si="7"/>
        <v/>
      </c>
      <c r="F57" s="270" t="str">
        <f>IF(ISBLANK(Prevalence!E97), "",Prevalence!E97)</f>
        <v/>
      </c>
      <c r="G57" s="270" t="str">
        <f>IF(ISBLANK(Prevalence!F97), "",Prevalence!F97)</f>
        <v/>
      </c>
      <c r="H57" s="270" t="str">
        <f>IF(ISBLANK(Prevalence!G97), "",Prevalence!G97)</f>
        <v/>
      </c>
      <c r="I57" s="270" t="str">
        <f t="shared" si="3"/>
        <v/>
      </c>
      <c r="J57" s="270" t="str">
        <f t="shared" si="4"/>
        <v/>
      </c>
      <c r="K57" s="270" t="str">
        <f t="shared" si="5"/>
        <v/>
      </c>
      <c r="L57" s="270" t="str">
        <f t="shared" si="6"/>
        <v/>
      </c>
      <c r="M57" s="270" t="str">
        <f t="shared" si="8"/>
        <v/>
      </c>
      <c r="N57" s="270" t="str">
        <f>IF(ISBLANK(Prevalence!H97), "",Prevalence!H97)</f>
        <v/>
      </c>
      <c r="O57" s="270" t="str">
        <f>IF(ISBLANK(Prevalence!I97), "",Prevalence!I97)</f>
        <v/>
      </c>
      <c r="P57" s="270" t="str">
        <f>IF(ISBLANK(Prevalence!J97), "",Prevalence!J97)</f>
        <v/>
      </c>
      <c r="Q57" s="270"/>
      <c r="R57" s="270"/>
      <c r="S57" s="270"/>
      <c r="T57" s="270" t="str">
        <f>IF(ISBLANK(Prevalence!K97), "",Prevalence!K97)</f>
        <v/>
      </c>
      <c r="U57" s="270"/>
      <c r="V57" s="270" t="str">
        <f>IF(ISBLANK(Prevalence!O97), "",Prevalence!O97)</f>
        <v/>
      </c>
    </row>
    <row r="58" spans="2:22" x14ac:dyDescent="0.35">
      <c r="B58" s="270" t="str">
        <f>IF(ISBLANK(Prevalence!B98), "",Prevalence!B98)</f>
        <v/>
      </c>
      <c r="C58" s="270" t="str">
        <f>IF(ISBLANK(Prevalence!C98), "",Prevalence!C98)</f>
        <v/>
      </c>
      <c r="D58" s="270" t="str">
        <f>IF(ISBLANK(Prevalence!D98), "",Prevalence!D98)</f>
        <v/>
      </c>
      <c r="E58" s="270" t="str">
        <f t="shared" si="7"/>
        <v/>
      </c>
      <c r="F58" s="270" t="str">
        <f>IF(ISBLANK(Prevalence!E98), "",Prevalence!E98)</f>
        <v/>
      </c>
      <c r="G58" s="270" t="str">
        <f>IF(ISBLANK(Prevalence!F98), "",Prevalence!F98)</f>
        <v/>
      </c>
      <c r="H58" s="270" t="str">
        <f>IF(ISBLANK(Prevalence!G98), "",Prevalence!G98)</f>
        <v/>
      </c>
      <c r="I58" s="270" t="str">
        <f t="shared" si="3"/>
        <v/>
      </c>
      <c r="J58" s="270" t="str">
        <f t="shared" si="4"/>
        <v/>
      </c>
      <c r="K58" s="270" t="str">
        <f t="shared" si="5"/>
        <v/>
      </c>
      <c r="L58" s="270" t="str">
        <f t="shared" si="6"/>
        <v/>
      </c>
      <c r="M58" s="270" t="str">
        <f t="shared" si="8"/>
        <v/>
      </c>
      <c r="N58" s="270" t="str">
        <f>IF(ISBLANK(Prevalence!H98), "",Prevalence!H98)</f>
        <v/>
      </c>
      <c r="O58" s="270" t="str">
        <f>IF(ISBLANK(Prevalence!I98), "",Prevalence!I98)</f>
        <v/>
      </c>
      <c r="P58" s="270" t="str">
        <f>IF(ISBLANK(Prevalence!J98), "",Prevalence!J98)</f>
        <v/>
      </c>
      <c r="Q58" s="270"/>
      <c r="R58" s="270"/>
      <c r="S58" s="270"/>
      <c r="T58" s="270" t="str">
        <f>IF(ISBLANK(Prevalence!K98), "",Prevalence!K98)</f>
        <v/>
      </c>
      <c r="U58" s="270"/>
      <c r="V58" s="270" t="str">
        <f>IF(ISBLANK(Prevalence!O98), "",Prevalence!O98)</f>
        <v/>
      </c>
    </row>
    <row r="59" spans="2:22" x14ac:dyDescent="0.35">
      <c r="B59" s="270" t="str">
        <f>IF(ISBLANK(Prevalence!B99), "",Prevalence!B99)</f>
        <v/>
      </c>
      <c r="C59" s="270" t="str">
        <f>IF(ISBLANK(Prevalence!C99), "",Prevalence!C99)</f>
        <v/>
      </c>
      <c r="D59" s="270" t="str">
        <f>IF(ISBLANK(Prevalence!D99), "",Prevalence!D99)</f>
        <v/>
      </c>
      <c r="E59" s="270" t="str">
        <f t="shared" si="7"/>
        <v/>
      </c>
      <c r="F59" s="270" t="str">
        <f>IF(ISBLANK(Prevalence!E99), "",Prevalence!E99)</f>
        <v/>
      </c>
      <c r="G59" s="270" t="str">
        <f>IF(ISBLANK(Prevalence!F99), "",Prevalence!F99)</f>
        <v/>
      </c>
      <c r="H59" s="270" t="str">
        <f>IF(ISBLANK(Prevalence!G99), "",Prevalence!G99)</f>
        <v/>
      </c>
      <c r="I59" s="270" t="str">
        <f t="shared" si="3"/>
        <v/>
      </c>
      <c r="J59" s="270" t="str">
        <f t="shared" si="4"/>
        <v/>
      </c>
      <c r="K59" s="270" t="str">
        <f t="shared" si="5"/>
        <v/>
      </c>
      <c r="L59" s="270" t="str">
        <f t="shared" si="6"/>
        <v/>
      </c>
      <c r="M59" s="270" t="str">
        <f t="shared" si="8"/>
        <v/>
      </c>
      <c r="N59" s="270" t="str">
        <f>IF(ISBLANK(Prevalence!H99), "",Prevalence!H99)</f>
        <v/>
      </c>
      <c r="O59" s="270" t="str">
        <f>IF(ISBLANK(Prevalence!I99), "",Prevalence!I99)</f>
        <v/>
      </c>
      <c r="P59" s="270" t="str">
        <f>IF(ISBLANK(Prevalence!J99), "",Prevalence!J99)</f>
        <v/>
      </c>
      <c r="Q59" s="270"/>
      <c r="R59" s="270"/>
      <c r="S59" s="270"/>
      <c r="T59" s="270" t="str">
        <f>IF(ISBLANK(Prevalence!K99), "",Prevalence!K99)</f>
        <v/>
      </c>
      <c r="U59" s="270"/>
      <c r="V59" s="270" t="str">
        <f>IF(ISBLANK(Prevalence!O99), "",Prevalence!O99)</f>
        <v/>
      </c>
    </row>
    <row r="60" spans="2:22" x14ac:dyDescent="0.35">
      <c r="B60" s="270" t="str">
        <f>IF(ISBLANK(Prevalence!B100), "",Prevalence!B100)</f>
        <v/>
      </c>
      <c r="C60" s="270" t="str">
        <f>IF(ISBLANK(Prevalence!C100), "",Prevalence!C100)</f>
        <v/>
      </c>
      <c r="D60" s="270" t="str">
        <f>IF(ISBLANK(Prevalence!D100), "",Prevalence!D100)</f>
        <v/>
      </c>
      <c r="E60" s="270" t="str">
        <f t="shared" si="7"/>
        <v/>
      </c>
      <c r="F60" s="270" t="str">
        <f>IF(ISBLANK(Prevalence!E100), "",Prevalence!E100)</f>
        <v/>
      </c>
      <c r="G60" s="270" t="str">
        <f>IF(ISBLANK(Prevalence!F100), "",Prevalence!F100)</f>
        <v/>
      </c>
      <c r="H60" s="270" t="str">
        <f>IF(ISBLANK(Prevalence!G100), "",Prevalence!G100)</f>
        <v/>
      </c>
      <c r="I60" s="270" t="str">
        <f t="shared" si="3"/>
        <v/>
      </c>
      <c r="J60" s="270" t="str">
        <f t="shared" si="4"/>
        <v/>
      </c>
      <c r="K60" s="270" t="str">
        <f t="shared" si="5"/>
        <v/>
      </c>
      <c r="L60" s="270" t="str">
        <f t="shared" si="6"/>
        <v/>
      </c>
      <c r="M60" s="270" t="str">
        <f t="shared" si="8"/>
        <v/>
      </c>
      <c r="N60" s="270" t="str">
        <f>IF(ISBLANK(Prevalence!H100), "",Prevalence!H100)</f>
        <v/>
      </c>
      <c r="O60" s="270" t="str">
        <f>IF(ISBLANK(Prevalence!I100), "",Prevalence!I100)</f>
        <v/>
      </c>
      <c r="P60" s="270" t="str">
        <f>IF(ISBLANK(Prevalence!J100), "",Prevalence!J100)</f>
        <v/>
      </c>
      <c r="Q60" s="270"/>
      <c r="R60" s="270"/>
      <c r="S60" s="270"/>
      <c r="T60" s="270" t="str">
        <f>IF(ISBLANK(Prevalence!K100), "",Prevalence!K100)</f>
        <v/>
      </c>
      <c r="U60" s="270"/>
      <c r="V60" s="270" t="str">
        <f>IF(ISBLANK(Prevalence!O100), "",Prevalence!O100)</f>
        <v/>
      </c>
    </row>
    <row r="61" spans="2:22" x14ac:dyDescent="0.35">
      <c r="B61" s="270" t="str">
        <f>IF(ISBLANK(Prevalence!B101), "",Prevalence!B101)</f>
        <v/>
      </c>
      <c r="C61" s="270" t="str">
        <f>IF(ISBLANK(Prevalence!C101), "",Prevalence!C101)</f>
        <v/>
      </c>
      <c r="D61" s="270" t="str">
        <f>IF(ISBLANK(Prevalence!D101), "",Prevalence!D101)</f>
        <v/>
      </c>
      <c r="E61" s="270" t="str">
        <f t="shared" si="7"/>
        <v/>
      </c>
      <c r="F61" s="270" t="str">
        <f>IF(ISBLANK(Prevalence!E101), "",Prevalence!E101)</f>
        <v/>
      </c>
      <c r="G61" s="270" t="str">
        <f>IF(ISBLANK(Prevalence!F101), "",Prevalence!F101)</f>
        <v/>
      </c>
      <c r="H61" s="270" t="str">
        <f>IF(ISBLANK(Prevalence!G101), "",Prevalence!G101)</f>
        <v/>
      </c>
      <c r="I61" s="270" t="str">
        <f t="shared" si="3"/>
        <v/>
      </c>
      <c r="J61" s="270" t="str">
        <f t="shared" si="4"/>
        <v/>
      </c>
      <c r="K61" s="270" t="str">
        <f t="shared" si="5"/>
        <v/>
      </c>
      <c r="L61" s="270" t="str">
        <f t="shared" si="6"/>
        <v/>
      </c>
      <c r="M61" s="270" t="str">
        <f t="shared" si="8"/>
        <v/>
      </c>
      <c r="N61" s="270" t="str">
        <f>IF(ISBLANK(Prevalence!H101), "",Prevalence!H101)</f>
        <v/>
      </c>
      <c r="O61" s="270" t="str">
        <f>IF(ISBLANK(Prevalence!I101), "",Prevalence!I101)</f>
        <v/>
      </c>
      <c r="P61" s="270" t="str">
        <f>IF(ISBLANK(Prevalence!J101), "",Prevalence!J101)</f>
        <v/>
      </c>
      <c r="Q61" s="270"/>
      <c r="R61" s="270"/>
      <c r="S61" s="270"/>
      <c r="T61" s="270" t="str">
        <f>IF(ISBLANK(Prevalence!K101), "",Prevalence!K101)</f>
        <v/>
      </c>
      <c r="U61" s="270"/>
      <c r="V61" s="270" t="str">
        <f>IF(ISBLANK(Prevalence!O101), "",Prevalence!O101)</f>
        <v/>
      </c>
    </row>
    <row r="62" spans="2:22" x14ac:dyDescent="0.35">
      <c r="B62" s="270" t="str">
        <f>IF(ISBLANK(Prevalence!B102), "",Prevalence!B102)</f>
        <v/>
      </c>
      <c r="C62" s="270" t="str">
        <f>IF(ISBLANK(Prevalence!C102), "",Prevalence!C102)</f>
        <v/>
      </c>
      <c r="D62" s="270" t="str">
        <f>IF(ISBLANK(Prevalence!D102), "",Prevalence!D102)</f>
        <v/>
      </c>
      <c r="E62" s="270" t="str">
        <f t="shared" si="7"/>
        <v/>
      </c>
      <c r="F62" s="270" t="str">
        <f>IF(ISBLANK(Prevalence!E102), "",Prevalence!E102)</f>
        <v/>
      </c>
      <c r="G62" s="270" t="str">
        <f>IF(ISBLANK(Prevalence!F102), "",Prevalence!F102)</f>
        <v/>
      </c>
      <c r="H62" s="270" t="str">
        <f>IF(ISBLANK(Prevalence!G102), "",Prevalence!G102)</f>
        <v/>
      </c>
      <c r="I62" s="270" t="str">
        <f t="shared" si="3"/>
        <v/>
      </c>
      <c r="J62" s="270" t="str">
        <f t="shared" si="4"/>
        <v/>
      </c>
      <c r="K62" s="270" t="str">
        <f t="shared" si="5"/>
        <v/>
      </c>
      <c r="L62" s="270" t="str">
        <f t="shared" si="6"/>
        <v/>
      </c>
      <c r="M62" s="270" t="str">
        <f t="shared" si="8"/>
        <v/>
      </c>
      <c r="N62" s="270" t="str">
        <f>IF(ISBLANK(Prevalence!H102), "",Prevalence!H102)</f>
        <v/>
      </c>
      <c r="O62" s="270" t="str">
        <f>IF(ISBLANK(Prevalence!I102), "",Prevalence!I102)</f>
        <v/>
      </c>
      <c r="P62" s="270" t="str">
        <f>IF(ISBLANK(Prevalence!J102), "",Prevalence!J102)</f>
        <v/>
      </c>
      <c r="Q62" s="270"/>
      <c r="R62" s="270"/>
      <c r="S62" s="270"/>
      <c r="T62" s="270" t="str">
        <f>IF(ISBLANK(Prevalence!K102), "",Prevalence!K102)</f>
        <v/>
      </c>
      <c r="U62" s="270"/>
      <c r="V62" s="270" t="str">
        <f>IF(ISBLANK(Prevalence!O102), "",Prevalence!O102)</f>
        <v/>
      </c>
    </row>
    <row r="63" spans="2:22" x14ac:dyDescent="0.35">
      <c r="B63" s="270" t="str">
        <f>IF(ISBLANK(Prevalence!B103), "",Prevalence!B103)</f>
        <v/>
      </c>
      <c r="C63" s="270" t="str">
        <f>IF(ISBLANK(Prevalence!C103), "",Prevalence!C103)</f>
        <v/>
      </c>
      <c r="D63" s="270" t="str">
        <f>IF(ISBLANK(Prevalence!D103), "",Prevalence!D103)</f>
        <v/>
      </c>
      <c r="E63" s="270" t="str">
        <f t="shared" si="7"/>
        <v/>
      </c>
      <c r="F63" s="270" t="str">
        <f>IF(ISBLANK(Prevalence!E103), "",Prevalence!E103)</f>
        <v/>
      </c>
      <c r="G63" s="270" t="str">
        <f>IF(ISBLANK(Prevalence!F103), "",Prevalence!F103)</f>
        <v/>
      </c>
      <c r="H63" s="270" t="str">
        <f>IF(ISBLANK(Prevalence!G103), "",Prevalence!G103)</f>
        <v/>
      </c>
      <c r="I63" s="270" t="str">
        <f t="shared" si="3"/>
        <v/>
      </c>
      <c r="J63" s="270" t="str">
        <f t="shared" si="4"/>
        <v/>
      </c>
      <c r="K63" s="270" t="str">
        <f t="shared" si="5"/>
        <v/>
      </c>
      <c r="L63" s="270" t="str">
        <f t="shared" si="6"/>
        <v/>
      </c>
      <c r="M63" s="270" t="str">
        <f t="shared" si="8"/>
        <v/>
      </c>
      <c r="N63" s="270" t="str">
        <f>IF(ISBLANK(Prevalence!H103), "",Prevalence!H103)</f>
        <v/>
      </c>
      <c r="O63" s="270" t="str">
        <f>IF(ISBLANK(Prevalence!I103), "",Prevalence!I103)</f>
        <v/>
      </c>
      <c r="P63" s="270" t="str">
        <f>IF(ISBLANK(Prevalence!J103), "",Prevalence!J103)</f>
        <v/>
      </c>
      <c r="Q63" s="270"/>
      <c r="R63" s="270"/>
      <c r="S63" s="270"/>
      <c r="T63" s="270" t="str">
        <f>IF(ISBLANK(Prevalence!K103), "",Prevalence!K103)</f>
        <v/>
      </c>
      <c r="U63" s="270"/>
      <c r="V63" s="270" t="str">
        <f>IF(ISBLANK(Prevalence!O103), "",Prevalence!O103)</f>
        <v/>
      </c>
    </row>
    <row r="64" spans="2:22" x14ac:dyDescent="0.35">
      <c r="B64" s="270" t="str">
        <f>IF(ISBLANK(Prevalence!B104), "",Prevalence!B104)</f>
        <v/>
      </c>
      <c r="C64" s="270" t="str">
        <f>IF(ISBLANK(Prevalence!C104), "",Prevalence!C104)</f>
        <v/>
      </c>
      <c r="D64" s="270" t="str">
        <f>IF(ISBLANK(Prevalence!D104), "",Prevalence!D104)</f>
        <v/>
      </c>
      <c r="E64" s="270" t="str">
        <f t="shared" si="7"/>
        <v/>
      </c>
      <c r="F64" s="270" t="str">
        <f>IF(ISBLANK(Prevalence!E104), "",Prevalence!E104)</f>
        <v/>
      </c>
      <c r="G64" s="270" t="str">
        <f>IF(ISBLANK(Prevalence!F104), "",Prevalence!F104)</f>
        <v/>
      </c>
      <c r="H64" s="270" t="str">
        <f>IF(ISBLANK(Prevalence!G104), "",Prevalence!G104)</f>
        <v/>
      </c>
      <c r="I64" s="270" t="str">
        <f t="shared" si="3"/>
        <v/>
      </c>
      <c r="J64" s="270" t="str">
        <f t="shared" si="4"/>
        <v/>
      </c>
      <c r="K64" s="270" t="str">
        <f t="shared" si="5"/>
        <v/>
      </c>
      <c r="L64" s="270" t="str">
        <f t="shared" si="6"/>
        <v/>
      </c>
      <c r="M64" s="270" t="str">
        <f t="shared" si="8"/>
        <v/>
      </c>
      <c r="N64" s="270" t="str">
        <f>IF(ISBLANK(Prevalence!H104), "",Prevalence!H104)</f>
        <v/>
      </c>
      <c r="O64" s="270" t="str">
        <f>IF(ISBLANK(Prevalence!I104), "",Prevalence!I104)</f>
        <v/>
      </c>
      <c r="P64" s="270" t="str">
        <f>IF(ISBLANK(Prevalence!J104), "",Prevalence!J104)</f>
        <v/>
      </c>
      <c r="Q64" s="270"/>
      <c r="R64" s="270"/>
      <c r="S64" s="270"/>
      <c r="T64" s="270" t="str">
        <f>IF(ISBLANK(Prevalence!K104), "",Prevalence!K104)</f>
        <v/>
      </c>
      <c r="U64" s="270"/>
      <c r="V64" s="270" t="str">
        <f>IF(ISBLANK(Prevalence!O104), "",Prevalence!O104)</f>
        <v/>
      </c>
    </row>
    <row r="65" spans="2:22" x14ac:dyDescent="0.35">
      <c r="B65" s="270" t="str">
        <f>IF(ISBLANK(Prevalence!B105), "",Prevalence!B105)</f>
        <v/>
      </c>
      <c r="C65" s="270" t="str">
        <f>IF(ISBLANK(Prevalence!C105), "",Prevalence!C105)</f>
        <v/>
      </c>
      <c r="D65" s="270" t="str">
        <f>IF(ISBLANK(Prevalence!D105), "",Prevalence!D105)</f>
        <v/>
      </c>
      <c r="E65" s="270" t="str">
        <f t="shared" si="7"/>
        <v/>
      </c>
      <c r="F65" s="270" t="str">
        <f>IF(ISBLANK(Prevalence!E105), "",Prevalence!E105)</f>
        <v/>
      </c>
      <c r="G65" s="270" t="str">
        <f>IF(ISBLANK(Prevalence!F105), "",Prevalence!F105)</f>
        <v/>
      </c>
      <c r="H65" s="270" t="str">
        <f>IF(ISBLANK(Prevalence!G105), "",Prevalence!G105)</f>
        <v/>
      </c>
      <c r="I65" s="270" t="str">
        <f t="shared" si="3"/>
        <v/>
      </c>
      <c r="J65" s="270" t="str">
        <f t="shared" si="4"/>
        <v/>
      </c>
      <c r="K65" s="270" t="str">
        <f t="shared" si="5"/>
        <v/>
      </c>
      <c r="L65" s="270" t="str">
        <f t="shared" si="6"/>
        <v/>
      </c>
      <c r="M65" s="270" t="str">
        <f t="shared" si="8"/>
        <v/>
      </c>
      <c r="N65" s="270" t="str">
        <f>IF(ISBLANK(Prevalence!H105), "",Prevalence!H105)</f>
        <v/>
      </c>
      <c r="O65" s="270" t="str">
        <f>IF(ISBLANK(Prevalence!I105), "",Prevalence!I105)</f>
        <v/>
      </c>
      <c r="P65" s="270" t="str">
        <f>IF(ISBLANK(Prevalence!J105), "",Prevalence!J105)</f>
        <v/>
      </c>
      <c r="Q65" s="270"/>
      <c r="R65" s="270"/>
      <c r="S65" s="270"/>
      <c r="T65" s="270" t="str">
        <f>IF(ISBLANK(Prevalence!K105), "",Prevalence!K105)</f>
        <v/>
      </c>
      <c r="U65" s="270"/>
      <c r="V65" s="270" t="str">
        <f>IF(ISBLANK(Prevalence!O105), "",Prevalence!O105)</f>
        <v/>
      </c>
    </row>
    <row r="66" spans="2:22" x14ac:dyDescent="0.35">
      <c r="B66" s="270" t="str">
        <f>IF(ISBLANK(Prevalence!B106), "",Prevalence!B106)</f>
        <v/>
      </c>
      <c r="C66" s="270" t="str">
        <f>IF(ISBLANK(Prevalence!C106), "",Prevalence!C106)</f>
        <v/>
      </c>
      <c r="D66" s="270" t="str">
        <f>IF(ISBLANK(Prevalence!D106), "",Prevalence!D106)</f>
        <v/>
      </c>
      <c r="E66" s="270" t="str">
        <f t="shared" si="7"/>
        <v/>
      </c>
      <c r="F66" s="270" t="str">
        <f>IF(ISBLANK(Prevalence!E106), "",Prevalence!E106)</f>
        <v/>
      </c>
      <c r="G66" s="270" t="str">
        <f>IF(ISBLANK(Prevalence!F106), "",Prevalence!F106)</f>
        <v/>
      </c>
      <c r="H66" s="270" t="str">
        <f>IF(ISBLANK(Prevalence!G106), "",Prevalence!G106)</f>
        <v/>
      </c>
      <c r="I66" s="270" t="str">
        <f t="shared" si="3"/>
        <v/>
      </c>
      <c r="J66" s="270" t="str">
        <f t="shared" si="4"/>
        <v/>
      </c>
      <c r="K66" s="270" t="str">
        <f t="shared" si="5"/>
        <v/>
      </c>
      <c r="L66" s="270" t="str">
        <f t="shared" si="6"/>
        <v/>
      </c>
      <c r="M66" s="270" t="str">
        <f t="shared" si="8"/>
        <v/>
      </c>
      <c r="N66" s="270" t="str">
        <f>IF(ISBLANK(Prevalence!H106), "",Prevalence!H106)</f>
        <v/>
      </c>
      <c r="O66" s="270" t="str">
        <f>IF(ISBLANK(Prevalence!I106), "",Prevalence!I106)</f>
        <v/>
      </c>
      <c r="P66" s="270" t="str">
        <f>IF(ISBLANK(Prevalence!J106), "",Prevalence!J106)</f>
        <v/>
      </c>
      <c r="Q66" s="270"/>
      <c r="R66" s="270"/>
      <c r="S66" s="270"/>
      <c r="T66" s="270" t="str">
        <f>IF(ISBLANK(Prevalence!K106), "",Prevalence!K106)</f>
        <v/>
      </c>
      <c r="U66" s="270"/>
      <c r="V66" s="270" t="str">
        <f>IF(ISBLANK(Prevalence!O106), "",Prevalence!O106)</f>
        <v/>
      </c>
    </row>
    <row r="67" spans="2:22" x14ac:dyDescent="0.35">
      <c r="B67" s="270" t="str">
        <f>IF(ISBLANK(Prevalence!B107), "",Prevalence!B107)</f>
        <v/>
      </c>
      <c r="C67" s="270" t="str">
        <f>IF(ISBLANK(Prevalence!C107), "",Prevalence!C107)</f>
        <v/>
      </c>
      <c r="D67" s="270" t="str">
        <f>IF(ISBLANK(Prevalence!D107), "",Prevalence!D107)</f>
        <v/>
      </c>
      <c r="E67" s="270" t="str">
        <f t="shared" si="7"/>
        <v/>
      </c>
      <c r="F67" s="270" t="str">
        <f>IF(ISBLANK(Prevalence!E107), "",Prevalence!E107)</f>
        <v/>
      </c>
      <c r="G67" s="270" t="str">
        <f>IF(ISBLANK(Prevalence!F107), "",Prevalence!F107)</f>
        <v/>
      </c>
      <c r="H67" s="270" t="str">
        <f>IF(ISBLANK(Prevalence!G107), "",Prevalence!G107)</f>
        <v/>
      </c>
      <c r="I67" s="270" t="str">
        <f t="shared" si="3"/>
        <v/>
      </c>
      <c r="J67" s="270" t="str">
        <f t="shared" si="4"/>
        <v/>
      </c>
      <c r="K67" s="270" t="str">
        <f t="shared" si="5"/>
        <v/>
      </c>
      <c r="L67" s="270" t="str">
        <f t="shared" si="6"/>
        <v/>
      </c>
      <c r="M67" s="270" t="str">
        <f t="shared" si="8"/>
        <v/>
      </c>
      <c r="N67" s="270" t="str">
        <f>IF(ISBLANK(Prevalence!H107), "",Prevalence!H107)</f>
        <v/>
      </c>
      <c r="O67" s="270" t="str">
        <f>IF(ISBLANK(Prevalence!I107), "",Prevalence!I107)</f>
        <v/>
      </c>
      <c r="P67" s="270" t="str">
        <f>IF(ISBLANK(Prevalence!J107), "",Prevalence!J107)</f>
        <v/>
      </c>
      <c r="Q67" s="270"/>
      <c r="R67" s="270"/>
      <c r="S67" s="270"/>
      <c r="T67" s="270" t="str">
        <f>IF(ISBLANK(Prevalence!K107), "",Prevalence!K107)</f>
        <v/>
      </c>
      <c r="U67" s="270"/>
      <c r="V67" s="270" t="str">
        <f>IF(ISBLANK(Prevalence!O107), "",Prevalence!O107)</f>
        <v/>
      </c>
    </row>
    <row r="68" spans="2:22" x14ac:dyDescent="0.35">
      <c r="B68" s="270" t="str">
        <f>IF(ISBLANK(Prevalence!B108), "",Prevalence!B108)</f>
        <v/>
      </c>
      <c r="C68" s="270" t="str">
        <f>IF(ISBLANK(Prevalence!C108), "",Prevalence!C108)</f>
        <v/>
      </c>
      <c r="D68" s="270" t="str">
        <f>IF(ISBLANK(Prevalence!D108), "",Prevalence!D108)</f>
        <v/>
      </c>
      <c r="E68" s="270" t="str">
        <f t="shared" si="7"/>
        <v/>
      </c>
      <c r="F68" s="270" t="str">
        <f>IF(ISBLANK(Prevalence!E108), "",Prevalence!E108)</f>
        <v/>
      </c>
      <c r="G68" s="270" t="str">
        <f>IF(ISBLANK(Prevalence!F108), "",Prevalence!F108)</f>
        <v/>
      </c>
      <c r="H68" s="270" t="str">
        <f>IF(ISBLANK(Prevalence!G108), "",Prevalence!G108)</f>
        <v/>
      </c>
      <c r="I68" s="270" t="str">
        <f t="shared" si="3"/>
        <v/>
      </c>
      <c r="J68" s="270" t="str">
        <f t="shared" si="4"/>
        <v/>
      </c>
      <c r="K68" s="270" t="str">
        <f t="shared" si="5"/>
        <v/>
      </c>
      <c r="L68" s="270" t="str">
        <f t="shared" si="6"/>
        <v/>
      </c>
      <c r="M68" s="270" t="str">
        <f t="shared" si="8"/>
        <v/>
      </c>
      <c r="N68" s="270" t="str">
        <f>IF(ISBLANK(Prevalence!H108), "",Prevalence!H108)</f>
        <v/>
      </c>
      <c r="O68" s="270" t="str">
        <f>IF(ISBLANK(Prevalence!I108), "",Prevalence!I108)</f>
        <v/>
      </c>
      <c r="P68" s="270" t="str">
        <f>IF(ISBLANK(Prevalence!J108), "",Prevalence!J108)</f>
        <v/>
      </c>
      <c r="Q68" s="270"/>
      <c r="R68" s="270"/>
      <c r="S68" s="270"/>
      <c r="T68" s="270" t="str">
        <f>IF(ISBLANK(Prevalence!K108), "",Prevalence!K108)</f>
        <v/>
      </c>
      <c r="U68" s="270"/>
      <c r="V68" s="270" t="str">
        <f>IF(ISBLANK(Prevalence!O108), "",Prevalence!O108)</f>
        <v/>
      </c>
    </row>
    <row r="69" spans="2:22" x14ac:dyDescent="0.35">
      <c r="B69" s="270" t="str">
        <f>IF(ISBLANK(Prevalence!B109), "",Prevalence!B109)</f>
        <v/>
      </c>
      <c r="C69" s="270" t="str">
        <f>IF(ISBLANK(Prevalence!C109), "",Prevalence!C109)</f>
        <v/>
      </c>
      <c r="D69" s="270" t="str">
        <f>IF(ISBLANK(Prevalence!D109), "",Prevalence!D109)</f>
        <v/>
      </c>
      <c r="E69" s="270" t="str">
        <f t="shared" ref="E69:E100" si="9">IF(ISBLANK(F69),IF(ISBLANK(G69),H69,G69),F69)</f>
        <v/>
      </c>
      <c r="F69" s="270" t="str">
        <f>IF(ISBLANK(Prevalence!E109), "",Prevalence!E109)</f>
        <v/>
      </c>
      <c r="G69" s="270" t="str">
        <f>IF(ISBLANK(Prevalence!F109), "",Prevalence!F109)</f>
        <v/>
      </c>
      <c r="H69" s="270" t="str">
        <f>IF(ISBLANK(Prevalence!G109), "",Prevalence!G109)</f>
        <v/>
      </c>
      <c r="I69" s="270" t="str">
        <f t="shared" si="3"/>
        <v/>
      </c>
      <c r="J69" s="270" t="str">
        <f t="shared" si="4"/>
        <v/>
      </c>
      <c r="K69" s="270" t="str">
        <f t="shared" si="5"/>
        <v/>
      </c>
      <c r="L69" s="270" t="str">
        <f t="shared" si="6"/>
        <v/>
      </c>
      <c r="M69" s="270" t="str">
        <f t="shared" ref="M69:M100" si="10">IF(ISBLANK(N69),IF(ISBLANK(O69),P69,O69),N69)</f>
        <v/>
      </c>
      <c r="N69" s="270" t="str">
        <f>IF(ISBLANK(Prevalence!H109), "",Prevalence!H109)</f>
        <v/>
      </c>
      <c r="O69" s="270" t="str">
        <f>IF(ISBLANK(Prevalence!I109), "",Prevalence!I109)</f>
        <v/>
      </c>
      <c r="P69" s="270" t="str">
        <f>IF(ISBLANK(Prevalence!J109), "",Prevalence!J109)</f>
        <v/>
      </c>
      <c r="Q69" s="270"/>
      <c r="R69" s="270"/>
      <c r="S69" s="270"/>
      <c r="T69" s="270" t="str">
        <f>IF(ISBLANK(Prevalence!K109), "",Prevalence!K109)</f>
        <v/>
      </c>
      <c r="U69" s="270"/>
      <c r="V69" s="270" t="str">
        <f>IF(ISBLANK(Prevalence!O109), "",Prevalence!O109)</f>
        <v/>
      </c>
    </row>
    <row r="70" spans="2:22" x14ac:dyDescent="0.35">
      <c r="B70" s="270" t="str">
        <f>IF(ISBLANK(Prevalence!B110), "",Prevalence!B110)</f>
        <v/>
      </c>
      <c r="C70" s="270" t="str">
        <f>IF(ISBLANK(Prevalence!C110), "",Prevalence!C110)</f>
        <v/>
      </c>
      <c r="D70" s="270" t="str">
        <f>IF(ISBLANK(Prevalence!D110), "",Prevalence!D110)</f>
        <v/>
      </c>
      <c r="E70" s="270" t="str">
        <f t="shared" si="9"/>
        <v/>
      </c>
      <c r="F70" s="270" t="str">
        <f>IF(ISBLANK(Prevalence!E110), "",Prevalence!E110)</f>
        <v/>
      </c>
      <c r="G70" s="270" t="str">
        <f>IF(ISBLANK(Prevalence!F110), "",Prevalence!F110)</f>
        <v/>
      </c>
      <c r="H70" s="270" t="str">
        <f>IF(ISBLANK(Prevalence!G110), "",Prevalence!G110)</f>
        <v/>
      </c>
      <c r="I70" s="270" t="str">
        <f t="shared" ref="I70:I105" si="11">IF(ISBLANK(J70),IF(ISBLANK(K70),L70,K70),J70)</f>
        <v/>
      </c>
      <c r="J70" s="270" t="str">
        <f t="shared" ref="J70:J105" si="12">IF(ISERROR(F70-N70), "",F70-N70)</f>
        <v/>
      </c>
      <c r="K70" s="270" t="str">
        <f t="shared" si="5"/>
        <v/>
      </c>
      <c r="L70" s="270" t="str">
        <f t="shared" si="6"/>
        <v/>
      </c>
      <c r="M70" s="270" t="str">
        <f t="shared" si="10"/>
        <v/>
      </c>
      <c r="N70" s="270" t="str">
        <f>IF(ISBLANK(Prevalence!H110), "",Prevalence!H110)</f>
        <v/>
      </c>
      <c r="O70" s="270" t="str">
        <f>IF(ISBLANK(Prevalence!I110), "",Prevalence!I110)</f>
        <v/>
      </c>
      <c r="P70" s="270" t="str">
        <f>IF(ISBLANK(Prevalence!J110), "",Prevalence!J110)</f>
        <v/>
      </c>
      <c r="Q70" s="270"/>
      <c r="R70" s="270"/>
      <c r="S70" s="270"/>
      <c r="T70" s="270" t="str">
        <f>IF(ISBLANK(Prevalence!K110), "",Prevalence!K110)</f>
        <v/>
      </c>
      <c r="U70" s="270"/>
      <c r="V70" s="270" t="str">
        <f>IF(ISBLANK(Prevalence!O110), "",Prevalence!O110)</f>
        <v/>
      </c>
    </row>
    <row r="71" spans="2:22" x14ac:dyDescent="0.35">
      <c r="B71" s="270" t="str">
        <f>IF(ISBLANK(Prevalence!B111), "",Prevalence!B111)</f>
        <v/>
      </c>
      <c r="C71" s="270" t="str">
        <f>IF(ISBLANK(Prevalence!C111), "",Prevalence!C111)</f>
        <v/>
      </c>
      <c r="D71" s="270" t="str">
        <f>IF(ISBLANK(Prevalence!D111), "",Prevalence!D111)</f>
        <v/>
      </c>
      <c r="E71" s="270" t="str">
        <f t="shared" si="9"/>
        <v/>
      </c>
      <c r="F71" s="270" t="str">
        <f>IF(ISBLANK(Prevalence!E111), "",Prevalence!E111)</f>
        <v/>
      </c>
      <c r="G71" s="270" t="str">
        <f>IF(ISBLANK(Prevalence!F111), "",Prevalence!F111)</f>
        <v/>
      </c>
      <c r="H71" s="270" t="str">
        <f>IF(ISBLANK(Prevalence!G111), "",Prevalence!G111)</f>
        <v/>
      </c>
      <c r="I71" s="270" t="str">
        <f t="shared" si="11"/>
        <v/>
      </c>
      <c r="J71" s="270" t="str">
        <f t="shared" si="12"/>
        <v/>
      </c>
      <c r="K71" s="270" t="str">
        <f t="shared" si="5"/>
        <v/>
      </c>
      <c r="L71" s="270" t="str">
        <f t="shared" si="6"/>
        <v/>
      </c>
      <c r="M71" s="270" t="str">
        <f t="shared" si="10"/>
        <v/>
      </c>
      <c r="N71" s="270" t="str">
        <f>IF(ISBLANK(Prevalence!H111), "",Prevalence!H111)</f>
        <v/>
      </c>
      <c r="O71" s="270" t="str">
        <f>IF(ISBLANK(Prevalence!I111), "",Prevalence!I111)</f>
        <v/>
      </c>
      <c r="P71" s="270" t="str">
        <f>IF(ISBLANK(Prevalence!J111), "",Prevalence!J111)</f>
        <v/>
      </c>
      <c r="Q71" s="270"/>
      <c r="R71" s="270"/>
      <c r="S71" s="270"/>
      <c r="T71" s="270" t="str">
        <f>IF(ISBLANK(Prevalence!K111), "",Prevalence!K111)</f>
        <v/>
      </c>
      <c r="U71" s="270"/>
      <c r="V71" s="270" t="str">
        <f>IF(ISBLANK(Prevalence!O111), "",Prevalence!O111)</f>
        <v/>
      </c>
    </row>
    <row r="72" spans="2:22" x14ac:dyDescent="0.35">
      <c r="B72" s="270" t="str">
        <f>IF(ISBLANK(Prevalence!B112), "",Prevalence!B112)</f>
        <v/>
      </c>
      <c r="C72" s="270" t="str">
        <f>IF(ISBLANK(Prevalence!C112), "",Prevalence!C112)</f>
        <v/>
      </c>
      <c r="D72" s="270" t="str">
        <f>IF(ISBLANK(Prevalence!D112), "",Prevalence!D112)</f>
        <v/>
      </c>
      <c r="E72" s="270" t="str">
        <f t="shared" si="9"/>
        <v/>
      </c>
      <c r="F72" s="270" t="str">
        <f>IF(ISBLANK(Prevalence!E112), "",Prevalence!E112)</f>
        <v/>
      </c>
      <c r="G72" s="270" t="str">
        <f>IF(ISBLANK(Prevalence!F112), "",Prevalence!F112)</f>
        <v/>
      </c>
      <c r="H72" s="270" t="str">
        <f>IF(ISBLANK(Prevalence!G112), "",Prevalence!G112)</f>
        <v/>
      </c>
      <c r="I72" s="270" t="str">
        <f t="shared" si="11"/>
        <v/>
      </c>
      <c r="J72" s="270" t="str">
        <f t="shared" si="12"/>
        <v/>
      </c>
      <c r="K72" s="270" t="str">
        <f t="shared" si="5"/>
        <v/>
      </c>
      <c r="L72" s="270" t="str">
        <f t="shared" si="6"/>
        <v/>
      </c>
      <c r="M72" s="270" t="str">
        <f t="shared" si="10"/>
        <v/>
      </c>
      <c r="N72" s="270" t="str">
        <f>IF(ISBLANK(Prevalence!H112), "",Prevalence!H112)</f>
        <v/>
      </c>
      <c r="O72" s="270" t="str">
        <f>IF(ISBLANK(Prevalence!I112), "",Prevalence!I112)</f>
        <v/>
      </c>
      <c r="P72" s="270" t="str">
        <f>IF(ISBLANK(Prevalence!J112), "",Prevalence!J112)</f>
        <v/>
      </c>
      <c r="Q72" s="270"/>
      <c r="R72" s="270"/>
      <c r="S72" s="270"/>
      <c r="T72" s="270" t="str">
        <f>IF(ISBLANK(Prevalence!K112), "",Prevalence!K112)</f>
        <v/>
      </c>
      <c r="U72" s="270"/>
      <c r="V72" s="270" t="str">
        <f>IF(ISBLANK(Prevalence!O112), "",Prevalence!O112)</f>
        <v/>
      </c>
    </row>
    <row r="73" spans="2:22" x14ac:dyDescent="0.35">
      <c r="B73" s="270" t="str">
        <f>IF(ISBLANK(Prevalence!B113), "",Prevalence!B113)</f>
        <v/>
      </c>
      <c r="C73" s="270" t="str">
        <f>IF(ISBLANK(Prevalence!C113), "",Prevalence!C113)</f>
        <v/>
      </c>
      <c r="D73" s="270" t="str">
        <f>IF(ISBLANK(Prevalence!D113), "",Prevalence!D113)</f>
        <v/>
      </c>
      <c r="E73" s="270" t="str">
        <f t="shared" si="9"/>
        <v/>
      </c>
      <c r="F73" s="270" t="str">
        <f>IF(ISBLANK(Prevalence!E113), "",Prevalence!E113)</f>
        <v/>
      </c>
      <c r="G73" s="270" t="str">
        <f>IF(ISBLANK(Prevalence!F113), "",Prevalence!F113)</f>
        <v/>
      </c>
      <c r="H73" s="270" t="str">
        <f>IF(ISBLANK(Prevalence!G113), "",Prevalence!G113)</f>
        <v/>
      </c>
      <c r="I73" s="270" t="str">
        <f t="shared" si="11"/>
        <v/>
      </c>
      <c r="J73" s="270" t="str">
        <f t="shared" si="12"/>
        <v/>
      </c>
      <c r="K73" s="270" t="str">
        <f t="shared" si="5"/>
        <v/>
      </c>
      <c r="L73" s="270" t="str">
        <f t="shared" si="6"/>
        <v/>
      </c>
      <c r="M73" s="270" t="str">
        <f t="shared" si="10"/>
        <v/>
      </c>
      <c r="N73" s="270" t="str">
        <f>IF(ISBLANK(Prevalence!H113), "",Prevalence!H113)</f>
        <v/>
      </c>
      <c r="O73" s="270" t="str">
        <f>IF(ISBLANK(Prevalence!I113), "",Prevalence!I113)</f>
        <v/>
      </c>
      <c r="P73" s="270" t="str">
        <f>IF(ISBLANK(Prevalence!J113), "",Prevalence!J113)</f>
        <v/>
      </c>
      <c r="Q73" s="270"/>
      <c r="R73" s="270"/>
      <c r="S73" s="270"/>
      <c r="T73" s="270" t="str">
        <f>IF(ISBLANK(Prevalence!K113), "",Prevalence!K113)</f>
        <v/>
      </c>
      <c r="U73" s="270"/>
      <c r="V73" s="270" t="str">
        <f>IF(ISBLANK(Prevalence!O113), "",Prevalence!O113)</f>
        <v/>
      </c>
    </row>
    <row r="74" spans="2:22" x14ac:dyDescent="0.35">
      <c r="B74" s="270" t="str">
        <f>IF(ISBLANK(Prevalence!B114), "",Prevalence!B114)</f>
        <v/>
      </c>
      <c r="C74" s="270" t="str">
        <f>IF(ISBLANK(Prevalence!C114), "",Prevalence!C114)</f>
        <v/>
      </c>
      <c r="D74" s="270" t="str">
        <f>IF(ISBLANK(Prevalence!D114), "",Prevalence!D114)</f>
        <v/>
      </c>
      <c r="E74" s="270" t="str">
        <f t="shared" si="9"/>
        <v/>
      </c>
      <c r="F74" s="270" t="str">
        <f>IF(ISBLANK(Prevalence!E114), "",Prevalence!E114)</f>
        <v/>
      </c>
      <c r="G74" s="270" t="str">
        <f>IF(ISBLANK(Prevalence!F114), "",Prevalence!F114)</f>
        <v/>
      </c>
      <c r="H74" s="270" t="str">
        <f>IF(ISBLANK(Prevalence!G114), "",Prevalence!G114)</f>
        <v/>
      </c>
      <c r="I74" s="270" t="str">
        <f t="shared" si="11"/>
        <v/>
      </c>
      <c r="J74" s="270" t="str">
        <f t="shared" si="12"/>
        <v/>
      </c>
      <c r="K74" s="270" t="str">
        <f t="shared" si="5"/>
        <v/>
      </c>
      <c r="L74" s="270" t="str">
        <f t="shared" si="6"/>
        <v/>
      </c>
      <c r="M74" s="270" t="str">
        <f t="shared" si="10"/>
        <v/>
      </c>
      <c r="N74" s="270" t="str">
        <f>IF(ISBLANK(Prevalence!H114), "",Prevalence!H114)</f>
        <v/>
      </c>
      <c r="O74" s="270" t="str">
        <f>IF(ISBLANK(Prevalence!I114), "",Prevalence!I114)</f>
        <v/>
      </c>
      <c r="P74" s="270" t="str">
        <f>IF(ISBLANK(Prevalence!J114), "",Prevalence!J114)</f>
        <v/>
      </c>
      <c r="Q74" s="270"/>
      <c r="R74" s="270"/>
      <c r="S74" s="270"/>
      <c r="T74" s="270" t="str">
        <f>IF(ISBLANK(Prevalence!K114), "",Prevalence!K114)</f>
        <v/>
      </c>
      <c r="U74" s="270"/>
      <c r="V74" s="270" t="str">
        <f>IF(ISBLANK(Prevalence!O114), "",Prevalence!O114)</f>
        <v/>
      </c>
    </row>
    <row r="75" spans="2:22" x14ac:dyDescent="0.35">
      <c r="B75" s="270" t="str">
        <f>IF(ISBLANK(Prevalence!B115), "",Prevalence!B115)</f>
        <v/>
      </c>
      <c r="C75" s="270" t="str">
        <f>IF(ISBLANK(Prevalence!C115), "",Prevalence!C115)</f>
        <v/>
      </c>
      <c r="D75" s="270" t="str">
        <f>IF(ISBLANK(Prevalence!D115), "",Prevalence!D115)</f>
        <v/>
      </c>
      <c r="E75" s="270" t="str">
        <f t="shared" si="9"/>
        <v/>
      </c>
      <c r="F75" s="270" t="str">
        <f>IF(ISBLANK(Prevalence!E115), "",Prevalence!E115)</f>
        <v/>
      </c>
      <c r="G75" s="270" t="str">
        <f>IF(ISBLANK(Prevalence!F115), "",Prevalence!F115)</f>
        <v/>
      </c>
      <c r="H75" s="270" t="str">
        <f>IF(ISBLANK(Prevalence!G115), "",Prevalence!G115)</f>
        <v/>
      </c>
      <c r="I75" s="270" t="str">
        <f t="shared" si="11"/>
        <v/>
      </c>
      <c r="J75" s="270" t="str">
        <f t="shared" si="12"/>
        <v/>
      </c>
      <c r="K75" s="270" t="str">
        <f t="shared" si="5"/>
        <v/>
      </c>
      <c r="L75" s="270" t="str">
        <f t="shared" si="6"/>
        <v/>
      </c>
      <c r="M75" s="270" t="str">
        <f t="shared" si="10"/>
        <v/>
      </c>
      <c r="N75" s="270" t="str">
        <f>IF(ISBLANK(Prevalence!H115), "",Prevalence!H115)</f>
        <v/>
      </c>
      <c r="O75" s="270" t="str">
        <f>IF(ISBLANK(Prevalence!I115), "",Prevalence!I115)</f>
        <v/>
      </c>
      <c r="P75" s="270" t="str">
        <f>IF(ISBLANK(Prevalence!J115), "",Prevalence!J115)</f>
        <v/>
      </c>
      <c r="Q75" s="270"/>
      <c r="R75" s="270"/>
      <c r="S75" s="270"/>
      <c r="T75" s="270" t="str">
        <f>IF(ISBLANK(Prevalence!K115), "",Prevalence!K115)</f>
        <v/>
      </c>
      <c r="U75" s="270"/>
      <c r="V75" s="270" t="str">
        <f>IF(ISBLANK(Prevalence!O115), "",Prevalence!O115)</f>
        <v/>
      </c>
    </row>
    <row r="76" spans="2:22" x14ac:dyDescent="0.35">
      <c r="B76" s="270" t="str">
        <f>IF(ISBLANK(Prevalence!B116), "",Prevalence!B116)</f>
        <v/>
      </c>
      <c r="C76" s="270" t="str">
        <f>IF(ISBLANK(Prevalence!C116), "",Prevalence!C116)</f>
        <v/>
      </c>
      <c r="D76" s="270" t="str">
        <f>IF(ISBLANK(Prevalence!D116), "",Prevalence!D116)</f>
        <v/>
      </c>
      <c r="E76" s="270" t="str">
        <f t="shared" si="9"/>
        <v/>
      </c>
      <c r="F76" s="270" t="str">
        <f>IF(ISBLANK(Prevalence!E116), "",Prevalence!E116)</f>
        <v/>
      </c>
      <c r="G76" s="270" t="str">
        <f>IF(ISBLANK(Prevalence!F116), "",Prevalence!F116)</f>
        <v/>
      </c>
      <c r="H76" s="270" t="str">
        <f>IF(ISBLANK(Prevalence!G116), "",Prevalence!G116)</f>
        <v/>
      </c>
      <c r="I76" s="270" t="str">
        <f t="shared" si="11"/>
        <v/>
      </c>
      <c r="J76" s="270" t="str">
        <f t="shared" si="12"/>
        <v/>
      </c>
      <c r="K76" s="270" t="str">
        <f t="shared" si="5"/>
        <v/>
      </c>
      <c r="L76" s="270" t="str">
        <f t="shared" si="6"/>
        <v/>
      </c>
      <c r="M76" s="270" t="str">
        <f t="shared" si="10"/>
        <v/>
      </c>
      <c r="N76" s="270" t="str">
        <f>IF(ISBLANK(Prevalence!H116), "",Prevalence!H116)</f>
        <v/>
      </c>
      <c r="O76" s="270" t="str">
        <f>IF(ISBLANK(Prevalence!I116), "",Prevalence!I116)</f>
        <v/>
      </c>
      <c r="P76" s="270" t="str">
        <f>IF(ISBLANK(Prevalence!J116), "",Prevalence!J116)</f>
        <v/>
      </c>
      <c r="Q76" s="270"/>
      <c r="R76" s="270"/>
      <c r="S76" s="270"/>
      <c r="T76" s="270" t="str">
        <f>IF(ISBLANK(Prevalence!K116), "",Prevalence!K116)</f>
        <v/>
      </c>
      <c r="U76" s="270"/>
      <c r="V76" s="270" t="str">
        <f>IF(ISBLANK(Prevalence!O116), "",Prevalence!O116)</f>
        <v/>
      </c>
    </row>
    <row r="77" spans="2:22" x14ac:dyDescent="0.35">
      <c r="B77" s="270" t="str">
        <f>IF(ISBLANK(Prevalence!B117), "",Prevalence!B117)</f>
        <v/>
      </c>
      <c r="C77" s="270" t="str">
        <f>IF(ISBLANK(Prevalence!C117), "",Prevalence!C117)</f>
        <v/>
      </c>
      <c r="D77" s="270" t="str">
        <f>IF(ISBLANK(Prevalence!D117), "",Prevalence!D117)</f>
        <v/>
      </c>
      <c r="E77" s="270" t="str">
        <f t="shared" si="9"/>
        <v/>
      </c>
      <c r="F77" s="270" t="str">
        <f>IF(ISBLANK(Prevalence!E117), "",Prevalence!E117)</f>
        <v/>
      </c>
      <c r="G77" s="270" t="str">
        <f>IF(ISBLANK(Prevalence!F117), "",Prevalence!F117)</f>
        <v/>
      </c>
      <c r="H77" s="270" t="str">
        <f>IF(ISBLANK(Prevalence!G117), "",Prevalence!G117)</f>
        <v/>
      </c>
      <c r="I77" s="270" t="str">
        <f t="shared" si="11"/>
        <v/>
      </c>
      <c r="J77" s="270" t="str">
        <f t="shared" si="12"/>
        <v/>
      </c>
      <c r="K77" s="270" t="str">
        <f t="shared" si="5"/>
        <v/>
      </c>
      <c r="L77" s="270" t="str">
        <f t="shared" si="6"/>
        <v/>
      </c>
      <c r="M77" s="270" t="str">
        <f t="shared" si="10"/>
        <v/>
      </c>
      <c r="N77" s="270" t="str">
        <f>IF(ISBLANK(Prevalence!H117), "",Prevalence!H117)</f>
        <v/>
      </c>
      <c r="O77" s="270" t="str">
        <f>IF(ISBLANK(Prevalence!I117), "",Prevalence!I117)</f>
        <v/>
      </c>
      <c r="P77" s="270" t="str">
        <f>IF(ISBLANK(Prevalence!J117), "",Prevalence!J117)</f>
        <v/>
      </c>
      <c r="Q77" s="270"/>
      <c r="R77" s="270"/>
      <c r="S77" s="270"/>
      <c r="T77" s="270" t="str">
        <f>IF(ISBLANK(Prevalence!K117), "",Prevalence!K117)</f>
        <v/>
      </c>
      <c r="U77" s="270"/>
      <c r="V77" s="270" t="str">
        <f>IF(ISBLANK(Prevalence!O117), "",Prevalence!O117)</f>
        <v/>
      </c>
    </row>
    <row r="78" spans="2:22" x14ac:dyDescent="0.35">
      <c r="B78" s="270" t="str">
        <f>IF(ISBLANK(Prevalence!B118), "",Prevalence!B118)</f>
        <v/>
      </c>
      <c r="C78" s="270" t="str">
        <f>IF(ISBLANK(Prevalence!C118), "",Prevalence!C118)</f>
        <v/>
      </c>
      <c r="D78" s="270" t="str">
        <f>IF(ISBLANK(Prevalence!D118), "",Prevalence!D118)</f>
        <v/>
      </c>
      <c r="E78" s="270" t="str">
        <f t="shared" si="9"/>
        <v/>
      </c>
      <c r="F78" s="270" t="str">
        <f>IF(ISBLANK(Prevalence!E118), "",Prevalence!E118)</f>
        <v/>
      </c>
      <c r="G78" s="270" t="str">
        <f>IF(ISBLANK(Prevalence!F118), "",Prevalence!F118)</f>
        <v/>
      </c>
      <c r="H78" s="270" t="str">
        <f>IF(ISBLANK(Prevalence!G118), "",Prevalence!G118)</f>
        <v/>
      </c>
      <c r="I78" s="270" t="str">
        <f t="shared" si="11"/>
        <v/>
      </c>
      <c r="J78" s="270" t="str">
        <f t="shared" si="12"/>
        <v/>
      </c>
      <c r="K78" s="270" t="str">
        <f t="shared" si="5"/>
        <v/>
      </c>
      <c r="L78" s="270" t="str">
        <f t="shared" si="6"/>
        <v/>
      </c>
      <c r="M78" s="270" t="str">
        <f t="shared" si="10"/>
        <v/>
      </c>
      <c r="N78" s="270" t="str">
        <f>IF(ISBLANK(Prevalence!H118), "",Prevalence!H118)</f>
        <v/>
      </c>
      <c r="O78" s="270" t="str">
        <f>IF(ISBLANK(Prevalence!I118), "",Prevalence!I118)</f>
        <v/>
      </c>
      <c r="P78" s="270" t="str">
        <f>IF(ISBLANK(Prevalence!J118), "",Prevalence!J118)</f>
        <v/>
      </c>
      <c r="Q78" s="270"/>
      <c r="R78" s="270"/>
      <c r="S78" s="270"/>
      <c r="T78" s="270" t="str">
        <f>IF(ISBLANK(Prevalence!K118), "",Prevalence!K118)</f>
        <v/>
      </c>
      <c r="U78" s="270"/>
      <c r="V78" s="270" t="str">
        <f>IF(ISBLANK(Prevalence!O118), "",Prevalence!O118)</f>
        <v/>
      </c>
    </row>
    <row r="79" spans="2:22" x14ac:dyDescent="0.35">
      <c r="B79" s="270" t="str">
        <f>IF(ISBLANK(Prevalence!B119), "",Prevalence!B119)</f>
        <v/>
      </c>
      <c r="C79" s="270" t="str">
        <f>IF(ISBLANK(Prevalence!C119), "",Prevalence!C119)</f>
        <v/>
      </c>
      <c r="D79" s="270" t="str">
        <f>IF(ISBLANK(Prevalence!D119), "",Prevalence!D119)</f>
        <v/>
      </c>
      <c r="E79" s="270" t="str">
        <f t="shared" si="9"/>
        <v/>
      </c>
      <c r="F79" s="270" t="str">
        <f>IF(ISBLANK(Prevalence!E119), "",Prevalence!E119)</f>
        <v/>
      </c>
      <c r="G79" s="270" t="str">
        <f>IF(ISBLANK(Prevalence!F119), "",Prevalence!F119)</f>
        <v/>
      </c>
      <c r="H79" s="270" t="str">
        <f>IF(ISBLANK(Prevalence!G119), "",Prevalence!G119)</f>
        <v/>
      </c>
      <c r="I79" s="270" t="str">
        <f t="shared" si="11"/>
        <v/>
      </c>
      <c r="J79" s="270" t="str">
        <f t="shared" si="12"/>
        <v/>
      </c>
      <c r="K79" s="270" t="str">
        <f t="shared" si="5"/>
        <v/>
      </c>
      <c r="L79" s="270" t="str">
        <f t="shared" si="6"/>
        <v/>
      </c>
      <c r="M79" s="270" t="str">
        <f t="shared" si="10"/>
        <v/>
      </c>
      <c r="N79" s="270" t="str">
        <f>IF(ISBLANK(Prevalence!H119), "",Prevalence!H119)</f>
        <v/>
      </c>
      <c r="O79" s="270" t="str">
        <f>IF(ISBLANK(Prevalence!I119), "",Prevalence!I119)</f>
        <v/>
      </c>
      <c r="P79" s="270" t="str">
        <f>IF(ISBLANK(Prevalence!J119), "",Prevalence!J119)</f>
        <v/>
      </c>
      <c r="Q79" s="270"/>
      <c r="R79" s="270"/>
      <c r="S79" s="270"/>
      <c r="T79" s="270" t="str">
        <f>IF(ISBLANK(Prevalence!K119), "",Prevalence!K119)</f>
        <v/>
      </c>
      <c r="U79" s="270"/>
      <c r="V79" s="270" t="str">
        <f>IF(ISBLANK(Prevalence!O119), "",Prevalence!O119)</f>
        <v/>
      </c>
    </row>
    <row r="80" spans="2:22" x14ac:dyDescent="0.35">
      <c r="B80" s="270" t="str">
        <f>IF(ISBLANK(Prevalence!B120), "",Prevalence!B120)</f>
        <v/>
      </c>
      <c r="C80" s="270" t="str">
        <f>IF(ISBLANK(Prevalence!C120), "",Prevalence!C120)</f>
        <v/>
      </c>
      <c r="D80" s="270" t="str">
        <f>IF(ISBLANK(Prevalence!D120), "",Prevalence!D120)</f>
        <v/>
      </c>
      <c r="E80" s="270" t="str">
        <f t="shared" si="9"/>
        <v/>
      </c>
      <c r="F80" s="270" t="str">
        <f>IF(ISBLANK(Prevalence!E120), "",Prevalence!E120)</f>
        <v/>
      </c>
      <c r="G80" s="270" t="str">
        <f>IF(ISBLANK(Prevalence!F120), "",Prevalence!F120)</f>
        <v/>
      </c>
      <c r="H80" s="270" t="str">
        <f>IF(ISBLANK(Prevalence!G120), "",Prevalence!G120)</f>
        <v/>
      </c>
      <c r="I80" s="270" t="str">
        <f t="shared" si="11"/>
        <v/>
      </c>
      <c r="J80" s="270" t="str">
        <f t="shared" si="12"/>
        <v/>
      </c>
      <c r="K80" s="270" t="str">
        <f t="shared" si="5"/>
        <v/>
      </c>
      <c r="L80" s="270" t="str">
        <f t="shared" si="6"/>
        <v/>
      </c>
      <c r="M80" s="270" t="str">
        <f t="shared" si="10"/>
        <v/>
      </c>
      <c r="N80" s="270" t="str">
        <f>IF(ISBLANK(Prevalence!H120), "",Prevalence!H120)</f>
        <v/>
      </c>
      <c r="O80" s="270" t="str">
        <f>IF(ISBLANK(Prevalence!I120), "",Prevalence!I120)</f>
        <v/>
      </c>
      <c r="P80" s="270" t="str">
        <f>IF(ISBLANK(Prevalence!J120), "",Prevalence!J120)</f>
        <v/>
      </c>
      <c r="Q80" s="270"/>
      <c r="R80" s="270"/>
      <c r="S80" s="270"/>
      <c r="T80" s="270" t="str">
        <f>IF(ISBLANK(Prevalence!K120), "",Prevalence!K120)</f>
        <v/>
      </c>
      <c r="U80" s="270"/>
      <c r="V80" s="270" t="str">
        <f>IF(ISBLANK(Prevalence!O120), "",Prevalence!O120)</f>
        <v/>
      </c>
    </row>
    <row r="81" spans="2:22" x14ac:dyDescent="0.35">
      <c r="B81" s="270" t="str">
        <f>IF(ISBLANK(Prevalence!B121), "",Prevalence!B121)</f>
        <v/>
      </c>
      <c r="C81" s="270" t="str">
        <f>IF(ISBLANK(Prevalence!C121), "",Prevalence!C121)</f>
        <v/>
      </c>
      <c r="D81" s="270" t="str">
        <f>IF(ISBLANK(Prevalence!D121), "",Prevalence!D121)</f>
        <v/>
      </c>
      <c r="E81" s="270" t="str">
        <f t="shared" si="9"/>
        <v/>
      </c>
      <c r="F81" s="270" t="str">
        <f>IF(ISBLANK(Prevalence!E121), "",Prevalence!E121)</f>
        <v/>
      </c>
      <c r="G81" s="270" t="str">
        <f>IF(ISBLANK(Prevalence!F121), "",Prevalence!F121)</f>
        <v/>
      </c>
      <c r="H81" s="270" t="str">
        <f>IF(ISBLANK(Prevalence!G121), "",Prevalence!G121)</f>
        <v/>
      </c>
      <c r="I81" s="270" t="str">
        <f t="shared" si="11"/>
        <v/>
      </c>
      <c r="J81" s="270" t="str">
        <f t="shared" si="12"/>
        <v/>
      </c>
      <c r="K81" s="270" t="str">
        <f t="shared" si="5"/>
        <v/>
      </c>
      <c r="L81" s="270" t="str">
        <f t="shared" si="6"/>
        <v/>
      </c>
      <c r="M81" s="270" t="str">
        <f t="shared" si="10"/>
        <v/>
      </c>
      <c r="N81" s="270" t="str">
        <f>IF(ISBLANK(Prevalence!H121), "",Prevalence!H121)</f>
        <v/>
      </c>
      <c r="O81" s="270" t="str">
        <f>IF(ISBLANK(Prevalence!I121), "",Prevalence!I121)</f>
        <v/>
      </c>
      <c r="P81" s="270" t="str">
        <f>IF(ISBLANK(Prevalence!J121), "",Prevalence!J121)</f>
        <v/>
      </c>
      <c r="Q81" s="270"/>
      <c r="R81" s="270"/>
      <c r="S81" s="270"/>
      <c r="T81" s="270" t="str">
        <f>IF(ISBLANK(Prevalence!K121), "",Prevalence!K121)</f>
        <v/>
      </c>
      <c r="U81" s="270"/>
      <c r="V81" s="270" t="str">
        <f>IF(ISBLANK(Prevalence!O121), "",Prevalence!O121)</f>
        <v/>
      </c>
    </row>
    <row r="82" spans="2:22" x14ac:dyDescent="0.35">
      <c r="B82" s="270" t="str">
        <f>IF(ISBLANK(Prevalence!B122), "",Prevalence!B122)</f>
        <v/>
      </c>
      <c r="C82" s="270" t="str">
        <f>IF(ISBLANK(Prevalence!C122), "",Prevalence!C122)</f>
        <v/>
      </c>
      <c r="D82" s="270" t="str">
        <f>IF(ISBLANK(Prevalence!D122), "",Prevalence!D122)</f>
        <v/>
      </c>
      <c r="E82" s="270" t="str">
        <f t="shared" si="9"/>
        <v/>
      </c>
      <c r="F82" s="270" t="str">
        <f>IF(ISBLANK(Prevalence!E122), "",Prevalence!E122)</f>
        <v/>
      </c>
      <c r="G82" s="270" t="str">
        <f>IF(ISBLANK(Prevalence!F122), "",Prevalence!F122)</f>
        <v/>
      </c>
      <c r="H82" s="270" t="str">
        <f>IF(ISBLANK(Prevalence!G122), "",Prevalence!G122)</f>
        <v/>
      </c>
      <c r="I82" s="270" t="str">
        <f t="shared" si="11"/>
        <v/>
      </c>
      <c r="J82" s="270" t="str">
        <f t="shared" si="12"/>
        <v/>
      </c>
      <c r="K82" s="270" t="str">
        <f t="shared" si="5"/>
        <v/>
      </c>
      <c r="L82" s="270" t="str">
        <f t="shared" si="6"/>
        <v/>
      </c>
      <c r="M82" s="270" t="str">
        <f t="shared" si="10"/>
        <v/>
      </c>
      <c r="N82" s="270" t="str">
        <f>IF(ISBLANK(Prevalence!H122), "",Prevalence!H122)</f>
        <v/>
      </c>
      <c r="O82" s="270" t="str">
        <f>IF(ISBLANK(Prevalence!I122), "",Prevalence!I122)</f>
        <v/>
      </c>
      <c r="P82" s="270" t="str">
        <f>IF(ISBLANK(Prevalence!J122), "",Prevalence!J122)</f>
        <v/>
      </c>
      <c r="Q82" s="270"/>
      <c r="R82" s="270"/>
      <c r="S82" s="270"/>
      <c r="T82" s="270" t="str">
        <f>IF(ISBLANK(Prevalence!K122), "",Prevalence!K122)</f>
        <v/>
      </c>
      <c r="U82" s="270"/>
      <c r="V82" s="270" t="str">
        <f>IF(ISBLANK(Prevalence!O122), "",Prevalence!O122)</f>
        <v/>
      </c>
    </row>
    <row r="83" spans="2:22" x14ac:dyDescent="0.35">
      <c r="B83" s="270" t="str">
        <f>IF(ISBLANK(Prevalence!B123), "",Prevalence!B123)</f>
        <v/>
      </c>
      <c r="C83" s="270" t="str">
        <f>IF(ISBLANK(Prevalence!C123), "",Prevalence!C123)</f>
        <v/>
      </c>
      <c r="D83" s="270" t="str">
        <f>IF(ISBLANK(Prevalence!D123), "",Prevalence!D123)</f>
        <v/>
      </c>
      <c r="E83" s="270" t="str">
        <f t="shared" si="9"/>
        <v/>
      </c>
      <c r="F83" s="270" t="str">
        <f>IF(ISBLANK(Prevalence!E123), "",Prevalence!E123)</f>
        <v/>
      </c>
      <c r="G83" s="270" t="str">
        <f>IF(ISBLANK(Prevalence!F123), "",Prevalence!F123)</f>
        <v/>
      </c>
      <c r="H83" s="270" t="str">
        <f>IF(ISBLANK(Prevalence!G123), "",Prevalence!G123)</f>
        <v/>
      </c>
      <c r="I83" s="270" t="str">
        <f t="shared" si="11"/>
        <v/>
      </c>
      <c r="J83" s="270" t="str">
        <f t="shared" si="12"/>
        <v/>
      </c>
      <c r="K83" s="270" t="str">
        <f t="shared" si="5"/>
        <v/>
      </c>
      <c r="L83" s="270" t="str">
        <f t="shared" si="6"/>
        <v/>
      </c>
      <c r="M83" s="270" t="str">
        <f t="shared" si="10"/>
        <v/>
      </c>
      <c r="N83" s="270" t="str">
        <f>IF(ISBLANK(Prevalence!H123), "",Prevalence!H123)</f>
        <v/>
      </c>
      <c r="O83" s="270" t="str">
        <f>IF(ISBLANK(Prevalence!I123), "",Prevalence!I123)</f>
        <v/>
      </c>
      <c r="P83" s="270" t="str">
        <f>IF(ISBLANK(Prevalence!J123), "",Prevalence!J123)</f>
        <v/>
      </c>
      <c r="Q83" s="270"/>
      <c r="R83" s="270"/>
      <c r="S83" s="270"/>
      <c r="T83" s="270" t="str">
        <f>IF(ISBLANK(Prevalence!K123), "",Prevalence!K123)</f>
        <v/>
      </c>
      <c r="U83" s="270"/>
      <c r="V83" s="270" t="str">
        <f>IF(ISBLANK(Prevalence!O123), "",Prevalence!O123)</f>
        <v/>
      </c>
    </row>
    <row r="84" spans="2:22" x14ac:dyDescent="0.35">
      <c r="B84" s="270" t="str">
        <f>IF(ISBLANK(Prevalence!B124), "",Prevalence!B124)</f>
        <v/>
      </c>
      <c r="C84" s="270" t="str">
        <f>IF(ISBLANK(Prevalence!C124), "",Prevalence!C124)</f>
        <v/>
      </c>
      <c r="D84" s="270" t="str">
        <f>IF(ISBLANK(Prevalence!D124), "",Prevalence!D124)</f>
        <v/>
      </c>
      <c r="E84" s="270" t="str">
        <f t="shared" si="9"/>
        <v/>
      </c>
      <c r="F84" s="270" t="str">
        <f>IF(ISBLANK(Prevalence!E124), "",Prevalence!E124)</f>
        <v/>
      </c>
      <c r="G84" s="270" t="str">
        <f>IF(ISBLANK(Prevalence!F124), "",Prevalence!F124)</f>
        <v/>
      </c>
      <c r="H84" s="270" t="str">
        <f>IF(ISBLANK(Prevalence!G124), "",Prevalence!G124)</f>
        <v/>
      </c>
      <c r="I84" s="270" t="str">
        <f t="shared" si="11"/>
        <v/>
      </c>
      <c r="J84" s="270" t="str">
        <f t="shared" si="12"/>
        <v/>
      </c>
      <c r="K84" s="270" t="str">
        <f t="shared" si="5"/>
        <v/>
      </c>
      <c r="L84" s="270" t="str">
        <f t="shared" si="6"/>
        <v/>
      </c>
      <c r="M84" s="270" t="str">
        <f t="shared" si="10"/>
        <v/>
      </c>
      <c r="N84" s="270" t="str">
        <f>IF(ISBLANK(Prevalence!H124), "",Prevalence!H124)</f>
        <v/>
      </c>
      <c r="O84" s="270" t="str">
        <f>IF(ISBLANK(Prevalence!I124), "",Prevalence!I124)</f>
        <v/>
      </c>
      <c r="P84" s="270" t="str">
        <f>IF(ISBLANK(Prevalence!J124), "",Prevalence!J124)</f>
        <v/>
      </c>
      <c r="Q84" s="270"/>
      <c r="R84" s="270"/>
      <c r="S84" s="270"/>
      <c r="T84" s="270" t="str">
        <f>IF(ISBLANK(Prevalence!K124), "",Prevalence!K124)</f>
        <v/>
      </c>
      <c r="U84" s="270"/>
      <c r="V84" s="270" t="str">
        <f>IF(ISBLANK(Prevalence!O124), "",Prevalence!O124)</f>
        <v/>
      </c>
    </row>
    <row r="85" spans="2:22" x14ac:dyDescent="0.35">
      <c r="B85" s="270" t="str">
        <f>IF(ISBLANK(Prevalence!B125), "",Prevalence!B125)</f>
        <v/>
      </c>
      <c r="C85" s="270" t="str">
        <f>IF(ISBLANK(Prevalence!C125), "",Prevalence!C125)</f>
        <v/>
      </c>
      <c r="D85" s="270" t="str">
        <f>IF(ISBLANK(Prevalence!D125), "",Prevalence!D125)</f>
        <v/>
      </c>
      <c r="E85" s="270" t="str">
        <f t="shared" si="9"/>
        <v/>
      </c>
      <c r="F85" s="270" t="str">
        <f>IF(ISBLANK(Prevalence!E125), "",Prevalence!E125)</f>
        <v/>
      </c>
      <c r="G85" s="270" t="str">
        <f>IF(ISBLANK(Prevalence!F125), "",Prevalence!F125)</f>
        <v/>
      </c>
      <c r="H85" s="270" t="str">
        <f>IF(ISBLANK(Prevalence!G125), "",Prevalence!G125)</f>
        <v/>
      </c>
      <c r="I85" s="270" t="str">
        <f t="shared" si="11"/>
        <v/>
      </c>
      <c r="J85" s="270" t="str">
        <f t="shared" si="12"/>
        <v/>
      </c>
      <c r="K85" s="270" t="str">
        <f t="shared" ref="K85:K105" si="13">IF(ISERROR(G85-O85), "",G85-O85)</f>
        <v/>
      </c>
      <c r="L85" s="270" t="str">
        <f t="shared" ref="L85:L105" si="14">IF(ISERROR(H85-P85), "",H85-P85)</f>
        <v/>
      </c>
      <c r="M85" s="270" t="str">
        <f t="shared" si="10"/>
        <v/>
      </c>
      <c r="N85" s="270" t="str">
        <f>IF(ISBLANK(Prevalence!H125), "",Prevalence!H125)</f>
        <v/>
      </c>
      <c r="O85" s="270" t="str">
        <f>IF(ISBLANK(Prevalence!I125), "",Prevalence!I125)</f>
        <v/>
      </c>
      <c r="P85" s="270" t="str">
        <f>IF(ISBLANK(Prevalence!J125), "",Prevalence!J125)</f>
        <v/>
      </c>
      <c r="Q85" s="270"/>
      <c r="R85" s="270"/>
      <c r="S85" s="270"/>
      <c r="T85" s="270" t="str">
        <f>IF(ISBLANK(Prevalence!K125), "",Prevalence!K125)</f>
        <v/>
      </c>
      <c r="U85" s="270"/>
      <c r="V85" s="270" t="str">
        <f>IF(ISBLANK(Prevalence!O125), "",Prevalence!O125)</f>
        <v/>
      </c>
    </row>
    <row r="86" spans="2:22" x14ac:dyDescent="0.35">
      <c r="B86" s="270" t="str">
        <f>IF(ISBLANK(Prevalence!B126), "",Prevalence!B126)</f>
        <v/>
      </c>
      <c r="C86" s="270" t="str">
        <f>IF(ISBLANK(Prevalence!C126), "",Prevalence!C126)</f>
        <v/>
      </c>
      <c r="D86" s="270" t="str">
        <f>IF(ISBLANK(Prevalence!D126), "",Prevalence!D126)</f>
        <v/>
      </c>
      <c r="E86" s="270" t="str">
        <f t="shared" si="9"/>
        <v/>
      </c>
      <c r="F86" s="270" t="str">
        <f>IF(ISBLANK(Prevalence!E126), "",Prevalence!E126)</f>
        <v/>
      </c>
      <c r="G86" s="270" t="str">
        <f>IF(ISBLANK(Prevalence!F126), "",Prevalence!F126)</f>
        <v/>
      </c>
      <c r="H86" s="270" t="str">
        <f>IF(ISBLANK(Prevalence!G126), "",Prevalence!G126)</f>
        <v/>
      </c>
      <c r="I86" s="270" t="str">
        <f t="shared" si="11"/>
        <v/>
      </c>
      <c r="J86" s="270" t="str">
        <f t="shared" si="12"/>
        <v/>
      </c>
      <c r="K86" s="270" t="str">
        <f t="shared" si="13"/>
        <v/>
      </c>
      <c r="L86" s="270" t="str">
        <f t="shared" si="14"/>
        <v/>
      </c>
      <c r="M86" s="270" t="str">
        <f t="shared" si="10"/>
        <v/>
      </c>
      <c r="N86" s="270" t="str">
        <f>IF(ISBLANK(Prevalence!H126), "",Prevalence!H126)</f>
        <v/>
      </c>
      <c r="O86" s="270" t="str">
        <f>IF(ISBLANK(Prevalence!I126), "",Prevalence!I126)</f>
        <v/>
      </c>
      <c r="P86" s="270" t="str">
        <f>IF(ISBLANK(Prevalence!J126), "",Prevalence!J126)</f>
        <v/>
      </c>
      <c r="Q86" s="270"/>
      <c r="R86" s="270"/>
      <c r="S86" s="270"/>
      <c r="T86" s="270" t="str">
        <f>IF(ISBLANK(Prevalence!K126), "",Prevalence!K126)</f>
        <v/>
      </c>
      <c r="U86" s="270"/>
      <c r="V86" s="270" t="str">
        <f>IF(ISBLANK(Prevalence!O126), "",Prevalence!O126)</f>
        <v/>
      </c>
    </row>
    <row r="87" spans="2:22" x14ac:dyDescent="0.35">
      <c r="B87" s="270" t="str">
        <f>IF(ISBLANK(Prevalence!B127), "",Prevalence!B127)</f>
        <v/>
      </c>
      <c r="C87" s="270" t="str">
        <f>IF(ISBLANK(Prevalence!C127), "",Prevalence!C127)</f>
        <v/>
      </c>
      <c r="D87" s="270" t="str">
        <f>IF(ISBLANK(Prevalence!D127), "",Prevalence!D127)</f>
        <v/>
      </c>
      <c r="E87" s="270" t="str">
        <f t="shared" si="9"/>
        <v/>
      </c>
      <c r="F87" s="270" t="str">
        <f>IF(ISBLANK(Prevalence!E127), "",Prevalence!E127)</f>
        <v/>
      </c>
      <c r="G87" s="270" t="str">
        <f>IF(ISBLANK(Prevalence!F127), "",Prevalence!F127)</f>
        <v/>
      </c>
      <c r="H87" s="270" t="str">
        <f>IF(ISBLANK(Prevalence!G127), "",Prevalence!G127)</f>
        <v/>
      </c>
      <c r="I87" s="270" t="str">
        <f t="shared" si="11"/>
        <v/>
      </c>
      <c r="J87" s="270" t="str">
        <f t="shared" si="12"/>
        <v/>
      </c>
      <c r="K87" s="270" t="str">
        <f t="shared" si="13"/>
        <v/>
      </c>
      <c r="L87" s="270" t="str">
        <f t="shared" si="14"/>
        <v/>
      </c>
      <c r="M87" s="270" t="str">
        <f t="shared" si="10"/>
        <v/>
      </c>
      <c r="N87" s="270" t="str">
        <f>IF(ISBLANK(Prevalence!H127), "",Prevalence!H127)</f>
        <v/>
      </c>
      <c r="O87" s="270" t="str">
        <f>IF(ISBLANK(Prevalence!I127), "",Prevalence!I127)</f>
        <v/>
      </c>
      <c r="P87" s="270" t="str">
        <f>IF(ISBLANK(Prevalence!J127), "",Prevalence!J127)</f>
        <v/>
      </c>
      <c r="Q87" s="270"/>
      <c r="R87" s="270"/>
      <c r="S87" s="270"/>
      <c r="T87" s="270" t="str">
        <f>IF(ISBLANK(Prevalence!K127), "",Prevalence!K127)</f>
        <v/>
      </c>
      <c r="U87" s="270"/>
      <c r="V87" s="270" t="str">
        <f>IF(ISBLANK(Prevalence!O127), "",Prevalence!O127)</f>
        <v/>
      </c>
    </row>
    <row r="88" spans="2:22" x14ac:dyDescent="0.35">
      <c r="B88" s="270" t="str">
        <f>IF(ISBLANK(Prevalence!B128), "",Prevalence!B128)</f>
        <v/>
      </c>
      <c r="C88" s="270" t="str">
        <f>IF(ISBLANK(Prevalence!C128), "",Prevalence!C128)</f>
        <v/>
      </c>
      <c r="D88" s="270" t="str">
        <f>IF(ISBLANK(Prevalence!D128), "",Prevalence!D128)</f>
        <v/>
      </c>
      <c r="E88" s="270" t="str">
        <f t="shared" si="9"/>
        <v/>
      </c>
      <c r="F88" s="270" t="str">
        <f>IF(ISBLANK(Prevalence!E128), "",Prevalence!E128)</f>
        <v/>
      </c>
      <c r="G88" s="270" t="str">
        <f>IF(ISBLANK(Prevalence!F128), "",Prevalence!F128)</f>
        <v/>
      </c>
      <c r="H88" s="270" t="str">
        <f>IF(ISBLANK(Prevalence!G128), "",Prevalence!G128)</f>
        <v/>
      </c>
      <c r="I88" s="270" t="str">
        <f t="shared" si="11"/>
        <v/>
      </c>
      <c r="J88" s="270" t="str">
        <f t="shared" si="12"/>
        <v/>
      </c>
      <c r="K88" s="270" t="str">
        <f t="shared" si="13"/>
        <v/>
      </c>
      <c r="L88" s="270" t="str">
        <f t="shared" si="14"/>
        <v/>
      </c>
      <c r="M88" s="270" t="str">
        <f t="shared" si="10"/>
        <v/>
      </c>
      <c r="N88" s="270" t="str">
        <f>IF(ISBLANK(Prevalence!H128), "",Prevalence!H128)</f>
        <v/>
      </c>
      <c r="O88" s="270" t="str">
        <f>IF(ISBLANK(Prevalence!I128), "",Prevalence!I128)</f>
        <v/>
      </c>
      <c r="P88" s="270" t="str">
        <f>IF(ISBLANK(Prevalence!J128), "",Prevalence!J128)</f>
        <v/>
      </c>
      <c r="Q88" s="270"/>
      <c r="R88" s="270"/>
      <c r="S88" s="270"/>
      <c r="T88" s="270" t="str">
        <f>IF(ISBLANK(Prevalence!K128), "",Prevalence!K128)</f>
        <v/>
      </c>
      <c r="U88" s="270"/>
      <c r="V88" s="270" t="str">
        <f>IF(ISBLANK(Prevalence!O128), "",Prevalence!O128)</f>
        <v/>
      </c>
    </row>
    <row r="89" spans="2:22" x14ac:dyDescent="0.35">
      <c r="B89" s="270" t="str">
        <f>IF(ISBLANK(Prevalence!B129), "",Prevalence!B129)</f>
        <v/>
      </c>
      <c r="C89" s="270" t="str">
        <f>IF(ISBLANK(Prevalence!C129), "",Prevalence!C129)</f>
        <v/>
      </c>
      <c r="D89" s="270" t="str">
        <f>IF(ISBLANK(Prevalence!D129), "",Prevalence!D129)</f>
        <v/>
      </c>
      <c r="E89" s="270" t="str">
        <f t="shared" si="9"/>
        <v/>
      </c>
      <c r="F89" s="270" t="str">
        <f>IF(ISBLANK(Prevalence!E129), "",Prevalence!E129)</f>
        <v/>
      </c>
      <c r="G89" s="270" t="str">
        <f>IF(ISBLANK(Prevalence!F129), "",Prevalence!F129)</f>
        <v/>
      </c>
      <c r="H89" s="270" t="str">
        <f>IF(ISBLANK(Prevalence!G129), "",Prevalence!G129)</f>
        <v/>
      </c>
      <c r="I89" s="270" t="str">
        <f t="shared" si="11"/>
        <v/>
      </c>
      <c r="J89" s="270" t="str">
        <f t="shared" si="12"/>
        <v/>
      </c>
      <c r="K89" s="270" t="str">
        <f t="shared" si="13"/>
        <v/>
      </c>
      <c r="L89" s="270" t="str">
        <f t="shared" si="14"/>
        <v/>
      </c>
      <c r="M89" s="270" t="str">
        <f t="shared" si="10"/>
        <v/>
      </c>
      <c r="N89" s="270" t="str">
        <f>IF(ISBLANK(Prevalence!H129), "",Prevalence!H129)</f>
        <v/>
      </c>
      <c r="O89" s="270" t="str">
        <f>IF(ISBLANK(Prevalence!I129), "",Prevalence!I129)</f>
        <v/>
      </c>
      <c r="P89" s="270" t="str">
        <f>IF(ISBLANK(Prevalence!J129), "",Prevalence!J129)</f>
        <v/>
      </c>
      <c r="Q89" s="270"/>
      <c r="R89" s="270"/>
      <c r="S89" s="270"/>
      <c r="T89" s="270" t="str">
        <f>IF(ISBLANK(Prevalence!K129), "",Prevalence!K129)</f>
        <v/>
      </c>
      <c r="U89" s="270"/>
      <c r="V89" s="270" t="str">
        <f>IF(ISBLANK(Prevalence!O129), "",Prevalence!O129)</f>
        <v/>
      </c>
    </row>
    <row r="90" spans="2:22" x14ac:dyDescent="0.35">
      <c r="B90" s="270" t="str">
        <f>IF(ISBLANK(Prevalence!B130), "",Prevalence!B130)</f>
        <v/>
      </c>
      <c r="C90" s="270" t="str">
        <f>IF(ISBLANK(Prevalence!C130), "",Prevalence!C130)</f>
        <v/>
      </c>
      <c r="D90" s="270" t="str">
        <f>IF(ISBLANK(Prevalence!D130), "",Prevalence!D130)</f>
        <v/>
      </c>
      <c r="E90" s="270" t="str">
        <f t="shared" si="9"/>
        <v/>
      </c>
      <c r="F90" s="270" t="str">
        <f>IF(ISBLANK(Prevalence!E130), "",Prevalence!E130)</f>
        <v/>
      </c>
      <c r="G90" s="270" t="str">
        <f>IF(ISBLANK(Prevalence!F130), "",Prevalence!F130)</f>
        <v/>
      </c>
      <c r="H90" s="270" t="str">
        <f>IF(ISBLANK(Prevalence!G130), "",Prevalence!G130)</f>
        <v/>
      </c>
      <c r="I90" s="270" t="str">
        <f t="shared" si="11"/>
        <v/>
      </c>
      <c r="J90" s="270" t="str">
        <f t="shared" si="12"/>
        <v/>
      </c>
      <c r="K90" s="270" t="str">
        <f t="shared" si="13"/>
        <v/>
      </c>
      <c r="L90" s="270" t="str">
        <f t="shared" si="14"/>
        <v/>
      </c>
      <c r="M90" s="270" t="str">
        <f t="shared" si="10"/>
        <v/>
      </c>
      <c r="N90" s="270" t="str">
        <f>IF(ISBLANK(Prevalence!H130), "",Prevalence!H130)</f>
        <v/>
      </c>
      <c r="O90" s="270" t="str">
        <f>IF(ISBLANK(Prevalence!I130), "",Prevalence!I130)</f>
        <v/>
      </c>
      <c r="P90" s="270" t="str">
        <f>IF(ISBLANK(Prevalence!J130), "",Prevalence!J130)</f>
        <v/>
      </c>
      <c r="Q90" s="270"/>
      <c r="R90" s="270"/>
      <c r="S90" s="270"/>
      <c r="T90" s="270" t="str">
        <f>IF(ISBLANK(Prevalence!K130), "",Prevalence!K130)</f>
        <v/>
      </c>
      <c r="U90" s="270"/>
      <c r="V90" s="270" t="str">
        <f>IF(ISBLANK(Prevalence!O130), "",Prevalence!O130)</f>
        <v/>
      </c>
    </row>
    <row r="91" spans="2:22" x14ac:dyDescent="0.35">
      <c r="B91" s="270" t="str">
        <f>IF(ISBLANK(Prevalence!B131), "",Prevalence!B131)</f>
        <v/>
      </c>
      <c r="C91" s="270" t="str">
        <f>IF(ISBLANK(Prevalence!C131), "",Prevalence!C131)</f>
        <v/>
      </c>
      <c r="D91" s="270" t="str">
        <f>IF(ISBLANK(Prevalence!D131), "",Prevalence!D131)</f>
        <v/>
      </c>
      <c r="E91" s="270" t="str">
        <f t="shared" si="9"/>
        <v/>
      </c>
      <c r="F91" s="270" t="str">
        <f>IF(ISBLANK(Prevalence!E131), "",Prevalence!E131)</f>
        <v/>
      </c>
      <c r="G91" s="270" t="str">
        <f>IF(ISBLANK(Prevalence!F131), "",Prevalence!F131)</f>
        <v/>
      </c>
      <c r="H91" s="270" t="str">
        <f>IF(ISBLANK(Prevalence!G131), "",Prevalence!G131)</f>
        <v/>
      </c>
      <c r="I91" s="270" t="str">
        <f t="shared" si="11"/>
        <v/>
      </c>
      <c r="J91" s="270" t="str">
        <f t="shared" si="12"/>
        <v/>
      </c>
      <c r="K91" s="270" t="str">
        <f t="shared" si="13"/>
        <v/>
      </c>
      <c r="L91" s="270" t="str">
        <f t="shared" si="14"/>
        <v/>
      </c>
      <c r="M91" s="270" t="str">
        <f t="shared" si="10"/>
        <v/>
      </c>
      <c r="N91" s="270" t="str">
        <f>IF(ISBLANK(Prevalence!H131), "",Prevalence!H131)</f>
        <v/>
      </c>
      <c r="O91" s="270" t="str">
        <f>IF(ISBLANK(Prevalence!I131), "",Prevalence!I131)</f>
        <v/>
      </c>
      <c r="P91" s="270" t="str">
        <f>IF(ISBLANK(Prevalence!J131), "",Prevalence!J131)</f>
        <v/>
      </c>
      <c r="Q91" s="270"/>
      <c r="R91" s="270"/>
      <c r="S91" s="270"/>
      <c r="T91" s="270" t="str">
        <f>IF(ISBLANK(Prevalence!K131), "",Prevalence!K131)</f>
        <v/>
      </c>
      <c r="U91" s="270"/>
      <c r="V91" s="270" t="str">
        <f>IF(ISBLANK(Prevalence!O131), "",Prevalence!O131)</f>
        <v/>
      </c>
    </row>
    <row r="92" spans="2:22" x14ac:dyDescent="0.35">
      <c r="B92" s="270" t="str">
        <f>IF(ISBLANK(Prevalence!B132), "",Prevalence!B132)</f>
        <v/>
      </c>
      <c r="C92" s="270" t="str">
        <f>IF(ISBLANK(Prevalence!C132), "",Prevalence!C132)</f>
        <v/>
      </c>
      <c r="D92" s="270" t="str">
        <f>IF(ISBLANK(Prevalence!D132), "",Prevalence!D132)</f>
        <v/>
      </c>
      <c r="E92" s="270" t="str">
        <f t="shared" si="9"/>
        <v/>
      </c>
      <c r="F92" s="270" t="str">
        <f>IF(ISBLANK(Prevalence!E132), "",Prevalence!E132)</f>
        <v/>
      </c>
      <c r="G92" s="270" t="str">
        <f>IF(ISBLANK(Prevalence!F132), "",Prevalence!F132)</f>
        <v/>
      </c>
      <c r="H92" s="270" t="str">
        <f>IF(ISBLANK(Prevalence!G132), "",Prevalence!G132)</f>
        <v/>
      </c>
      <c r="I92" s="270" t="str">
        <f t="shared" si="11"/>
        <v/>
      </c>
      <c r="J92" s="270" t="str">
        <f t="shared" si="12"/>
        <v/>
      </c>
      <c r="K92" s="270" t="str">
        <f t="shared" si="13"/>
        <v/>
      </c>
      <c r="L92" s="270" t="str">
        <f t="shared" si="14"/>
        <v/>
      </c>
      <c r="M92" s="270" t="str">
        <f t="shared" si="10"/>
        <v/>
      </c>
      <c r="N92" s="270" t="str">
        <f>IF(ISBLANK(Prevalence!H132), "",Prevalence!H132)</f>
        <v/>
      </c>
      <c r="O92" s="270" t="str">
        <f>IF(ISBLANK(Prevalence!I132), "",Prevalence!I132)</f>
        <v/>
      </c>
      <c r="P92" s="270" t="str">
        <f>IF(ISBLANK(Prevalence!J132), "",Prevalence!J132)</f>
        <v/>
      </c>
      <c r="Q92" s="270"/>
      <c r="R92" s="270"/>
      <c r="S92" s="270"/>
      <c r="T92" s="270" t="str">
        <f>IF(ISBLANK(Prevalence!K132), "",Prevalence!K132)</f>
        <v/>
      </c>
      <c r="U92" s="270"/>
      <c r="V92" s="270" t="str">
        <f>IF(ISBLANK(Prevalence!O132), "",Prevalence!O132)</f>
        <v/>
      </c>
    </row>
    <row r="93" spans="2:22" x14ac:dyDescent="0.35">
      <c r="B93" s="270" t="str">
        <f>IF(ISBLANK(Prevalence!B133), "",Prevalence!B133)</f>
        <v/>
      </c>
      <c r="C93" s="270" t="str">
        <f>IF(ISBLANK(Prevalence!C133), "",Prevalence!C133)</f>
        <v/>
      </c>
      <c r="D93" s="270" t="str">
        <f>IF(ISBLANK(Prevalence!D133), "",Prevalence!D133)</f>
        <v/>
      </c>
      <c r="E93" s="270" t="str">
        <f t="shared" si="9"/>
        <v/>
      </c>
      <c r="F93" s="270" t="str">
        <f>IF(ISBLANK(Prevalence!E133), "",Prevalence!E133)</f>
        <v/>
      </c>
      <c r="G93" s="270" t="str">
        <f>IF(ISBLANK(Prevalence!F133), "",Prevalence!F133)</f>
        <v/>
      </c>
      <c r="H93" s="270" t="str">
        <f>IF(ISBLANK(Prevalence!G133), "",Prevalence!G133)</f>
        <v/>
      </c>
      <c r="I93" s="270" t="str">
        <f t="shared" si="11"/>
        <v/>
      </c>
      <c r="J93" s="270" t="str">
        <f t="shared" si="12"/>
        <v/>
      </c>
      <c r="K93" s="270" t="str">
        <f t="shared" si="13"/>
        <v/>
      </c>
      <c r="L93" s="270" t="str">
        <f t="shared" si="14"/>
        <v/>
      </c>
      <c r="M93" s="270" t="str">
        <f t="shared" si="10"/>
        <v/>
      </c>
      <c r="N93" s="270" t="str">
        <f>IF(ISBLANK(Prevalence!H133), "",Prevalence!H133)</f>
        <v/>
      </c>
      <c r="O93" s="270" t="str">
        <f>IF(ISBLANK(Prevalence!I133), "",Prevalence!I133)</f>
        <v/>
      </c>
      <c r="P93" s="270" t="str">
        <f>IF(ISBLANK(Prevalence!J133), "",Prevalence!J133)</f>
        <v/>
      </c>
      <c r="Q93" s="270"/>
      <c r="R93" s="270"/>
      <c r="S93" s="270"/>
      <c r="T93" s="270" t="str">
        <f>IF(ISBLANK(Prevalence!K133), "",Prevalence!K133)</f>
        <v/>
      </c>
      <c r="U93" s="270"/>
      <c r="V93" s="270" t="str">
        <f>IF(ISBLANK(Prevalence!O133), "",Prevalence!O133)</f>
        <v/>
      </c>
    </row>
    <row r="94" spans="2:22" x14ac:dyDescent="0.35">
      <c r="B94" s="270" t="str">
        <f>IF(ISBLANK(Prevalence!B134), "",Prevalence!B134)</f>
        <v/>
      </c>
      <c r="C94" s="270" t="str">
        <f>IF(ISBLANK(Prevalence!C134), "",Prevalence!C134)</f>
        <v/>
      </c>
      <c r="D94" s="270" t="str">
        <f>IF(ISBLANK(Prevalence!D134), "",Prevalence!D134)</f>
        <v/>
      </c>
      <c r="E94" s="270" t="str">
        <f t="shared" si="9"/>
        <v/>
      </c>
      <c r="F94" s="270" t="str">
        <f>IF(ISBLANK(Prevalence!E134), "",Prevalence!E134)</f>
        <v/>
      </c>
      <c r="G94" s="270" t="str">
        <f>IF(ISBLANK(Prevalence!F134), "",Prevalence!F134)</f>
        <v/>
      </c>
      <c r="H94" s="270" t="str">
        <f>IF(ISBLANK(Prevalence!G134), "",Prevalence!G134)</f>
        <v/>
      </c>
      <c r="I94" s="270" t="str">
        <f t="shared" si="11"/>
        <v/>
      </c>
      <c r="J94" s="270" t="str">
        <f t="shared" si="12"/>
        <v/>
      </c>
      <c r="K94" s="270" t="str">
        <f t="shared" si="13"/>
        <v/>
      </c>
      <c r="L94" s="270" t="str">
        <f t="shared" si="14"/>
        <v/>
      </c>
      <c r="M94" s="270" t="str">
        <f t="shared" si="10"/>
        <v/>
      </c>
      <c r="N94" s="270" t="str">
        <f>IF(ISBLANK(Prevalence!H134), "",Prevalence!H134)</f>
        <v/>
      </c>
      <c r="O94" s="270" t="str">
        <f>IF(ISBLANK(Prevalence!I134), "",Prevalence!I134)</f>
        <v/>
      </c>
      <c r="P94" s="270" t="str">
        <f>IF(ISBLANK(Prevalence!J134), "",Prevalence!J134)</f>
        <v/>
      </c>
      <c r="Q94" s="270"/>
      <c r="R94" s="270"/>
      <c r="S94" s="270"/>
      <c r="T94" s="270" t="str">
        <f>IF(ISBLANK(Prevalence!K134), "",Prevalence!K134)</f>
        <v/>
      </c>
      <c r="U94" s="270"/>
      <c r="V94" s="270" t="str">
        <f>IF(ISBLANK(Prevalence!O134), "",Prevalence!O134)</f>
        <v/>
      </c>
    </row>
    <row r="95" spans="2:22" x14ac:dyDescent="0.35">
      <c r="B95" s="270" t="str">
        <f>IF(ISBLANK(Prevalence!B135), "",Prevalence!B135)</f>
        <v/>
      </c>
      <c r="C95" s="270" t="str">
        <f>IF(ISBLANK(Prevalence!C135), "",Prevalence!C135)</f>
        <v/>
      </c>
      <c r="D95" s="270" t="str">
        <f>IF(ISBLANK(Prevalence!D135), "",Prevalence!D135)</f>
        <v/>
      </c>
      <c r="E95" s="270" t="str">
        <f t="shared" si="9"/>
        <v/>
      </c>
      <c r="F95" s="270" t="str">
        <f>IF(ISBLANK(Prevalence!E135), "",Prevalence!E135)</f>
        <v/>
      </c>
      <c r="G95" s="270" t="str">
        <f>IF(ISBLANK(Prevalence!F135), "",Prevalence!F135)</f>
        <v/>
      </c>
      <c r="H95" s="270" t="str">
        <f>IF(ISBLANK(Prevalence!G135), "",Prevalence!G135)</f>
        <v/>
      </c>
      <c r="I95" s="270" t="str">
        <f t="shared" si="11"/>
        <v/>
      </c>
      <c r="J95" s="270" t="str">
        <f t="shared" si="12"/>
        <v/>
      </c>
      <c r="K95" s="270" t="str">
        <f t="shared" si="13"/>
        <v/>
      </c>
      <c r="L95" s="270" t="str">
        <f t="shared" si="14"/>
        <v/>
      </c>
      <c r="M95" s="270" t="str">
        <f t="shared" si="10"/>
        <v/>
      </c>
      <c r="N95" s="270" t="str">
        <f>IF(ISBLANK(Prevalence!H135), "",Prevalence!H135)</f>
        <v/>
      </c>
      <c r="O95" s="270" t="str">
        <f>IF(ISBLANK(Prevalence!I135), "",Prevalence!I135)</f>
        <v/>
      </c>
      <c r="P95" s="270" t="str">
        <f>IF(ISBLANK(Prevalence!J135), "",Prevalence!J135)</f>
        <v/>
      </c>
      <c r="Q95" s="270"/>
      <c r="R95" s="270"/>
      <c r="S95" s="270"/>
      <c r="T95" s="270" t="str">
        <f>IF(ISBLANK(Prevalence!K135), "",Prevalence!K135)</f>
        <v/>
      </c>
      <c r="U95" s="270"/>
      <c r="V95" s="270" t="str">
        <f>IF(ISBLANK(Prevalence!O135), "",Prevalence!O135)</f>
        <v/>
      </c>
    </row>
    <row r="96" spans="2:22" x14ac:dyDescent="0.35">
      <c r="B96" s="270" t="str">
        <f>IF(ISBLANK(Prevalence!B136), "",Prevalence!B136)</f>
        <v/>
      </c>
      <c r="C96" s="270" t="str">
        <f>IF(ISBLANK(Prevalence!C136), "",Prevalence!C136)</f>
        <v/>
      </c>
      <c r="D96" s="270" t="str">
        <f>IF(ISBLANK(Prevalence!D136), "",Prevalence!D136)</f>
        <v/>
      </c>
      <c r="E96" s="270" t="str">
        <f t="shared" si="9"/>
        <v/>
      </c>
      <c r="F96" s="270" t="str">
        <f>IF(ISBLANK(Prevalence!E136), "",Prevalence!E136)</f>
        <v/>
      </c>
      <c r="G96" s="270" t="str">
        <f>IF(ISBLANK(Prevalence!F136), "",Prevalence!F136)</f>
        <v/>
      </c>
      <c r="H96" s="270" t="str">
        <f>IF(ISBLANK(Prevalence!G136), "",Prevalence!G136)</f>
        <v/>
      </c>
      <c r="I96" s="270" t="str">
        <f t="shared" si="11"/>
        <v/>
      </c>
      <c r="J96" s="270" t="str">
        <f t="shared" si="12"/>
        <v/>
      </c>
      <c r="K96" s="270" t="str">
        <f t="shared" si="13"/>
        <v/>
      </c>
      <c r="L96" s="270" t="str">
        <f t="shared" si="14"/>
        <v/>
      </c>
      <c r="M96" s="270" t="str">
        <f t="shared" si="10"/>
        <v/>
      </c>
      <c r="N96" s="270" t="str">
        <f>IF(ISBLANK(Prevalence!H136), "",Prevalence!H136)</f>
        <v/>
      </c>
      <c r="O96" s="270" t="str">
        <f>IF(ISBLANK(Prevalence!I136), "",Prevalence!I136)</f>
        <v/>
      </c>
      <c r="P96" s="270" t="str">
        <f>IF(ISBLANK(Prevalence!J136), "",Prevalence!J136)</f>
        <v/>
      </c>
      <c r="Q96" s="270"/>
      <c r="R96" s="270"/>
      <c r="S96" s="270"/>
      <c r="T96" s="270" t="str">
        <f>IF(ISBLANK(Prevalence!K136), "",Prevalence!K136)</f>
        <v/>
      </c>
      <c r="U96" s="270"/>
      <c r="V96" s="270" t="str">
        <f>IF(ISBLANK(Prevalence!O136), "",Prevalence!O136)</f>
        <v/>
      </c>
    </row>
    <row r="97" spans="2:22" x14ac:dyDescent="0.35">
      <c r="B97" s="270" t="str">
        <f>IF(ISBLANK(Prevalence!B137), "",Prevalence!B137)</f>
        <v/>
      </c>
      <c r="C97" s="270" t="str">
        <f>IF(ISBLANK(Prevalence!C137), "",Prevalence!C137)</f>
        <v/>
      </c>
      <c r="D97" s="270" t="str">
        <f>IF(ISBLANK(Prevalence!D137), "",Prevalence!D137)</f>
        <v/>
      </c>
      <c r="E97" s="270" t="str">
        <f t="shared" si="9"/>
        <v/>
      </c>
      <c r="F97" s="270" t="str">
        <f>IF(ISBLANK(Prevalence!E137), "",Prevalence!E137)</f>
        <v/>
      </c>
      <c r="G97" s="270" t="str">
        <f>IF(ISBLANK(Prevalence!F137), "",Prevalence!F137)</f>
        <v/>
      </c>
      <c r="H97" s="270" t="str">
        <f>IF(ISBLANK(Prevalence!G137), "",Prevalence!G137)</f>
        <v/>
      </c>
      <c r="I97" s="270" t="str">
        <f t="shared" si="11"/>
        <v/>
      </c>
      <c r="J97" s="270" t="str">
        <f t="shared" si="12"/>
        <v/>
      </c>
      <c r="K97" s="270" t="str">
        <f t="shared" si="13"/>
        <v/>
      </c>
      <c r="L97" s="270" t="str">
        <f t="shared" si="14"/>
        <v/>
      </c>
      <c r="M97" s="270" t="str">
        <f t="shared" si="10"/>
        <v/>
      </c>
      <c r="N97" s="270" t="str">
        <f>IF(ISBLANK(Prevalence!H137), "",Prevalence!H137)</f>
        <v/>
      </c>
      <c r="O97" s="270" t="str">
        <f>IF(ISBLANK(Prevalence!I137), "",Prevalence!I137)</f>
        <v/>
      </c>
      <c r="P97" s="270" t="str">
        <f>IF(ISBLANK(Prevalence!J137), "",Prevalence!J137)</f>
        <v/>
      </c>
      <c r="Q97" s="270"/>
      <c r="R97" s="270"/>
      <c r="S97" s="270"/>
      <c r="T97" s="270" t="str">
        <f>IF(ISBLANK(Prevalence!K137), "",Prevalence!K137)</f>
        <v/>
      </c>
      <c r="U97" s="270"/>
      <c r="V97" s="270" t="str">
        <f>IF(ISBLANK(Prevalence!O137), "",Prevalence!O137)</f>
        <v/>
      </c>
    </row>
    <row r="98" spans="2:22" x14ac:dyDescent="0.35">
      <c r="B98" s="270" t="str">
        <f>IF(ISBLANK(Prevalence!B138), "",Prevalence!B138)</f>
        <v/>
      </c>
      <c r="C98" s="270" t="str">
        <f>IF(ISBLANK(Prevalence!C138), "",Prevalence!C138)</f>
        <v/>
      </c>
      <c r="D98" s="270" t="str">
        <f>IF(ISBLANK(Prevalence!D138), "",Prevalence!D138)</f>
        <v/>
      </c>
      <c r="E98" s="270" t="str">
        <f t="shared" si="9"/>
        <v/>
      </c>
      <c r="F98" s="270" t="str">
        <f>IF(ISBLANK(Prevalence!E138), "",Prevalence!E138)</f>
        <v/>
      </c>
      <c r="G98" s="270" t="str">
        <f>IF(ISBLANK(Prevalence!F138), "",Prevalence!F138)</f>
        <v/>
      </c>
      <c r="H98" s="270" t="str">
        <f>IF(ISBLANK(Prevalence!G138), "",Prevalence!G138)</f>
        <v/>
      </c>
      <c r="I98" s="270" t="str">
        <f t="shared" si="11"/>
        <v/>
      </c>
      <c r="J98" s="270" t="str">
        <f t="shared" si="12"/>
        <v/>
      </c>
      <c r="K98" s="270" t="str">
        <f t="shared" si="13"/>
        <v/>
      </c>
      <c r="L98" s="270" t="str">
        <f t="shared" si="14"/>
        <v/>
      </c>
      <c r="M98" s="270" t="str">
        <f t="shared" si="10"/>
        <v/>
      </c>
      <c r="N98" s="270" t="str">
        <f>IF(ISBLANK(Prevalence!H138), "",Prevalence!H138)</f>
        <v/>
      </c>
      <c r="O98" s="270" t="str">
        <f>IF(ISBLANK(Prevalence!I138), "",Prevalence!I138)</f>
        <v/>
      </c>
      <c r="P98" s="270" t="str">
        <f>IF(ISBLANK(Prevalence!J138), "",Prevalence!J138)</f>
        <v/>
      </c>
      <c r="Q98" s="270"/>
      <c r="R98" s="270"/>
      <c r="S98" s="270"/>
      <c r="T98" s="270" t="str">
        <f>IF(ISBLANK(Prevalence!K138), "",Prevalence!K138)</f>
        <v/>
      </c>
      <c r="U98" s="270"/>
      <c r="V98" s="270" t="str">
        <f>IF(ISBLANK(Prevalence!O138), "",Prevalence!O138)</f>
        <v/>
      </c>
    </row>
    <row r="99" spans="2:22" x14ac:dyDescent="0.35">
      <c r="B99" s="270" t="str">
        <f>IF(ISBLANK(Prevalence!B139), "",Prevalence!B139)</f>
        <v/>
      </c>
      <c r="C99" s="270" t="str">
        <f>IF(ISBLANK(Prevalence!C139), "",Prevalence!C139)</f>
        <v/>
      </c>
      <c r="D99" s="270" t="str">
        <f>IF(ISBLANK(Prevalence!D139), "",Prevalence!D139)</f>
        <v/>
      </c>
      <c r="E99" s="270" t="str">
        <f t="shared" si="9"/>
        <v/>
      </c>
      <c r="F99" s="270" t="str">
        <f>IF(ISBLANK(Prevalence!E139), "",Prevalence!E139)</f>
        <v/>
      </c>
      <c r="G99" s="270" t="str">
        <f>IF(ISBLANK(Prevalence!F139), "",Prevalence!F139)</f>
        <v/>
      </c>
      <c r="H99" s="270" t="str">
        <f>IF(ISBLANK(Prevalence!G139), "",Prevalence!G139)</f>
        <v/>
      </c>
      <c r="I99" s="270" t="str">
        <f t="shared" si="11"/>
        <v/>
      </c>
      <c r="J99" s="270" t="str">
        <f t="shared" si="12"/>
        <v/>
      </c>
      <c r="K99" s="270" t="str">
        <f t="shared" si="13"/>
        <v/>
      </c>
      <c r="L99" s="270" t="str">
        <f t="shared" si="14"/>
        <v/>
      </c>
      <c r="M99" s="270" t="str">
        <f t="shared" si="10"/>
        <v/>
      </c>
      <c r="N99" s="270" t="str">
        <f>IF(ISBLANK(Prevalence!H139), "",Prevalence!H139)</f>
        <v/>
      </c>
      <c r="O99" s="270" t="str">
        <f>IF(ISBLANK(Prevalence!I139), "",Prevalence!I139)</f>
        <v/>
      </c>
      <c r="P99" s="270" t="str">
        <f>IF(ISBLANK(Prevalence!J139), "",Prevalence!J139)</f>
        <v/>
      </c>
      <c r="Q99" s="270"/>
      <c r="R99" s="270"/>
      <c r="S99" s="270"/>
      <c r="T99" s="270" t="str">
        <f>IF(ISBLANK(Prevalence!K139), "",Prevalence!K139)</f>
        <v/>
      </c>
      <c r="U99" s="270"/>
      <c r="V99" s="270" t="str">
        <f>IF(ISBLANK(Prevalence!O139), "",Prevalence!O139)</f>
        <v/>
      </c>
    </row>
    <row r="100" spans="2:22" x14ac:dyDescent="0.35">
      <c r="B100" s="270" t="str">
        <f>IF(ISBLANK(Prevalence!B140), "",Prevalence!B140)</f>
        <v/>
      </c>
      <c r="C100" s="270" t="str">
        <f>IF(ISBLANK(Prevalence!C140), "",Prevalence!C140)</f>
        <v/>
      </c>
      <c r="D100" s="270" t="str">
        <f>IF(ISBLANK(Prevalence!D140), "",Prevalence!D140)</f>
        <v/>
      </c>
      <c r="E100" s="270" t="str">
        <f t="shared" si="9"/>
        <v/>
      </c>
      <c r="F100" s="270" t="str">
        <f>IF(ISBLANK(Prevalence!E140), "",Prevalence!E140)</f>
        <v/>
      </c>
      <c r="G100" s="270" t="str">
        <f>IF(ISBLANK(Prevalence!F140), "",Prevalence!F140)</f>
        <v/>
      </c>
      <c r="H100" s="270" t="str">
        <f>IF(ISBLANK(Prevalence!G140), "",Prevalence!G140)</f>
        <v/>
      </c>
      <c r="I100" s="270" t="str">
        <f t="shared" si="11"/>
        <v/>
      </c>
      <c r="J100" s="270" t="str">
        <f t="shared" si="12"/>
        <v/>
      </c>
      <c r="K100" s="270" t="str">
        <f t="shared" si="13"/>
        <v/>
      </c>
      <c r="L100" s="270" t="str">
        <f t="shared" si="14"/>
        <v/>
      </c>
      <c r="M100" s="270" t="str">
        <f t="shared" si="10"/>
        <v/>
      </c>
      <c r="N100" s="270" t="str">
        <f>IF(ISBLANK(Prevalence!H140), "",Prevalence!H140)</f>
        <v/>
      </c>
      <c r="O100" s="270" t="str">
        <f>IF(ISBLANK(Prevalence!I140), "",Prevalence!I140)</f>
        <v/>
      </c>
      <c r="P100" s="270" t="str">
        <f>IF(ISBLANK(Prevalence!J140), "",Prevalence!J140)</f>
        <v/>
      </c>
      <c r="Q100" s="270"/>
      <c r="R100" s="270"/>
      <c r="S100" s="270"/>
      <c r="T100" s="270" t="str">
        <f>IF(ISBLANK(Prevalence!K140), "",Prevalence!K140)</f>
        <v/>
      </c>
      <c r="U100" s="270"/>
      <c r="V100" s="270" t="str">
        <f>IF(ISBLANK(Prevalence!O140), "",Prevalence!O140)</f>
        <v/>
      </c>
    </row>
    <row r="101" spans="2:22" x14ac:dyDescent="0.35">
      <c r="B101" s="270" t="str">
        <f>IF(ISBLANK(Prevalence!B141), "",Prevalence!B141)</f>
        <v/>
      </c>
      <c r="C101" s="270" t="str">
        <f>IF(ISBLANK(Prevalence!C141), "",Prevalence!C141)</f>
        <v/>
      </c>
      <c r="D101" s="270" t="str">
        <f>IF(ISBLANK(Prevalence!D141), "",Prevalence!D141)</f>
        <v/>
      </c>
      <c r="E101" s="270" t="str">
        <f t="shared" ref="E101:E105" si="15">IF(ISBLANK(F101),IF(ISBLANK(G101),H101,G101),F101)</f>
        <v/>
      </c>
      <c r="F101" s="270" t="str">
        <f>IF(ISBLANK(Prevalence!E141), "",Prevalence!E141)</f>
        <v/>
      </c>
      <c r="G101" s="270" t="str">
        <f>IF(ISBLANK(Prevalence!F141), "",Prevalence!F141)</f>
        <v/>
      </c>
      <c r="H101" s="270" t="str">
        <f>IF(ISBLANK(Prevalence!G141), "",Prevalence!G141)</f>
        <v/>
      </c>
      <c r="I101" s="270" t="str">
        <f t="shared" si="11"/>
        <v/>
      </c>
      <c r="J101" s="270" t="str">
        <f t="shared" si="12"/>
        <v/>
      </c>
      <c r="K101" s="270" t="str">
        <f t="shared" si="13"/>
        <v/>
      </c>
      <c r="L101" s="270" t="str">
        <f t="shared" si="14"/>
        <v/>
      </c>
      <c r="M101" s="270" t="str">
        <f t="shared" ref="M101:M105" si="16">IF(ISBLANK(N101),IF(ISBLANK(O101),P101,O101),N101)</f>
        <v/>
      </c>
      <c r="N101" s="270" t="str">
        <f>IF(ISBLANK(Prevalence!H141), "",Prevalence!H141)</f>
        <v/>
      </c>
      <c r="O101" s="270" t="str">
        <f>IF(ISBLANK(Prevalence!I141), "",Prevalence!I141)</f>
        <v/>
      </c>
      <c r="P101" s="270" t="str">
        <f>IF(ISBLANK(Prevalence!J141), "",Prevalence!J141)</f>
        <v/>
      </c>
      <c r="Q101" s="270"/>
      <c r="R101" s="270"/>
      <c r="S101" s="270"/>
      <c r="T101" s="270" t="str">
        <f>IF(ISBLANK(Prevalence!K141), "",Prevalence!K141)</f>
        <v/>
      </c>
      <c r="U101" s="270"/>
      <c r="V101" s="270" t="str">
        <f>IF(ISBLANK(Prevalence!O141), "",Prevalence!O141)</f>
        <v/>
      </c>
    </row>
    <row r="102" spans="2:22" x14ac:dyDescent="0.35">
      <c r="B102" s="270" t="str">
        <f>IF(ISBLANK(Prevalence!B142), "",Prevalence!B142)</f>
        <v/>
      </c>
      <c r="C102" s="270" t="str">
        <f>IF(ISBLANK(Prevalence!C142), "",Prevalence!C142)</f>
        <v/>
      </c>
      <c r="D102" s="270" t="str">
        <f>IF(ISBLANK(Prevalence!D142), "",Prevalence!D142)</f>
        <v/>
      </c>
      <c r="E102" s="270" t="str">
        <f t="shared" si="15"/>
        <v/>
      </c>
      <c r="F102" s="270" t="str">
        <f>IF(ISBLANK(Prevalence!E142), "",Prevalence!E142)</f>
        <v/>
      </c>
      <c r="G102" s="270" t="str">
        <f>IF(ISBLANK(Prevalence!F142), "",Prevalence!F142)</f>
        <v/>
      </c>
      <c r="H102" s="270" t="str">
        <f>IF(ISBLANK(Prevalence!G142), "",Prevalence!G142)</f>
        <v/>
      </c>
      <c r="I102" s="270" t="str">
        <f t="shared" si="11"/>
        <v/>
      </c>
      <c r="J102" s="270" t="str">
        <f t="shared" si="12"/>
        <v/>
      </c>
      <c r="K102" s="270" t="str">
        <f t="shared" si="13"/>
        <v/>
      </c>
      <c r="L102" s="270" t="str">
        <f t="shared" si="14"/>
        <v/>
      </c>
      <c r="M102" s="270" t="str">
        <f t="shared" si="16"/>
        <v/>
      </c>
      <c r="N102" s="270" t="str">
        <f>IF(ISBLANK(Prevalence!H142), "",Prevalence!H142)</f>
        <v/>
      </c>
      <c r="O102" s="270" t="str">
        <f>IF(ISBLANK(Prevalence!I142), "",Prevalence!I142)</f>
        <v/>
      </c>
      <c r="P102" s="270" t="str">
        <f>IF(ISBLANK(Prevalence!J142), "",Prevalence!J142)</f>
        <v/>
      </c>
      <c r="Q102" s="270"/>
      <c r="R102" s="270"/>
      <c r="S102" s="270"/>
      <c r="T102" s="270" t="str">
        <f>IF(ISBLANK(Prevalence!K142), "",Prevalence!K142)</f>
        <v/>
      </c>
      <c r="U102" s="270"/>
      <c r="V102" s="270" t="str">
        <f>IF(ISBLANK(Prevalence!O142), "",Prevalence!O142)</f>
        <v/>
      </c>
    </row>
    <row r="103" spans="2:22" x14ac:dyDescent="0.35">
      <c r="B103" s="270" t="str">
        <f>IF(ISBLANK(Prevalence!B143), "",Prevalence!B143)</f>
        <v/>
      </c>
      <c r="C103" s="270" t="str">
        <f>IF(ISBLANK(Prevalence!C143), "",Prevalence!C143)</f>
        <v/>
      </c>
      <c r="D103" s="270" t="str">
        <f>IF(ISBLANK(Prevalence!D143), "",Prevalence!D143)</f>
        <v/>
      </c>
      <c r="E103" s="270" t="str">
        <f t="shared" si="15"/>
        <v/>
      </c>
      <c r="F103" s="270" t="str">
        <f>IF(ISBLANK(Prevalence!E143), "",Prevalence!E143)</f>
        <v/>
      </c>
      <c r="G103" s="270" t="str">
        <f>IF(ISBLANK(Prevalence!F143), "",Prevalence!F143)</f>
        <v/>
      </c>
      <c r="H103" s="270" t="str">
        <f>IF(ISBLANK(Prevalence!G143), "",Prevalence!G143)</f>
        <v/>
      </c>
      <c r="I103" s="270" t="str">
        <f t="shared" si="11"/>
        <v/>
      </c>
      <c r="J103" s="270" t="str">
        <f t="shared" si="12"/>
        <v/>
      </c>
      <c r="K103" s="270" t="str">
        <f t="shared" si="13"/>
        <v/>
      </c>
      <c r="L103" s="270" t="str">
        <f t="shared" si="14"/>
        <v/>
      </c>
      <c r="M103" s="270" t="str">
        <f t="shared" si="16"/>
        <v/>
      </c>
      <c r="N103" s="270" t="str">
        <f>IF(ISBLANK(Prevalence!H143), "",Prevalence!H143)</f>
        <v/>
      </c>
      <c r="O103" s="270" t="str">
        <f>IF(ISBLANK(Prevalence!I143), "",Prevalence!I143)</f>
        <v/>
      </c>
      <c r="P103" s="270" t="str">
        <f>IF(ISBLANK(Prevalence!J143), "",Prevalence!J143)</f>
        <v/>
      </c>
      <c r="Q103" s="270"/>
      <c r="R103" s="270"/>
      <c r="S103" s="270"/>
      <c r="T103" s="270" t="str">
        <f>IF(ISBLANK(Prevalence!K143), "",Prevalence!K143)</f>
        <v/>
      </c>
      <c r="U103" s="270"/>
      <c r="V103" s="270" t="str">
        <f>IF(ISBLANK(Prevalence!O143), "",Prevalence!O143)</f>
        <v/>
      </c>
    </row>
    <row r="104" spans="2:22" x14ac:dyDescent="0.35">
      <c r="B104" s="270" t="str">
        <f>IF(ISBLANK(Prevalence!B144), "",Prevalence!B144)</f>
        <v/>
      </c>
      <c r="C104" s="270" t="str">
        <f>IF(ISBLANK(Prevalence!C144), "",Prevalence!C144)</f>
        <v/>
      </c>
      <c r="D104" s="270" t="str">
        <f>IF(ISBLANK(Prevalence!D144), "",Prevalence!D144)</f>
        <v/>
      </c>
      <c r="E104" s="270" t="str">
        <f t="shared" si="15"/>
        <v/>
      </c>
      <c r="F104" s="270" t="str">
        <f>IF(ISBLANK(Prevalence!E144), "",Prevalence!E144)</f>
        <v/>
      </c>
      <c r="G104" s="270" t="str">
        <f>IF(ISBLANK(Prevalence!F144), "",Prevalence!F144)</f>
        <v/>
      </c>
      <c r="H104" s="270" t="str">
        <f>IF(ISBLANK(Prevalence!G144), "",Prevalence!G144)</f>
        <v/>
      </c>
      <c r="I104" s="270" t="str">
        <f t="shared" si="11"/>
        <v/>
      </c>
      <c r="J104" s="270" t="str">
        <f t="shared" si="12"/>
        <v/>
      </c>
      <c r="K104" s="270" t="str">
        <f t="shared" si="13"/>
        <v/>
      </c>
      <c r="L104" s="270" t="str">
        <f t="shared" si="14"/>
        <v/>
      </c>
      <c r="M104" s="270" t="str">
        <f t="shared" si="16"/>
        <v/>
      </c>
      <c r="N104" s="270" t="str">
        <f>IF(ISBLANK(Prevalence!H144), "",Prevalence!H144)</f>
        <v/>
      </c>
      <c r="O104" s="270" t="str">
        <f>IF(ISBLANK(Prevalence!I144), "",Prevalence!I144)</f>
        <v/>
      </c>
      <c r="P104" s="270" t="str">
        <f>IF(ISBLANK(Prevalence!J144), "",Prevalence!J144)</f>
        <v/>
      </c>
      <c r="Q104" s="270"/>
      <c r="R104" s="270"/>
      <c r="S104" s="270"/>
      <c r="T104" s="270" t="str">
        <f>IF(ISBLANK(Prevalence!K144), "",Prevalence!K144)</f>
        <v/>
      </c>
      <c r="U104" s="270"/>
      <c r="V104" s="270" t="str">
        <f>IF(ISBLANK(Prevalence!O144), "",Prevalence!O144)</f>
        <v/>
      </c>
    </row>
    <row r="105" spans="2:22" x14ac:dyDescent="0.35">
      <c r="B105" s="270" t="str">
        <f>IF(ISBLANK(Prevalence!B145), "",Prevalence!B145)</f>
        <v/>
      </c>
      <c r="C105" s="270" t="str">
        <f>IF(ISBLANK(Prevalence!C145), "",Prevalence!C145)</f>
        <v/>
      </c>
      <c r="D105" s="270" t="str">
        <f>IF(ISBLANK(Prevalence!D145), "",Prevalence!D145)</f>
        <v/>
      </c>
      <c r="E105" s="270" t="str">
        <f t="shared" si="15"/>
        <v/>
      </c>
      <c r="F105" s="270" t="str">
        <f>IF(ISBLANK(Prevalence!E145), "",Prevalence!E145)</f>
        <v/>
      </c>
      <c r="G105" s="270" t="str">
        <f>IF(ISBLANK(Prevalence!F145), "",Prevalence!F145)</f>
        <v/>
      </c>
      <c r="H105" s="270" t="str">
        <f>IF(ISBLANK(Prevalence!G145), "",Prevalence!G145)</f>
        <v/>
      </c>
      <c r="I105" s="270" t="str">
        <f t="shared" si="11"/>
        <v/>
      </c>
      <c r="J105" s="270" t="str">
        <f t="shared" si="12"/>
        <v/>
      </c>
      <c r="K105" s="270" t="str">
        <f t="shared" si="13"/>
        <v/>
      </c>
      <c r="L105" s="270" t="str">
        <f t="shared" si="14"/>
        <v/>
      </c>
      <c r="M105" s="270" t="str">
        <f t="shared" si="16"/>
        <v/>
      </c>
      <c r="N105" s="270" t="str">
        <f>IF(ISBLANK(Prevalence!H145), "",Prevalence!H145)</f>
        <v/>
      </c>
      <c r="O105" s="270" t="str">
        <f>IF(ISBLANK(Prevalence!I145), "",Prevalence!I145)</f>
        <v/>
      </c>
      <c r="P105" s="270" t="str">
        <f>IF(ISBLANK(Prevalence!J145), "",Prevalence!J145)</f>
        <v/>
      </c>
      <c r="Q105" s="270"/>
      <c r="R105" s="270"/>
      <c r="S105" s="270"/>
      <c r="T105" s="270" t="str">
        <f>IF(ISBLANK(Prevalence!K145), "",Prevalence!K145)</f>
        <v/>
      </c>
      <c r="U105" s="270"/>
      <c r="V105" s="270" t="str">
        <f>IF(ISBLANK(Prevalence!O145), "",Prevalence!O145)</f>
        <v/>
      </c>
    </row>
    <row r="106" spans="2:22" x14ac:dyDescent="0.35">
      <c r="B106" s="11"/>
    </row>
    <row r="107" spans="2:22" x14ac:dyDescent="0.35">
      <c r="B107" s="11"/>
    </row>
    <row r="108" spans="2:22" x14ac:dyDescent="0.35">
      <c r="B108" s="11"/>
    </row>
    <row r="109" spans="2:22" x14ac:dyDescent="0.35">
      <c r="B109" s="11"/>
    </row>
    <row r="110" spans="2:22" x14ac:dyDescent="0.35">
      <c r="B110" s="11"/>
    </row>
    <row r="111" spans="2:22" x14ac:dyDescent="0.35">
      <c r="B111" s="11"/>
    </row>
    <row r="112" spans="2:22" x14ac:dyDescent="0.35">
      <c r="B112" s="11"/>
    </row>
    <row r="113" spans="2:36" x14ac:dyDescent="0.35">
      <c r="B113" s="11"/>
    </row>
    <row r="114" spans="2:36" x14ac:dyDescent="0.35">
      <c r="B114" s="11"/>
      <c r="C114" s="39" t="s">
        <v>244</v>
      </c>
      <c r="D114" s="37" t="s">
        <v>245</v>
      </c>
      <c r="E114" s="37"/>
      <c r="F114" s="37"/>
      <c r="G114" s="37"/>
      <c r="H114" s="37"/>
      <c r="I114" s="37"/>
      <c r="J114" s="37"/>
      <c r="Q114" s="129">
        <f>Prevalence!O30</f>
        <v>45139</v>
      </c>
      <c r="R114" s="2"/>
      <c r="S114" s="130"/>
    </row>
    <row r="115" spans="2:36" x14ac:dyDescent="0.35">
      <c r="B115" s="11"/>
      <c r="C115" s="39" t="s">
        <v>246</v>
      </c>
      <c r="D115" s="37" t="s">
        <v>247</v>
      </c>
      <c r="E115" s="37"/>
      <c r="F115" s="37"/>
      <c r="G115" s="37"/>
      <c r="H115" s="37"/>
      <c r="I115" s="37"/>
      <c r="J115" s="37"/>
      <c r="Q115" s="129">
        <f>Prevalence!O31</f>
        <v>45229</v>
      </c>
      <c r="R115" s="2"/>
      <c r="S115" s="130"/>
    </row>
    <row r="116" spans="2:36" x14ac:dyDescent="0.35">
      <c r="B116" s="11"/>
      <c r="D116" s="37" t="s">
        <v>248</v>
      </c>
      <c r="E116" s="37"/>
      <c r="F116" s="37"/>
      <c r="G116" s="37"/>
      <c r="H116" s="37"/>
      <c r="I116" s="37"/>
      <c r="J116" s="37"/>
      <c r="Q116" s="2">
        <f>Q115-Q114</f>
        <v>90</v>
      </c>
      <c r="R116" s="2" t="s">
        <v>249</v>
      </c>
      <c r="S116" s="130"/>
    </row>
    <row r="117" spans="2:36" x14ac:dyDescent="0.35">
      <c r="B117" s="11"/>
      <c r="C117" s="39" t="s">
        <v>250</v>
      </c>
      <c r="D117" s="37" t="s">
        <v>251</v>
      </c>
      <c r="E117" s="37"/>
      <c r="F117" s="37"/>
      <c r="G117" s="37"/>
      <c r="H117" s="37"/>
      <c r="I117" s="37"/>
      <c r="J117" s="37"/>
      <c r="Q117" s="2">
        <f>MONTH(Q114+(Q116/2))</f>
        <v>9</v>
      </c>
      <c r="R117" s="2"/>
      <c r="S117" s="128">
        <f>Q114+(Q116/2)</f>
        <v>45184</v>
      </c>
    </row>
    <row r="118" spans="2:36" x14ac:dyDescent="0.35">
      <c r="B118" s="11"/>
      <c r="C118" s="39" t="s">
        <v>252</v>
      </c>
      <c r="D118" s="37" t="s">
        <v>253</v>
      </c>
      <c r="E118" s="37"/>
      <c r="F118" s="37"/>
      <c r="G118" s="37"/>
      <c r="H118" s="37"/>
      <c r="I118" s="37"/>
      <c r="J118" s="37"/>
      <c r="Q118" s="2">
        <f>YEAR(Q115+(Q116/2))</f>
        <v>2023</v>
      </c>
      <c r="R118" s="2"/>
      <c r="S118" s="130"/>
    </row>
    <row r="119" spans="2:36" x14ac:dyDescent="0.35">
      <c r="B119" s="11"/>
    </row>
    <row r="120" spans="2:36" x14ac:dyDescent="0.35">
      <c r="B120" s="168"/>
      <c r="C120" s="169" t="s">
        <v>254</v>
      </c>
      <c r="D120" s="169"/>
      <c r="E120" s="169"/>
      <c r="F120" s="169"/>
      <c r="G120" s="169"/>
      <c r="H120" s="169"/>
      <c r="I120" s="169"/>
      <c r="J120" s="169"/>
      <c r="K120" s="169"/>
      <c r="L120" s="169"/>
      <c r="M120" s="169"/>
      <c r="N120" s="169"/>
      <c r="O120" s="169"/>
      <c r="P120" s="169"/>
      <c r="Q120" s="169"/>
      <c r="R120" s="168"/>
      <c r="S120" s="168"/>
      <c r="T120" s="168"/>
      <c r="U120" s="168"/>
      <c r="X120" s="168"/>
      <c r="Y120" s="27"/>
      <c r="Z120" s="27"/>
      <c r="AA120" s="27"/>
      <c r="AB120" s="27"/>
    </row>
    <row r="121" spans="2:36" x14ac:dyDescent="0.35">
      <c r="B121" s="168"/>
      <c r="C121" s="169" t="s">
        <v>255</v>
      </c>
      <c r="D121" s="169"/>
      <c r="E121" s="169"/>
      <c r="F121" s="169">
        <v>1</v>
      </c>
      <c r="G121" s="169">
        <v>2</v>
      </c>
      <c r="H121" s="169">
        <v>3</v>
      </c>
      <c r="I121" s="169">
        <v>4</v>
      </c>
      <c r="J121" s="169">
        <v>5</v>
      </c>
      <c r="K121" s="169">
        <v>6</v>
      </c>
      <c r="L121" s="169">
        <v>7</v>
      </c>
      <c r="M121" s="169">
        <v>8</v>
      </c>
      <c r="N121" s="169">
        <v>9</v>
      </c>
      <c r="O121" s="169">
        <v>10</v>
      </c>
      <c r="P121" s="169">
        <v>11</v>
      </c>
      <c r="Q121" s="169">
        <v>12</v>
      </c>
      <c r="R121" s="168"/>
      <c r="S121" s="168"/>
      <c r="T121" s="168"/>
      <c r="U121" s="168"/>
      <c r="X121" s="168"/>
      <c r="Y121" s="27"/>
      <c r="Z121" s="27"/>
      <c r="AA121" s="27"/>
      <c r="AB121" s="27"/>
    </row>
    <row r="122" spans="2:36" x14ac:dyDescent="0.35">
      <c r="B122" s="168"/>
      <c r="C122" s="254" t="s">
        <v>373</v>
      </c>
      <c r="D122" s="169"/>
      <c r="E122" s="169"/>
      <c r="F122" s="170">
        <f>$Q118</f>
        <v>2023</v>
      </c>
      <c r="G122" s="170">
        <f t="shared" ref="G122:Q122" si="17">$Q118</f>
        <v>2023</v>
      </c>
      <c r="H122" s="170">
        <f t="shared" si="17"/>
        <v>2023</v>
      </c>
      <c r="I122" s="170">
        <f t="shared" si="17"/>
        <v>2023</v>
      </c>
      <c r="J122" s="170">
        <f t="shared" si="17"/>
        <v>2023</v>
      </c>
      <c r="K122" s="170">
        <f t="shared" si="17"/>
        <v>2023</v>
      </c>
      <c r="L122" s="170">
        <f t="shared" si="17"/>
        <v>2023</v>
      </c>
      <c r="M122" s="170">
        <f t="shared" si="17"/>
        <v>2023</v>
      </c>
      <c r="N122" s="170">
        <f t="shared" si="17"/>
        <v>2023</v>
      </c>
      <c r="O122" s="170">
        <f t="shared" si="17"/>
        <v>2023</v>
      </c>
      <c r="P122" s="170">
        <f t="shared" si="17"/>
        <v>2023</v>
      </c>
      <c r="Q122" s="170">
        <f t="shared" si="17"/>
        <v>2023</v>
      </c>
      <c r="R122" s="168"/>
      <c r="S122" s="168"/>
      <c r="T122" s="168"/>
      <c r="U122" s="168"/>
      <c r="X122" s="168"/>
      <c r="Y122" s="27"/>
      <c r="Z122" s="27"/>
      <c r="AA122" s="27"/>
      <c r="AB122" s="27"/>
    </row>
    <row r="123" spans="2:36" x14ac:dyDescent="0.35">
      <c r="B123" s="168"/>
      <c r="C123" s="254" t="s">
        <v>372</v>
      </c>
      <c r="D123" s="169"/>
      <c r="E123" s="169"/>
      <c r="F123" s="171">
        <f>DATE(F122,F121,15)</f>
        <v>44941</v>
      </c>
      <c r="G123" s="171">
        <f t="shared" ref="G123:Q123" si="18">DATE(G122,G121,15)</f>
        <v>44972</v>
      </c>
      <c r="H123" s="171">
        <f t="shared" si="18"/>
        <v>45000</v>
      </c>
      <c r="I123" s="171">
        <f t="shared" si="18"/>
        <v>45031</v>
      </c>
      <c r="J123" s="171">
        <f t="shared" si="18"/>
        <v>45061</v>
      </c>
      <c r="K123" s="171">
        <f t="shared" si="18"/>
        <v>45092</v>
      </c>
      <c r="L123" s="171">
        <f t="shared" si="18"/>
        <v>45122</v>
      </c>
      <c r="M123" s="171">
        <f t="shared" si="18"/>
        <v>45153</v>
      </c>
      <c r="N123" s="171">
        <f t="shared" si="18"/>
        <v>45184</v>
      </c>
      <c r="O123" s="171">
        <f t="shared" si="18"/>
        <v>45214</v>
      </c>
      <c r="P123" s="171">
        <f t="shared" si="18"/>
        <v>45245</v>
      </c>
      <c r="Q123" s="171">
        <f t="shared" si="18"/>
        <v>45275</v>
      </c>
      <c r="R123" s="168"/>
      <c r="S123" s="168"/>
      <c r="T123" s="168"/>
      <c r="U123" s="168"/>
      <c r="X123" s="168"/>
      <c r="Y123" s="27"/>
      <c r="Z123" s="27"/>
      <c r="AA123" s="27"/>
      <c r="AB123" s="27"/>
    </row>
    <row r="124" spans="2:36" x14ac:dyDescent="0.35">
      <c r="B124" s="168"/>
      <c r="C124" s="169" t="s">
        <v>257</v>
      </c>
      <c r="D124" s="171">
        <f>DATE(Q118,Q117,15)</f>
        <v>45184</v>
      </c>
      <c r="E124" s="169"/>
      <c r="F124" s="169"/>
      <c r="G124" s="169"/>
      <c r="H124" s="169"/>
      <c r="I124" s="169"/>
      <c r="J124" s="169"/>
      <c r="K124" s="169"/>
      <c r="L124" s="169"/>
      <c r="M124" s="169"/>
      <c r="N124" s="169"/>
      <c r="O124" s="169"/>
      <c r="P124" s="169"/>
      <c r="Q124" s="169"/>
      <c r="R124" s="168"/>
      <c r="S124" s="168"/>
      <c r="T124" s="168"/>
      <c r="U124" s="168"/>
      <c r="X124" s="168"/>
      <c r="Y124" s="27"/>
      <c r="Z124" s="27"/>
      <c r="AA124" s="27"/>
      <c r="AB124" s="27"/>
    </row>
    <row r="125" spans="2:36" x14ac:dyDescent="0.35">
      <c r="B125" s="168"/>
      <c r="C125" s="169" t="s">
        <v>258</v>
      </c>
      <c r="D125" s="169"/>
      <c r="E125" s="169"/>
      <c r="F125" s="172">
        <v>0</v>
      </c>
      <c r="G125" s="172">
        <v>0.4</v>
      </c>
      <c r="H125" s="172">
        <v>1.5</v>
      </c>
      <c r="I125" s="172">
        <v>3</v>
      </c>
      <c r="J125" s="172">
        <v>4.5</v>
      </c>
      <c r="K125" s="172">
        <v>5.6</v>
      </c>
      <c r="L125" s="172">
        <v>6</v>
      </c>
      <c r="M125" s="172">
        <v>5.6</v>
      </c>
      <c r="N125" s="172">
        <v>4.5</v>
      </c>
      <c r="O125" s="172">
        <v>3</v>
      </c>
      <c r="P125" s="172">
        <v>1.5</v>
      </c>
      <c r="Q125" s="172">
        <v>0.4</v>
      </c>
      <c r="R125" s="168"/>
      <c r="T125" s="168"/>
      <c r="U125" s="168"/>
      <c r="X125" s="168"/>
      <c r="Y125" s="27"/>
      <c r="Z125" s="27"/>
      <c r="AA125" s="27"/>
      <c r="AB125" s="27"/>
    </row>
    <row r="126" spans="2:36" x14ac:dyDescent="0.35">
      <c r="B126" s="168"/>
      <c r="C126" s="2"/>
      <c r="D126" s="2"/>
      <c r="E126" s="2"/>
      <c r="F126" s="2"/>
      <c r="G126" s="2"/>
      <c r="H126" s="2"/>
      <c r="I126" s="2"/>
      <c r="J126" s="2"/>
      <c r="K126" s="2"/>
      <c r="L126" s="2"/>
      <c r="M126" s="2"/>
      <c r="N126" s="2"/>
      <c r="O126" s="2"/>
      <c r="P126" s="2"/>
      <c r="Q126" s="2"/>
      <c r="R126" s="168"/>
      <c r="T126" s="168"/>
      <c r="U126" s="168"/>
      <c r="X126" s="168"/>
      <c r="Y126" s="27"/>
      <c r="Z126" s="27"/>
      <c r="AA126" s="27"/>
      <c r="AB126" s="27"/>
      <c r="AE126" s="164" t="s">
        <v>265</v>
      </c>
      <c r="AF126" s="164"/>
      <c r="AG126" s="164"/>
    </row>
    <row r="127" spans="2:36" x14ac:dyDescent="0.35">
      <c r="B127" s="131"/>
      <c r="C127" s="132" t="s">
        <v>259</v>
      </c>
      <c r="D127" s="132"/>
      <c r="E127" s="132"/>
      <c r="F127" s="133" t="str">
        <f>IF($D$124=F123,Calculations!$M$5*100,"")</f>
        <v/>
      </c>
      <c r="G127" s="133" t="str">
        <f>IF($D$124=G123,Calculations!$M$5*100,"")</f>
        <v/>
      </c>
      <c r="H127" s="133" t="str">
        <f>IF($D$124=H123,Calculations!$M$5*100,"")</f>
        <v/>
      </c>
      <c r="I127" s="133" t="str">
        <f>IF($D$124=I123,Calculations!$M$5*100,"")</f>
        <v/>
      </c>
      <c r="J127" s="133" t="str">
        <f>IF($D$124=J123,Calculations!$M$5*100,"")</f>
        <v/>
      </c>
      <c r="K127" s="133" t="str">
        <f>IF($D$124=K123,Calculations!$M$5*100,"")</f>
        <v/>
      </c>
      <c r="L127" s="133" t="str">
        <f>IF($D$124=L123,Calculations!$M$5*100,"")</f>
        <v/>
      </c>
      <c r="M127" s="133" t="str">
        <f>IF($D$124=M123,Calculations!$M$5*100,"")</f>
        <v/>
      </c>
      <c r="N127" s="133">
        <f>IF($D$124=N123,Calculations!$M$5*100,"")</f>
        <v>3.1</v>
      </c>
      <c r="O127" s="133" t="str">
        <f>IF($D$124=O123,Calculations!$M$5*100,"")</f>
        <v/>
      </c>
      <c r="P127" s="133" t="str">
        <f>IF($D$124=P123,Calculations!$M$5*100,"")</f>
        <v/>
      </c>
      <c r="Q127" s="133" t="str">
        <f>IF($D$124=Q123,Calculations!$M$5*100,"")</f>
        <v/>
      </c>
      <c r="R127" s="168"/>
      <c r="S127" s="168" t="s">
        <v>260</v>
      </c>
      <c r="T127" s="168" t="s">
        <v>261</v>
      </c>
      <c r="U127" s="2" t="s">
        <v>262</v>
      </c>
      <c r="X127" s="168"/>
      <c r="Y127" s="27"/>
      <c r="Z127" s="27"/>
      <c r="AA127" s="27"/>
      <c r="AB127" s="27"/>
      <c r="AE127" s="164" t="s">
        <v>270</v>
      </c>
      <c r="AF127" s="164"/>
      <c r="AG127" s="164"/>
    </row>
    <row r="128" spans="2:36" x14ac:dyDescent="0.35">
      <c r="B128" s="131" t="s">
        <v>263</v>
      </c>
      <c r="C128" s="132" t="s">
        <v>264</v>
      </c>
      <c r="D128" s="132"/>
      <c r="E128" s="132"/>
      <c r="F128" s="133" t="str">
        <f>IF(LEN(F127)=0,"",(Calculations!$M$5*100)+ Prevalence!$O$34-(Prevalence!$O$34*F125/3))</f>
        <v/>
      </c>
      <c r="G128" s="133" t="str">
        <f>IF(LEN(G127)=0,"",(Calculations!$M$5*100)+ Prevalence!$O$34-(Prevalence!$O$34*G125/3))</f>
        <v/>
      </c>
      <c r="H128" s="133" t="str">
        <f>IF(LEN(H127)=0,"",(Calculations!$M$5*100)+ Prevalence!$O$34-(Prevalence!$O$34*H125/3))</f>
        <v/>
      </c>
      <c r="I128" s="133" t="str">
        <f>IF(LEN(I127)=0,"",(Calculations!$M$5*100)+ Prevalence!$O$34-(Prevalence!$O$34*I125/3))</f>
        <v/>
      </c>
      <c r="J128" s="133" t="str">
        <f>IF(LEN(J127)=0,"",(Calculations!$M$5*100)+ Prevalence!$O$34-(Prevalence!$O$34*J125/3))</f>
        <v/>
      </c>
      <c r="K128" s="133" t="str">
        <f>IF(LEN(K127)=0,"",(Calculations!$M$5*100)+ Prevalence!$O$34-(Prevalence!$O$34*K125/3))</f>
        <v/>
      </c>
      <c r="L128" s="133" t="str">
        <f>IF(LEN(L127)=0,"",(Calculations!$M$5*100)+ Prevalence!$O$34-(Prevalence!$O$34*L125/3))</f>
        <v/>
      </c>
      <c r="M128" s="133" t="str">
        <f>IF(LEN(M127)=0,"",(Calculations!$M$5*100)+ Prevalence!$O$34-(Prevalence!$O$34*M125/3))</f>
        <v/>
      </c>
      <c r="N128" s="133">
        <f>IF(LEN(N127)=0,"",(Calculations!$M$5*100)+ Prevalence!$O$34-(Prevalence!$O$34*N125/3))</f>
        <v>2.5999999999999996</v>
      </c>
      <c r="O128" s="133" t="str">
        <f>IF(LEN(O127)=0,"",(Calculations!$M$5*100)+ Prevalence!$O$34-(Prevalence!$O$34*O125/3))</f>
        <v/>
      </c>
      <c r="P128" s="133" t="str">
        <f>IF(LEN(P127)=0,"",(Calculations!$M$5*100)+ Prevalence!$O$34-(Prevalence!$O$34*P125/3))</f>
        <v/>
      </c>
      <c r="Q128" s="133" t="str">
        <f>IF(LEN(Q127)=0,"",(Calculations!$M$5*100)+ Prevalence!$O$34-(Prevalence!$O$34*Q125/3))</f>
        <v/>
      </c>
      <c r="R128" s="168"/>
      <c r="S128" s="173">
        <f>MIN(F129:Q129)</f>
        <v>1.5999999999999996</v>
      </c>
      <c r="T128" s="173">
        <f>AVERAGE(F128:Q128)</f>
        <v>2.5999999999999996</v>
      </c>
      <c r="U128" s="173">
        <f>MAX(F129:Q129)</f>
        <v>3.5999999999999996</v>
      </c>
      <c r="W128" s="11" t="s">
        <v>269</v>
      </c>
      <c r="X128" s="168"/>
      <c r="Y128" s="27"/>
      <c r="Z128" s="27"/>
      <c r="AA128" s="27"/>
      <c r="AE128" s="164"/>
      <c r="AF128" s="164"/>
      <c r="AG128" s="164"/>
      <c r="AH128" s="164"/>
      <c r="AI128" s="164"/>
      <c r="AJ128" s="164"/>
    </row>
    <row r="129" spans="2:36" x14ac:dyDescent="0.35">
      <c r="B129" s="134" t="s">
        <v>266</v>
      </c>
      <c r="C129" s="132" t="s">
        <v>267</v>
      </c>
      <c r="D129" s="132"/>
      <c r="E129" s="132"/>
      <c r="F129" s="135">
        <f>IF(Prevalence!$O$34*COS((F121-Prevalence!$O$35)*PI()/6)+$T128&lt;0,0,Prevalence!$O$34*COS((F121-Prevalence!$O$35)*PI()/6)+$T128)</f>
        <v>1.7339745962155608</v>
      </c>
      <c r="G129" s="135">
        <f>IF(Prevalence!$O$34*COS((G121-Prevalence!$O$35)*PI()/6)+$T128&lt;0,0,Prevalence!$O$34*COS((G121-Prevalence!$O$35)*PI()/6)+$T128)</f>
        <v>1.5999999999999996</v>
      </c>
      <c r="H129" s="135">
        <f>IF(Prevalence!$O$34*COS((H121-Prevalence!$O$35)*PI()/6)+$T128&lt;0,0,Prevalence!$O$34*COS((H121-Prevalence!$O$35)*PI()/6)+$T128)</f>
        <v>1.7339745962155608</v>
      </c>
      <c r="I129" s="135">
        <f>IF(Prevalence!$O$34*COS((I121-Prevalence!$O$35)*PI()/6)+$T128&lt;0,0,Prevalence!$O$34*COS((I121-Prevalence!$O$35)*PI()/6)+$T128)</f>
        <v>2.0999999999999996</v>
      </c>
      <c r="J129" s="135">
        <f>IF(Prevalence!$O$34*COS((J121-Prevalence!$O$35)*PI()/6)+$T128&lt;0,0,Prevalence!$O$34*COS((J121-Prevalence!$O$35)*PI()/6)+$T128)</f>
        <v>2.5999999999999996</v>
      </c>
      <c r="K129" s="135">
        <f>IF(Prevalence!$O$34*COS((K121-Prevalence!$O$35)*PI()/6)+$T128&lt;0,0,Prevalence!$O$34*COS((K121-Prevalence!$O$35)*PI()/6)+$T128)</f>
        <v>3.0999999999999996</v>
      </c>
      <c r="L129" s="135">
        <f>IF(Prevalence!$O$34*COS((L121-Prevalence!$O$35)*PI()/6)+$T128&lt;0,0,Prevalence!$O$34*COS((L121-Prevalence!$O$35)*PI()/6)+$T128)</f>
        <v>3.4660254037844385</v>
      </c>
      <c r="M129" s="135">
        <f>IF(Prevalence!$O$34*COS((M121-Prevalence!$O$35)*PI()/6)+$T128&lt;0,0,Prevalence!$O$34*COS((M121-Prevalence!$O$35)*PI()/6)+$T128)</f>
        <v>3.5999999999999996</v>
      </c>
      <c r="N129" s="135">
        <f>IF(Prevalence!$O$34*COS((N121-Prevalence!$O$35)*PI()/6)+$T128&lt;0,0,Prevalence!$O$34*COS((N121-Prevalence!$O$35)*PI()/6)+$T128)</f>
        <v>3.4660254037844385</v>
      </c>
      <c r="O129" s="135">
        <f>IF(Prevalence!$O$34*COS((O121-Prevalence!$O$35)*PI()/6)+$T128&lt;0,0,Prevalence!$O$34*COS((O121-Prevalence!$O$35)*PI()/6)+$T128)</f>
        <v>3.0999999999999996</v>
      </c>
      <c r="P129" s="135">
        <f>IF(Prevalence!$O$34*COS((P121-Prevalence!$O$35)*PI()/6)+$T128&lt;0,0,Prevalence!$O$34*COS((P121-Prevalence!$O$35)*PI()/6)+$T128)</f>
        <v>2.5999999999999996</v>
      </c>
      <c r="Q129" s="135">
        <f>IF(Prevalence!$O$34*COS((Q121-Prevalence!$O$35)*PI()/6)+$T128&lt;0,0,Prevalence!$O$34*COS((Q121-Prevalence!$O$35)*PI()/6)+$T128)</f>
        <v>2.0999999999999996</v>
      </c>
      <c r="R129" s="168"/>
      <c r="S129" s="168" t="s">
        <v>268</v>
      </c>
      <c r="T129" s="168"/>
      <c r="U129" s="168"/>
      <c r="W129" s="11" t="s">
        <v>269</v>
      </c>
      <c r="X129" s="168"/>
      <c r="Y129" s="27"/>
      <c r="Z129" s="27"/>
      <c r="AA129" s="27"/>
      <c r="AE129" s="259" t="s">
        <v>387</v>
      </c>
      <c r="AF129" s="164"/>
      <c r="AG129" s="164"/>
      <c r="AH129" s="164"/>
      <c r="AI129" s="164"/>
      <c r="AJ129" s="164"/>
    </row>
    <row r="130" spans="2:36" x14ac:dyDescent="0.35">
      <c r="B130" s="99" t="s">
        <v>271</v>
      </c>
      <c r="C130" s="174" t="s">
        <v>259</v>
      </c>
      <c r="D130" s="174"/>
      <c r="E130" s="174"/>
      <c r="F130" s="175" t="str">
        <f>IF($D$124=F123,Calculations!$Q$5*100,"")</f>
        <v/>
      </c>
      <c r="G130" s="175" t="str">
        <f>IF($D$124=G123,Calculations!$Q$5*100,"")</f>
        <v/>
      </c>
      <c r="H130" s="175" t="str">
        <f>IF($D$124=H123,Calculations!$Q$5*100,"")</f>
        <v/>
      </c>
      <c r="I130" s="175" t="str">
        <f>IF($D$124=I123,Calculations!$Q$5*100,"")</f>
        <v/>
      </c>
      <c r="J130" s="175" t="str">
        <f>IF($D$124=J123,Calculations!$Q$5*100,"")</f>
        <v/>
      </c>
      <c r="K130" s="175" t="str">
        <f>IF($D$124=K123,Calculations!$Q$5*100,"")</f>
        <v/>
      </c>
      <c r="L130" s="175" t="str">
        <f>IF($D$124=L123,Calculations!$Q$5*100,"")</f>
        <v/>
      </c>
      <c r="M130" s="175" t="str">
        <f>IF($D$124=M123,Calculations!$Q$5*100,"")</f>
        <v/>
      </c>
      <c r="N130" s="175">
        <f>IF($D$124=N123,Calculations!$Q$5*100,"")</f>
        <v>6.2370000000000001</v>
      </c>
      <c r="O130" s="175" t="str">
        <f>IF($D$124=O123,Calculations!$Q$5*100,"")</f>
        <v/>
      </c>
      <c r="P130" s="175" t="str">
        <f>IF($D$124=P123,Calculations!$Q$5*100,"")</f>
        <v/>
      </c>
      <c r="Q130" s="175" t="str">
        <f>IF($D$124=Q123,Calculations!$Q$5*100,"")</f>
        <v/>
      </c>
      <c r="R130" s="168"/>
      <c r="S130" s="168" t="s">
        <v>260</v>
      </c>
      <c r="T130" s="168" t="s">
        <v>261</v>
      </c>
      <c r="U130" s="2" t="s">
        <v>262</v>
      </c>
      <c r="X130" s="89"/>
      <c r="Y130" s="27"/>
      <c r="Z130" s="2"/>
      <c r="AA130" s="2"/>
      <c r="AE130" s="164" t="s">
        <v>274</v>
      </c>
      <c r="AF130" s="164"/>
      <c r="AG130" s="164"/>
      <c r="AH130" s="164"/>
      <c r="AI130" s="164"/>
      <c r="AJ130" s="164"/>
    </row>
    <row r="131" spans="2:36" x14ac:dyDescent="0.35">
      <c r="B131" s="99" t="s">
        <v>272</v>
      </c>
      <c r="C131" s="174" t="s">
        <v>264</v>
      </c>
      <c r="D131" s="98"/>
      <c r="E131" s="98"/>
      <c r="F131" s="175" t="str">
        <f>IF(LEN(F130)=0,"",(Calculations!$Q$5*100)+ Prevalence!$O$34-(Prevalence!$O$34*F125/3))</f>
        <v/>
      </c>
      <c r="G131" s="175" t="str">
        <f>IF(LEN(G130)=0,"",(Calculations!$Q$5*100)+ Prevalence!$O$34-(Prevalence!$O$34*G125/3))</f>
        <v/>
      </c>
      <c r="H131" s="175" t="str">
        <f>IF(LEN(H130)=0,"",(Calculations!$Q$5*100)+ Prevalence!$O$34-(Prevalence!$O$34*H125/3))</f>
        <v/>
      </c>
      <c r="I131" s="175" t="str">
        <f>IF(LEN(I130)=0,"",(Calculations!$Q$5*100)+ Prevalence!$O$34-(Prevalence!$O$34*I125/3))</f>
        <v/>
      </c>
      <c r="J131" s="175" t="str">
        <f>IF(LEN(J130)=0,"",(Calculations!$Q$5*100)+ Prevalence!$O$34-(Prevalence!$O$34*J125/3))</f>
        <v/>
      </c>
      <c r="K131" s="175" t="str">
        <f>IF(LEN(K130)=0,"",(Calculations!$Q$5*100)+ Prevalence!$O$34-(Prevalence!$O$34*K125/3))</f>
        <v/>
      </c>
      <c r="L131" s="175" t="str">
        <f>IF(LEN(L130)=0,"",(Calculations!$Q$5*100)+ Prevalence!$O$34-(Prevalence!$O$34*L125/3))</f>
        <v/>
      </c>
      <c r="M131" s="175" t="str">
        <f>IF(LEN(M130)=0,"",(Calculations!$Q$5*100)+ Prevalence!$O$34-(Prevalence!$O$34*M125/3))</f>
        <v/>
      </c>
      <c r="N131" s="175">
        <f>IF(LEN(N130)=0,"",(Calculations!$Q$5*100)+ Prevalence!$O$34-(Prevalence!$O$34*N125/3))</f>
        <v>5.7370000000000001</v>
      </c>
      <c r="O131" s="175" t="str">
        <f>IF(LEN(O130)=0,"",(Calculations!$Q$5*100)+ Prevalence!$O$34-(Prevalence!$O$34*O125/3))</f>
        <v/>
      </c>
      <c r="P131" s="175" t="str">
        <f>IF(LEN(P130)=0,"",(Calculations!$Q$5*100)+ Prevalence!$O$34-(Prevalence!$O$34*P125/3))</f>
        <v/>
      </c>
      <c r="Q131" s="175" t="str">
        <f>IF(LEN(Q130)=0,"",(Calculations!$Q$5*100)+ Prevalence!$O$34-(Prevalence!$O$34*Q125/3))</f>
        <v/>
      </c>
      <c r="R131" s="27"/>
      <c r="S131" s="173">
        <f>MIN(F369:Q369)</f>
        <v>3.2190967741935479</v>
      </c>
      <c r="T131" s="173">
        <f>AVERAGE(F369:Q369)</f>
        <v>5.2310322580645154</v>
      </c>
      <c r="U131" s="173">
        <f>MAX(F369:Q369)</f>
        <v>7.242967741935483</v>
      </c>
      <c r="X131" s="2"/>
      <c r="Y131" s="2"/>
      <c r="Z131" s="2"/>
      <c r="AA131" s="2"/>
      <c r="AE131" s="158"/>
      <c r="AF131" s="164"/>
      <c r="AG131" s="164"/>
      <c r="AH131" s="164"/>
      <c r="AI131" s="164"/>
      <c r="AJ131" s="164"/>
    </row>
    <row r="132" spans="2:36" x14ac:dyDescent="0.35">
      <c r="B132" s="176" t="s">
        <v>273</v>
      </c>
      <c r="C132" s="177"/>
      <c r="D132" s="177"/>
      <c r="E132" s="177"/>
      <c r="F132" s="177" t="str">
        <f>IF($D$124=F123,Prevalence!#REF!*100,"")</f>
        <v/>
      </c>
      <c r="G132" s="177" t="str">
        <f>IF($D$124=G123,Prevalence!#REF!*100,"")</f>
        <v/>
      </c>
      <c r="H132" s="177" t="str">
        <f>IF($D$124=H123,Prevalence!#REF!*100,"")</f>
        <v/>
      </c>
      <c r="I132" s="177" t="str">
        <f>IF($D$124=I123,Prevalence!#REF!*100,"")</f>
        <v/>
      </c>
      <c r="J132" s="177" t="str">
        <f>IF($D$124=J123,Prevalence!#REF!*100,"")</f>
        <v/>
      </c>
      <c r="K132" s="177" t="str">
        <f>IF($D$124=K123,Prevalence!#REF!*100,"")</f>
        <v/>
      </c>
      <c r="L132" s="177" t="str">
        <f>IF($D$124=L123,Prevalence!#REF!*100,"")</f>
        <v/>
      </c>
      <c r="M132" s="177" t="str">
        <f>IF($D$124=M123,Prevalence!#REF!*100,"")</f>
        <v/>
      </c>
      <c r="N132" s="177">
        <f>IF($D$124=N123,Calculations!$I$5*100,"")</f>
        <v>8.3000000000000007</v>
      </c>
      <c r="O132" s="177" t="str">
        <f>IF($D$124=O123,Prevalence!#REF!*100,"")</f>
        <v/>
      </c>
      <c r="P132" s="177" t="str">
        <f>IF($D$124=P123,Prevalence!#REF!*100,"")</f>
        <v/>
      </c>
      <c r="Q132" s="177" t="str">
        <f>IF($D$124=Q123,Prevalence!#REF!*100,"")</f>
        <v/>
      </c>
      <c r="R132" s="2"/>
      <c r="T132" s="2"/>
      <c r="U132" s="2"/>
      <c r="X132" s="2"/>
      <c r="Y132" s="2"/>
      <c r="Z132" s="2"/>
      <c r="AA132" s="2"/>
      <c r="AE132" s="158" t="s">
        <v>278</v>
      </c>
      <c r="AF132" s="164"/>
      <c r="AG132" s="164"/>
      <c r="AH132" s="164"/>
      <c r="AI132" s="164"/>
      <c r="AJ132" s="164"/>
    </row>
    <row r="133" spans="2:36" x14ac:dyDescent="0.35">
      <c r="B133" s="176" t="s">
        <v>275</v>
      </c>
      <c r="C133" s="177" t="s">
        <v>276</v>
      </c>
      <c r="D133" s="177"/>
      <c r="E133" s="177"/>
      <c r="F133" s="177" t="str">
        <f>IF(LEN(F132)=0,"",(Prevalence!#REF!*100)+ Prevalence!$O$34-(Prevalence!$O$34*F125/3))</f>
        <v/>
      </c>
      <c r="G133" s="177" t="str">
        <f>IF(LEN(G132)=0,"",(Prevalence!#REF!*100)+ Prevalence!$O$34-(Prevalence!$O$34*G125/3))</f>
        <v/>
      </c>
      <c r="H133" s="177" t="str">
        <f>IF(LEN(H132)=0,"",(Prevalence!#REF!*100)+ Prevalence!$O$34-(Prevalence!$O$34*H125/3))</f>
        <v/>
      </c>
      <c r="I133" s="177" t="str">
        <f>IF(LEN(I132)=0,"",(Prevalence!#REF!*100)+ Prevalence!$O$34-(Prevalence!$O$34*I125/3))</f>
        <v/>
      </c>
      <c r="J133" s="177" t="str">
        <f>IF(LEN(J132)=0,"",(Prevalence!#REF!*100)+ Prevalence!$O$34-(Prevalence!$O$34*J125/3))</f>
        <v/>
      </c>
      <c r="K133" s="177" t="str">
        <f>IF(LEN(K132)=0,"",(Prevalence!#REF!*100)+ Prevalence!$O$34-(Prevalence!$O$34*K125/3))</f>
        <v/>
      </c>
      <c r="L133" s="177" t="str">
        <f>IF(LEN(L132)=0,"",(Prevalence!#REF!*100)+ Prevalence!$O$34-(Prevalence!$O$34*L125/3))</f>
        <v/>
      </c>
      <c r="M133" s="177" t="str">
        <f>IF(LEN(M132)=0,"",(Prevalence!#REF!*100)+ Prevalence!$O$34-(Prevalence!$O$34*M125/3))</f>
        <v/>
      </c>
      <c r="N133" s="177">
        <f>IF(LEN(N132)=0,"",(Calculations!$I$5*100)+ Prevalence!$O$34-(Prevalence!$O$34*N125/3))</f>
        <v>7.8000000000000007</v>
      </c>
      <c r="O133" s="177" t="str">
        <f>IF(LEN(O132)=0,"",(Prevalence!#REF!*100)+ Prevalence!$O$34-(Prevalence!$O$34*O125/3))</f>
        <v/>
      </c>
      <c r="P133" s="177" t="str">
        <f>IF(LEN(P132)=0,"",(Prevalence!#REF!*100)+ Prevalence!$O$34-(Prevalence!$O$34*P125/3))</f>
        <v/>
      </c>
      <c r="Q133" s="177" t="str">
        <f>IF(LEN(Q132)=0,"",(Prevalence!#REF!*100)+ Prevalence!$O$34-(Prevalence!$O$34*Q125/3))</f>
        <v/>
      </c>
      <c r="R133" s="8"/>
      <c r="T133" s="2"/>
      <c r="U133" s="8"/>
      <c r="X133" s="2"/>
      <c r="Y133" s="2"/>
      <c r="Z133" s="8"/>
      <c r="AA133" s="8"/>
      <c r="AE133" s="257" t="s">
        <v>274</v>
      </c>
      <c r="AF133" s="164"/>
      <c r="AG133" s="164"/>
      <c r="AH133" s="164"/>
      <c r="AI133" s="164"/>
      <c r="AJ133" s="164"/>
    </row>
    <row r="134" spans="2:36" x14ac:dyDescent="0.35">
      <c r="B134" s="178" t="s">
        <v>277</v>
      </c>
      <c r="C134" s="179"/>
      <c r="D134" s="179"/>
      <c r="E134" s="179"/>
      <c r="F134" s="179" t="str">
        <f>IF($D$124=F123,Calculations!$V$5*100,"")</f>
        <v/>
      </c>
      <c r="G134" s="179" t="str">
        <f>IF($D$124=G123,Calculations!$V$5*100,"")</f>
        <v/>
      </c>
      <c r="H134" s="179" t="str">
        <f>IF($D$124=H123,Calculations!$V$5*100,"")</f>
        <v/>
      </c>
      <c r="I134" s="179" t="str">
        <f>IF($D$124=I123,Calculations!$V$5*100,"")</f>
        <v/>
      </c>
      <c r="J134" s="179" t="str">
        <f>IF($D$124=J123,Calculations!$V$5*100,"")</f>
        <v/>
      </c>
      <c r="K134" s="179" t="str">
        <f>IF($D$124=K123,Calculations!$V$5*100,"")</f>
        <v/>
      </c>
      <c r="L134" s="179" t="str">
        <f>IF($D$124=L123,Calculations!$V$5*100,"")</f>
        <v/>
      </c>
      <c r="M134" s="179" t="str">
        <f>IF($D$124=M123,Calculations!$V$5*100,"")</f>
        <v/>
      </c>
      <c r="N134" s="179">
        <f>IF($D$124=N123,Calculations!$V$5*100,"")</f>
        <v>9.4</v>
      </c>
      <c r="O134" s="179" t="str">
        <f>IF($D$124=O123,Calculations!$V$5*100,"")</f>
        <v/>
      </c>
      <c r="P134" s="179" t="str">
        <f>IF($D$124=P123,Calculations!$V$5*100,"")</f>
        <v/>
      </c>
      <c r="Q134" s="179" t="str">
        <f>IF($D$124=Q123,Calculations!$V$5*100,"")</f>
        <v/>
      </c>
      <c r="R134" s="8"/>
      <c r="S134" s="8"/>
      <c r="T134" s="8"/>
      <c r="U134" s="2"/>
      <c r="X134" s="2"/>
      <c r="Y134" s="2"/>
      <c r="Z134" s="8"/>
      <c r="AA134" s="8"/>
      <c r="AE134" s="257" t="s">
        <v>281</v>
      </c>
      <c r="AF134" s="158"/>
      <c r="AG134" s="158"/>
      <c r="AH134" s="164"/>
      <c r="AI134" s="164"/>
      <c r="AJ134" s="164"/>
    </row>
    <row r="135" spans="2:36" x14ac:dyDescent="0.35">
      <c r="B135" s="178" t="s">
        <v>279</v>
      </c>
      <c r="C135" s="179" t="s">
        <v>276</v>
      </c>
      <c r="D135" s="179"/>
      <c r="E135" s="179"/>
      <c r="F135" s="179" t="str">
        <f>IF(LEN(F134)=0,"",(Calculations!$V$5*100)+ Prevalence!$O$34-(Prevalence!$O$34*F125/3))</f>
        <v/>
      </c>
      <c r="G135" s="179" t="str">
        <f>IF(LEN(G134)=0,"",(Calculations!$V$5*100)+ Prevalence!$O$34-(Prevalence!$O$34*G125/3))</f>
        <v/>
      </c>
      <c r="H135" s="179" t="str">
        <f>IF(LEN(H134)=0,"",(Calculations!$V$5*100)+ Prevalence!$O$34-(Prevalence!$O$34*H125/3))</f>
        <v/>
      </c>
      <c r="I135" s="179" t="str">
        <f>IF(LEN(I134)=0,"",(Calculations!$V$5*100)+ Prevalence!$O$34-(Prevalence!$O$34*I125/3))</f>
        <v/>
      </c>
      <c r="J135" s="179" t="str">
        <f>IF(LEN(J134)=0,"",(Calculations!$V$5*100)+ Prevalence!$O$34-(Prevalence!$O$34*J125/3))</f>
        <v/>
      </c>
      <c r="K135" s="179" t="str">
        <f>IF(LEN(K134)=0,"",(Calculations!$V$5*100)+ Prevalence!$O$34-(Prevalence!$O$34*K125/3))</f>
        <v/>
      </c>
      <c r="L135" s="179" t="str">
        <f>IF(LEN(L134)=0,"",(Calculations!$V$5*100)+ Prevalence!$O$34-(Prevalence!$O$34*L125/3))</f>
        <v/>
      </c>
      <c r="M135" s="179" t="str">
        <f>IF(LEN(M134)=0,"",(Calculations!$V$5*100)+ Prevalence!$O$34-(Prevalence!$O$34*M125/3))</f>
        <v/>
      </c>
      <c r="N135" s="179">
        <f>IF(LEN(N134)=0,"",(Calculations!$V$5*100)+ Prevalence!$O$34-(Prevalence!$O$34*N125/3))</f>
        <v>8.9</v>
      </c>
      <c r="O135" s="179" t="str">
        <f>IF(LEN(O134)=0,"",(Calculations!$V$5*100)+ Prevalence!$O$34-(Prevalence!$O$34*O125/3))</f>
        <v/>
      </c>
      <c r="P135" s="179" t="str">
        <f>IF(LEN(P134)=0,"",(Calculations!$V$5*100)+ Prevalence!$O$34-(Prevalence!$O$34*P125/3))</f>
        <v/>
      </c>
      <c r="Q135" s="179" t="str">
        <f>IF(LEN(Q134)=0,"",(Calculations!$V$5*100)+ Prevalence!$O$34-(Prevalence!$O$34*Q125/3))</f>
        <v/>
      </c>
      <c r="R135" s="8"/>
      <c r="S135" s="8" t="s">
        <v>280</v>
      </c>
      <c r="T135" s="8"/>
      <c r="U135" s="8"/>
      <c r="X135" s="8"/>
      <c r="Y135" s="8"/>
      <c r="Z135" s="8"/>
      <c r="AA135" s="8"/>
      <c r="AE135" s="168"/>
      <c r="AF135" s="164"/>
      <c r="AG135" s="164"/>
      <c r="AH135" s="164"/>
      <c r="AI135" s="164"/>
      <c r="AJ135" s="164"/>
    </row>
    <row r="136" spans="2:36" x14ac:dyDescent="0.35">
      <c r="B136" s="2"/>
      <c r="C136" s="2"/>
      <c r="D136" s="2"/>
      <c r="E136" s="2"/>
      <c r="F136" s="2"/>
      <c r="G136" s="2"/>
      <c r="H136" s="2"/>
      <c r="I136" s="2"/>
      <c r="J136" s="2"/>
      <c r="K136" s="2"/>
      <c r="L136" s="2"/>
      <c r="M136" s="2"/>
      <c r="N136" s="2"/>
      <c r="O136" s="2"/>
      <c r="P136" s="2"/>
      <c r="Q136" s="2"/>
      <c r="R136" s="2"/>
      <c r="S136" s="2"/>
      <c r="T136" s="2"/>
      <c r="U136" s="2"/>
      <c r="V136" s="2"/>
      <c r="W136" s="2"/>
      <c r="X136" s="8"/>
      <c r="Y136" s="8"/>
      <c r="Z136" s="8"/>
      <c r="AA136" s="8"/>
      <c r="AE136" s="164" t="s">
        <v>282</v>
      </c>
      <c r="AF136" s="164"/>
      <c r="AG136" s="164"/>
      <c r="AH136" s="164"/>
      <c r="AI136" s="164"/>
      <c r="AJ136" s="164"/>
    </row>
    <row r="137" spans="2:36" x14ac:dyDescent="0.35">
      <c r="AE137" s="158" t="s">
        <v>283</v>
      </c>
      <c r="AF137" s="164"/>
      <c r="AG137" s="164"/>
      <c r="AH137" s="164"/>
      <c r="AI137" s="164"/>
      <c r="AJ137" s="164"/>
    </row>
    <row r="138" spans="2:36" x14ac:dyDescent="0.35">
      <c r="AE138" s="164" t="s">
        <v>284</v>
      </c>
      <c r="AF138" s="164"/>
      <c r="AG138" s="164"/>
      <c r="AH138" s="164"/>
      <c r="AI138" s="164"/>
      <c r="AJ138" s="164"/>
    </row>
    <row r="139" spans="2:36" x14ac:dyDescent="0.35">
      <c r="AE139" s="164"/>
      <c r="AF139" s="164"/>
      <c r="AG139" s="164"/>
      <c r="AH139" s="164"/>
      <c r="AI139" s="164"/>
      <c r="AJ139" s="164"/>
    </row>
    <row r="140" spans="2:36" x14ac:dyDescent="0.35">
      <c r="AE140" s="164"/>
      <c r="AF140" s="164" t="s">
        <v>285</v>
      </c>
      <c r="AG140" s="164"/>
      <c r="AH140" s="164"/>
      <c r="AI140" s="164"/>
      <c r="AJ140" s="164"/>
    </row>
    <row r="141" spans="2:36" x14ac:dyDescent="0.35">
      <c r="J141" s="23"/>
      <c r="K141" s="23"/>
      <c r="L141" s="23"/>
      <c r="M141" s="23"/>
      <c r="N141" s="2"/>
      <c r="O141" s="8"/>
      <c r="P141" s="8"/>
      <c r="Q141" s="8"/>
      <c r="R141" s="2"/>
      <c r="AH141" s="164"/>
      <c r="AI141" s="164"/>
      <c r="AJ141" s="164"/>
    </row>
    <row r="142" spans="2:36" x14ac:dyDescent="0.35">
      <c r="J142" s="23"/>
      <c r="K142" s="23"/>
      <c r="L142" s="23"/>
      <c r="M142" s="23"/>
      <c r="N142" s="2"/>
      <c r="O142" s="8"/>
      <c r="P142" s="8"/>
      <c r="Q142" s="8"/>
      <c r="R142" s="2"/>
      <c r="AE142" s="258" t="s">
        <v>386</v>
      </c>
      <c r="AH142" s="164"/>
      <c r="AI142" s="164"/>
      <c r="AJ142" s="164"/>
    </row>
    <row r="143" spans="2:36" ht="18.5" x14ac:dyDescent="0.45">
      <c r="C143" s="136">
        <v>1</v>
      </c>
      <c r="D143" s="8" t="s">
        <v>286</v>
      </c>
      <c r="F143" s="23"/>
      <c r="G143" s="23"/>
      <c r="H143" s="23"/>
      <c r="I143" s="23"/>
      <c r="J143" s="8"/>
      <c r="K143" s="8"/>
      <c r="L143" s="8"/>
      <c r="M143" s="8"/>
      <c r="N143" s="8"/>
      <c r="O143" s="8"/>
      <c r="P143" s="8"/>
      <c r="Q143" s="8"/>
      <c r="R143" s="8"/>
      <c r="AI143" s="164"/>
      <c r="AJ143" s="164"/>
    </row>
    <row r="144" spans="2:36" x14ac:dyDescent="0.35">
      <c r="D144" s="24" t="s">
        <v>287</v>
      </c>
      <c r="F144" s="23"/>
      <c r="G144" s="23"/>
      <c r="H144" s="23"/>
      <c r="I144" s="23"/>
      <c r="J144" s="102"/>
      <c r="K144" s="102"/>
      <c r="L144" s="102"/>
      <c r="M144" s="102"/>
      <c r="N144" s="102"/>
      <c r="O144" s="102"/>
      <c r="P144" s="102"/>
      <c r="Q144" s="102"/>
      <c r="R144" s="2"/>
      <c r="AE144" s="164"/>
      <c r="AF144" s="2"/>
      <c r="AG144" s="2"/>
      <c r="AH144" s="2"/>
      <c r="AI144" s="164"/>
      <c r="AJ144" s="164"/>
    </row>
    <row r="145" spans="3:130" x14ac:dyDescent="0.35">
      <c r="D145" s="252" t="s">
        <v>371</v>
      </c>
      <c r="E145" s="8"/>
      <c r="F145" s="253">
        <v>1</v>
      </c>
      <c r="G145" s="253">
        <v>2</v>
      </c>
      <c r="H145" s="253">
        <v>3</v>
      </c>
      <c r="I145" s="253">
        <v>4</v>
      </c>
      <c r="J145" s="253">
        <v>5</v>
      </c>
      <c r="K145" s="253">
        <v>6</v>
      </c>
      <c r="L145" s="253">
        <v>7</v>
      </c>
      <c r="M145" s="253">
        <v>8</v>
      </c>
      <c r="N145" s="253">
        <v>9</v>
      </c>
      <c r="O145" s="253">
        <v>10</v>
      </c>
      <c r="P145" s="253">
        <v>11</v>
      </c>
      <c r="Q145" s="253">
        <v>12</v>
      </c>
      <c r="R145" s="5"/>
      <c r="V145" s="157" t="s">
        <v>288</v>
      </c>
      <c r="AE145" s="164"/>
    </row>
    <row r="146" spans="3:130" x14ac:dyDescent="0.35">
      <c r="D146" s="3" t="s">
        <v>256</v>
      </c>
      <c r="E146" s="6"/>
      <c r="F146" s="171">
        <f>DATE(Prevalence!$O$28,F145,15)</f>
        <v>45306</v>
      </c>
      <c r="G146" s="171">
        <f>DATE(Prevalence!$O$28,G145,15)</f>
        <v>45337</v>
      </c>
      <c r="H146" s="171">
        <f>DATE(Prevalence!$O$28,H145,15)</f>
        <v>45366</v>
      </c>
      <c r="I146" s="171">
        <f>DATE(Prevalence!$O$28,I145,15)</f>
        <v>45397</v>
      </c>
      <c r="J146" s="171">
        <f>DATE(Prevalence!$O$28,J145,15)</f>
        <v>45427</v>
      </c>
      <c r="K146" s="171">
        <f>DATE(Prevalence!$O$28,K145,15)</f>
        <v>45458</v>
      </c>
      <c r="L146" s="171">
        <f>DATE(Prevalence!$O$28,L145,15)</f>
        <v>45488</v>
      </c>
      <c r="M146" s="171">
        <f>DATE(Prevalence!$O$28,M145,15)</f>
        <v>45519</v>
      </c>
      <c r="N146" s="171">
        <f>DATE(Prevalence!$O$28,N145,15)</f>
        <v>45550</v>
      </c>
      <c r="O146" s="171">
        <f>DATE(Prevalence!$O$28,O145,15)</f>
        <v>45580</v>
      </c>
      <c r="P146" s="171">
        <f>DATE(Prevalence!$O$28,P145,15)</f>
        <v>45611</v>
      </c>
      <c r="Q146" s="171">
        <f>DATE(Prevalence!$O$28,Q145,15)</f>
        <v>45641</v>
      </c>
      <c r="R146" s="18"/>
      <c r="Y146" s="2"/>
      <c r="Z146" s="124" t="s">
        <v>289</v>
      </c>
      <c r="AC146" s="2"/>
      <c r="AD146" s="2"/>
      <c r="AI146" s="2"/>
      <c r="AJ146" s="2"/>
      <c r="AK146" s="2"/>
      <c r="AL146" s="2"/>
      <c r="AM146" s="2"/>
      <c r="AN146" s="2"/>
      <c r="AO146" s="2"/>
      <c r="AP146" s="2"/>
      <c r="AQ146" s="2"/>
      <c r="AR146" s="2"/>
      <c r="AS146" s="2"/>
      <c r="AT146" s="2"/>
      <c r="AU146" s="2"/>
      <c r="AV146" s="2"/>
      <c r="AW146" s="2"/>
      <c r="AX146" s="2"/>
      <c r="AY146" s="2"/>
      <c r="AZ146" s="2"/>
      <c r="BA146" s="2"/>
      <c r="BB146" s="2"/>
      <c r="BC146" s="2"/>
      <c r="BD146" s="2"/>
      <c r="BE146" s="2"/>
      <c r="BF146" s="2"/>
      <c r="BG146" s="2"/>
      <c r="BH146" s="2"/>
      <c r="BI146" s="2"/>
      <c r="BJ146" s="2"/>
      <c r="BK146" s="2"/>
      <c r="BL146" s="2"/>
      <c r="BM146" s="2"/>
      <c r="BN146" s="2"/>
      <c r="BO146" s="2"/>
      <c r="BP146" s="2"/>
      <c r="BQ146" s="2"/>
      <c r="BR146" s="2"/>
      <c r="BS146" s="2"/>
      <c r="BT146" s="2"/>
      <c r="BU146" s="2"/>
      <c r="BV146" s="2"/>
      <c r="BW146" s="2"/>
      <c r="BX146" s="2"/>
      <c r="BY146" s="2"/>
      <c r="DW146" t="s">
        <v>388</v>
      </c>
    </row>
    <row r="147" spans="3:130" x14ac:dyDescent="0.35">
      <c r="D147" s="8" t="s">
        <v>290</v>
      </c>
      <c r="E147" s="8" t="s">
        <v>291</v>
      </c>
      <c r="F147" s="20">
        <f>Calculations!F129</f>
        <v>1.7339745962155608</v>
      </c>
      <c r="G147" s="20">
        <f>Calculations!G129</f>
        <v>1.5999999999999996</v>
      </c>
      <c r="H147" s="20">
        <f>Calculations!H129</f>
        <v>1.7339745962155608</v>
      </c>
      <c r="I147" s="20">
        <f>Calculations!I129</f>
        <v>2.0999999999999996</v>
      </c>
      <c r="J147" s="20">
        <f>Calculations!J129</f>
        <v>2.5999999999999996</v>
      </c>
      <c r="K147" s="20">
        <f>Calculations!K129</f>
        <v>3.0999999999999996</v>
      </c>
      <c r="L147" s="20">
        <f>Calculations!L129</f>
        <v>3.4660254037844385</v>
      </c>
      <c r="M147" s="20">
        <f>Calculations!M129</f>
        <v>3.5999999999999996</v>
      </c>
      <c r="N147" s="20">
        <f>Calculations!N129</f>
        <v>3.4660254037844385</v>
      </c>
      <c r="O147" s="20">
        <f>Calculations!O129</f>
        <v>3.0999999999999996</v>
      </c>
      <c r="P147" s="20">
        <f>Calculations!P129</f>
        <v>2.5999999999999996</v>
      </c>
      <c r="Q147" s="20">
        <f>Calculations!Q129</f>
        <v>2.0999999999999996</v>
      </c>
      <c r="R147" s="20"/>
      <c r="Y147" s="2"/>
      <c r="Z147" s="124" t="s">
        <v>62</v>
      </c>
      <c r="AA147" s="153"/>
      <c r="AB147" s="153"/>
      <c r="AC147" s="164"/>
      <c r="AD147" s="164"/>
      <c r="AE147" s="164"/>
      <c r="AF147" s="164"/>
      <c r="AG147" s="164"/>
      <c r="AH147" s="164"/>
      <c r="AI147" s="164"/>
      <c r="AJ147" s="164"/>
      <c r="AK147" s="164"/>
      <c r="AL147" s="164"/>
      <c r="AM147" s="164"/>
      <c r="AN147" s="164"/>
      <c r="AO147" s="164"/>
      <c r="AP147" s="164"/>
      <c r="AQ147" s="164"/>
      <c r="AR147" s="164"/>
      <c r="AS147" s="164"/>
      <c r="AT147" s="164"/>
      <c r="AU147" s="164"/>
      <c r="AV147" s="164"/>
      <c r="AW147" s="164"/>
      <c r="AX147" s="164"/>
      <c r="AY147" s="164"/>
      <c r="AZ147" s="164"/>
      <c r="BA147" s="164"/>
      <c r="BB147" s="164"/>
      <c r="BC147" s="164"/>
      <c r="BD147" s="164"/>
      <c r="BE147" s="164"/>
      <c r="BF147" s="164"/>
      <c r="BG147" s="164"/>
      <c r="BH147" s="164"/>
      <c r="BI147" s="164"/>
      <c r="BJ147" s="164"/>
      <c r="BK147" s="164"/>
      <c r="BL147" s="164"/>
      <c r="BM147" s="164"/>
      <c r="BN147" s="164"/>
      <c r="BO147" s="164"/>
      <c r="BP147" s="164"/>
      <c r="BQ147" s="164"/>
      <c r="BR147" s="164"/>
      <c r="BS147" s="164"/>
      <c r="BT147" s="164"/>
      <c r="BU147" s="164"/>
      <c r="BV147" s="164"/>
      <c r="BW147" s="164"/>
      <c r="BX147" s="164"/>
      <c r="BY147" s="164"/>
      <c r="BZ147" s="164"/>
      <c r="CA147" s="164"/>
      <c r="CB147" s="164"/>
      <c r="CC147" s="164"/>
      <c r="CD147" s="164"/>
      <c r="CE147" s="164"/>
      <c r="CF147" s="164"/>
      <c r="CG147" s="164"/>
      <c r="CH147" s="164"/>
      <c r="CI147" s="164"/>
      <c r="CJ147" s="164"/>
      <c r="CK147" s="164"/>
      <c r="CL147" s="164"/>
      <c r="CM147" s="164"/>
      <c r="CN147" s="164"/>
      <c r="CO147" s="164"/>
      <c r="CP147" s="164"/>
      <c r="CQ147" s="164"/>
      <c r="CR147" s="164"/>
      <c r="CS147" s="164"/>
      <c r="CT147" s="164"/>
      <c r="CU147" s="164"/>
      <c r="CV147" s="164"/>
      <c r="CW147" s="164"/>
      <c r="CX147" s="164"/>
      <c r="CY147" s="164"/>
      <c r="CZ147" s="164"/>
      <c r="DA147" s="164"/>
      <c r="DB147" s="164"/>
      <c r="DC147" s="164"/>
      <c r="DD147" s="164"/>
      <c r="DE147" s="164"/>
      <c r="DF147" s="164"/>
      <c r="DG147" s="164"/>
      <c r="DH147" s="164"/>
      <c r="DI147" s="164"/>
      <c r="DJ147" s="164"/>
      <c r="DK147" s="164"/>
      <c r="DL147" s="164"/>
      <c r="DM147" s="164"/>
      <c r="DN147" s="164"/>
      <c r="DO147" s="164"/>
      <c r="DP147" s="164"/>
      <c r="DQ147" s="164"/>
      <c r="DR147" s="164"/>
      <c r="DS147" s="164"/>
      <c r="DT147" s="164"/>
      <c r="DU147" s="164"/>
      <c r="DV147" s="164"/>
      <c r="DW147" s="164"/>
      <c r="DX147" s="164"/>
      <c r="DY147" s="164"/>
      <c r="DZ147" s="164"/>
    </row>
    <row r="148" spans="3:130" x14ac:dyDescent="0.35">
      <c r="D148" s="8"/>
      <c r="E148" s="155" t="s">
        <v>292</v>
      </c>
      <c r="F148" s="156" t="s">
        <v>65</v>
      </c>
      <c r="G148" s="156" t="s">
        <v>66</v>
      </c>
      <c r="H148" s="156" t="s">
        <v>67</v>
      </c>
      <c r="I148" s="156" t="s">
        <v>68</v>
      </c>
      <c r="J148" s="156" t="s">
        <v>69</v>
      </c>
      <c r="K148" s="156" t="s">
        <v>70</v>
      </c>
      <c r="L148" s="156" t="s">
        <v>71</v>
      </c>
      <c r="M148" s="156" t="s">
        <v>72</v>
      </c>
      <c r="N148" s="156" t="s">
        <v>73</v>
      </c>
      <c r="O148" s="156" t="s">
        <v>74</v>
      </c>
      <c r="P148" s="156" t="s">
        <v>75</v>
      </c>
      <c r="Q148" s="156" t="s">
        <v>76</v>
      </c>
      <c r="R148" s="20"/>
      <c r="S148" s="152"/>
      <c r="T148" s="8" t="s">
        <v>293</v>
      </c>
      <c r="U148" s="8"/>
      <c r="V148" s="20"/>
      <c r="X148" s="2"/>
      <c r="Y148" s="2"/>
      <c r="AB148" s="142" t="s">
        <v>294</v>
      </c>
    </row>
    <row r="149" spans="3:130" x14ac:dyDescent="0.35">
      <c r="C149" s="120">
        <v>1</v>
      </c>
      <c r="D149" s="8"/>
      <c r="E149" s="141" t="str">
        <f>IF(ISBLANK(Calculations!C6), "Z_empty_row_"&amp;C149,Calculations!C6)</f>
        <v/>
      </c>
      <c r="F149" s="140" t="e">
        <f>F$147*(Calculations!$M6/Calculations!$M$5)</f>
        <v>#VALUE!</v>
      </c>
      <c r="G149" s="139" t="e">
        <f>G$147*(Calculations!$M6/Calculations!$M$5)</f>
        <v>#VALUE!</v>
      </c>
      <c r="H149" s="139" t="e">
        <f>H$147*(Calculations!$M6/Calculations!$M$5)</f>
        <v>#VALUE!</v>
      </c>
      <c r="I149" s="139" t="e">
        <f>I$147*(Calculations!$M6/Calculations!$M$5)</f>
        <v>#VALUE!</v>
      </c>
      <c r="J149" s="139" t="e">
        <f>J$147*(Calculations!$M6/Calculations!$M$5)</f>
        <v>#VALUE!</v>
      </c>
      <c r="K149" s="139" t="e">
        <f>K$147*(Calculations!$M6/Calculations!$M$5)</f>
        <v>#VALUE!</v>
      </c>
      <c r="L149" s="139" t="e">
        <f>L$147*(Calculations!$M6/Calculations!$M$5)</f>
        <v>#VALUE!</v>
      </c>
      <c r="M149" s="139" t="e">
        <f>M$147*(Calculations!$M6/Calculations!$M$5)</f>
        <v>#VALUE!</v>
      </c>
      <c r="N149" s="139" t="e">
        <f>N$147*(Calculations!$M6/Calculations!$M$5)</f>
        <v>#VALUE!</v>
      </c>
      <c r="O149" s="139" t="e">
        <f>O$147*(Calculations!$M6/Calculations!$M$5)</f>
        <v>#VALUE!</v>
      </c>
      <c r="P149" s="139" t="e">
        <f>P$147*(Calculations!$M6/Calculations!$M$5)</f>
        <v>#VALUE!</v>
      </c>
      <c r="Q149" s="139" t="e">
        <f>Q$147*(Calculations!$M6/Calculations!$M$5)</f>
        <v>#VALUE!</v>
      </c>
      <c r="R149" s="21"/>
      <c r="S149" s="152"/>
      <c r="T149" s="8" t="s">
        <v>295</v>
      </c>
      <c r="U149" s="8"/>
      <c r="V149" s="20" t="s">
        <v>296</v>
      </c>
      <c r="X149" s="2"/>
      <c r="Y149" s="2"/>
      <c r="AA149" s="142" t="s">
        <v>297</v>
      </c>
      <c r="AB149" t="s">
        <v>80</v>
      </c>
      <c r="AC149" t="s">
        <v>82</v>
      </c>
      <c r="AD149" t="s">
        <v>84</v>
      </c>
      <c r="AE149" t="s">
        <v>86</v>
      </c>
      <c r="AF149" t="s">
        <v>89</v>
      </c>
      <c r="AG149" t="s">
        <v>90</v>
      </c>
      <c r="AH149" t="s">
        <v>92</v>
      </c>
      <c r="AI149" t="s">
        <v>94</v>
      </c>
      <c r="AJ149" t="s">
        <v>96</v>
      </c>
      <c r="AK149" t="s">
        <v>99</v>
      </c>
      <c r="AL149" t="s">
        <v>100</v>
      </c>
      <c r="AM149" t="s">
        <v>102</v>
      </c>
      <c r="AN149" t="s">
        <v>104</v>
      </c>
      <c r="AO149" t="s">
        <v>106</v>
      </c>
      <c r="AP149" t="s">
        <v>109</v>
      </c>
      <c r="AQ149" t="s">
        <v>110</v>
      </c>
      <c r="AR149" t="s">
        <v>111</v>
      </c>
      <c r="AS149" t="s">
        <v>113</v>
      </c>
      <c r="AT149" t="s">
        <v>114</v>
      </c>
      <c r="AU149" t="s">
        <v>115</v>
      </c>
      <c r="AV149" t="s">
        <v>116</v>
      </c>
      <c r="AW149" t="s">
        <v>117</v>
      </c>
      <c r="AX149" t="s">
        <v>118</v>
      </c>
      <c r="AY149" t="s">
        <v>119</v>
      </c>
      <c r="AZ149" t="s">
        <v>120</v>
      </c>
      <c r="BA149" t="s">
        <v>121</v>
      </c>
      <c r="BB149" t="s">
        <v>122</v>
      </c>
      <c r="BC149" t="s">
        <v>123</v>
      </c>
      <c r="BD149" t="s">
        <v>124</v>
      </c>
      <c r="BE149" t="s">
        <v>125</v>
      </c>
      <c r="BF149" t="s">
        <v>410</v>
      </c>
      <c r="BG149" t="s">
        <v>411</v>
      </c>
      <c r="BH149" t="s">
        <v>412</v>
      </c>
      <c r="BI149" t="s">
        <v>413</v>
      </c>
      <c r="BJ149" t="s">
        <v>414</v>
      </c>
      <c r="BK149" t="s">
        <v>415</v>
      </c>
      <c r="BL149" t="s">
        <v>416</v>
      </c>
      <c r="BM149" t="s">
        <v>417</v>
      </c>
      <c r="BN149" t="s">
        <v>418</v>
      </c>
      <c r="BO149" t="s">
        <v>419</v>
      </c>
      <c r="BP149" t="s">
        <v>420</v>
      </c>
      <c r="BQ149" t="s">
        <v>421</v>
      </c>
      <c r="BR149" t="s">
        <v>422</v>
      </c>
      <c r="BS149" t="s">
        <v>423</v>
      </c>
      <c r="BT149" t="s">
        <v>424</v>
      </c>
      <c r="BU149" t="s">
        <v>425</v>
      </c>
      <c r="BV149" t="s">
        <v>426</v>
      </c>
      <c r="BW149" t="s">
        <v>427</v>
      </c>
      <c r="BX149" t="s">
        <v>428</v>
      </c>
      <c r="BY149" t="s">
        <v>429</v>
      </c>
      <c r="BZ149" t="s">
        <v>430</v>
      </c>
      <c r="CA149" t="s">
        <v>431</v>
      </c>
      <c r="CB149" t="s">
        <v>432</v>
      </c>
      <c r="CC149" t="s">
        <v>433</v>
      </c>
      <c r="CD149" t="s">
        <v>434</v>
      </c>
      <c r="CE149" t="s">
        <v>435</v>
      </c>
      <c r="CF149" t="s">
        <v>436</v>
      </c>
      <c r="CG149" t="s">
        <v>437</v>
      </c>
      <c r="CH149" t="s">
        <v>438</v>
      </c>
      <c r="CI149" t="s">
        <v>439</v>
      </c>
      <c r="CJ149" t="s">
        <v>440</v>
      </c>
      <c r="CK149" t="s">
        <v>441</v>
      </c>
      <c r="CL149" t="s">
        <v>442</v>
      </c>
      <c r="CM149" t="s">
        <v>443</v>
      </c>
      <c r="CN149" t="s">
        <v>444</v>
      </c>
      <c r="CO149" t="s">
        <v>445</v>
      </c>
      <c r="CP149" t="s">
        <v>446</v>
      </c>
      <c r="CQ149" t="s">
        <v>447</v>
      </c>
      <c r="CR149" t="s">
        <v>448</v>
      </c>
      <c r="CS149" t="s">
        <v>449</v>
      </c>
      <c r="CT149" t="s">
        <v>450</v>
      </c>
      <c r="CU149" t="s">
        <v>451</v>
      </c>
      <c r="CV149" t="s">
        <v>452</v>
      </c>
      <c r="CW149" t="s">
        <v>453</v>
      </c>
      <c r="CX149" t="s">
        <v>454</v>
      </c>
      <c r="CY149" t="s">
        <v>455</v>
      </c>
      <c r="CZ149" t="s">
        <v>456</v>
      </c>
      <c r="DA149" t="s">
        <v>457</v>
      </c>
      <c r="DB149" t="s">
        <v>458</v>
      </c>
      <c r="DC149" t="s">
        <v>459</v>
      </c>
      <c r="DD149" t="s">
        <v>460</v>
      </c>
      <c r="DE149" t="s">
        <v>461</v>
      </c>
      <c r="DF149" t="s">
        <v>462</v>
      </c>
      <c r="DG149" t="s">
        <v>463</v>
      </c>
      <c r="DH149" t="s">
        <v>464</v>
      </c>
      <c r="DI149" t="s">
        <v>465</v>
      </c>
      <c r="DJ149" t="s">
        <v>466</v>
      </c>
      <c r="DK149" t="s">
        <v>467</v>
      </c>
      <c r="DL149" t="s">
        <v>468</v>
      </c>
      <c r="DM149" t="s">
        <v>469</v>
      </c>
      <c r="DN149" t="s">
        <v>470</v>
      </c>
      <c r="DO149" t="s">
        <v>471</v>
      </c>
      <c r="DP149" t="s">
        <v>472</v>
      </c>
      <c r="DQ149" t="s">
        <v>473</v>
      </c>
      <c r="DR149" t="s">
        <v>474</v>
      </c>
      <c r="DS149" t="s">
        <v>475</v>
      </c>
      <c r="DT149" t="s">
        <v>476</v>
      </c>
      <c r="DU149" t="s">
        <v>477</v>
      </c>
      <c r="DV149" t="s">
        <v>478</v>
      </c>
      <c r="DW149" t="s">
        <v>298</v>
      </c>
    </row>
    <row r="150" spans="3:130" x14ac:dyDescent="0.35">
      <c r="C150" s="120">
        <v>2</v>
      </c>
      <c r="D150" s="8"/>
      <c r="E150" s="141" t="str">
        <f>IF(ISBLANK(Calculations!C7), "Z_empty_row_"&amp;C150,Calculations!C7)</f>
        <v>Badakhshan</v>
      </c>
      <c r="F150" s="140">
        <f>F$147*(Calculations!$M7/Calculations!$M$5)</f>
        <v>1.6811414225407044</v>
      </c>
      <c r="G150" s="140">
        <f>G$147*(Calculations!$M7/Calculations!$M$5)</f>
        <v>1.5512489525139144</v>
      </c>
      <c r="H150" s="140">
        <f>H$147*(Calculations!$M7/Calculations!$M$5)</f>
        <v>1.6811414225407044</v>
      </c>
      <c r="I150" s="140">
        <f>I$147*(Calculations!$M7/Calculations!$M$5)</f>
        <v>2.0360142501745129</v>
      </c>
      <c r="J150" s="140">
        <f>J$147*(Calculations!$M7/Calculations!$M$5)</f>
        <v>2.5207795478351112</v>
      </c>
      <c r="K150" s="140">
        <f>K$147*(Calculations!$M7/Calculations!$M$5)</f>
        <v>3.0055448454957094</v>
      </c>
      <c r="L150" s="140">
        <f>L$147*(Calculations!$M7/Calculations!$M$5)</f>
        <v>3.3604176731295179</v>
      </c>
      <c r="M150" s="140">
        <f>M$147*(Calculations!$M7/Calculations!$M$5)</f>
        <v>3.4903101431563077</v>
      </c>
      <c r="N150" s="140">
        <f>N$147*(Calculations!$M7/Calculations!$M$5)</f>
        <v>3.3604176731295179</v>
      </c>
      <c r="O150" s="140">
        <f>O$147*(Calculations!$M7/Calculations!$M$5)</f>
        <v>3.0055448454957094</v>
      </c>
      <c r="P150" s="140">
        <f>P$147*(Calculations!$M7/Calculations!$M$5)</f>
        <v>2.5207795478351112</v>
      </c>
      <c r="Q150" s="140">
        <f>Q$147*(Calculations!$M7/Calculations!$M$5)</f>
        <v>2.0360142501745129</v>
      </c>
      <c r="R150" s="21"/>
      <c r="S150" s="152"/>
      <c r="T150" s="8" t="str">
        <f>IF(T151="Grand Total", AB149, Calculations!B5)</f>
        <v>Afghanistan</v>
      </c>
      <c r="U150" s="18" t="s">
        <v>65</v>
      </c>
      <c r="V150" s="20">
        <f>IF(T$151="Grand Total",AC150,Calculations!F$129)</f>
        <v>1.7339745962155608</v>
      </c>
      <c r="X150" s="2"/>
      <c r="Y150" s="2"/>
      <c r="AA150" s="1" t="s">
        <v>374</v>
      </c>
      <c r="AB150" s="212">
        <v>1.6811414225407044</v>
      </c>
      <c r="AC150" s="212">
        <v>1.6780399318215102</v>
      </c>
      <c r="AD150" s="212">
        <v>1.4249043868661686</v>
      </c>
      <c r="AE150" s="212">
        <v>0.66993430403315668</v>
      </c>
      <c r="AF150" s="212">
        <v>0.65151893539048467</v>
      </c>
      <c r="AG150" s="212">
        <v>0.57870378816136414</v>
      </c>
      <c r="AH150" s="212">
        <v>0.75609869329752488</v>
      </c>
      <c r="AI150" s="212">
        <v>0.74800822733080763</v>
      </c>
      <c r="AJ150" s="212">
        <v>4.0272958363716258</v>
      </c>
      <c r="AK150" s="212">
        <v>4.5866424803121291</v>
      </c>
      <c r="AL150" s="212">
        <v>1.6780399318215102</v>
      </c>
      <c r="AM150" s="212">
        <v>1.9017785893977122</v>
      </c>
      <c r="AN150" s="212">
        <v>1.0374651902615075</v>
      </c>
      <c r="AO150" s="212">
        <v>1.0108209686567755</v>
      </c>
      <c r="AP150" s="212">
        <v>3.3560798636430205</v>
      </c>
      <c r="AQ150" s="212">
        <v>1.110914538629818</v>
      </c>
      <c r="AR150" s="212">
        <v>1.6780399318215102</v>
      </c>
      <c r="AS150" s="212">
        <v>2.1814519113679633</v>
      </c>
      <c r="AT150" s="212">
        <v>1.4102251694625501</v>
      </c>
      <c r="AU150" s="212">
        <v>3.0764065416727693</v>
      </c>
      <c r="AV150" s="212">
        <v>0.57696933242587656</v>
      </c>
      <c r="AW150" s="212">
        <v>0.4474773151524028</v>
      </c>
      <c r="AX150" s="212">
        <v>1.9758331188020952</v>
      </c>
      <c r="AY150" s="212">
        <v>4.7544464734942791</v>
      </c>
      <c r="AZ150" s="212">
        <v>1.7339745962155608</v>
      </c>
      <c r="BA150" s="212">
        <v>1.2305626166691075</v>
      </c>
      <c r="BB150" s="212">
        <v>2.9645372128846685</v>
      </c>
      <c r="BC150" s="212">
        <v>1.2064167491726889</v>
      </c>
      <c r="BD150" s="212">
        <v>2.3218773856064368</v>
      </c>
      <c r="BE150" s="212">
        <v>0.87059523217305546</v>
      </c>
      <c r="BF150" s="212">
        <v>0</v>
      </c>
      <c r="BG150" s="212">
        <v>0</v>
      </c>
      <c r="BH150" s="212">
        <v>0</v>
      </c>
      <c r="BI150" s="212">
        <v>0</v>
      </c>
      <c r="BJ150" s="212">
        <v>0</v>
      </c>
      <c r="BK150" s="212">
        <v>0</v>
      </c>
      <c r="BL150" s="212">
        <v>0</v>
      </c>
      <c r="BM150" s="212">
        <v>0</v>
      </c>
      <c r="BN150" s="212">
        <v>0</v>
      </c>
      <c r="BO150" s="212">
        <v>0</v>
      </c>
      <c r="BP150" s="212">
        <v>0</v>
      </c>
      <c r="BQ150" s="212">
        <v>0</v>
      </c>
      <c r="BR150" s="212">
        <v>0</v>
      </c>
      <c r="BS150" s="212">
        <v>0</v>
      </c>
      <c r="BT150" s="212">
        <v>0</v>
      </c>
      <c r="BU150" s="212">
        <v>0</v>
      </c>
      <c r="BV150" s="212">
        <v>0</v>
      </c>
      <c r="BW150" s="212">
        <v>0</v>
      </c>
      <c r="BX150" s="212">
        <v>0</v>
      </c>
      <c r="BY150" s="212">
        <v>0</v>
      </c>
      <c r="BZ150" s="212">
        <v>0</v>
      </c>
      <c r="CA150" s="212">
        <v>0</v>
      </c>
      <c r="CB150" s="212">
        <v>0</v>
      </c>
      <c r="CC150" s="212">
        <v>0</v>
      </c>
      <c r="CD150" s="212">
        <v>0</v>
      </c>
      <c r="CE150" s="212">
        <v>0</v>
      </c>
      <c r="CF150" s="212">
        <v>0</v>
      </c>
      <c r="CG150" s="212">
        <v>0</v>
      </c>
      <c r="CH150" s="212">
        <v>0</v>
      </c>
      <c r="CI150" s="212">
        <v>0</v>
      </c>
      <c r="CJ150" s="212">
        <v>0</v>
      </c>
      <c r="CK150" s="212">
        <v>0</v>
      </c>
      <c r="CL150" s="212">
        <v>0</v>
      </c>
      <c r="CM150" s="212">
        <v>0</v>
      </c>
      <c r="CN150" s="212">
        <v>0</v>
      </c>
      <c r="CO150" s="212">
        <v>0</v>
      </c>
      <c r="CP150" s="212">
        <v>0</v>
      </c>
      <c r="CQ150" s="212">
        <v>0</v>
      </c>
      <c r="CR150" s="212">
        <v>0</v>
      </c>
      <c r="CS150" s="212">
        <v>0</v>
      </c>
      <c r="CT150" s="212">
        <v>0</v>
      </c>
      <c r="CU150" s="212">
        <v>0</v>
      </c>
      <c r="CV150" s="212">
        <v>0</v>
      </c>
      <c r="CW150" s="212">
        <v>0</v>
      </c>
      <c r="CX150" s="212">
        <v>0</v>
      </c>
      <c r="CY150" s="212">
        <v>0</v>
      </c>
      <c r="CZ150" s="212">
        <v>0</v>
      </c>
      <c r="DA150" s="212">
        <v>0</v>
      </c>
      <c r="DB150" s="212">
        <v>0</v>
      </c>
      <c r="DC150" s="212">
        <v>0</v>
      </c>
      <c r="DD150" s="212">
        <v>0</v>
      </c>
      <c r="DE150" s="212">
        <v>0</v>
      </c>
      <c r="DF150" s="212">
        <v>0</v>
      </c>
      <c r="DG150" s="212">
        <v>0</v>
      </c>
      <c r="DH150" s="212">
        <v>0</v>
      </c>
      <c r="DI150" s="212">
        <v>0</v>
      </c>
      <c r="DJ150" s="212">
        <v>0</v>
      </c>
      <c r="DK150" s="212">
        <v>0</v>
      </c>
      <c r="DL150" s="212">
        <v>0</v>
      </c>
      <c r="DM150" s="212">
        <v>0</v>
      </c>
      <c r="DN150" s="212">
        <v>0</v>
      </c>
      <c r="DO150" s="212">
        <v>0</v>
      </c>
      <c r="DP150" s="212">
        <v>0</v>
      </c>
      <c r="DQ150" s="212">
        <v>0</v>
      </c>
      <c r="DR150" s="212">
        <v>0</v>
      </c>
      <c r="DS150" s="212">
        <v>0</v>
      </c>
      <c r="DT150" s="212">
        <v>0</v>
      </c>
      <c r="DU150" s="212">
        <v>0</v>
      </c>
      <c r="DV150" s="212">
        <v>0</v>
      </c>
      <c r="DW150" s="212">
        <v>53.326200675456768</v>
      </c>
    </row>
    <row r="151" spans="3:130" x14ac:dyDescent="0.35">
      <c r="C151" s="120">
        <v>3</v>
      </c>
      <c r="D151" s="8"/>
      <c r="E151" s="141" t="str">
        <f>IF(ISBLANK(Calculations!C8), "Z_empty_row_"&amp;C151,Calculations!C8)</f>
        <v>Badghis</v>
      </c>
      <c r="F151" s="139">
        <f>F$147*(Calculations!$M8/Calculations!$M$5)</f>
        <v>1.6780399318215102</v>
      </c>
      <c r="G151" s="139">
        <f>G$147*(Calculations!$M8/Calculations!$M$5)</f>
        <v>1.5483870967741931</v>
      </c>
      <c r="H151" s="139">
        <f>H$147*(Calculations!$M8/Calculations!$M$5)</f>
        <v>1.6780399318215102</v>
      </c>
      <c r="I151" s="139">
        <f>I$147*(Calculations!$M8/Calculations!$M$5)</f>
        <v>2.0322580645161286</v>
      </c>
      <c r="J151" s="139">
        <f>J$147*(Calculations!$M8/Calculations!$M$5)</f>
        <v>2.5161290322580641</v>
      </c>
      <c r="K151" s="139">
        <f>K$147*(Calculations!$M8/Calculations!$M$5)</f>
        <v>2.9999999999999996</v>
      </c>
      <c r="L151" s="139">
        <f>L$147*(Calculations!$M8/Calculations!$M$5)</f>
        <v>3.3542181326946174</v>
      </c>
      <c r="M151" s="139">
        <f>M$147*(Calculations!$M8/Calculations!$M$5)</f>
        <v>3.4838709677419351</v>
      </c>
      <c r="N151" s="139">
        <f>N$147*(Calculations!$M8/Calculations!$M$5)</f>
        <v>3.3542181326946174</v>
      </c>
      <c r="O151" s="139">
        <f>O$147*(Calculations!$M8/Calculations!$M$5)</f>
        <v>2.9999999999999996</v>
      </c>
      <c r="P151" s="139">
        <f>P$147*(Calculations!$M8/Calculations!$M$5)</f>
        <v>2.5161290322580641</v>
      </c>
      <c r="Q151" s="139">
        <f>Q$147*(Calculations!$M8/Calculations!$M$5)</f>
        <v>2.0322580645161286</v>
      </c>
      <c r="R151" s="21"/>
      <c r="S151" s="152"/>
      <c r="T151" s="8" t="str">
        <f>AC149</f>
        <v>Badghis</v>
      </c>
      <c r="U151" s="18" t="s">
        <v>66</v>
      </c>
      <c r="V151" s="20">
        <f>IF(T$151="Grand Total",AC151,Calculations!G$129)</f>
        <v>1.5999999999999996</v>
      </c>
      <c r="X151" s="2"/>
      <c r="Y151" s="2"/>
      <c r="AA151" s="1" t="s">
        <v>375</v>
      </c>
      <c r="AB151" s="212">
        <v>1.5512489525139144</v>
      </c>
      <c r="AC151" s="212">
        <v>1.5483870967741931</v>
      </c>
      <c r="AD151" s="212">
        <v>1.3148099308730863</v>
      </c>
      <c r="AE151" s="212">
        <v>0.61817219744307994</v>
      </c>
      <c r="AF151" s="212">
        <v>0.60117968215907158</v>
      </c>
      <c r="AG151" s="212">
        <v>0.53399055734670919</v>
      </c>
      <c r="AH151" s="212">
        <v>0.69767914242594087</v>
      </c>
      <c r="AI151" s="212">
        <v>0.69021378187510007</v>
      </c>
      <c r="AJ151" s="212">
        <v>3.7161290322580638</v>
      </c>
      <c r="AK151" s="212">
        <v>4.2322580645161283</v>
      </c>
      <c r="AL151" s="212">
        <v>1.5483870967741931</v>
      </c>
      <c r="AM151" s="212">
        <v>1.7548387096774192</v>
      </c>
      <c r="AN151" s="212">
        <v>0.9573060113113987</v>
      </c>
      <c r="AO151" s="212">
        <v>0.93272044087650663</v>
      </c>
      <c r="AP151" s="212">
        <v>3.0967741935483861</v>
      </c>
      <c r="AQ151" s="212">
        <v>1.0250803360597456</v>
      </c>
      <c r="AR151" s="212">
        <v>1.5483870967741931</v>
      </c>
      <c r="AS151" s="212">
        <v>2.012903225806451</v>
      </c>
      <c r="AT151" s="212">
        <v>1.3012648951516577</v>
      </c>
      <c r="AU151" s="212">
        <v>2.8387096774193541</v>
      </c>
      <c r="AV151" s="212">
        <v>0.53239011338239917</v>
      </c>
      <c r="AW151" s="212">
        <v>0.4129032258064515</v>
      </c>
      <c r="AX151" s="212">
        <v>1.8231714564809849</v>
      </c>
      <c r="AY151" s="212">
        <v>4.3870967741935472</v>
      </c>
      <c r="AZ151" s="212">
        <v>1.5999999999999996</v>
      </c>
      <c r="BA151" s="212">
        <v>1.1354838709677415</v>
      </c>
      <c r="BB151" s="212">
        <v>2.7354838709677414</v>
      </c>
      <c r="BC151" s="212">
        <v>1.1132036206811526</v>
      </c>
      <c r="BD151" s="212">
        <v>2.1424788027912167</v>
      </c>
      <c r="BE151" s="212">
        <v>0.80332916901841522</v>
      </c>
      <c r="BF151" s="212">
        <v>0</v>
      </c>
      <c r="BG151" s="212">
        <v>0</v>
      </c>
      <c r="BH151" s="212">
        <v>0</v>
      </c>
      <c r="BI151" s="212">
        <v>0</v>
      </c>
      <c r="BJ151" s="212">
        <v>0</v>
      </c>
      <c r="BK151" s="212">
        <v>0</v>
      </c>
      <c r="BL151" s="212">
        <v>0</v>
      </c>
      <c r="BM151" s="212">
        <v>0</v>
      </c>
      <c r="BN151" s="212">
        <v>0</v>
      </c>
      <c r="BO151" s="212">
        <v>0</v>
      </c>
      <c r="BP151" s="212">
        <v>0</v>
      </c>
      <c r="BQ151" s="212">
        <v>0</v>
      </c>
      <c r="BR151" s="212">
        <v>0</v>
      </c>
      <c r="BS151" s="212">
        <v>0</v>
      </c>
      <c r="BT151" s="212">
        <v>0</v>
      </c>
      <c r="BU151" s="212">
        <v>0</v>
      </c>
      <c r="BV151" s="212">
        <v>0</v>
      </c>
      <c r="BW151" s="212">
        <v>0</v>
      </c>
      <c r="BX151" s="212">
        <v>0</v>
      </c>
      <c r="BY151" s="212">
        <v>0</v>
      </c>
      <c r="BZ151" s="212">
        <v>0</v>
      </c>
      <c r="CA151" s="212">
        <v>0</v>
      </c>
      <c r="CB151" s="212">
        <v>0</v>
      </c>
      <c r="CC151" s="212">
        <v>0</v>
      </c>
      <c r="CD151" s="212">
        <v>0</v>
      </c>
      <c r="CE151" s="212">
        <v>0</v>
      </c>
      <c r="CF151" s="212">
        <v>0</v>
      </c>
      <c r="CG151" s="212">
        <v>0</v>
      </c>
      <c r="CH151" s="212">
        <v>0</v>
      </c>
      <c r="CI151" s="212">
        <v>0</v>
      </c>
      <c r="CJ151" s="212">
        <v>0</v>
      </c>
      <c r="CK151" s="212">
        <v>0</v>
      </c>
      <c r="CL151" s="212">
        <v>0</v>
      </c>
      <c r="CM151" s="212">
        <v>0</v>
      </c>
      <c r="CN151" s="212">
        <v>0</v>
      </c>
      <c r="CO151" s="212">
        <v>0</v>
      </c>
      <c r="CP151" s="212">
        <v>0</v>
      </c>
      <c r="CQ151" s="212">
        <v>0</v>
      </c>
      <c r="CR151" s="212">
        <v>0</v>
      </c>
      <c r="CS151" s="212">
        <v>0</v>
      </c>
      <c r="CT151" s="212">
        <v>0</v>
      </c>
      <c r="CU151" s="212">
        <v>0</v>
      </c>
      <c r="CV151" s="212">
        <v>0</v>
      </c>
      <c r="CW151" s="212">
        <v>0</v>
      </c>
      <c r="CX151" s="212">
        <v>0</v>
      </c>
      <c r="CY151" s="212">
        <v>0</v>
      </c>
      <c r="CZ151" s="212">
        <v>0</v>
      </c>
      <c r="DA151" s="212">
        <v>0</v>
      </c>
      <c r="DB151" s="212">
        <v>0</v>
      </c>
      <c r="DC151" s="212">
        <v>0</v>
      </c>
      <c r="DD151" s="212">
        <v>0</v>
      </c>
      <c r="DE151" s="212">
        <v>0</v>
      </c>
      <c r="DF151" s="212">
        <v>0</v>
      </c>
      <c r="DG151" s="212">
        <v>0</v>
      </c>
      <c r="DH151" s="212">
        <v>0</v>
      </c>
      <c r="DI151" s="212">
        <v>0</v>
      </c>
      <c r="DJ151" s="212">
        <v>0</v>
      </c>
      <c r="DK151" s="212">
        <v>0</v>
      </c>
      <c r="DL151" s="212">
        <v>0</v>
      </c>
      <c r="DM151" s="212">
        <v>0</v>
      </c>
      <c r="DN151" s="212">
        <v>0</v>
      </c>
      <c r="DO151" s="212">
        <v>0</v>
      </c>
      <c r="DP151" s="212">
        <v>0</v>
      </c>
      <c r="DQ151" s="212">
        <v>0</v>
      </c>
      <c r="DR151" s="212">
        <v>0</v>
      </c>
      <c r="DS151" s="212">
        <v>0</v>
      </c>
      <c r="DT151" s="212">
        <v>0</v>
      </c>
      <c r="DU151" s="212">
        <v>0</v>
      </c>
      <c r="DV151" s="212">
        <v>0</v>
      </c>
      <c r="DW151" s="212">
        <v>49.205981025874237</v>
      </c>
    </row>
    <row r="152" spans="3:130" x14ac:dyDescent="0.35">
      <c r="C152" s="120">
        <v>4</v>
      </c>
      <c r="D152" s="8"/>
      <c r="E152" s="141" t="str">
        <f>IF(ISBLANK(Calculations!C9), "Z_empty_row_"&amp;C152,Calculations!C9)</f>
        <v>Baghlan</v>
      </c>
      <c r="F152" s="140">
        <f>F$147*(Calculations!$M9/Calculations!$M$5)</f>
        <v>1.4249043868661686</v>
      </c>
      <c r="G152" s="140">
        <f>G$147*(Calculations!$M9/Calculations!$M$5)</f>
        <v>1.3148099308730863</v>
      </c>
      <c r="H152" s="140">
        <f>H$147*(Calculations!$M9/Calculations!$M$5)</f>
        <v>1.4249043868661686</v>
      </c>
      <c r="I152" s="140">
        <f>I$147*(Calculations!$M9/Calculations!$M$5)</f>
        <v>1.7256880342709258</v>
      </c>
      <c r="J152" s="140">
        <f>J$147*(Calculations!$M9/Calculations!$M$5)</f>
        <v>2.1365661376687655</v>
      </c>
      <c r="K152" s="140">
        <f>K$147*(Calculations!$M9/Calculations!$M$5)</f>
        <v>2.5474442410666049</v>
      </c>
      <c r="L152" s="140">
        <f>L$147*(Calculations!$M9/Calculations!$M$5)</f>
        <v>2.8482278884713619</v>
      </c>
      <c r="M152" s="140">
        <f>M$147*(Calculations!$M9/Calculations!$M$5)</f>
        <v>2.9583223444644444</v>
      </c>
      <c r="N152" s="140">
        <f>N$147*(Calculations!$M9/Calculations!$M$5)</f>
        <v>2.8482278884713619</v>
      </c>
      <c r="O152" s="140">
        <f>O$147*(Calculations!$M9/Calculations!$M$5)</f>
        <v>2.5474442410666049</v>
      </c>
      <c r="P152" s="140">
        <f>P$147*(Calculations!$M9/Calculations!$M$5)</f>
        <v>2.1365661376687655</v>
      </c>
      <c r="Q152" s="140">
        <f>Q$147*(Calculations!$M9/Calculations!$M$5)</f>
        <v>1.7256880342709258</v>
      </c>
      <c r="R152" s="21"/>
      <c r="S152" s="152"/>
      <c r="T152" s="8"/>
      <c r="U152" s="18" t="s">
        <v>67</v>
      </c>
      <c r="V152" s="20">
        <f>IF(T$151="Grand Total",AC152,Calculations!H$129)</f>
        <v>1.7339745962155608</v>
      </c>
      <c r="X152" s="2"/>
      <c r="Y152" s="2"/>
      <c r="AA152" s="1" t="s">
        <v>376</v>
      </c>
      <c r="AB152" s="212">
        <v>1.6811414225407044</v>
      </c>
      <c r="AC152" s="212">
        <v>1.6780399318215102</v>
      </c>
      <c r="AD152" s="212">
        <v>1.4249043868661686</v>
      </c>
      <c r="AE152" s="212">
        <v>0.66993430403315668</v>
      </c>
      <c r="AF152" s="212">
        <v>0.65151893539048467</v>
      </c>
      <c r="AG152" s="212">
        <v>0.57870378816136414</v>
      </c>
      <c r="AH152" s="212">
        <v>0.75609869329752488</v>
      </c>
      <c r="AI152" s="212">
        <v>0.74800822733080763</v>
      </c>
      <c r="AJ152" s="212">
        <v>4.0272958363716258</v>
      </c>
      <c r="AK152" s="212">
        <v>4.5866424803121291</v>
      </c>
      <c r="AL152" s="212">
        <v>1.6780399318215102</v>
      </c>
      <c r="AM152" s="212">
        <v>1.9017785893977122</v>
      </c>
      <c r="AN152" s="212">
        <v>1.0374651902615075</v>
      </c>
      <c r="AO152" s="212">
        <v>1.0108209686567755</v>
      </c>
      <c r="AP152" s="212">
        <v>3.3560798636430205</v>
      </c>
      <c r="AQ152" s="212">
        <v>1.110914538629818</v>
      </c>
      <c r="AR152" s="212">
        <v>1.6780399318215102</v>
      </c>
      <c r="AS152" s="212">
        <v>2.1814519113679633</v>
      </c>
      <c r="AT152" s="212">
        <v>1.4102251694625501</v>
      </c>
      <c r="AU152" s="212">
        <v>3.0764065416727693</v>
      </c>
      <c r="AV152" s="212">
        <v>0.57696933242587656</v>
      </c>
      <c r="AW152" s="212">
        <v>0.4474773151524028</v>
      </c>
      <c r="AX152" s="212">
        <v>1.9758331188020952</v>
      </c>
      <c r="AY152" s="212">
        <v>4.7544464734942791</v>
      </c>
      <c r="AZ152" s="212">
        <v>1.7339745962155608</v>
      </c>
      <c r="BA152" s="212">
        <v>1.2305626166691075</v>
      </c>
      <c r="BB152" s="212">
        <v>2.9645372128846685</v>
      </c>
      <c r="BC152" s="212">
        <v>1.2064167491726889</v>
      </c>
      <c r="BD152" s="212">
        <v>2.3218773856064368</v>
      </c>
      <c r="BE152" s="212">
        <v>0.87059523217305546</v>
      </c>
      <c r="BF152" s="212">
        <v>0</v>
      </c>
      <c r="BG152" s="212">
        <v>0</v>
      </c>
      <c r="BH152" s="212">
        <v>0</v>
      </c>
      <c r="BI152" s="212">
        <v>0</v>
      </c>
      <c r="BJ152" s="212">
        <v>0</v>
      </c>
      <c r="BK152" s="212">
        <v>0</v>
      </c>
      <c r="BL152" s="212">
        <v>0</v>
      </c>
      <c r="BM152" s="212">
        <v>0</v>
      </c>
      <c r="BN152" s="212">
        <v>0</v>
      </c>
      <c r="BO152" s="212">
        <v>0</v>
      </c>
      <c r="BP152" s="212">
        <v>0</v>
      </c>
      <c r="BQ152" s="212">
        <v>0</v>
      </c>
      <c r="BR152" s="212">
        <v>0</v>
      </c>
      <c r="BS152" s="212">
        <v>0</v>
      </c>
      <c r="BT152" s="212">
        <v>0</v>
      </c>
      <c r="BU152" s="212">
        <v>0</v>
      </c>
      <c r="BV152" s="212">
        <v>0</v>
      </c>
      <c r="BW152" s="212">
        <v>0</v>
      </c>
      <c r="BX152" s="212">
        <v>0</v>
      </c>
      <c r="BY152" s="212">
        <v>0</v>
      </c>
      <c r="BZ152" s="212">
        <v>0</v>
      </c>
      <c r="CA152" s="212">
        <v>0</v>
      </c>
      <c r="CB152" s="212">
        <v>0</v>
      </c>
      <c r="CC152" s="212">
        <v>0</v>
      </c>
      <c r="CD152" s="212">
        <v>0</v>
      </c>
      <c r="CE152" s="212">
        <v>0</v>
      </c>
      <c r="CF152" s="212">
        <v>0</v>
      </c>
      <c r="CG152" s="212">
        <v>0</v>
      </c>
      <c r="CH152" s="212">
        <v>0</v>
      </c>
      <c r="CI152" s="212">
        <v>0</v>
      </c>
      <c r="CJ152" s="212">
        <v>0</v>
      </c>
      <c r="CK152" s="212">
        <v>0</v>
      </c>
      <c r="CL152" s="212">
        <v>0</v>
      </c>
      <c r="CM152" s="212">
        <v>0</v>
      </c>
      <c r="CN152" s="212">
        <v>0</v>
      </c>
      <c r="CO152" s="212">
        <v>0</v>
      </c>
      <c r="CP152" s="212">
        <v>0</v>
      </c>
      <c r="CQ152" s="212">
        <v>0</v>
      </c>
      <c r="CR152" s="212">
        <v>0</v>
      </c>
      <c r="CS152" s="212">
        <v>0</v>
      </c>
      <c r="CT152" s="212">
        <v>0</v>
      </c>
      <c r="CU152" s="212">
        <v>0</v>
      </c>
      <c r="CV152" s="212">
        <v>0</v>
      </c>
      <c r="CW152" s="212">
        <v>0</v>
      </c>
      <c r="CX152" s="212">
        <v>0</v>
      </c>
      <c r="CY152" s="212">
        <v>0</v>
      </c>
      <c r="CZ152" s="212">
        <v>0</v>
      </c>
      <c r="DA152" s="212">
        <v>0</v>
      </c>
      <c r="DB152" s="212">
        <v>0</v>
      </c>
      <c r="DC152" s="212">
        <v>0</v>
      </c>
      <c r="DD152" s="212">
        <v>0</v>
      </c>
      <c r="DE152" s="212">
        <v>0</v>
      </c>
      <c r="DF152" s="212">
        <v>0</v>
      </c>
      <c r="DG152" s="212">
        <v>0</v>
      </c>
      <c r="DH152" s="212">
        <v>0</v>
      </c>
      <c r="DI152" s="212">
        <v>0</v>
      </c>
      <c r="DJ152" s="212">
        <v>0</v>
      </c>
      <c r="DK152" s="212">
        <v>0</v>
      </c>
      <c r="DL152" s="212">
        <v>0</v>
      </c>
      <c r="DM152" s="212">
        <v>0</v>
      </c>
      <c r="DN152" s="212">
        <v>0</v>
      </c>
      <c r="DO152" s="212">
        <v>0</v>
      </c>
      <c r="DP152" s="212">
        <v>0</v>
      </c>
      <c r="DQ152" s="212">
        <v>0</v>
      </c>
      <c r="DR152" s="212">
        <v>0</v>
      </c>
      <c r="DS152" s="212">
        <v>0</v>
      </c>
      <c r="DT152" s="212">
        <v>0</v>
      </c>
      <c r="DU152" s="212">
        <v>0</v>
      </c>
      <c r="DV152" s="212">
        <v>0</v>
      </c>
      <c r="DW152" s="212">
        <v>53.326200675456768</v>
      </c>
      <c r="DX152" s="164"/>
      <c r="DY152" s="164"/>
      <c r="DZ152" s="164"/>
    </row>
    <row r="153" spans="3:130" x14ac:dyDescent="0.35">
      <c r="C153" s="120">
        <v>5</v>
      </c>
      <c r="D153" s="8"/>
      <c r="E153" s="141" t="str">
        <f>IF(ISBLANK(Calculations!C10), "Z_empty_row_"&amp;C153,Calculations!C10)</f>
        <v>Balkh</v>
      </c>
      <c r="F153" s="139">
        <f>F$147*(Calculations!$M10/Calculations!$M$5)</f>
        <v>0.66993430403315668</v>
      </c>
      <c r="G153" s="139">
        <f>G$147*(Calculations!$M10/Calculations!$M$5)</f>
        <v>0.61817219744307994</v>
      </c>
      <c r="H153" s="139">
        <f>H$147*(Calculations!$M10/Calculations!$M$5)</f>
        <v>0.66993430403315668</v>
      </c>
      <c r="I153" s="139">
        <f>I$147*(Calculations!$M10/Calculations!$M$5)</f>
        <v>0.81135100914404246</v>
      </c>
      <c r="J153" s="139">
        <f>J$147*(Calculations!$M10/Calculations!$M$5)</f>
        <v>1.0045298208450049</v>
      </c>
      <c r="K153" s="139">
        <f>K$147*(Calculations!$M10/Calculations!$M$5)</f>
        <v>1.1977086325459674</v>
      </c>
      <c r="L153" s="139">
        <f>L$147*(Calculations!$M10/Calculations!$M$5)</f>
        <v>1.3391253376568533</v>
      </c>
      <c r="M153" s="139">
        <f>M$147*(Calculations!$M10/Calculations!$M$5)</f>
        <v>1.3908874442469299</v>
      </c>
      <c r="N153" s="139">
        <f>N$147*(Calculations!$M10/Calculations!$M$5)</f>
        <v>1.3391253376568533</v>
      </c>
      <c r="O153" s="139">
        <f>O$147*(Calculations!$M10/Calculations!$M$5)</f>
        <v>1.1977086325459674</v>
      </c>
      <c r="P153" s="139">
        <f>P$147*(Calculations!$M10/Calculations!$M$5)</f>
        <v>1.0045298208450049</v>
      </c>
      <c r="Q153" s="139">
        <f>Q$147*(Calculations!$M10/Calculations!$M$5)</f>
        <v>0.81135100914404246</v>
      </c>
      <c r="R153" s="21"/>
      <c r="S153" s="152"/>
      <c r="T153" s="8"/>
      <c r="U153" s="18" t="s">
        <v>68</v>
      </c>
      <c r="V153" s="20">
        <f>IF(T$151="Grand Total",AC153,Calculations!I$129)</f>
        <v>2.0999999999999996</v>
      </c>
      <c r="X153" s="20"/>
      <c r="Y153" s="2"/>
      <c r="AA153" s="1" t="s">
        <v>377</v>
      </c>
      <c r="AB153" s="212">
        <v>2.0360142501745129</v>
      </c>
      <c r="AC153" s="212">
        <v>2.0322580645161286</v>
      </c>
      <c r="AD153" s="212">
        <v>1.7256880342709258</v>
      </c>
      <c r="AE153" s="212">
        <v>0.81135100914404246</v>
      </c>
      <c r="AF153" s="212">
        <v>0.7890483328337814</v>
      </c>
      <c r="AG153" s="212">
        <v>0.70086260651755583</v>
      </c>
      <c r="AH153" s="212">
        <v>0.91570387443404744</v>
      </c>
      <c r="AI153" s="212">
        <v>0.90590558871106897</v>
      </c>
      <c r="AJ153" s="212">
        <v>4.8774193548387093</v>
      </c>
      <c r="AK153" s="212">
        <v>5.5548387096774192</v>
      </c>
      <c r="AL153" s="212">
        <v>2.0322580645161286</v>
      </c>
      <c r="AM153" s="212">
        <v>2.3032258064516129</v>
      </c>
      <c r="AN153" s="212">
        <v>1.2564641398462109</v>
      </c>
      <c r="AO153" s="212">
        <v>1.2241955786504151</v>
      </c>
      <c r="AP153" s="212">
        <v>4.0645161290322571</v>
      </c>
      <c r="AQ153" s="212">
        <v>1.3454179410784159</v>
      </c>
      <c r="AR153" s="212">
        <v>2.0322580645161286</v>
      </c>
      <c r="AS153" s="212">
        <v>2.641935483870967</v>
      </c>
      <c r="AT153" s="212">
        <v>1.7079101748865508</v>
      </c>
      <c r="AU153" s="212">
        <v>3.7258064516129026</v>
      </c>
      <c r="AV153" s="212">
        <v>0.698762023814399</v>
      </c>
      <c r="AW153" s="212">
        <v>0.54193548387096768</v>
      </c>
      <c r="AX153" s="212">
        <v>2.3929125366312927</v>
      </c>
      <c r="AY153" s="212">
        <v>5.7580645161290311</v>
      </c>
      <c r="AZ153" s="212">
        <v>2.0999999999999996</v>
      </c>
      <c r="BA153" s="212">
        <v>1.490322580645161</v>
      </c>
      <c r="BB153" s="212">
        <v>3.5903225806451609</v>
      </c>
      <c r="BC153" s="212">
        <v>1.4610797521440129</v>
      </c>
      <c r="BD153" s="212">
        <v>2.8120034286634721</v>
      </c>
      <c r="BE153" s="212">
        <v>1.0543695343366699</v>
      </c>
      <c r="BF153" s="212">
        <v>0</v>
      </c>
      <c r="BG153" s="212">
        <v>0</v>
      </c>
      <c r="BH153" s="212">
        <v>0</v>
      </c>
      <c r="BI153" s="212">
        <v>0</v>
      </c>
      <c r="BJ153" s="212">
        <v>0</v>
      </c>
      <c r="BK153" s="212">
        <v>0</v>
      </c>
      <c r="BL153" s="212">
        <v>0</v>
      </c>
      <c r="BM153" s="212">
        <v>0</v>
      </c>
      <c r="BN153" s="212">
        <v>0</v>
      </c>
      <c r="BO153" s="212">
        <v>0</v>
      </c>
      <c r="BP153" s="212">
        <v>0</v>
      </c>
      <c r="BQ153" s="212">
        <v>0</v>
      </c>
      <c r="BR153" s="212">
        <v>0</v>
      </c>
      <c r="BS153" s="212">
        <v>0</v>
      </c>
      <c r="BT153" s="212">
        <v>0</v>
      </c>
      <c r="BU153" s="212">
        <v>0</v>
      </c>
      <c r="BV153" s="212">
        <v>0</v>
      </c>
      <c r="BW153" s="212">
        <v>0</v>
      </c>
      <c r="BX153" s="212">
        <v>0</v>
      </c>
      <c r="BY153" s="212">
        <v>0</v>
      </c>
      <c r="BZ153" s="212">
        <v>0</v>
      </c>
      <c r="CA153" s="212">
        <v>0</v>
      </c>
      <c r="CB153" s="212">
        <v>0</v>
      </c>
      <c r="CC153" s="212">
        <v>0</v>
      </c>
      <c r="CD153" s="212">
        <v>0</v>
      </c>
      <c r="CE153" s="212">
        <v>0</v>
      </c>
      <c r="CF153" s="212">
        <v>0</v>
      </c>
      <c r="CG153" s="212">
        <v>0</v>
      </c>
      <c r="CH153" s="212">
        <v>0</v>
      </c>
      <c r="CI153" s="212">
        <v>0</v>
      </c>
      <c r="CJ153" s="212">
        <v>0</v>
      </c>
      <c r="CK153" s="212">
        <v>0</v>
      </c>
      <c r="CL153" s="212">
        <v>0</v>
      </c>
      <c r="CM153" s="212">
        <v>0</v>
      </c>
      <c r="CN153" s="212">
        <v>0</v>
      </c>
      <c r="CO153" s="212">
        <v>0</v>
      </c>
      <c r="CP153" s="212">
        <v>0</v>
      </c>
      <c r="CQ153" s="212">
        <v>0</v>
      </c>
      <c r="CR153" s="212">
        <v>0</v>
      </c>
      <c r="CS153" s="212">
        <v>0</v>
      </c>
      <c r="CT153" s="212">
        <v>0</v>
      </c>
      <c r="CU153" s="212">
        <v>0</v>
      </c>
      <c r="CV153" s="212">
        <v>0</v>
      </c>
      <c r="CW153" s="212">
        <v>0</v>
      </c>
      <c r="CX153" s="212">
        <v>0</v>
      </c>
      <c r="CY153" s="212">
        <v>0</v>
      </c>
      <c r="CZ153" s="212">
        <v>0</v>
      </c>
      <c r="DA153" s="212">
        <v>0</v>
      </c>
      <c r="DB153" s="212">
        <v>0</v>
      </c>
      <c r="DC153" s="212">
        <v>0</v>
      </c>
      <c r="DD153" s="212">
        <v>0</v>
      </c>
      <c r="DE153" s="212">
        <v>0</v>
      </c>
      <c r="DF153" s="212">
        <v>0</v>
      </c>
      <c r="DG153" s="212">
        <v>0</v>
      </c>
      <c r="DH153" s="212">
        <v>0</v>
      </c>
      <c r="DI153" s="212">
        <v>0</v>
      </c>
      <c r="DJ153" s="212">
        <v>0</v>
      </c>
      <c r="DK153" s="212">
        <v>0</v>
      </c>
      <c r="DL153" s="212">
        <v>0</v>
      </c>
      <c r="DM153" s="212">
        <v>0</v>
      </c>
      <c r="DN153" s="212">
        <v>0</v>
      </c>
      <c r="DO153" s="212">
        <v>0</v>
      </c>
      <c r="DP153" s="212">
        <v>0</v>
      </c>
      <c r="DQ153" s="212">
        <v>0</v>
      </c>
      <c r="DR153" s="212">
        <v>0</v>
      </c>
      <c r="DS153" s="212">
        <v>0</v>
      </c>
      <c r="DT153" s="212">
        <v>0</v>
      </c>
      <c r="DU153" s="212">
        <v>0</v>
      </c>
      <c r="DV153" s="212">
        <v>0</v>
      </c>
      <c r="DW153" s="212">
        <v>64.58285009645995</v>
      </c>
      <c r="DX153" s="164"/>
      <c r="DY153" s="164"/>
      <c r="DZ153" s="164"/>
    </row>
    <row r="154" spans="3:130" x14ac:dyDescent="0.35">
      <c r="C154" s="120">
        <v>6</v>
      </c>
      <c r="D154" s="8"/>
      <c r="E154" s="141" t="str">
        <f>IF(ISBLANK(Calculations!C11), "Z_empty_row_"&amp;C154,Calculations!C11)</f>
        <v>Bamyan</v>
      </c>
      <c r="F154" s="140">
        <f>F$147*(Calculations!$M11/Calculations!$M$5)</f>
        <v>0.65151893539048467</v>
      </c>
      <c r="G154" s="140">
        <f>G$147*(Calculations!$M11/Calculations!$M$5)</f>
        <v>0.60117968215907158</v>
      </c>
      <c r="H154" s="140">
        <f>H$147*(Calculations!$M11/Calculations!$M$5)</f>
        <v>0.65151893539048467</v>
      </c>
      <c r="I154" s="140">
        <f>I$147*(Calculations!$M11/Calculations!$M$5)</f>
        <v>0.7890483328337814</v>
      </c>
      <c r="J154" s="140">
        <f>J$147*(Calculations!$M11/Calculations!$M$5)</f>
        <v>0.97691698350849132</v>
      </c>
      <c r="K154" s="140">
        <f>K$147*(Calculations!$M11/Calculations!$M$5)</f>
        <v>1.1647856341832012</v>
      </c>
      <c r="L154" s="140">
        <f>L$147*(Calculations!$M11/Calculations!$M$5)</f>
        <v>1.302315031626498</v>
      </c>
      <c r="M154" s="140">
        <f>M$147*(Calculations!$M11/Calculations!$M$5)</f>
        <v>1.3526542848579111</v>
      </c>
      <c r="N154" s="140">
        <f>N$147*(Calculations!$M11/Calculations!$M$5)</f>
        <v>1.302315031626498</v>
      </c>
      <c r="O154" s="140">
        <f>O$147*(Calculations!$M11/Calculations!$M$5)</f>
        <v>1.1647856341832012</v>
      </c>
      <c r="P154" s="140">
        <f>P$147*(Calculations!$M11/Calculations!$M$5)</f>
        <v>0.97691698350849132</v>
      </c>
      <c r="Q154" s="140">
        <f>Q$147*(Calculations!$M11/Calculations!$M$5)</f>
        <v>0.7890483328337814</v>
      </c>
      <c r="R154" s="21"/>
      <c r="S154" s="152"/>
      <c r="T154" s="8"/>
      <c r="U154" s="18" t="s">
        <v>69</v>
      </c>
      <c r="V154" s="20">
        <f>IF(T$151="Grand Total",AC154,Calculations!J$129)</f>
        <v>2.5999999999999996</v>
      </c>
      <c r="X154" s="20"/>
      <c r="Y154" s="2"/>
      <c r="AA154" s="1" t="s">
        <v>378</v>
      </c>
      <c r="AB154" s="212">
        <v>2.5207795478351112</v>
      </c>
      <c r="AC154" s="212">
        <v>2.5161290322580641</v>
      </c>
      <c r="AD154" s="212">
        <v>2.1365661376687655</v>
      </c>
      <c r="AE154" s="212">
        <v>1.0045298208450049</v>
      </c>
      <c r="AF154" s="212">
        <v>0.97691698350849132</v>
      </c>
      <c r="AG154" s="212">
        <v>0.86773465568840258</v>
      </c>
      <c r="AH154" s="212">
        <v>1.1337286064421541</v>
      </c>
      <c r="AI154" s="212">
        <v>1.1215973955470377</v>
      </c>
      <c r="AJ154" s="212">
        <v>6.0387096774193543</v>
      </c>
      <c r="AK154" s="212">
        <v>6.8774193548387093</v>
      </c>
      <c r="AL154" s="212">
        <v>2.5161290322580641</v>
      </c>
      <c r="AM154" s="212">
        <v>2.8516129032258064</v>
      </c>
      <c r="AN154" s="212">
        <v>1.555622268381023</v>
      </c>
      <c r="AO154" s="212">
        <v>1.5156707164243233</v>
      </c>
      <c r="AP154" s="212">
        <v>5.0322580645161281</v>
      </c>
      <c r="AQ154" s="212">
        <v>1.6657555460970865</v>
      </c>
      <c r="AR154" s="212">
        <v>2.5161290322580641</v>
      </c>
      <c r="AS154" s="212">
        <v>3.270967741935483</v>
      </c>
      <c r="AT154" s="212">
        <v>2.1145554546214438</v>
      </c>
      <c r="AU154" s="212">
        <v>4.6129032258064511</v>
      </c>
      <c r="AV154" s="212">
        <v>0.86513393424639873</v>
      </c>
      <c r="AW154" s="212">
        <v>0.67096774193548381</v>
      </c>
      <c r="AX154" s="212">
        <v>2.9626536167816004</v>
      </c>
      <c r="AY154" s="212">
        <v>7.1290322580645142</v>
      </c>
      <c r="AZ154" s="212">
        <v>2.5999999999999996</v>
      </c>
      <c r="BA154" s="212">
        <v>1.8451612903225802</v>
      </c>
      <c r="BB154" s="212">
        <v>4.4451612903225799</v>
      </c>
      <c r="BC154" s="212">
        <v>1.8089558836068733</v>
      </c>
      <c r="BD154" s="212">
        <v>3.4815280545357274</v>
      </c>
      <c r="BE154" s="212">
        <v>1.3054098996549248</v>
      </c>
      <c r="BF154" s="212">
        <v>0</v>
      </c>
      <c r="BG154" s="212">
        <v>0</v>
      </c>
      <c r="BH154" s="212">
        <v>0</v>
      </c>
      <c r="BI154" s="212">
        <v>0</v>
      </c>
      <c r="BJ154" s="212">
        <v>0</v>
      </c>
      <c r="BK154" s="212">
        <v>0</v>
      </c>
      <c r="BL154" s="212">
        <v>0</v>
      </c>
      <c r="BM154" s="212">
        <v>0</v>
      </c>
      <c r="BN154" s="212">
        <v>0</v>
      </c>
      <c r="BO154" s="212">
        <v>0</v>
      </c>
      <c r="BP154" s="212">
        <v>0</v>
      </c>
      <c r="BQ154" s="212">
        <v>0</v>
      </c>
      <c r="BR154" s="212">
        <v>0</v>
      </c>
      <c r="BS154" s="212">
        <v>0</v>
      </c>
      <c r="BT154" s="212">
        <v>0</v>
      </c>
      <c r="BU154" s="212">
        <v>0</v>
      </c>
      <c r="BV154" s="212">
        <v>0</v>
      </c>
      <c r="BW154" s="212">
        <v>0</v>
      </c>
      <c r="BX154" s="212">
        <v>0</v>
      </c>
      <c r="BY154" s="212">
        <v>0</v>
      </c>
      <c r="BZ154" s="212">
        <v>0</v>
      </c>
      <c r="CA154" s="212">
        <v>0</v>
      </c>
      <c r="CB154" s="212">
        <v>0</v>
      </c>
      <c r="CC154" s="212">
        <v>0</v>
      </c>
      <c r="CD154" s="212">
        <v>0</v>
      </c>
      <c r="CE154" s="212">
        <v>0</v>
      </c>
      <c r="CF154" s="212">
        <v>0</v>
      </c>
      <c r="CG154" s="212">
        <v>0</v>
      </c>
      <c r="CH154" s="212">
        <v>0</v>
      </c>
      <c r="CI154" s="212">
        <v>0</v>
      </c>
      <c r="CJ154" s="212">
        <v>0</v>
      </c>
      <c r="CK154" s="212">
        <v>0</v>
      </c>
      <c r="CL154" s="212">
        <v>0</v>
      </c>
      <c r="CM154" s="212">
        <v>0</v>
      </c>
      <c r="CN154" s="212">
        <v>0</v>
      </c>
      <c r="CO154" s="212">
        <v>0</v>
      </c>
      <c r="CP154" s="212">
        <v>0</v>
      </c>
      <c r="CQ154" s="212">
        <v>0</v>
      </c>
      <c r="CR154" s="212">
        <v>0</v>
      </c>
      <c r="CS154" s="212">
        <v>0</v>
      </c>
      <c r="CT154" s="212">
        <v>0</v>
      </c>
      <c r="CU154" s="212">
        <v>0</v>
      </c>
      <c r="CV154" s="212">
        <v>0</v>
      </c>
      <c r="CW154" s="212">
        <v>0</v>
      </c>
      <c r="CX154" s="212">
        <v>0</v>
      </c>
      <c r="CY154" s="212">
        <v>0</v>
      </c>
      <c r="CZ154" s="212">
        <v>0</v>
      </c>
      <c r="DA154" s="212">
        <v>0</v>
      </c>
      <c r="DB154" s="212">
        <v>0</v>
      </c>
      <c r="DC154" s="212">
        <v>0</v>
      </c>
      <c r="DD154" s="212">
        <v>0</v>
      </c>
      <c r="DE154" s="212">
        <v>0</v>
      </c>
      <c r="DF154" s="212">
        <v>0</v>
      </c>
      <c r="DG154" s="212">
        <v>0</v>
      </c>
      <c r="DH154" s="212">
        <v>0</v>
      </c>
      <c r="DI154" s="212">
        <v>0</v>
      </c>
      <c r="DJ154" s="212">
        <v>0</v>
      </c>
      <c r="DK154" s="212">
        <v>0</v>
      </c>
      <c r="DL154" s="212">
        <v>0</v>
      </c>
      <c r="DM154" s="212">
        <v>0</v>
      </c>
      <c r="DN154" s="212">
        <v>0</v>
      </c>
      <c r="DO154" s="212">
        <v>0</v>
      </c>
      <c r="DP154" s="212">
        <v>0</v>
      </c>
      <c r="DQ154" s="212">
        <v>0</v>
      </c>
      <c r="DR154" s="212">
        <v>0</v>
      </c>
      <c r="DS154" s="212">
        <v>0</v>
      </c>
      <c r="DT154" s="212">
        <v>0</v>
      </c>
      <c r="DU154" s="212">
        <v>0</v>
      </c>
      <c r="DV154" s="212">
        <v>0</v>
      </c>
      <c r="DW154" s="212">
        <v>79.959719167045648</v>
      </c>
      <c r="DX154" s="164"/>
      <c r="DY154" s="164"/>
      <c r="DZ154" s="164"/>
    </row>
    <row r="155" spans="3:130" x14ac:dyDescent="0.35">
      <c r="C155" s="120">
        <v>7</v>
      </c>
      <c r="D155" s="8"/>
      <c r="E155" s="141" t="str">
        <f>IF(ISBLANK(Calculations!C12), "Z_empty_row_"&amp;C155,Calculations!C12)</f>
        <v>Dykundi</v>
      </c>
      <c r="F155" s="139">
        <f>F$147*(Calculations!$M12/Calculations!$M$5)</f>
        <v>0.57870378816136414</v>
      </c>
      <c r="G155" s="139">
        <f>G$147*(Calculations!$M12/Calculations!$M$5)</f>
        <v>0.53399055734670919</v>
      </c>
      <c r="H155" s="139">
        <f>H$147*(Calculations!$M12/Calculations!$M$5)</f>
        <v>0.57870378816136414</v>
      </c>
      <c r="I155" s="139">
        <f>I$147*(Calculations!$M12/Calculations!$M$5)</f>
        <v>0.70086260651755583</v>
      </c>
      <c r="J155" s="139">
        <f>J$147*(Calculations!$M12/Calculations!$M$5)</f>
        <v>0.86773465568840258</v>
      </c>
      <c r="K155" s="139">
        <f>K$147*(Calculations!$M12/Calculations!$M$5)</f>
        <v>1.0346067048592491</v>
      </c>
      <c r="L155" s="139">
        <f>L$147*(Calculations!$M12/Calculations!$M$5)</f>
        <v>1.156765523215441</v>
      </c>
      <c r="M155" s="139">
        <f>M$147*(Calculations!$M12/Calculations!$M$5)</f>
        <v>1.201478754030096</v>
      </c>
      <c r="N155" s="139">
        <f>N$147*(Calculations!$M12/Calculations!$M$5)</f>
        <v>1.156765523215441</v>
      </c>
      <c r="O155" s="139">
        <f>O$147*(Calculations!$M12/Calculations!$M$5)</f>
        <v>1.0346067048592491</v>
      </c>
      <c r="P155" s="139">
        <f>P$147*(Calculations!$M12/Calculations!$M$5)</f>
        <v>0.86773465568840258</v>
      </c>
      <c r="Q155" s="139">
        <f>Q$147*(Calculations!$M12/Calculations!$M$5)</f>
        <v>0.70086260651755583</v>
      </c>
      <c r="R155" s="21"/>
      <c r="S155" s="152"/>
      <c r="T155" s="8"/>
      <c r="U155" s="18" t="s">
        <v>70</v>
      </c>
      <c r="V155" s="20">
        <f>IF(T$151="Grand Total",AC155,Calculations!K$129)</f>
        <v>3.0999999999999996</v>
      </c>
      <c r="X155" s="20"/>
      <c r="Y155" s="2"/>
      <c r="AA155" s="1" t="s">
        <v>379</v>
      </c>
      <c r="AB155" s="212">
        <v>3.0055448454957094</v>
      </c>
      <c r="AC155" s="212">
        <v>2.9999999999999996</v>
      </c>
      <c r="AD155" s="212">
        <v>2.5474442410666049</v>
      </c>
      <c r="AE155" s="212">
        <v>1.1977086325459674</v>
      </c>
      <c r="AF155" s="212">
        <v>1.1647856341832012</v>
      </c>
      <c r="AG155" s="212">
        <v>1.0346067048592491</v>
      </c>
      <c r="AH155" s="212">
        <v>1.3517533384502607</v>
      </c>
      <c r="AI155" s="212">
        <v>1.3372892023830065</v>
      </c>
      <c r="AJ155" s="212">
        <v>7.1999999999999993</v>
      </c>
      <c r="AK155" s="212">
        <v>8.1999999999999993</v>
      </c>
      <c r="AL155" s="212">
        <v>2.9999999999999996</v>
      </c>
      <c r="AM155" s="212">
        <v>3.4</v>
      </c>
      <c r="AN155" s="212">
        <v>1.8547803969158352</v>
      </c>
      <c r="AO155" s="212">
        <v>1.8071458541982317</v>
      </c>
      <c r="AP155" s="212">
        <v>5.9999999999999991</v>
      </c>
      <c r="AQ155" s="212">
        <v>1.9860931511157571</v>
      </c>
      <c r="AR155" s="212">
        <v>2.9999999999999996</v>
      </c>
      <c r="AS155" s="212">
        <v>3.899999999999999</v>
      </c>
      <c r="AT155" s="212">
        <v>2.521200734356337</v>
      </c>
      <c r="AU155" s="212">
        <v>5.4999999999999991</v>
      </c>
      <c r="AV155" s="212">
        <v>1.0315058446783985</v>
      </c>
      <c r="AW155" s="212">
        <v>0.79999999999999993</v>
      </c>
      <c r="AX155" s="212">
        <v>3.5323946969319087</v>
      </c>
      <c r="AY155" s="212">
        <v>8.4999999999999982</v>
      </c>
      <c r="AZ155" s="212">
        <v>3.0999999999999996</v>
      </c>
      <c r="BA155" s="212">
        <v>2.1999999999999997</v>
      </c>
      <c r="BB155" s="212">
        <v>5.3</v>
      </c>
      <c r="BC155" s="212">
        <v>2.1568320150697335</v>
      </c>
      <c r="BD155" s="212">
        <v>4.1510526804079824</v>
      </c>
      <c r="BE155" s="212">
        <v>1.5564502649731795</v>
      </c>
      <c r="BF155" s="212">
        <v>0</v>
      </c>
      <c r="BG155" s="212">
        <v>0</v>
      </c>
      <c r="BH155" s="212">
        <v>0</v>
      </c>
      <c r="BI155" s="212">
        <v>0</v>
      </c>
      <c r="BJ155" s="212">
        <v>0</v>
      </c>
      <c r="BK155" s="212">
        <v>0</v>
      </c>
      <c r="BL155" s="212">
        <v>0</v>
      </c>
      <c r="BM155" s="212">
        <v>0</v>
      </c>
      <c r="BN155" s="212">
        <v>0</v>
      </c>
      <c r="BO155" s="212">
        <v>0</v>
      </c>
      <c r="BP155" s="212">
        <v>0</v>
      </c>
      <c r="BQ155" s="212">
        <v>0</v>
      </c>
      <c r="BR155" s="212">
        <v>0</v>
      </c>
      <c r="BS155" s="212">
        <v>0</v>
      </c>
      <c r="BT155" s="212">
        <v>0</v>
      </c>
      <c r="BU155" s="212">
        <v>0</v>
      </c>
      <c r="BV155" s="212">
        <v>0</v>
      </c>
      <c r="BW155" s="212">
        <v>0</v>
      </c>
      <c r="BX155" s="212">
        <v>0</v>
      </c>
      <c r="BY155" s="212">
        <v>0</v>
      </c>
      <c r="BZ155" s="212">
        <v>0</v>
      </c>
      <c r="CA155" s="212">
        <v>0</v>
      </c>
      <c r="CB155" s="212">
        <v>0</v>
      </c>
      <c r="CC155" s="212">
        <v>0</v>
      </c>
      <c r="CD155" s="212">
        <v>0</v>
      </c>
      <c r="CE155" s="212">
        <v>0</v>
      </c>
      <c r="CF155" s="212">
        <v>0</v>
      </c>
      <c r="CG155" s="212">
        <v>0</v>
      </c>
      <c r="CH155" s="212">
        <v>0</v>
      </c>
      <c r="CI155" s="212">
        <v>0</v>
      </c>
      <c r="CJ155" s="212">
        <v>0</v>
      </c>
      <c r="CK155" s="212">
        <v>0</v>
      </c>
      <c r="CL155" s="212">
        <v>0</v>
      </c>
      <c r="CM155" s="212">
        <v>0</v>
      </c>
      <c r="CN155" s="212">
        <v>0</v>
      </c>
      <c r="CO155" s="212">
        <v>0</v>
      </c>
      <c r="CP155" s="212">
        <v>0</v>
      </c>
      <c r="CQ155" s="212">
        <v>0</v>
      </c>
      <c r="CR155" s="212">
        <v>0</v>
      </c>
      <c r="CS155" s="212">
        <v>0</v>
      </c>
      <c r="CT155" s="212">
        <v>0</v>
      </c>
      <c r="CU155" s="212">
        <v>0</v>
      </c>
      <c r="CV155" s="212">
        <v>0</v>
      </c>
      <c r="CW155" s="212">
        <v>0</v>
      </c>
      <c r="CX155" s="212">
        <v>0</v>
      </c>
      <c r="CY155" s="212">
        <v>0</v>
      </c>
      <c r="CZ155" s="212">
        <v>0</v>
      </c>
      <c r="DA155" s="212">
        <v>0</v>
      </c>
      <c r="DB155" s="212">
        <v>0</v>
      </c>
      <c r="DC155" s="212">
        <v>0</v>
      </c>
      <c r="DD155" s="212">
        <v>0</v>
      </c>
      <c r="DE155" s="212">
        <v>0</v>
      </c>
      <c r="DF155" s="212">
        <v>0</v>
      </c>
      <c r="DG155" s="212">
        <v>0</v>
      </c>
      <c r="DH155" s="212">
        <v>0</v>
      </c>
      <c r="DI155" s="212">
        <v>0</v>
      </c>
      <c r="DJ155" s="212">
        <v>0</v>
      </c>
      <c r="DK155" s="212">
        <v>0</v>
      </c>
      <c r="DL155" s="212">
        <v>0</v>
      </c>
      <c r="DM155" s="212">
        <v>0</v>
      </c>
      <c r="DN155" s="212">
        <v>0</v>
      </c>
      <c r="DO155" s="212">
        <v>0</v>
      </c>
      <c r="DP155" s="212">
        <v>0</v>
      </c>
      <c r="DQ155" s="212">
        <v>0</v>
      </c>
      <c r="DR155" s="212">
        <v>0</v>
      </c>
      <c r="DS155" s="212">
        <v>0</v>
      </c>
      <c r="DT155" s="212">
        <v>0</v>
      </c>
      <c r="DU155" s="212">
        <v>0</v>
      </c>
      <c r="DV155" s="212">
        <v>0</v>
      </c>
      <c r="DW155" s="212">
        <v>95.336588237631346</v>
      </c>
      <c r="DX155" s="164"/>
      <c r="DY155" s="164"/>
      <c r="DZ155" s="164"/>
    </row>
    <row r="156" spans="3:130" x14ac:dyDescent="0.35">
      <c r="C156" s="120">
        <v>8</v>
      </c>
      <c r="D156" s="8"/>
      <c r="E156" s="141" t="str">
        <f>IF(ISBLANK(Calculations!C13), "Z_empty_row_"&amp;C156,Calculations!C13)</f>
        <v>Farah</v>
      </c>
      <c r="F156" s="140">
        <f>F$147*(Calculations!$M13/Calculations!$M$5)</f>
        <v>0.75609869329752488</v>
      </c>
      <c r="G156" s="140">
        <f>G$147*(Calculations!$M13/Calculations!$M$5)</f>
        <v>0.69767914242594087</v>
      </c>
      <c r="H156" s="140">
        <f>H$147*(Calculations!$M13/Calculations!$M$5)</f>
        <v>0.75609869329752488</v>
      </c>
      <c r="I156" s="140">
        <f>I$147*(Calculations!$M13/Calculations!$M$5)</f>
        <v>0.91570387443404744</v>
      </c>
      <c r="J156" s="140">
        <f>J$147*(Calculations!$M13/Calculations!$M$5)</f>
        <v>1.1337286064421541</v>
      </c>
      <c r="K156" s="140">
        <f>K$147*(Calculations!$M13/Calculations!$M$5)</f>
        <v>1.3517533384502607</v>
      </c>
      <c r="L156" s="140">
        <f>L$147*(Calculations!$M13/Calculations!$M$5)</f>
        <v>1.5113585195867831</v>
      </c>
      <c r="M156" s="140">
        <f>M$147*(Calculations!$M13/Calculations!$M$5)</f>
        <v>1.5697780704583673</v>
      </c>
      <c r="N156" s="140">
        <f>N$147*(Calculations!$M13/Calculations!$M$5)</f>
        <v>1.5113585195867831</v>
      </c>
      <c r="O156" s="140">
        <f>O$147*(Calculations!$M13/Calculations!$M$5)</f>
        <v>1.3517533384502607</v>
      </c>
      <c r="P156" s="140">
        <f>P$147*(Calculations!$M13/Calculations!$M$5)</f>
        <v>1.1337286064421541</v>
      </c>
      <c r="Q156" s="140">
        <f>Q$147*(Calculations!$M13/Calculations!$M$5)</f>
        <v>0.91570387443404744</v>
      </c>
      <c r="R156" s="21"/>
      <c r="S156" s="152"/>
      <c r="T156" s="8"/>
      <c r="U156" s="18" t="s">
        <v>71</v>
      </c>
      <c r="V156" s="20">
        <f>IF(T$151="Grand Total",AC156,Calculations!L$129)</f>
        <v>3.4660254037844385</v>
      </c>
      <c r="X156" s="20"/>
      <c r="Y156" s="2"/>
      <c r="AA156" s="1" t="s">
        <v>380</v>
      </c>
      <c r="AB156" s="212">
        <v>3.3604176731295179</v>
      </c>
      <c r="AC156" s="212">
        <v>3.3542181326946174</v>
      </c>
      <c r="AD156" s="212">
        <v>2.8482278884713619</v>
      </c>
      <c r="AE156" s="212">
        <v>1.3391253376568533</v>
      </c>
      <c r="AF156" s="212">
        <v>1.302315031626498</v>
      </c>
      <c r="AG156" s="212">
        <v>1.156765523215441</v>
      </c>
      <c r="AH156" s="212">
        <v>1.5113585195867831</v>
      </c>
      <c r="AI156" s="212">
        <v>1.495186563763268</v>
      </c>
      <c r="AJ156" s="212">
        <v>8.0501235184670836</v>
      </c>
      <c r="AK156" s="212">
        <v>9.1681962293652894</v>
      </c>
      <c r="AL156" s="212">
        <v>3.3542181326946174</v>
      </c>
      <c r="AM156" s="212">
        <v>3.8014472170539007</v>
      </c>
      <c r="AN156" s="212">
        <v>2.0737793465005385</v>
      </c>
      <c r="AO156" s="212">
        <v>2.020520464191871</v>
      </c>
      <c r="AP156" s="212">
        <v>6.7084362653892349</v>
      </c>
      <c r="AQ156" s="212">
        <v>2.2205965535643548</v>
      </c>
      <c r="AR156" s="212">
        <v>3.3542181326946174</v>
      </c>
      <c r="AS156" s="212">
        <v>4.3604835725030027</v>
      </c>
      <c r="AT156" s="212">
        <v>2.8188857397803377</v>
      </c>
      <c r="AU156" s="212">
        <v>6.1493999099401329</v>
      </c>
      <c r="AV156" s="212">
        <v>1.153298536066921</v>
      </c>
      <c r="AW156" s="212">
        <v>0.89445816871856476</v>
      </c>
      <c r="AX156" s="212">
        <v>3.9494741147611059</v>
      </c>
      <c r="AY156" s="212">
        <v>9.5036180426347503</v>
      </c>
      <c r="AZ156" s="212">
        <v>3.4660254037844385</v>
      </c>
      <c r="BA156" s="212">
        <v>2.4597599639760528</v>
      </c>
      <c r="BB156" s="212">
        <v>5.9257853677604917</v>
      </c>
      <c r="BC156" s="212">
        <v>2.4114950180410575</v>
      </c>
      <c r="BD156" s="212">
        <v>4.6411787234650177</v>
      </c>
      <c r="BE156" s="212">
        <v>1.740224567136794</v>
      </c>
      <c r="BF156" s="212">
        <v>0</v>
      </c>
      <c r="BG156" s="212">
        <v>0</v>
      </c>
      <c r="BH156" s="212">
        <v>0</v>
      </c>
      <c r="BI156" s="212">
        <v>0</v>
      </c>
      <c r="BJ156" s="212">
        <v>0</v>
      </c>
      <c r="BK156" s="212">
        <v>0</v>
      </c>
      <c r="BL156" s="212">
        <v>0</v>
      </c>
      <c r="BM156" s="212">
        <v>0</v>
      </c>
      <c r="BN156" s="212">
        <v>0</v>
      </c>
      <c r="BO156" s="212">
        <v>0</v>
      </c>
      <c r="BP156" s="212">
        <v>0</v>
      </c>
      <c r="BQ156" s="212">
        <v>0</v>
      </c>
      <c r="BR156" s="212">
        <v>0</v>
      </c>
      <c r="BS156" s="212">
        <v>0</v>
      </c>
      <c r="BT156" s="212">
        <v>0</v>
      </c>
      <c r="BU156" s="212">
        <v>0</v>
      </c>
      <c r="BV156" s="212">
        <v>0</v>
      </c>
      <c r="BW156" s="212">
        <v>0</v>
      </c>
      <c r="BX156" s="212">
        <v>0</v>
      </c>
      <c r="BY156" s="212">
        <v>0</v>
      </c>
      <c r="BZ156" s="212">
        <v>0</v>
      </c>
      <c r="CA156" s="212">
        <v>0</v>
      </c>
      <c r="CB156" s="212">
        <v>0</v>
      </c>
      <c r="CC156" s="212">
        <v>0</v>
      </c>
      <c r="CD156" s="212">
        <v>0</v>
      </c>
      <c r="CE156" s="212">
        <v>0</v>
      </c>
      <c r="CF156" s="212">
        <v>0</v>
      </c>
      <c r="CG156" s="212">
        <v>0</v>
      </c>
      <c r="CH156" s="212">
        <v>0</v>
      </c>
      <c r="CI156" s="212">
        <v>0</v>
      </c>
      <c r="CJ156" s="212">
        <v>0</v>
      </c>
      <c r="CK156" s="212">
        <v>0</v>
      </c>
      <c r="CL156" s="212">
        <v>0</v>
      </c>
      <c r="CM156" s="212">
        <v>0</v>
      </c>
      <c r="CN156" s="212">
        <v>0</v>
      </c>
      <c r="CO156" s="212">
        <v>0</v>
      </c>
      <c r="CP156" s="212">
        <v>0</v>
      </c>
      <c r="CQ156" s="212">
        <v>0</v>
      </c>
      <c r="CR156" s="212">
        <v>0</v>
      </c>
      <c r="CS156" s="212">
        <v>0</v>
      </c>
      <c r="CT156" s="212">
        <v>0</v>
      </c>
      <c r="CU156" s="212">
        <v>0</v>
      </c>
      <c r="CV156" s="212">
        <v>0</v>
      </c>
      <c r="CW156" s="212">
        <v>0</v>
      </c>
      <c r="CX156" s="212">
        <v>0</v>
      </c>
      <c r="CY156" s="212">
        <v>0</v>
      </c>
      <c r="CZ156" s="212">
        <v>0</v>
      </c>
      <c r="DA156" s="212">
        <v>0</v>
      </c>
      <c r="DB156" s="212">
        <v>0</v>
      </c>
      <c r="DC156" s="212">
        <v>0</v>
      </c>
      <c r="DD156" s="212">
        <v>0</v>
      </c>
      <c r="DE156" s="212">
        <v>0</v>
      </c>
      <c r="DF156" s="212">
        <v>0</v>
      </c>
      <c r="DG156" s="212">
        <v>0</v>
      </c>
      <c r="DH156" s="212">
        <v>0</v>
      </c>
      <c r="DI156" s="212">
        <v>0</v>
      </c>
      <c r="DJ156" s="212">
        <v>0</v>
      </c>
      <c r="DK156" s="212">
        <v>0</v>
      </c>
      <c r="DL156" s="212">
        <v>0</v>
      </c>
      <c r="DM156" s="212">
        <v>0</v>
      </c>
      <c r="DN156" s="212">
        <v>0</v>
      </c>
      <c r="DO156" s="212">
        <v>0</v>
      </c>
      <c r="DP156" s="212">
        <v>0</v>
      </c>
      <c r="DQ156" s="212">
        <v>0</v>
      </c>
      <c r="DR156" s="212">
        <v>0</v>
      </c>
      <c r="DS156" s="212">
        <v>0</v>
      </c>
      <c r="DT156" s="212">
        <v>0</v>
      </c>
      <c r="DU156" s="212">
        <v>0</v>
      </c>
      <c r="DV156" s="212">
        <v>0</v>
      </c>
      <c r="DW156" s="212">
        <v>106.59323765863454</v>
      </c>
      <c r="DX156" s="164"/>
      <c r="DY156" s="164"/>
      <c r="DZ156" s="164"/>
    </row>
    <row r="157" spans="3:130" x14ac:dyDescent="0.35">
      <c r="C157" s="120">
        <v>9</v>
      </c>
      <c r="D157" s="8"/>
      <c r="E157" s="141" t="str">
        <f>IF(ISBLANK(Calculations!C14), "Z_empty_row_"&amp;C157,Calculations!C14)</f>
        <v>Faryab</v>
      </c>
      <c r="F157" s="139">
        <f>F$147*(Calculations!$M14/Calculations!$M$5)</f>
        <v>0.74800822733080763</v>
      </c>
      <c r="G157" s="139">
        <f>G$147*(Calculations!$M14/Calculations!$M$5)</f>
        <v>0.69021378187510007</v>
      </c>
      <c r="H157" s="139">
        <f>H$147*(Calculations!$M14/Calculations!$M$5)</f>
        <v>0.74800822733080763</v>
      </c>
      <c r="I157" s="139">
        <f>I$147*(Calculations!$M14/Calculations!$M$5)</f>
        <v>0.90590558871106897</v>
      </c>
      <c r="J157" s="139">
        <f>J$147*(Calculations!$M14/Calculations!$M$5)</f>
        <v>1.1215973955470377</v>
      </c>
      <c r="K157" s="139">
        <f>K$147*(Calculations!$M14/Calculations!$M$5)</f>
        <v>1.3372892023830065</v>
      </c>
      <c r="L157" s="139">
        <f>L$147*(Calculations!$M14/Calculations!$M$5)</f>
        <v>1.495186563763268</v>
      </c>
      <c r="M157" s="139">
        <f>M$147*(Calculations!$M14/Calculations!$M$5)</f>
        <v>1.5529810092189755</v>
      </c>
      <c r="N157" s="139">
        <f>N$147*(Calculations!$M14/Calculations!$M$5)</f>
        <v>1.495186563763268</v>
      </c>
      <c r="O157" s="139">
        <f>O$147*(Calculations!$M14/Calculations!$M$5)</f>
        <v>1.3372892023830065</v>
      </c>
      <c r="P157" s="139">
        <f>P$147*(Calculations!$M14/Calculations!$M$5)</f>
        <v>1.1215973955470377</v>
      </c>
      <c r="Q157" s="139">
        <f>Q$147*(Calculations!$M14/Calculations!$M$5)</f>
        <v>0.90590558871106897</v>
      </c>
      <c r="R157" s="21"/>
      <c r="S157" s="152"/>
      <c r="T157" s="8"/>
      <c r="U157" s="18" t="s">
        <v>72</v>
      </c>
      <c r="V157" s="20">
        <f>IF(T$151="Grand Total",AC157,Calculations!M$129)</f>
        <v>3.5999999999999996</v>
      </c>
      <c r="X157" s="20"/>
      <c r="Y157" s="2"/>
      <c r="AA157" s="1" t="s">
        <v>381</v>
      </c>
      <c r="AB157" s="212">
        <v>3.4903101431563077</v>
      </c>
      <c r="AC157" s="212">
        <v>3.4838709677419351</v>
      </c>
      <c r="AD157" s="212">
        <v>2.9583223444644444</v>
      </c>
      <c r="AE157" s="212">
        <v>1.3908874442469299</v>
      </c>
      <c r="AF157" s="212">
        <v>1.3526542848579111</v>
      </c>
      <c r="AG157" s="212">
        <v>1.201478754030096</v>
      </c>
      <c r="AH157" s="212">
        <v>1.5697780704583673</v>
      </c>
      <c r="AI157" s="212">
        <v>1.5529810092189755</v>
      </c>
      <c r="AJ157" s="212">
        <v>8.3612903225806452</v>
      </c>
      <c r="AK157" s="212">
        <v>9.5225806451612911</v>
      </c>
      <c r="AL157" s="212">
        <v>3.4838709677419351</v>
      </c>
      <c r="AM157" s="212">
        <v>3.9483870967741939</v>
      </c>
      <c r="AN157" s="212">
        <v>2.1539385254506476</v>
      </c>
      <c r="AO157" s="212">
        <v>2.0986209919721399</v>
      </c>
      <c r="AP157" s="212">
        <v>6.9677419354838701</v>
      </c>
      <c r="AQ157" s="212">
        <v>2.3064307561344277</v>
      </c>
      <c r="AR157" s="212">
        <v>3.4838709677419351</v>
      </c>
      <c r="AS157" s="212">
        <v>4.5290322580645146</v>
      </c>
      <c r="AT157" s="212">
        <v>2.9278460140912301</v>
      </c>
      <c r="AU157" s="212">
        <v>6.387096774193548</v>
      </c>
      <c r="AV157" s="212">
        <v>1.1978777551103983</v>
      </c>
      <c r="AW157" s="212">
        <v>0.92903225806451606</v>
      </c>
      <c r="AX157" s="212">
        <v>4.102135777082216</v>
      </c>
      <c r="AY157" s="212">
        <v>9.8709677419354822</v>
      </c>
      <c r="AZ157" s="212">
        <v>3.5999999999999996</v>
      </c>
      <c r="BA157" s="212">
        <v>2.5548387096774188</v>
      </c>
      <c r="BB157" s="212">
        <v>6.1548387096774189</v>
      </c>
      <c r="BC157" s="212">
        <v>2.504708146532594</v>
      </c>
      <c r="BD157" s="212">
        <v>4.8205773062802377</v>
      </c>
      <c r="BE157" s="212">
        <v>1.8074906302914344</v>
      </c>
      <c r="BF157" s="212">
        <v>0</v>
      </c>
      <c r="BG157" s="212">
        <v>0</v>
      </c>
      <c r="BH157" s="212">
        <v>0</v>
      </c>
      <c r="BI157" s="212">
        <v>0</v>
      </c>
      <c r="BJ157" s="212">
        <v>0</v>
      </c>
      <c r="BK157" s="212">
        <v>0</v>
      </c>
      <c r="BL157" s="212">
        <v>0</v>
      </c>
      <c r="BM157" s="212">
        <v>0</v>
      </c>
      <c r="BN157" s="212">
        <v>0</v>
      </c>
      <c r="BO157" s="212">
        <v>0</v>
      </c>
      <c r="BP157" s="212">
        <v>0</v>
      </c>
      <c r="BQ157" s="212">
        <v>0</v>
      </c>
      <c r="BR157" s="212">
        <v>0</v>
      </c>
      <c r="BS157" s="212">
        <v>0</v>
      </c>
      <c r="BT157" s="212">
        <v>0</v>
      </c>
      <c r="BU157" s="212">
        <v>0</v>
      </c>
      <c r="BV157" s="212">
        <v>0</v>
      </c>
      <c r="BW157" s="212">
        <v>0</v>
      </c>
      <c r="BX157" s="212">
        <v>0</v>
      </c>
      <c r="BY157" s="212">
        <v>0</v>
      </c>
      <c r="BZ157" s="212">
        <v>0</v>
      </c>
      <c r="CA157" s="212">
        <v>0</v>
      </c>
      <c r="CB157" s="212">
        <v>0</v>
      </c>
      <c r="CC157" s="212">
        <v>0</v>
      </c>
      <c r="CD157" s="212">
        <v>0</v>
      </c>
      <c r="CE157" s="212">
        <v>0</v>
      </c>
      <c r="CF157" s="212">
        <v>0</v>
      </c>
      <c r="CG157" s="212">
        <v>0</v>
      </c>
      <c r="CH157" s="212">
        <v>0</v>
      </c>
      <c r="CI157" s="212">
        <v>0</v>
      </c>
      <c r="CJ157" s="212">
        <v>0</v>
      </c>
      <c r="CK157" s="212">
        <v>0</v>
      </c>
      <c r="CL157" s="212">
        <v>0</v>
      </c>
      <c r="CM157" s="212">
        <v>0</v>
      </c>
      <c r="CN157" s="212">
        <v>0</v>
      </c>
      <c r="CO157" s="212">
        <v>0</v>
      </c>
      <c r="CP157" s="212">
        <v>0</v>
      </c>
      <c r="CQ157" s="212">
        <v>0</v>
      </c>
      <c r="CR157" s="212">
        <v>0</v>
      </c>
      <c r="CS157" s="212">
        <v>0</v>
      </c>
      <c r="CT157" s="212">
        <v>0</v>
      </c>
      <c r="CU157" s="212">
        <v>0</v>
      </c>
      <c r="CV157" s="212">
        <v>0</v>
      </c>
      <c r="CW157" s="212">
        <v>0</v>
      </c>
      <c r="CX157" s="212">
        <v>0</v>
      </c>
      <c r="CY157" s="212">
        <v>0</v>
      </c>
      <c r="CZ157" s="212">
        <v>0</v>
      </c>
      <c r="DA157" s="212">
        <v>0</v>
      </c>
      <c r="DB157" s="212">
        <v>0</v>
      </c>
      <c r="DC157" s="212">
        <v>0</v>
      </c>
      <c r="DD157" s="212">
        <v>0</v>
      </c>
      <c r="DE157" s="212">
        <v>0</v>
      </c>
      <c r="DF157" s="212">
        <v>0</v>
      </c>
      <c r="DG157" s="212">
        <v>0</v>
      </c>
      <c r="DH157" s="212">
        <v>0</v>
      </c>
      <c r="DI157" s="212">
        <v>0</v>
      </c>
      <c r="DJ157" s="212">
        <v>0</v>
      </c>
      <c r="DK157" s="212">
        <v>0</v>
      </c>
      <c r="DL157" s="212">
        <v>0</v>
      </c>
      <c r="DM157" s="212">
        <v>0</v>
      </c>
      <c r="DN157" s="212">
        <v>0</v>
      </c>
      <c r="DO157" s="212">
        <v>0</v>
      </c>
      <c r="DP157" s="212">
        <v>0</v>
      </c>
      <c r="DQ157" s="212">
        <v>0</v>
      </c>
      <c r="DR157" s="212">
        <v>0</v>
      </c>
      <c r="DS157" s="212">
        <v>0</v>
      </c>
      <c r="DT157" s="212">
        <v>0</v>
      </c>
      <c r="DU157" s="212">
        <v>0</v>
      </c>
      <c r="DV157" s="212">
        <v>0</v>
      </c>
      <c r="DW157" s="212">
        <v>110.71345730821706</v>
      </c>
      <c r="DX157" s="164"/>
      <c r="DY157" s="164"/>
      <c r="DZ157" s="164"/>
    </row>
    <row r="158" spans="3:130" x14ac:dyDescent="0.35">
      <c r="C158" s="120">
        <v>10</v>
      </c>
      <c r="D158" s="8"/>
      <c r="E158" s="141" t="str">
        <f>IF(ISBLANK(Calculations!C15), "Z_empty_row_"&amp;C158,Calculations!C15)</f>
        <v>Ghazni</v>
      </c>
      <c r="F158" s="140">
        <f>F$147*(Calculations!$M15/Calculations!$M$5)</f>
        <v>4.0272958363716258</v>
      </c>
      <c r="G158" s="140">
        <f>G$147*(Calculations!$M15/Calculations!$M$5)</f>
        <v>3.7161290322580638</v>
      </c>
      <c r="H158" s="140">
        <f>H$147*(Calculations!$M15/Calculations!$M$5)</f>
        <v>4.0272958363716258</v>
      </c>
      <c r="I158" s="140">
        <f>I$147*(Calculations!$M15/Calculations!$M$5)</f>
        <v>4.8774193548387093</v>
      </c>
      <c r="J158" s="140">
        <f>J$147*(Calculations!$M15/Calculations!$M$5)</f>
        <v>6.0387096774193543</v>
      </c>
      <c r="K158" s="140">
        <f>K$147*(Calculations!$M15/Calculations!$M$5)</f>
        <v>7.1999999999999993</v>
      </c>
      <c r="L158" s="140">
        <f>L$147*(Calculations!$M15/Calculations!$M$5)</f>
        <v>8.0501235184670836</v>
      </c>
      <c r="M158" s="140">
        <f>M$147*(Calculations!$M15/Calculations!$M$5)</f>
        <v>8.3612903225806452</v>
      </c>
      <c r="N158" s="140">
        <f>N$147*(Calculations!$M15/Calculations!$M$5)</f>
        <v>8.0501235184670836</v>
      </c>
      <c r="O158" s="140">
        <f>O$147*(Calculations!$M15/Calculations!$M$5)</f>
        <v>7.1999999999999993</v>
      </c>
      <c r="P158" s="140">
        <f>P$147*(Calculations!$M15/Calculations!$M$5)</f>
        <v>6.0387096774193543</v>
      </c>
      <c r="Q158" s="140">
        <f>Q$147*(Calculations!$M15/Calculations!$M$5)</f>
        <v>4.8774193548387093</v>
      </c>
      <c r="R158" s="21"/>
      <c r="S158" s="152"/>
      <c r="T158" s="8"/>
      <c r="U158" s="18" t="s">
        <v>73</v>
      </c>
      <c r="V158" s="20">
        <f>IF(T$151="Grand Total",AC158,Calculations!N$129)</f>
        <v>3.4660254037844385</v>
      </c>
      <c r="X158" s="20"/>
      <c r="Y158" s="2"/>
      <c r="AA158" s="1" t="s">
        <v>382</v>
      </c>
      <c r="AB158" s="212">
        <v>3.3604176731295179</v>
      </c>
      <c r="AC158" s="212">
        <v>3.3542181326946174</v>
      </c>
      <c r="AD158" s="212">
        <v>2.8482278884713619</v>
      </c>
      <c r="AE158" s="212">
        <v>1.3391253376568533</v>
      </c>
      <c r="AF158" s="212">
        <v>1.302315031626498</v>
      </c>
      <c r="AG158" s="212">
        <v>1.156765523215441</v>
      </c>
      <c r="AH158" s="212">
        <v>1.5113585195867831</v>
      </c>
      <c r="AI158" s="212">
        <v>1.495186563763268</v>
      </c>
      <c r="AJ158" s="212">
        <v>8.0501235184670836</v>
      </c>
      <c r="AK158" s="212">
        <v>9.1681962293652894</v>
      </c>
      <c r="AL158" s="212">
        <v>3.3542181326946174</v>
      </c>
      <c r="AM158" s="212">
        <v>3.8014472170539007</v>
      </c>
      <c r="AN158" s="212">
        <v>2.0737793465005385</v>
      </c>
      <c r="AO158" s="212">
        <v>2.020520464191871</v>
      </c>
      <c r="AP158" s="212">
        <v>6.7084362653892349</v>
      </c>
      <c r="AQ158" s="212">
        <v>2.2205965535643548</v>
      </c>
      <c r="AR158" s="212">
        <v>3.3542181326946174</v>
      </c>
      <c r="AS158" s="212">
        <v>4.3604835725030027</v>
      </c>
      <c r="AT158" s="212">
        <v>2.8188857397803377</v>
      </c>
      <c r="AU158" s="212">
        <v>6.1493999099401329</v>
      </c>
      <c r="AV158" s="212">
        <v>1.153298536066921</v>
      </c>
      <c r="AW158" s="212">
        <v>0.89445816871856476</v>
      </c>
      <c r="AX158" s="212">
        <v>3.9494741147611059</v>
      </c>
      <c r="AY158" s="212">
        <v>9.5036180426347503</v>
      </c>
      <c r="AZ158" s="212">
        <v>3.4660254037844385</v>
      </c>
      <c r="BA158" s="212">
        <v>2.4597599639760528</v>
      </c>
      <c r="BB158" s="212">
        <v>5.9257853677604917</v>
      </c>
      <c r="BC158" s="212">
        <v>2.4114950180410575</v>
      </c>
      <c r="BD158" s="212">
        <v>4.6411787234650177</v>
      </c>
      <c r="BE158" s="212">
        <v>1.740224567136794</v>
      </c>
      <c r="BF158" s="212">
        <v>0</v>
      </c>
      <c r="BG158" s="212">
        <v>0</v>
      </c>
      <c r="BH158" s="212">
        <v>0</v>
      </c>
      <c r="BI158" s="212">
        <v>0</v>
      </c>
      <c r="BJ158" s="212">
        <v>0</v>
      </c>
      <c r="BK158" s="212">
        <v>0</v>
      </c>
      <c r="BL158" s="212">
        <v>0</v>
      </c>
      <c r="BM158" s="212">
        <v>0</v>
      </c>
      <c r="BN158" s="212">
        <v>0</v>
      </c>
      <c r="BO158" s="212">
        <v>0</v>
      </c>
      <c r="BP158" s="212">
        <v>0</v>
      </c>
      <c r="BQ158" s="212">
        <v>0</v>
      </c>
      <c r="BR158" s="212">
        <v>0</v>
      </c>
      <c r="BS158" s="212">
        <v>0</v>
      </c>
      <c r="BT158" s="212">
        <v>0</v>
      </c>
      <c r="BU158" s="212">
        <v>0</v>
      </c>
      <c r="BV158" s="212">
        <v>0</v>
      </c>
      <c r="BW158" s="212">
        <v>0</v>
      </c>
      <c r="BX158" s="212">
        <v>0</v>
      </c>
      <c r="BY158" s="212">
        <v>0</v>
      </c>
      <c r="BZ158" s="212">
        <v>0</v>
      </c>
      <c r="CA158" s="212">
        <v>0</v>
      </c>
      <c r="CB158" s="212">
        <v>0</v>
      </c>
      <c r="CC158" s="212">
        <v>0</v>
      </c>
      <c r="CD158" s="212">
        <v>0</v>
      </c>
      <c r="CE158" s="212">
        <v>0</v>
      </c>
      <c r="CF158" s="212">
        <v>0</v>
      </c>
      <c r="CG158" s="212">
        <v>0</v>
      </c>
      <c r="CH158" s="212">
        <v>0</v>
      </c>
      <c r="CI158" s="212">
        <v>0</v>
      </c>
      <c r="CJ158" s="212">
        <v>0</v>
      </c>
      <c r="CK158" s="212">
        <v>0</v>
      </c>
      <c r="CL158" s="212">
        <v>0</v>
      </c>
      <c r="CM158" s="212">
        <v>0</v>
      </c>
      <c r="CN158" s="212">
        <v>0</v>
      </c>
      <c r="CO158" s="212">
        <v>0</v>
      </c>
      <c r="CP158" s="212">
        <v>0</v>
      </c>
      <c r="CQ158" s="212">
        <v>0</v>
      </c>
      <c r="CR158" s="212">
        <v>0</v>
      </c>
      <c r="CS158" s="212">
        <v>0</v>
      </c>
      <c r="CT158" s="212">
        <v>0</v>
      </c>
      <c r="CU158" s="212">
        <v>0</v>
      </c>
      <c r="CV158" s="212">
        <v>0</v>
      </c>
      <c r="CW158" s="212">
        <v>0</v>
      </c>
      <c r="CX158" s="212">
        <v>0</v>
      </c>
      <c r="CY158" s="212">
        <v>0</v>
      </c>
      <c r="CZ158" s="212">
        <v>0</v>
      </c>
      <c r="DA158" s="212">
        <v>0</v>
      </c>
      <c r="DB158" s="212">
        <v>0</v>
      </c>
      <c r="DC158" s="212">
        <v>0</v>
      </c>
      <c r="DD158" s="212">
        <v>0</v>
      </c>
      <c r="DE158" s="212">
        <v>0</v>
      </c>
      <c r="DF158" s="212">
        <v>0</v>
      </c>
      <c r="DG158" s="212">
        <v>0</v>
      </c>
      <c r="DH158" s="212">
        <v>0</v>
      </c>
      <c r="DI158" s="212">
        <v>0</v>
      </c>
      <c r="DJ158" s="212">
        <v>0</v>
      </c>
      <c r="DK158" s="212">
        <v>0</v>
      </c>
      <c r="DL158" s="212">
        <v>0</v>
      </c>
      <c r="DM158" s="212">
        <v>0</v>
      </c>
      <c r="DN158" s="212">
        <v>0</v>
      </c>
      <c r="DO158" s="212">
        <v>0</v>
      </c>
      <c r="DP158" s="212">
        <v>0</v>
      </c>
      <c r="DQ158" s="212">
        <v>0</v>
      </c>
      <c r="DR158" s="212">
        <v>0</v>
      </c>
      <c r="DS158" s="212">
        <v>0</v>
      </c>
      <c r="DT158" s="212">
        <v>0</v>
      </c>
      <c r="DU158" s="212">
        <v>0</v>
      </c>
      <c r="DV158" s="212">
        <v>0</v>
      </c>
      <c r="DW158" s="212">
        <v>106.59323765863454</v>
      </c>
      <c r="DX158" s="164"/>
      <c r="DY158" s="164"/>
      <c r="DZ158" s="164"/>
    </row>
    <row r="159" spans="3:130" x14ac:dyDescent="0.35">
      <c r="C159" s="120">
        <v>11</v>
      </c>
      <c r="D159" s="8"/>
      <c r="E159" s="141" t="str">
        <f>IF(ISBLANK(Calculations!C16), "Z_empty_row_"&amp;C159,Calculations!C16)</f>
        <v>Ghor</v>
      </c>
      <c r="F159" s="139">
        <f>F$147*(Calculations!$M16/Calculations!$M$5)</f>
        <v>4.5866424803121291</v>
      </c>
      <c r="G159" s="139">
        <f>G$147*(Calculations!$M16/Calculations!$M$5)</f>
        <v>4.2322580645161283</v>
      </c>
      <c r="H159" s="139">
        <f>H$147*(Calculations!$M16/Calculations!$M$5)</f>
        <v>4.5866424803121291</v>
      </c>
      <c r="I159" s="139">
        <f>I$147*(Calculations!$M16/Calculations!$M$5)</f>
        <v>5.5548387096774192</v>
      </c>
      <c r="J159" s="139">
        <f>J$147*(Calculations!$M16/Calculations!$M$5)</f>
        <v>6.8774193548387093</v>
      </c>
      <c r="K159" s="139">
        <f>K$147*(Calculations!$M16/Calculations!$M$5)</f>
        <v>8.1999999999999993</v>
      </c>
      <c r="L159" s="139">
        <f>L$147*(Calculations!$M16/Calculations!$M$5)</f>
        <v>9.1681962293652894</v>
      </c>
      <c r="M159" s="139">
        <f>M$147*(Calculations!$M16/Calculations!$M$5)</f>
        <v>9.5225806451612911</v>
      </c>
      <c r="N159" s="139">
        <f>N$147*(Calculations!$M16/Calculations!$M$5)</f>
        <v>9.1681962293652894</v>
      </c>
      <c r="O159" s="139">
        <f>O$147*(Calculations!$M16/Calculations!$M$5)</f>
        <v>8.1999999999999993</v>
      </c>
      <c r="P159" s="139">
        <f>P$147*(Calculations!$M16/Calculations!$M$5)</f>
        <v>6.8774193548387093</v>
      </c>
      <c r="Q159" s="139">
        <f>Q$147*(Calculations!$M16/Calculations!$M$5)</f>
        <v>5.5548387096774192</v>
      </c>
      <c r="R159" s="21"/>
      <c r="S159" s="152"/>
      <c r="T159" s="16"/>
      <c r="U159" s="18" t="s">
        <v>74</v>
      </c>
      <c r="V159" s="20">
        <f>IF(T$151="Grand Total",AC159,Calculations!O$129)</f>
        <v>3.0999999999999996</v>
      </c>
      <c r="X159" s="20"/>
      <c r="Y159" s="2"/>
      <c r="AA159" s="1" t="s">
        <v>383</v>
      </c>
      <c r="AB159" s="212">
        <v>3.0055448454957094</v>
      </c>
      <c r="AC159" s="212">
        <v>2.9999999999999996</v>
      </c>
      <c r="AD159" s="212">
        <v>2.5474442410666049</v>
      </c>
      <c r="AE159" s="212">
        <v>1.1977086325459674</v>
      </c>
      <c r="AF159" s="212">
        <v>1.1647856341832012</v>
      </c>
      <c r="AG159" s="212">
        <v>1.0346067048592491</v>
      </c>
      <c r="AH159" s="212">
        <v>1.3517533384502607</v>
      </c>
      <c r="AI159" s="212">
        <v>1.3372892023830065</v>
      </c>
      <c r="AJ159" s="212">
        <v>7.1999999999999993</v>
      </c>
      <c r="AK159" s="212">
        <v>8.1999999999999993</v>
      </c>
      <c r="AL159" s="212">
        <v>2.9999999999999996</v>
      </c>
      <c r="AM159" s="212">
        <v>3.4</v>
      </c>
      <c r="AN159" s="212">
        <v>1.8547803969158352</v>
      </c>
      <c r="AO159" s="212">
        <v>1.8071458541982317</v>
      </c>
      <c r="AP159" s="212">
        <v>5.9999999999999991</v>
      </c>
      <c r="AQ159" s="212">
        <v>1.9860931511157571</v>
      </c>
      <c r="AR159" s="212">
        <v>2.9999999999999996</v>
      </c>
      <c r="AS159" s="212">
        <v>3.899999999999999</v>
      </c>
      <c r="AT159" s="212">
        <v>2.521200734356337</v>
      </c>
      <c r="AU159" s="212">
        <v>5.4999999999999991</v>
      </c>
      <c r="AV159" s="212">
        <v>1.0315058446783985</v>
      </c>
      <c r="AW159" s="212">
        <v>0.79999999999999993</v>
      </c>
      <c r="AX159" s="212">
        <v>3.5323946969319087</v>
      </c>
      <c r="AY159" s="212">
        <v>8.4999999999999982</v>
      </c>
      <c r="AZ159" s="212">
        <v>3.0999999999999996</v>
      </c>
      <c r="BA159" s="212">
        <v>2.1999999999999997</v>
      </c>
      <c r="BB159" s="212">
        <v>5.3</v>
      </c>
      <c r="BC159" s="212">
        <v>2.1568320150697335</v>
      </c>
      <c r="BD159" s="212">
        <v>4.1510526804079824</v>
      </c>
      <c r="BE159" s="212">
        <v>1.5564502649731795</v>
      </c>
      <c r="BF159" s="212">
        <v>0</v>
      </c>
      <c r="BG159" s="212">
        <v>0</v>
      </c>
      <c r="BH159" s="212">
        <v>0</v>
      </c>
      <c r="BI159" s="212">
        <v>0</v>
      </c>
      <c r="BJ159" s="212">
        <v>0</v>
      </c>
      <c r="BK159" s="212">
        <v>0</v>
      </c>
      <c r="BL159" s="212">
        <v>0</v>
      </c>
      <c r="BM159" s="212">
        <v>0</v>
      </c>
      <c r="BN159" s="212">
        <v>0</v>
      </c>
      <c r="BO159" s="212">
        <v>0</v>
      </c>
      <c r="BP159" s="212">
        <v>0</v>
      </c>
      <c r="BQ159" s="212">
        <v>0</v>
      </c>
      <c r="BR159" s="212">
        <v>0</v>
      </c>
      <c r="BS159" s="212">
        <v>0</v>
      </c>
      <c r="BT159" s="212">
        <v>0</v>
      </c>
      <c r="BU159" s="212">
        <v>0</v>
      </c>
      <c r="BV159" s="212">
        <v>0</v>
      </c>
      <c r="BW159" s="212">
        <v>0</v>
      </c>
      <c r="BX159" s="212">
        <v>0</v>
      </c>
      <c r="BY159" s="212">
        <v>0</v>
      </c>
      <c r="BZ159" s="212">
        <v>0</v>
      </c>
      <c r="CA159" s="212">
        <v>0</v>
      </c>
      <c r="CB159" s="212">
        <v>0</v>
      </c>
      <c r="CC159" s="212">
        <v>0</v>
      </c>
      <c r="CD159" s="212">
        <v>0</v>
      </c>
      <c r="CE159" s="212">
        <v>0</v>
      </c>
      <c r="CF159" s="212">
        <v>0</v>
      </c>
      <c r="CG159" s="212">
        <v>0</v>
      </c>
      <c r="CH159" s="212">
        <v>0</v>
      </c>
      <c r="CI159" s="212">
        <v>0</v>
      </c>
      <c r="CJ159" s="212">
        <v>0</v>
      </c>
      <c r="CK159" s="212">
        <v>0</v>
      </c>
      <c r="CL159" s="212">
        <v>0</v>
      </c>
      <c r="CM159" s="212">
        <v>0</v>
      </c>
      <c r="CN159" s="212">
        <v>0</v>
      </c>
      <c r="CO159" s="212">
        <v>0</v>
      </c>
      <c r="CP159" s="212">
        <v>0</v>
      </c>
      <c r="CQ159" s="212">
        <v>0</v>
      </c>
      <c r="CR159" s="212">
        <v>0</v>
      </c>
      <c r="CS159" s="212">
        <v>0</v>
      </c>
      <c r="CT159" s="212">
        <v>0</v>
      </c>
      <c r="CU159" s="212">
        <v>0</v>
      </c>
      <c r="CV159" s="212">
        <v>0</v>
      </c>
      <c r="CW159" s="212">
        <v>0</v>
      </c>
      <c r="CX159" s="212">
        <v>0</v>
      </c>
      <c r="CY159" s="212">
        <v>0</v>
      </c>
      <c r="CZ159" s="212">
        <v>0</v>
      </c>
      <c r="DA159" s="212">
        <v>0</v>
      </c>
      <c r="DB159" s="212">
        <v>0</v>
      </c>
      <c r="DC159" s="212">
        <v>0</v>
      </c>
      <c r="DD159" s="212">
        <v>0</v>
      </c>
      <c r="DE159" s="212">
        <v>0</v>
      </c>
      <c r="DF159" s="212">
        <v>0</v>
      </c>
      <c r="DG159" s="212">
        <v>0</v>
      </c>
      <c r="DH159" s="212">
        <v>0</v>
      </c>
      <c r="DI159" s="212">
        <v>0</v>
      </c>
      <c r="DJ159" s="212">
        <v>0</v>
      </c>
      <c r="DK159" s="212">
        <v>0</v>
      </c>
      <c r="DL159" s="212">
        <v>0</v>
      </c>
      <c r="DM159" s="212">
        <v>0</v>
      </c>
      <c r="DN159" s="212">
        <v>0</v>
      </c>
      <c r="DO159" s="212">
        <v>0</v>
      </c>
      <c r="DP159" s="212">
        <v>0</v>
      </c>
      <c r="DQ159" s="212">
        <v>0</v>
      </c>
      <c r="DR159" s="212">
        <v>0</v>
      </c>
      <c r="DS159" s="212">
        <v>0</v>
      </c>
      <c r="DT159" s="212">
        <v>0</v>
      </c>
      <c r="DU159" s="212">
        <v>0</v>
      </c>
      <c r="DV159" s="212">
        <v>0</v>
      </c>
      <c r="DW159" s="212">
        <v>95.336588237631346</v>
      </c>
      <c r="DX159" s="164"/>
      <c r="DY159" s="164"/>
      <c r="DZ159" s="164"/>
    </row>
    <row r="160" spans="3:130" x14ac:dyDescent="0.35">
      <c r="C160" s="120">
        <v>12</v>
      </c>
      <c r="D160" s="8"/>
      <c r="E160" s="141" t="str">
        <f>IF(ISBLANK(Calculations!C17), "Z_empty_row_"&amp;C160,Calculations!C17)</f>
        <v>Helmand</v>
      </c>
      <c r="F160" s="140">
        <f>F$147*(Calculations!$M17/Calculations!$M$5)</f>
        <v>1.6780399318215102</v>
      </c>
      <c r="G160" s="140">
        <f>G$147*(Calculations!$M17/Calculations!$M$5)</f>
        <v>1.5483870967741931</v>
      </c>
      <c r="H160" s="140">
        <f>H$147*(Calculations!$M17/Calculations!$M$5)</f>
        <v>1.6780399318215102</v>
      </c>
      <c r="I160" s="140">
        <f>I$147*(Calculations!$M17/Calculations!$M$5)</f>
        <v>2.0322580645161286</v>
      </c>
      <c r="J160" s="140">
        <f>J$147*(Calculations!$M17/Calculations!$M$5)</f>
        <v>2.5161290322580641</v>
      </c>
      <c r="K160" s="140">
        <f>K$147*(Calculations!$M17/Calculations!$M$5)</f>
        <v>2.9999999999999996</v>
      </c>
      <c r="L160" s="140">
        <f>L$147*(Calculations!$M17/Calculations!$M$5)</f>
        <v>3.3542181326946174</v>
      </c>
      <c r="M160" s="140">
        <f>M$147*(Calculations!$M17/Calculations!$M$5)</f>
        <v>3.4838709677419351</v>
      </c>
      <c r="N160" s="140">
        <f>N$147*(Calculations!$M17/Calculations!$M$5)</f>
        <v>3.3542181326946174</v>
      </c>
      <c r="O160" s="140">
        <f>O$147*(Calculations!$M17/Calculations!$M$5)</f>
        <v>2.9999999999999996</v>
      </c>
      <c r="P160" s="140">
        <f>P$147*(Calculations!$M17/Calculations!$M$5)</f>
        <v>2.5161290322580641</v>
      </c>
      <c r="Q160" s="140">
        <f>Q$147*(Calculations!$M17/Calculations!$M$5)</f>
        <v>2.0322580645161286</v>
      </c>
      <c r="R160" s="21"/>
      <c r="S160" s="152"/>
      <c r="T160" s="16"/>
      <c r="U160" s="18" t="s">
        <v>75</v>
      </c>
      <c r="V160" s="20">
        <f>IF(T$151="Grand Total",AC160,Calculations!P$129)</f>
        <v>2.5999999999999996</v>
      </c>
      <c r="X160" s="20"/>
      <c r="Y160" s="2"/>
      <c r="AA160" s="1" t="s">
        <v>384</v>
      </c>
      <c r="AB160" s="212">
        <v>2.5207795478351112</v>
      </c>
      <c r="AC160" s="212">
        <v>2.5161290322580641</v>
      </c>
      <c r="AD160" s="212">
        <v>2.1365661376687655</v>
      </c>
      <c r="AE160" s="212">
        <v>1.0045298208450049</v>
      </c>
      <c r="AF160" s="212">
        <v>0.97691698350849132</v>
      </c>
      <c r="AG160" s="212">
        <v>0.86773465568840258</v>
      </c>
      <c r="AH160" s="212">
        <v>1.1337286064421541</v>
      </c>
      <c r="AI160" s="212">
        <v>1.1215973955470377</v>
      </c>
      <c r="AJ160" s="212">
        <v>6.0387096774193543</v>
      </c>
      <c r="AK160" s="212">
        <v>6.8774193548387093</v>
      </c>
      <c r="AL160" s="212">
        <v>2.5161290322580641</v>
      </c>
      <c r="AM160" s="212">
        <v>2.8516129032258064</v>
      </c>
      <c r="AN160" s="212">
        <v>1.555622268381023</v>
      </c>
      <c r="AO160" s="212">
        <v>1.5156707164243233</v>
      </c>
      <c r="AP160" s="212">
        <v>5.0322580645161281</v>
      </c>
      <c r="AQ160" s="212">
        <v>1.6657555460970865</v>
      </c>
      <c r="AR160" s="212">
        <v>2.5161290322580641</v>
      </c>
      <c r="AS160" s="212">
        <v>3.270967741935483</v>
      </c>
      <c r="AT160" s="212">
        <v>2.1145554546214438</v>
      </c>
      <c r="AU160" s="212">
        <v>4.6129032258064511</v>
      </c>
      <c r="AV160" s="212">
        <v>0.86513393424639873</v>
      </c>
      <c r="AW160" s="212">
        <v>0.67096774193548381</v>
      </c>
      <c r="AX160" s="212">
        <v>2.9626536167816004</v>
      </c>
      <c r="AY160" s="212">
        <v>7.1290322580645142</v>
      </c>
      <c r="AZ160" s="212">
        <v>2.5999999999999996</v>
      </c>
      <c r="BA160" s="212">
        <v>1.8451612903225802</v>
      </c>
      <c r="BB160" s="212">
        <v>4.4451612903225799</v>
      </c>
      <c r="BC160" s="212">
        <v>1.8089558836068733</v>
      </c>
      <c r="BD160" s="212">
        <v>3.4815280545357274</v>
      </c>
      <c r="BE160" s="212">
        <v>1.3054098996549248</v>
      </c>
      <c r="BF160" s="212">
        <v>0</v>
      </c>
      <c r="BG160" s="212">
        <v>0</v>
      </c>
      <c r="BH160" s="212">
        <v>0</v>
      </c>
      <c r="BI160" s="212">
        <v>0</v>
      </c>
      <c r="BJ160" s="212">
        <v>0</v>
      </c>
      <c r="BK160" s="212">
        <v>0</v>
      </c>
      <c r="BL160" s="212">
        <v>0</v>
      </c>
      <c r="BM160" s="212">
        <v>0</v>
      </c>
      <c r="BN160" s="212">
        <v>0</v>
      </c>
      <c r="BO160" s="212">
        <v>0</v>
      </c>
      <c r="BP160" s="212">
        <v>0</v>
      </c>
      <c r="BQ160" s="212">
        <v>0</v>
      </c>
      <c r="BR160" s="212">
        <v>0</v>
      </c>
      <c r="BS160" s="212">
        <v>0</v>
      </c>
      <c r="BT160" s="212">
        <v>0</v>
      </c>
      <c r="BU160" s="212">
        <v>0</v>
      </c>
      <c r="BV160" s="212">
        <v>0</v>
      </c>
      <c r="BW160" s="212">
        <v>0</v>
      </c>
      <c r="BX160" s="212">
        <v>0</v>
      </c>
      <c r="BY160" s="212">
        <v>0</v>
      </c>
      <c r="BZ160" s="212">
        <v>0</v>
      </c>
      <c r="CA160" s="212">
        <v>0</v>
      </c>
      <c r="CB160" s="212">
        <v>0</v>
      </c>
      <c r="CC160" s="212">
        <v>0</v>
      </c>
      <c r="CD160" s="212">
        <v>0</v>
      </c>
      <c r="CE160" s="212">
        <v>0</v>
      </c>
      <c r="CF160" s="212">
        <v>0</v>
      </c>
      <c r="CG160" s="212">
        <v>0</v>
      </c>
      <c r="CH160" s="212">
        <v>0</v>
      </c>
      <c r="CI160" s="212">
        <v>0</v>
      </c>
      <c r="CJ160" s="212">
        <v>0</v>
      </c>
      <c r="CK160" s="212">
        <v>0</v>
      </c>
      <c r="CL160" s="212">
        <v>0</v>
      </c>
      <c r="CM160" s="212">
        <v>0</v>
      </c>
      <c r="CN160" s="212">
        <v>0</v>
      </c>
      <c r="CO160" s="212">
        <v>0</v>
      </c>
      <c r="CP160" s="212">
        <v>0</v>
      </c>
      <c r="CQ160" s="212">
        <v>0</v>
      </c>
      <c r="CR160" s="212">
        <v>0</v>
      </c>
      <c r="CS160" s="212">
        <v>0</v>
      </c>
      <c r="CT160" s="212">
        <v>0</v>
      </c>
      <c r="CU160" s="212">
        <v>0</v>
      </c>
      <c r="CV160" s="212">
        <v>0</v>
      </c>
      <c r="CW160" s="212">
        <v>0</v>
      </c>
      <c r="CX160" s="212">
        <v>0</v>
      </c>
      <c r="CY160" s="212">
        <v>0</v>
      </c>
      <c r="CZ160" s="212">
        <v>0</v>
      </c>
      <c r="DA160" s="212">
        <v>0</v>
      </c>
      <c r="DB160" s="212">
        <v>0</v>
      </c>
      <c r="DC160" s="212">
        <v>0</v>
      </c>
      <c r="DD160" s="212">
        <v>0</v>
      </c>
      <c r="DE160" s="212">
        <v>0</v>
      </c>
      <c r="DF160" s="212">
        <v>0</v>
      </c>
      <c r="DG160" s="212">
        <v>0</v>
      </c>
      <c r="DH160" s="212">
        <v>0</v>
      </c>
      <c r="DI160" s="212">
        <v>0</v>
      </c>
      <c r="DJ160" s="212">
        <v>0</v>
      </c>
      <c r="DK160" s="212">
        <v>0</v>
      </c>
      <c r="DL160" s="212">
        <v>0</v>
      </c>
      <c r="DM160" s="212">
        <v>0</v>
      </c>
      <c r="DN160" s="212">
        <v>0</v>
      </c>
      <c r="DO160" s="212">
        <v>0</v>
      </c>
      <c r="DP160" s="212">
        <v>0</v>
      </c>
      <c r="DQ160" s="212">
        <v>0</v>
      </c>
      <c r="DR160" s="212">
        <v>0</v>
      </c>
      <c r="DS160" s="212">
        <v>0</v>
      </c>
      <c r="DT160" s="212">
        <v>0</v>
      </c>
      <c r="DU160" s="212">
        <v>0</v>
      </c>
      <c r="DV160" s="212">
        <v>0</v>
      </c>
      <c r="DW160" s="212">
        <v>79.959719167045648</v>
      </c>
      <c r="DX160" s="164"/>
      <c r="DY160" s="164"/>
      <c r="DZ160" s="164"/>
    </row>
    <row r="161" spans="3:130" x14ac:dyDescent="0.35">
      <c r="C161" s="120">
        <v>13</v>
      </c>
      <c r="D161" s="8"/>
      <c r="E161" s="141" t="str">
        <f>IF(ISBLANK(Calculations!C18), "Z_empty_row_"&amp;C161,Calculations!C18)</f>
        <v>Hirat</v>
      </c>
      <c r="F161" s="139">
        <f>F$147*(Calculations!$M18/Calculations!$M$5)</f>
        <v>1.9017785893977122</v>
      </c>
      <c r="G161" s="139">
        <f>G$147*(Calculations!$M18/Calculations!$M$5)</f>
        <v>1.7548387096774192</v>
      </c>
      <c r="H161" s="139">
        <f>H$147*(Calculations!$M18/Calculations!$M$5)</f>
        <v>1.9017785893977122</v>
      </c>
      <c r="I161" s="139">
        <f>I$147*(Calculations!$M18/Calculations!$M$5)</f>
        <v>2.3032258064516129</v>
      </c>
      <c r="J161" s="139">
        <f>J$147*(Calculations!$M18/Calculations!$M$5)</f>
        <v>2.8516129032258064</v>
      </c>
      <c r="K161" s="139">
        <f>K$147*(Calculations!$M18/Calculations!$M$5)</f>
        <v>3.4</v>
      </c>
      <c r="L161" s="139">
        <f>L$147*(Calculations!$M18/Calculations!$M$5)</f>
        <v>3.8014472170539007</v>
      </c>
      <c r="M161" s="139">
        <f>M$147*(Calculations!$M18/Calculations!$M$5)</f>
        <v>3.9483870967741939</v>
      </c>
      <c r="N161" s="139">
        <f>N$147*(Calculations!$M18/Calculations!$M$5)</f>
        <v>3.8014472170539007</v>
      </c>
      <c r="O161" s="139">
        <f>O$147*(Calculations!$M18/Calculations!$M$5)</f>
        <v>3.4</v>
      </c>
      <c r="P161" s="139">
        <f>P$147*(Calculations!$M18/Calculations!$M$5)</f>
        <v>2.8516129032258064</v>
      </c>
      <c r="Q161" s="139">
        <f>Q$147*(Calculations!$M18/Calculations!$M$5)</f>
        <v>2.3032258064516129</v>
      </c>
      <c r="R161" s="21"/>
      <c r="S161" s="152"/>
      <c r="T161" s="16"/>
      <c r="U161" s="18" t="s">
        <v>76</v>
      </c>
      <c r="V161" s="20">
        <f>IF(T$151="Grand Total",AC161,Calculations!Q$129)</f>
        <v>2.0999999999999996</v>
      </c>
      <c r="X161" s="20"/>
      <c r="Y161" s="3"/>
      <c r="AA161" s="1" t="s">
        <v>385</v>
      </c>
      <c r="AB161" s="212">
        <v>2.0360142501745129</v>
      </c>
      <c r="AC161" s="212">
        <v>2.0322580645161286</v>
      </c>
      <c r="AD161" s="212">
        <v>1.7256880342709258</v>
      </c>
      <c r="AE161" s="212">
        <v>0.81135100914404246</v>
      </c>
      <c r="AF161" s="212">
        <v>0.7890483328337814</v>
      </c>
      <c r="AG161" s="212">
        <v>0.70086260651755583</v>
      </c>
      <c r="AH161" s="212">
        <v>0.91570387443404744</v>
      </c>
      <c r="AI161" s="212">
        <v>0.90590558871106897</v>
      </c>
      <c r="AJ161" s="212">
        <v>4.8774193548387093</v>
      </c>
      <c r="AK161" s="212">
        <v>5.5548387096774192</v>
      </c>
      <c r="AL161" s="212">
        <v>2.0322580645161286</v>
      </c>
      <c r="AM161" s="212">
        <v>2.3032258064516129</v>
      </c>
      <c r="AN161" s="212">
        <v>1.2564641398462109</v>
      </c>
      <c r="AO161" s="212">
        <v>1.2241955786504151</v>
      </c>
      <c r="AP161" s="212">
        <v>4.0645161290322571</v>
      </c>
      <c r="AQ161" s="212">
        <v>1.3454179410784159</v>
      </c>
      <c r="AR161" s="212">
        <v>2.0322580645161286</v>
      </c>
      <c r="AS161" s="212">
        <v>2.641935483870967</v>
      </c>
      <c r="AT161" s="212">
        <v>1.7079101748865508</v>
      </c>
      <c r="AU161" s="212">
        <v>3.7258064516129026</v>
      </c>
      <c r="AV161" s="212">
        <v>0.698762023814399</v>
      </c>
      <c r="AW161" s="212">
        <v>0.54193548387096768</v>
      </c>
      <c r="AX161" s="212">
        <v>2.3929125366312927</v>
      </c>
      <c r="AY161" s="212">
        <v>5.7580645161290311</v>
      </c>
      <c r="AZ161" s="212">
        <v>2.0999999999999996</v>
      </c>
      <c r="BA161" s="212">
        <v>1.490322580645161</v>
      </c>
      <c r="BB161" s="212">
        <v>3.5903225806451609</v>
      </c>
      <c r="BC161" s="212">
        <v>1.4610797521440129</v>
      </c>
      <c r="BD161" s="212">
        <v>2.8120034286634721</v>
      </c>
      <c r="BE161" s="212">
        <v>1.0543695343366699</v>
      </c>
      <c r="BF161" s="212">
        <v>0</v>
      </c>
      <c r="BG161" s="212">
        <v>0</v>
      </c>
      <c r="BH161" s="212">
        <v>0</v>
      </c>
      <c r="BI161" s="212">
        <v>0</v>
      </c>
      <c r="BJ161" s="212">
        <v>0</v>
      </c>
      <c r="BK161" s="212">
        <v>0</v>
      </c>
      <c r="BL161" s="212">
        <v>0</v>
      </c>
      <c r="BM161" s="212">
        <v>0</v>
      </c>
      <c r="BN161" s="212">
        <v>0</v>
      </c>
      <c r="BO161" s="212">
        <v>0</v>
      </c>
      <c r="BP161" s="212">
        <v>0</v>
      </c>
      <c r="BQ161" s="212">
        <v>0</v>
      </c>
      <c r="BR161" s="212">
        <v>0</v>
      </c>
      <c r="BS161" s="212">
        <v>0</v>
      </c>
      <c r="BT161" s="212">
        <v>0</v>
      </c>
      <c r="BU161" s="212">
        <v>0</v>
      </c>
      <c r="BV161" s="212">
        <v>0</v>
      </c>
      <c r="BW161" s="212">
        <v>0</v>
      </c>
      <c r="BX161" s="212">
        <v>0</v>
      </c>
      <c r="BY161" s="212">
        <v>0</v>
      </c>
      <c r="BZ161" s="212">
        <v>0</v>
      </c>
      <c r="CA161" s="212">
        <v>0</v>
      </c>
      <c r="CB161" s="212">
        <v>0</v>
      </c>
      <c r="CC161" s="212">
        <v>0</v>
      </c>
      <c r="CD161" s="212">
        <v>0</v>
      </c>
      <c r="CE161" s="212">
        <v>0</v>
      </c>
      <c r="CF161" s="212">
        <v>0</v>
      </c>
      <c r="CG161" s="212">
        <v>0</v>
      </c>
      <c r="CH161" s="212">
        <v>0</v>
      </c>
      <c r="CI161" s="212">
        <v>0</v>
      </c>
      <c r="CJ161" s="212">
        <v>0</v>
      </c>
      <c r="CK161" s="212">
        <v>0</v>
      </c>
      <c r="CL161" s="212">
        <v>0</v>
      </c>
      <c r="CM161" s="212">
        <v>0</v>
      </c>
      <c r="CN161" s="212">
        <v>0</v>
      </c>
      <c r="CO161" s="212">
        <v>0</v>
      </c>
      <c r="CP161" s="212">
        <v>0</v>
      </c>
      <c r="CQ161" s="212">
        <v>0</v>
      </c>
      <c r="CR161" s="212">
        <v>0</v>
      </c>
      <c r="CS161" s="212">
        <v>0</v>
      </c>
      <c r="CT161" s="212">
        <v>0</v>
      </c>
      <c r="CU161" s="212">
        <v>0</v>
      </c>
      <c r="CV161" s="212">
        <v>0</v>
      </c>
      <c r="CW161" s="212">
        <v>0</v>
      </c>
      <c r="CX161" s="212">
        <v>0</v>
      </c>
      <c r="CY161" s="212">
        <v>0</v>
      </c>
      <c r="CZ161" s="212">
        <v>0</v>
      </c>
      <c r="DA161" s="212">
        <v>0</v>
      </c>
      <c r="DB161" s="212">
        <v>0</v>
      </c>
      <c r="DC161" s="212">
        <v>0</v>
      </c>
      <c r="DD161" s="212">
        <v>0</v>
      </c>
      <c r="DE161" s="212">
        <v>0</v>
      </c>
      <c r="DF161" s="212">
        <v>0</v>
      </c>
      <c r="DG161" s="212">
        <v>0</v>
      </c>
      <c r="DH161" s="212">
        <v>0</v>
      </c>
      <c r="DI161" s="212">
        <v>0</v>
      </c>
      <c r="DJ161" s="212">
        <v>0</v>
      </c>
      <c r="DK161" s="212">
        <v>0</v>
      </c>
      <c r="DL161" s="212">
        <v>0</v>
      </c>
      <c r="DM161" s="212">
        <v>0</v>
      </c>
      <c r="DN161" s="212">
        <v>0</v>
      </c>
      <c r="DO161" s="212">
        <v>0</v>
      </c>
      <c r="DP161" s="212">
        <v>0</v>
      </c>
      <c r="DQ161" s="212">
        <v>0</v>
      </c>
      <c r="DR161" s="212">
        <v>0</v>
      </c>
      <c r="DS161" s="212">
        <v>0</v>
      </c>
      <c r="DT161" s="212">
        <v>0</v>
      </c>
      <c r="DU161" s="212">
        <v>0</v>
      </c>
      <c r="DV161" s="212">
        <v>0</v>
      </c>
      <c r="DW161" s="212">
        <v>64.58285009645995</v>
      </c>
      <c r="DX161" s="164"/>
      <c r="DY161" s="164"/>
      <c r="DZ161" s="164"/>
    </row>
    <row r="162" spans="3:130" x14ac:dyDescent="0.35">
      <c r="C162" s="120">
        <v>14</v>
      </c>
      <c r="D162" s="8"/>
      <c r="E162" s="141" t="str">
        <f>IF(ISBLANK(Calculations!C19), "Z_empty_row_"&amp;C162,Calculations!C19)</f>
        <v>Jawzjan</v>
      </c>
      <c r="F162" s="140">
        <f>F$147*(Calculations!$M19/Calculations!$M$5)</f>
        <v>1.0374651902615075</v>
      </c>
      <c r="G162" s="140">
        <f>G$147*(Calculations!$M19/Calculations!$M$5)</f>
        <v>0.9573060113113987</v>
      </c>
      <c r="H162" s="140">
        <f>H$147*(Calculations!$M19/Calculations!$M$5)</f>
        <v>1.0374651902615075</v>
      </c>
      <c r="I162" s="140">
        <f>I$147*(Calculations!$M19/Calculations!$M$5)</f>
        <v>1.2564641398462109</v>
      </c>
      <c r="J162" s="140">
        <f>J$147*(Calculations!$M19/Calculations!$M$5)</f>
        <v>1.555622268381023</v>
      </c>
      <c r="K162" s="140">
        <f>K$147*(Calculations!$M19/Calculations!$M$5)</f>
        <v>1.8547803969158352</v>
      </c>
      <c r="L162" s="140">
        <f>L$147*(Calculations!$M19/Calculations!$M$5)</f>
        <v>2.0737793465005385</v>
      </c>
      <c r="M162" s="140">
        <f>M$147*(Calculations!$M19/Calculations!$M$5)</f>
        <v>2.1539385254506476</v>
      </c>
      <c r="N162" s="140">
        <f>N$147*(Calculations!$M19/Calculations!$M$5)</f>
        <v>2.0737793465005385</v>
      </c>
      <c r="O162" s="140">
        <f>O$147*(Calculations!$M19/Calculations!$M$5)</f>
        <v>1.8547803969158352</v>
      </c>
      <c r="P162" s="140">
        <f>P$147*(Calculations!$M19/Calculations!$M$5)</f>
        <v>1.555622268381023</v>
      </c>
      <c r="Q162" s="140">
        <f>Q$147*(Calculations!$M19/Calculations!$M$5)</f>
        <v>1.2564641398462109</v>
      </c>
      <c r="R162" s="21"/>
      <c r="S162" s="152"/>
      <c r="T162" s="16"/>
      <c r="U162" s="16"/>
      <c r="V162" s="20"/>
      <c r="X162" s="20"/>
      <c r="Y162" s="3"/>
      <c r="AD162" s="164"/>
      <c r="AE162" s="164"/>
      <c r="AF162" s="164"/>
      <c r="AG162" s="164"/>
      <c r="AH162" s="164"/>
      <c r="AI162" s="164"/>
      <c r="AJ162" s="164"/>
      <c r="AK162" s="164"/>
      <c r="AL162" s="164"/>
      <c r="AM162" s="164"/>
      <c r="AN162" s="164"/>
      <c r="AO162" s="164"/>
      <c r="AP162" s="164"/>
      <c r="AQ162" s="164"/>
      <c r="AR162" s="164"/>
      <c r="AS162" s="164"/>
      <c r="AT162" s="164"/>
      <c r="AU162" s="164"/>
      <c r="AV162" s="164"/>
      <c r="AW162" s="164"/>
      <c r="AX162" s="164"/>
      <c r="AY162" s="164"/>
      <c r="AZ162" s="164"/>
      <c r="BA162" s="164"/>
      <c r="BB162" s="164"/>
      <c r="BC162" s="164"/>
      <c r="BD162" s="164"/>
      <c r="BE162" s="164"/>
      <c r="BF162" s="164"/>
      <c r="BG162" s="164"/>
      <c r="BH162" s="164"/>
      <c r="BI162" s="164"/>
      <c r="BJ162" s="164"/>
      <c r="BK162" s="164"/>
      <c r="BL162" s="164"/>
      <c r="BM162" s="164"/>
      <c r="BN162" s="164"/>
      <c r="BO162" s="180"/>
      <c r="BP162" s="160"/>
      <c r="BQ162" s="164"/>
      <c r="BR162" s="164"/>
      <c r="BS162" s="164"/>
      <c r="BT162" s="164"/>
      <c r="BU162" s="164"/>
      <c r="BV162" s="164"/>
      <c r="BW162" s="164"/>
      <c r="BX162" s="164"/>
      <c r="BY162" s="164"/>
      <c r="BZ162" s="164"/>
      <c r="CA162" s="164"/>
      <c r="CB162" s="164"/>
      <c r="CC162" s="164"/>
      <c r="CD162" s="164"/>
      <c r="CE162" s="164"/>
      <c r="CF162" s="164"/>
      <c r="CG162" s="164"/>
      <c r="CH162" s="164"/>
      <c r="CI162" s="164"/>
      <c r="CJ162" s="164"/>
      <c r="CK162" s="164"/>
      <c r="CL162" s="164"/>
      <c r="CM162" s="164"/>
      <c r="CN162" s="164"/>
      <c r="CO162" s="164"/>
      <c r="CP162" s="164"/>
      <c r="CQ162" s="164"/>
      <c r="CR162" s="164"/>
      <c r="CS162" s="164"/>
      <c r="CT162" s="164"/>
      <c r="CU162" s="164"/>
      <c r="CV162" s="164"/>
      <c r="CW162" s="164"/>
      <c r="CX162" s="164"/>
      <c r="CY162" s="164"/>
      <c r="CZ162" s="164"/>
      <c r="DA162" s="164"/>
      <c r="DB162" s="164"/>
      <c r="DC162" s="164"/>
      <c r="DD162" s="164"/>
      <c r="DE162" s="164"/>
      <c r="DF162" s="164"/>
      <c r="DG162" s="164"/>
      <c r="DH162" s="164"/>
      <c r="DI162" s="164"/>
      <c r="DJ162" s="164"/>
      <c r="DK162" s="164"/>
      <c r="DL162" s="164"/>
      <c r="DM162" s="164"/>
      <c r="DN162" s="164"/>
      <c r="DO162" s="164"/>
      <c r="DP162" s="164"/>
      <c r="DQ162" s="164"/>
      <c r="DR162" s="164"/>
      <c r="DS162" s="164"/>
      <c r="DT162" s="164"/>
      <c r="DU162" s="164"/>
      <c r="DV162" s="164"/>
      <c r="DW162" s="164"/>
      <c r="DX162" s="164"/>
      <c r="DY162" s="164"/>
      <c r="DZ162" s="164"/>
    </row>
    <row r="163" spans="3:130" x14ac:dyDescent="0.35">
      <c r="C163" s="120">
        <v>15</v>
      </c>
      <c r="D163" s="8"/>
      <c r="E163" s="141" t="str">
        <f>IF(ISBLANK(Calculations!C20), "Z_empty_row_"&amp;C163,Calculations!C20)</f>
        <v>Kabul</v>
      </c>
      <c r="F163" s="139">
        <f>F$147*(Calculations!$M20/Calculations!$M$5)</f>
        <v>1.0108209686567755</v>
      </c>
      <c r="G163" s="139">
        <f>G$147*(Calculations!$M20/Calculations!$M$5)</f>
        <v>0.93272044087650663</v>
      </c>
      <c r="H163" s="139">
        <f>H$147*(Calculations!$M20/Calculations!$M$5)</f>
        <v>1.0108209686567755</v>
      </c>
      <c r="I163" s="139">
        <f>I$147*(Calculations!$M20/Calculations!$M$5)</f>
        <v>1.2241955786504151</v>
      </c>
      <c r="J163" s="139">
        <f>J$147*(Calculations!$M20/Calculations!$M$5)</f>
        <v>1.5156707164243233</v>
      </c>
      <c r="K163" s="139">
        <f>K$147*(Calculations!$M20/Calculations!$M$5)</f>
        <v>1.8071458541982317</v>
      </c>
      <c r="L163" s="139">
        <f>L$147*(Calculations!$M20/Calculations!$M$5)</f>
        <v>2.020520464191871</v>
      </c>
      <c r="M163" s="139">
        <f>M$147*(Calculations!$M20/Calculations!$M$5)</f>
        <v>2.0986209919721399</v>
      </c>
      <c r="N163" s="139">
        <f>N$147*(Calculations!$M20/Calculations!$M$5)</f>
        <v>2.020520464191871</v>
      </c>
      <c r="O163" s="139">
        <f>O$147*(Calculations!$M20/Calculations!$M$5)</f>
        <v>1.8071458541982317</v>
      </c>
      <c r="P163" s="139">
        <f>P$147*(Calculations!$M20/Calculations!$M$5)</f>
        <v>1.5156707164243233</v>
      </c>
      <c r="Q163" s="139">
        <f>Q$147*(Calculations!$M20/Calculations!$M$5)</f>
        <v>1.2241955786504151</v>
      </c>
      <c r="R163" s="21"/>
      <c r="S163" s="152"/>
      <c r="T163" s="2"/>
      <c r="U163" s="11" t="s">
        <v>261</v>
      </c>
      <c r="V163" s="20">
        <f>IF(T$151="Grand Total",AVERAGE(V150:V161),AVERAGE(Calculations!F128:Q128))</f>
        <v>2.5999999999999996</v>
      </c>
      <c r="X163" s="20"/>
      <c r="Y163" s="3"/>
      <c r="AD163" s="164"/>
      <c r="AE163" s="164"/>
      <c r="AF163" s="164"/>
      <c r="AG163" s="164"/>
      <c r="AH163" s="164"/>
      <c r="AI163" s="164"/>
      <c r="AJ163" s="164"/>
      <c r="AK163" s="164"/>
      <c r="AL163" s="164"/>
      <c r="AM163" s="164"/>
      <c r="AN163" s="164"/>
      <c r="AO163" s="164"/>
      <c r="AP163" s="164"/>
      <c r="AQ163" s="164"/>
      <c r="AR163" s="164"/>
      <c r="AS163" s="164"/>
      <c r="AT163" s="164"/>
      <c r="AU163" s="164"/>
      <c r="AV163" s="164"/>
      <c r="AW163" s="164"/>
      <c r="AX163" s="164"/>
      <c r="AY163" s="164"/>
      <c r="AZ163" s="164"/>
      <c r="BA163" s="164"/>
      <c r="BB163" s="164"/>
      <c r="BC163" s="164"/>
      <c r="BD163" s="164"/>
      <c r="BE163" s="164"/>
      <c r="BF163" s="164"/>
      <c r="BG163" s="164"/>
      <c r="BH163" s="164"/>
      <c r="BI163" s="164"/>
      <c r="BJ163" s="164"/>
      <c r="BK163" s="164"/>
      <c r="BL163" s="164"/>
      <c r="BM163" s="164"/>
      <c r="BN163" s="164"/>
      <c r="BO163" s="180"/>
      <c r="BP163" s="160"/>
      <c r="BQ163" s="164"/>
      <c r="BR163" s="164"/>
      <c r="BS163" s="164"/>
      <c r="BT163" s="164"/>
      <c r="BU163" s="164"/>
      <c r="BV163" s="164"/>
      <c r="BW163" s="164"/>
      <c r="BX163" s="164"/>
      <c r="BY163" s="164"/>
      <c r="BZ163" s="164"/>
      <c r="CA163" s="164"/>
      <c r="CB163" s="164"/>
      <c r="CC163" s="164"/>
      <c r="CD163" s="164"/>
      <c r="CE163" s="164"/>
      <c r="CF163" s="164"/>
      <c r="CG163" s="164"/>
      <c r="CH163" s="164"/>
      <c r="CI163" s="164"/>
      <c r="CJ163" s="164"/>
      <c r="CK163" s="164"/>
      <c r="CL163" s="164"/>
      <c r="CM163" s="164"/>
      <c r="CN163" s="164"/>
      <c r="CO163" s="164"/>
      <c r="CP163" s="164"/>
      <c r="CQ163" s="164"/>
      <c r="CR163" s="164"/>
      <c r="CS163" s="164"/>
      <c r="CT163" s="164"/>
      <c r="CU163" s="164"/>
      <c r="CV163" s="164"/>
      <c r="CW163" s="164"/>
      <c r="CX163" s="164"/>
      <c r="CY163" s="164"/>
      <c r="CZ163" s="164"/>
      <c r="DA163" s="164"/>
      <c r="DB163" s="164"/>
      <c r="DC163" s="164"/>
      <c r="DD163" s="164"/>
      <c r="DE163" s="164"/>
      <c r="DF163" s="164"/>
      <c r="DG163" s="164"/>
      <c r="DH163" s="164"/>
      <c r="DI163" s="164"/>
      <c r="DJ163" s="164"/>
      <c r="DK163" s="164"/>
      <c r="DL163" s="164"/>
      <c r="DM163" s="164"/>
      <c r="DN163" s="164"/>
      <c r="DO163" s="164"/>
      <c r="DP163" s="164"/>
      <c r="DQ163" s="164"/>
      <c r="DR163" s="164"/>
      <c r="DS163" s="164"/>
      <c r="DT163" s="164"/>
      <c r="DU163" s="164"/>
      <c r="DV163" s="164"/>
      <c r="DW163" s="164"/>
      <c r="DX163" s="164"/>
      <c r="DY163" s="164"/>
      <c r="DZ163" s="164"/>
    </row>
    <row r="164" spans="3:130" x14ac:dyDescent="0.35">
      <c r="C164" s="120">
        <v>16</v>
      </c>
      <c r="D164" s="8"/>
      <c r="E164" s="141" t="str">
        <f>IF(ISBLANK(Calculations!C21), "Z_empty_row_"&amp;C164,Calculations!C21)</f>
        <v>Kandahar</v>
      </c>
      <c r="F164" s="140">
        <f>F$147*(Calculations!$M21/Calculations!$M$5)</f>
        <v>3.3560798636430205</v>
      </c>
      <c r="G164" s="140">
        <f>G$147*(Calculations!$M21/Calculations!$M$5)</f>
        <v>3.0967741935483861</v>
      </c>
      <c r="H164" s="140">
        <f>H$147*(Calculations!$M21/Calculations!$M$5)</f>
        <v>3.3560798636430205</v>
      </c>
      <c r="I164" s="140">
        <f>I$147*(Calculations!$M21/Calculations!$M$5)</f>
        <v>4.0645161290322571</v>
      </c>
      <c r="J164" s="140">
        <f>J$147*(Calculations!$M21/Calculations!$M$5)</f>
        <v>5.0322580645161281</v>
      </c>
      <c r="K164" s="140">
        <f>K$147*(Calculations!$M21/Calculations!$M$5)</f>
        <v>5.9999999999999991</v>
      </c>
      <c r="L164" s="140">
        <f>L$147*(Calculations!$M21/Calculations!$M$5)</f>
        <v>6.7084362653892349</v>
      </c>
      <c r="M164" s="140">
        <f>M$147*(Calculations!$M21/Calculations!$M$5)</f>
        <v>6.9677419354838701</v>
      </c>
      <c r="N164" s="140">
        <f>N$147*(Calculations!$M21/Calculations!$M$5)</f>
        <v>6.7084362653892349</v>
      </c>
      <c r="O164" s="140">
        <f>O$147*(Calculations!$M21/Calculations!$M$5)</f>
        <v>5.9999999999999991</v>
      </c>
      <c r="P164" s="140">
        <f>P$147*(Calculations!$M21/Calculations!$M$5)</f>
        <v>5.0322580645161281</v>
      </c>
      <c r="Q164" s="140">
        <f>Q$147*(Calculations!$M21/Calculations!$M$5)</f>
        <v>4.0645161290322571</v>
      </c>
      <c r="R164" s="21"/>
      <c r="S164" s="152"/>
      <c r="Y164" s="3"/>
      <c r="AD164" s="164"/>
      <c r="AE164" s="164"/>
      <c r="AF164" s="168"/>
      <c r="AG164" s="168"/>
      <c r="AH164" s="168"/>
      <c r="AI164" s="168"/>
      <c r="AJ164" s="168"/>
      <c r="AK164" s="168"/>
      <c r="AL164" s="168"/>
      <c r="AM164" s="168"/>
      <c r="AN164" s="168"/>
      <c r="AO164" s="164"/>
      <c r="AP164" s="164"/>
      <c r="AQ164" s="164"/>
      <c r="AR164" s="164"/>
      <c r="AS164" s="164"/>
      <c r="AT164" s="164"/>
      <c r="AU164" s="164"/>
      <c r="AV164" s="164"/>
      <c r="AW164" s="164"/>
      <c r="AX164" s="164"/>
      <c r="AY164" s="164"/>
      <c r="AZ164" s="164"/>
      <c r="BA164" s="164"/>
      <c r="BB164" s="164"/>
      <c r="BC164" s="164"/>
      <c r="BD164" s="164"/>
      <c r="BE164" s="164"/>
      <c r="BF164" s="164"/>
      <c r="BG164" s="164"/>
      <c r="BH164" s="164"/>
      <c r="BI164" s="164"/>
      <c r="BJ164" s="164"/>
      <c r="BK164" s="164"/>
      <c r="BL164" s="164"/>
      <c r="BM164" s="164"/>
      <c r="BN164" s="164"/>
      <c r="BO164" s="180"/>
      <c r="BP164" s="181"/>
      <c r="BQ164" s="164"/>
      <c r="BR164" s="164"/>
      <c r="BS164" s="164"/>
      <c r="BT164" s="164"/>
      <c r="BU164" s="164"/>
      <c r="BV164" s="164"/>
      <c r="BW164" s="164"/>
      <c r="BX164" s="164"/>
      <c r="BY164" s="164"/>
      <c r="BZ164" s="164"/>
      <c r="CA164" s="164"/>
      <c r="CB164" s="164"/>
      <c r="CC164" s="164"/>
      <c r="CD164" s="164"/>
      <c r="CE164" s="164"/>
      <c r="CF164" s="164"/>
      <c r="CG164" s="164"/>
      <c r="CH164" s="164"/>
      <c r="CI164" s="164"/>
      <c r="CJ164" s="164"/>
      <c r="CK164" s="164"/>
      <c r="CL164" s="164"/>
      <c r="CM164" s="164"/>
      <c r="CN164" s="164"/>
      <c r="CO164" s="164"/>
      <c r="CP164" s="164"/>
      <c r="CQ164" s="164"/>
      <c r="CR164" s="164"/>
      <c r="CS164" s="164"/>
      <c r="CT164" s="164"/>
      <c r="CU164" s="164"/>
      <c r="CV164" s="164"/>
      <c r="CW164" s="164"/>
      <c r="CX164" s="164"/>
      <c r="CY164" s="164"/>
      <c r="CZ164" s="164"/>
      <c r="DA164" s="164"/>
      <c r="DB164" s="164"/>
      <c r="DC164" s="164"/>
      <c r="DD164" s="164"/>
      <c r="DE164" s="164"/>
      <c r="DF164" s="164"/>
      <c r="DG164" s="164"/>
      <c r="DH164" s="164"/>
      <c r="DI164" s="164"/>
      <c r="DJ164" s="164"/>
      <c r="DK164" s="164"/>
      <c r="DL164" s="164"/>
      <c r="DM164" s="164"/>
      <c r="DN164" s="164"/>
      <c r="DO164" s="164"/>
      <c r="DP164" s="164"/>
      <c r="DQ164" s="164"/>
      <c r="DR164" s="164"/>
      <c r="DS164" s="164"/>
      <c r="DT164" s="164"/>
      <c r="DU164" s="164"/>
      <c r="DV164" s="164"/>
      <c r="DW164" s="164"/>
      <c r="DX164" s="164"/>
      <c r="DY164" s="164"/>
      <c r="DZ164" s="164"/>
    </row>
    <row r="165" spans="3:130" x14ac:dyDescent="0.35">
      <c r="C165" s="120">
        <v>17</v>
      </c>
      <c r="D165" s="8"/>
      <c r="E165" s="141" t="str">
        <f>IF(ISBLANK(Calculations!C22), "Z_empty_row_"&amp;C165,Calculations!C22)</f>
        <v>Kapisa</v>
      </c>
      <c r="F165" s="139">
        <f>F$147*(Calculations!$M22/Calculations!$M$5)</f>
        <v>1.110914538629818</v>
      </c>
      <c r="G165" s="139">
        <f>G$147*(Calculations!$M22/Calculations!$M$5)</f>
        <v>1.0250803360597456</v>
      </c>
      <c r="H165" s="139">
        <f>H$147*(Calculations!$M22/Calculations!$M$5)</f>
        <v>1.110914538629818</v>
      </c>
      <c r="I165" s="139">
        <f>I$147*(Calculations!$M22/Calculations!$M$5)</f>
        <v>1.3454179410784159</v>
      </c>
      <c r="J165" s="139">
        <f>J$147*(Calculations!$M22/Calculations!$M$5)</f>
        <v>1.6657555460970865</v>
      </c>
      <c r="K165" s="139">
        <f>K$147*(Calculations!$M22/Calculations!$M$5)</f>
        <v>1.9860931511157571</v>
      </c>
      <c r="L165" s="139">
        <f>L$147*(Calculations!$M22/Calculations!$M$5)</f>
        <v>2.2205965535643548</v>
      </c>
      <c r="M165" s="139">
        <f>M$147*(Calculations!$M22/Calculations!$M$5)</f>
        <v>2.3064307561344277</v>
      </c>
      <c r="N165" s="139">
        <f>N$147*(Calculations!$M22/Calculations!$M$5)</f>
        <v>2.2205965535643548</v>
      </c>
      <c r="O165" s="139">
        <f>O$147*(Calculations!$M22/Calculations!$M$5)</f>
        <v>1.9860931511157571</v>
      </c>
      <c r="P165" s="139">
        <f>P$147*(Calculations!$M22/Calculations!$M$5)</f>
        <v>1.6657555460970865</v>
      </c>
      <c r="Q165" s="139">
        <f>Q$147*(Calculations!$M22/Calculations!$M$5)</f>
        <v>1.3454179410784159</v>
      </c>
      <c r="R165" s="21"/>
      <c r="S165" s="152"/>
      <c r="AD165" s="164"/>
      <c r="AE165" s="164"/>
      <c r="AF165" s="168"/>
      <c r="AG165" s="168"/>
      <c r="AH165" s="168"/>
      <c r="AI165" s="168"/>
      <c r="AJ165" s="168"/>
      <c r="AK165" s="168"/>
      <c r="AL165" s="168"/>
      <c r="AM165" s="168"/>
      <c r="AN165" s="168"/>
      <c r="AO165" s="164"/>
      <c r="AP165" s="164"/>
      <c r="AQ165" s="164"/>
      <c r="AR165" s="164"/>
      <c r="AS165" s="164"/>
      <c r="AT165" s="164"/>
      <c r="AU165" s="164"/>
      <c r="AV165" s="164"/>
      <c r="AW165" s="164"/>
      <c r="AX165" s="164"/>
      <c r="AY165" s="164"/>
      <c r="AZ165" s="164"/>
      <c r="BA165" s="164"/>
      <c r="BB165" s="164"/>
      <c r="BC165" s="164"/>
      <c r="BD165" s="164"/>
      <c r="BE165" s="164"/>
      <c r="BF165" s="164"/>
      <c r="BG165" s="164"/>
      <c r="BH165" s="164"/>
      <c r="BI165" s="164"/>
      <c r="BJ165" s="164"/>
      <c r="BK165" s="164"/>
      <c r="BL165" s="164"/>
      <c r="BM165" s="164"/>
      <c r="BN165" s="164"/>
      <c r="BO165" s="180"/>
      <c r="BP165" s="164"/>
      <c r="BQ165" s="164"/>
      <c r="BR165" s="164"/>
      <c r="BS165" s="164"/>
      <c r="BT165" s="164"/>
      <c r="BU165" s="164"/>
      <c r="BV165" s="164"/>
      <c r="BW165" s="164"/>
      <c r="BX165" s="164"/>
      <c r="BY165" s="164"/>
      <c r="BZ165" s="164"/>
      <c r="CA165" s="164"/>
      <c r="CB165" s="164"/>
      <c r="CC165" s="164"/>
      <c r="CD165" s="164"/>
      <c r="CE165" s="164"/>
      <c r="CF165" s="164"/>
      <c r="CG165" s="164"/>
      <c r="CH165" s="164"/>
      <c r="CI165" s="164"/>
      <c r="CJ165" s="164"/>
      <c r="CK165" s="164"/>
      <c r="CL165" s="164"/>
      <c r="CM165" s="164"/>
      <c r="CN165" s="164"/>
      <c r="CO165" s="164"/>
      <c r="CP165" s="164"/>
      <c r="CQ165" s="164"/>
      <c r="CR165" s="164"/>
      <c r="CS165" s="164"/>
      <c r="CT165" s="164"/>
      <c r="CU165" s="164"/>
      <c r="CV165" s="164"/>
      <c r="CW165" s="164"/>
      <c r="CX165" s="164"/>
      <c r="CY165" s="164"/>
      <c r="CZ165" s="164"/>
      <c r="DA165" s="164"/>
      <c r="DB165" s="164"/>
      <c r="DC165" s="164"/>
      <c r="DD165" s="164"/>
      <c r="DE165" s="164"/>
      <c r="DF165" s="164"/>
      <c r="DG165" s="164"/>
      <c r="DH165" s="164"/>
      <c r="DI165" s="164"/>
      <c r="DJ165" s="164"/>
      <c r="DK165" s="164"/>
      <c r="DL165" s="164"/>
      <c r="DM165" s="164"/>
      <c r="DN165" s="164"/>
      <c r="DO165" s="164"/>
      <c r="DP165" s="164"/>
      <c r="DQ165" s="164"/>
      <c r="DR165" s="164"/>
      <c r="DS165" s="164"/>
      <c r="DT165" s="164"/>
      <c r="DU165" s="164"/>
      <c r="DV165" s="164"/>
      <c r="DW165" s="164"/>
      <c r="DX165" s="164"/>
      <c r="DY165" s="164"/>
      <c r="DZ165" s="164"/>
    </row>
    <row r="166" spans="3:130" x14ac:dyDescent="0.35">
      <c r="C166" s="120">
        <v>18</v>
      </c>
      <c r="D166" s="8"/>
      <c r="E166" s="141" t="str">
        <f>IF(ISBLANK(Calculations!C23), "Z_empty_row_"&amp;C166,Calculations!C23)</f>
        <v>Khost</v>
      </c>
      <c r="F166" s="140">
        <f>F$147*(Calculations!$M23/Calculations!$M$5)</f>
        <v>1.6780399318215102</v>
      </c>
      <c r="G166" s="140">
        <f>G$147*(Calculations!$M23/Calculations!$M$5)</f>
        <v>1.5483870967741931</v>
      </c>
      <c r="H166" s="140">
        <f>H$147*(Calculations!$M23/Calculations!$M$5)</f>
        <v>1.6780399318215102</v>
      </c>
      <c r="I166" s="140">
        <f>I$147*(Calculations!$M23/Calculations!$M$5)</f>
        <v>2.0322580645161286</v>
      </c>
      <c r="J166" s="140">
        <f>J$147*(Calculations!$M23/Calculations!$M$5)</f>
        <v>2.5161290322580641</v>
      </c>
      <c r="K166" s="140">
        <f>K$147*(Calculations!$M23/Calculations!$M$5)</f>
        <v>2.9999999999999996</v>
      </c>
      <c r="L166" s="140">
        <f>L$147*(Calculations!$M23/Calculations!$M$5)</f>
        <v>3.3542181326946174</v>
      </c>
      <c r="M166" s="140">
        <f>M$147*(Calculations!$M23/Calculations!$M$5)</f>
        <v>3.4838709677419351</v>
      </c>
      <c r="N166" s="140">
        <f>N$147*(Calculations!$M23/Calculations!$M$5)</f>
        <v>3.3542181326946174</v>
      </c>
      <c r="O166" s="140">
        <f>O$147*(Calculations!$M23/Calculations!$M$5)</f>
        <v>2.9999999999999996</v>
      </c>
      <c r="P166" s="140">
        <f>P$147*(Calculations!$M23/Calculations!$M$5)</f>
        <v>2.5161290322580641</v>
      </c>
      <c r="Q166" s="140">
        <f>Q$147*(Calculations!$M23/Calculations!$M$5)</f>
        <v>2.0322580645161286</v>
      </c>
      <c r="R166" s="21"/>
      <c r="S166" s="152"/>
      <c r="AB166" s="164"/>
      <c r="AC166" s="164"/>
      <c r="AD166" s="164"/>
      <c r="AE166" s="164"/>
      <c r="AF166" s="168"/>
      <c r="AG166" s="168"/>
      <c r="AH166" s="168"/>
      <c r="AI166" s="168"/>
      <c r="AJ166" s="168"/>
      <c r="AK166" s="168"/>
      <c r="AL166" s="168"/>
      <c r="AM166" s="168"/>
      <c r="AN166" s="168"/>
      <c r="AO166" s="164"/>
      <c r="AP166" s="164"/>
      <c r="AQ166" s="164"/>
      <c r="AR166" s="164"/>
      <c r="AS166" s="164"/>
      <c r="AT166" s="164"/>
      <c r="AU166" s="164"/>
      <c r="AV166" s="164"/>
      <c r="AW166" s="164"/>
      <c r="AX166" s="164"/>
      <c r="AY166" s="164"/>
      <c r="AZ166" s="164"/>
      <c r="BA166" s="164"/>
      <c r="BB166" s="164"/>
      <c r="BC166" s="164"/>
      <c r="BD166" s="164"/>
      <c r="BE166" s="164"/>
      <c r="BF166" s="164"/>
      <c r="BG166" s="164"/>
      <c r="BH166" s="164"/>
      <c r="BI166" s="164"/>
      <c r="BJ166" s="164"/>
      <c r="BK166" s="164"/>
      <c r="BL166" s="164"/>
      <c r="BM166" s="164"/>
      <c r="BN166" s="164"/>
      <c r="BO166" s="180"/>
      <c r="BP166" s="164"/>
      <c r="BQ166" s="164"/>
      <c r="BR166" s="164"/>
      <c r="BS166" s="164"/>
      <c r="BT166" s="164"/>
      <c r="BU166" s="164"/>
      <c r="BV166" s="164"/>
      <c r="BW166" s="164"/>
      <c r="BX166" s="164"/>
      <c r="BY166" s="164"/>
      <c r="BZ166" s="164"/>
      <c r="CA166" s="164"/>
      <c r="CB166" s="164"/>
      <c r="CC166" s="164"/>
      <c r="CD166" s="164"/>
      <c r="CE166" s="164"/>
      <c r="CF166" s="164"/>
      <c r="CG166" s="164"/>
      <c r="CH166" s="164"/>
      <c r="CI166" s="164"/>
      <c r="CJ166" s="164"/>
      <c r="CK166" s="164"/>
      <c r="CL166" s="164"/>
      <c r="CM166" s="164"/>
      <c r="CN166" s="164"/>
      <c r="CO166" s="164"/>
      <c r="CP166" s="164"/>
      <c r="CQ166" s="164"/>
      <c r="CR166" s="164"/>
      <c r="CS166" s="164"/>
      <c r="CT166" s="164"/>
      <c r="CU166" s="164"/>
      <c r="CV166" s="164"/>
      <c r="CW166" s="164"/>
      <c r="CX166" s="164"/>
      <c r="CY166" s="164"/>
      <c r="CZ166" s="164"/>
      <c r="DA166" s="164"/>
      <c r="DB166" s="164"/>
      <c r="DC166" s="164"/>
      <c r="DD166" s="164"/>
      <c r="DE166" s="164"/>
      <c r="DF166" s="164"/>
      <c r="DG166" s="164"/>
      <c r="DH166" s="164"/>
      <c r="DI166" s="164"/>
      <c r="DJ166" s="164"/>
      <c r="DK166" s="164"/>
      <c r="DL166" s="164"/>
      <c r="DM166" s="164"/>
      <c r="DN166" s="164"/>
      <c r="DO166" s="164"/>
      <c r="DP166" s="164"/>
      <c r="DQ166" s="164"/>
      <c r="DR166" s="164"/>
      <c r="DS166" s="164"/>
      <c r="DT166" s="164"/>
      <c r="DU166" s="164"/>
      <c r="DV166" s="164"/>
      <c r="DW166" s="164"/>
      <c r="DX166" s="164"/>
      <c r="DY166" s="164"/>
      <c r="DZ166" s="164"/>
    </row>
    <row r="167" spans="3:130" x14ac:dyDescent="0.35">
      <c r="C167" s="120">
        <v>19</v>
      </c>
      <c r="D167" s="8"/>
      <c r="E167" s="141" t="str">
        <f>IF(ISBLANK(Calculations!C24), "Z_empty_row_"&amp;C167,Calculations!C24)</f>
        <v>Kunar</v>
      </c>
      <c r="F167" s="139">
        <f>F$147*(Calculations!$M24/Calculations!$M$5)</f>
        <v>2.1814519113679633</v>
      </c>
      <c r="G167" s="139">
        <f>G$147*(Calculations!$M24/Calculations!$M$5)</f>
        <v>2.012903225806451</v>
      </c>
      <c r="H167" s="139">
        <f>H$147*(Calculations!$M24/Calculations!$M$5)</f>
        <v>2.1814519113679633</v>
      </c>
      <c r="I167" s="139">
        <f>I$147*(Calculations!$M24/Calculations!$M$5)</f>
        <v>2.641935483870967</v>
      </c>
      <c r="J167" s="139">
        <f>J$147*(Calculations!$M24/Calculations!$M$5)</f>
        <v>3.270967741935483</v>
      </c>
      <c r="K167" s="139">
        <f>K$147*(Calculations!$M24/Calculations!$M$5)</f>
        <v>3.899999999999999</v>
      </c>
      <c r="L167" s="139">
        <f>L$147*(Calculations!$M24/Calculations!$M$5)</f>
        <v>4.3604835725030027</v>
      </c>
      <c r="M167" s="139">
        <f>M$147*(Calculations!$M24/Calculations!$M$5)</f>
        <v>4.5290322580645146</v>
      </c>
      <c r="N167" s="139">
        <f>N$147*(Calculations!$M24/Calculations!$M$5)</f>
        <v>4.3604835725030027</v>
      </c>
      <c r="O167" s="139">
        <f>O$147*(Calculations!$M24/Calculations!$M$5)</f>
        <v>3.899999999999999</v>
      </c>
      <c r="P167" s="139">
        <f>P$147*(Calculations!$M24/Calculations!$M$5)</f>
        <v>3.270967741935483</v>
      </c>
      <c r="Q167" s="139">
        <f>Q$147*(Calculations!$M24/Calculations!$M$5)</f>
        <v>2.641935483870967</v>
      </c>
      <c r="R167" s="21"/>
      <c r="S167" s="152"/>
      <c r="AB167" s="164"/>
      <c r="AC167" s="164"/>
      <c r="AD167" s="164"/>
      <c r="AE167" s="164"/>
      <c r="AF167" s="168"/>
      <c r="AG167" s="168"/>
      <c r="AH167" s="168"/>
      <c r="AI167" s="168"/>
      <c r="AJ167" s="168"/>
      <c r="AK167" s="168"/>
      <c r="AL167" s="168"/>
      <c r="AM167" s="168"/>
      <c r="AN167" s="168"/>
      <c r="AO167" s="164"/>
      <c r="AP167" s="164"/>
      <c r="AQ167" s="164"/>
      <c r="AR167" s="164"/>
      <c r="AS167" s="164"/>
      <c r="AT167" s="164"/>
      <c r="AU167" s="164"/>
      <c r="AV167" s="164"/>
      <c r="AW167" s="164"/>
      <c r="AX167" s="164"/>
      <c r="AY167" s="164"/>
      <c r="AZ167" s="164"/>
      <c r="BA167" s="164"/>
      <c r="BB167" s="164"/>
      <c r="BC167" s="164"/>
      <c r="BD167" s="164"/>
      <c r="BE167" s="164"/>
      <c r="BF167" s="164"/>
      <c r="BG167" s="164"/>
      <c r="BH167" s="164"/>
      <c r="BI167" s="164"/>
      <c r="BJ167" s="164"/>
      <c r="BK167" s="164"/>
      <c r="BL167" s="164"/>
      <c r="BM167" s="164"/>
      <c r="BN167" s="181"/>
      <c r="BO167" s="164"/>
      <c r="BP167" s="164"/>
      <c r="BQ167" s="164"/>
      <c r="BR167" s="164"/>
      <c r="BS167" s="164"/>
      <c r="BT167" s="164"/>
      <c r="BU167" s="164"/>
      <c r="BV167" s="164"/>
      <c r="BW167" s="164"/>
      <c r="BX167" s="164"/>
      <c r="BY167" s="164"/>
      <c r="BZ167" s="164"/>
      <c r="CA167" s="164"/>
      <c r="CB167" s="164"/>
      <c r="CC167" s="164"/>
      <c r="CD167" s="164"/>
      <c r="CE167" s="164"/>
      <c r="CF167" s="164"/>
      <c r="CG167" s="164"/>
      <c r="CH167" s="164"/>
      <c r="CI167" s="164"/>
      <c r="CJ167" s="164"/>
      <c r="CK167" s="164"/>
      <c r="CL167" s="164"/>
      <c r="CM167" s="164"/>
      <c r="CN167" s="164"/>
      <c r="CO167" s="164"/>
      <c r="CP167" s="164"/>
      <c r="CQ167" s="164"/>
      <c r="CR167" s="164"/>
      <c r="CS167" s="164"/>
      <c r="CT167" s="164"/>
      <c r="CU167" s="164"/>
      <c r="CV167" s="164"/>
      <c r="CW167" s="164"/>
      <c r="CX167" s="164"/>
      <c r="CY167" s="164"/>
      <c r="CZ167" s="164"/>
      <c r="DA167" s="164"/>
      <c r="DB167" s="164"/>
      <c r="DC167" s="164"/>
      <c r="DD167" s="164"/>
      <c r="DE167" s="164"/>
      <c r="DF167" s="164"/>
      <c r="DG167" s="164"/>
      <c r="DH167" s="164"/>
      <c r="DI167" s="164"/>
      <c r="DJ167" s="164"/>
      <c r="DK167" s="164"/>
      <c r="DL167" s="164"/>
      <c r="DM167" s="164"/>
      <c r="DN167" s="164"/>
      <c r="DO167" s="164"/>
      <c r="DP167" s="164"/>
      <c r="DQ167" s="164"/>
      <c r="DR167" s="164"/>
      <c r="DS167" s="164"/>
      <c r="DT167" s="164"/>
      <c r="DU167" s="164"/>
      <c r="DV167" s="164"/>
      <c r="DW167" s="164"/>
      <c r="DX167" s="164"/>
      <c r="DY167" s="164"/>
      <c r="DZ167" s="164"/>
    </row>
    <row r="168" spans="3:130" x14ac:dyDescent="0.35">
      <c r="C168" s="120">
        <v>20</v>
      </c>
      <c r="D168" s="8"/>
      <c r="E168" s="141" t="str">
        <f>IF(ISBLANK(Calculations!C25), "Z_empty_row_"&amp;C168,Calculations!C25)</f>
        <v>Kunduz</v>
      </c>
      <c r="F168" s="140">
        <f>F$147*(Calculations!$M25/Calculations!$M$5)</f>
        <v>1.4102251694625501</v>
      </c>
      <c r="G168" s="140">
        <f>G$147*(Calculations!$M25/Calculations!$M$5)</f>
        <v>1.3012648951516577</v>
      </c>
      <c r="H168" s="140">
        <f>H$147*(Calculations!$M25/Calculations!$M$5)</f>
        <v>1.4102251694625501</v>
      </c>
      <c r="I168" s="140">
        <f>I$147*(Calculations!$M25/Calculations!$M$5)</f>
        <v>1.7079101748865508</v>
      </c>
      <c r="J168" s="140">
        <f>J$147*(Calculations!$M25/Calculations!$M$5)</f>
        <v>2.1145554546214438</v>
      </c>
      <c r="K168" s="140">
        <f>K$147*(Calculations!$M25/Calculations!$M$5)</f>
        <v>2.521200734356337</v>
      </c>
      <c r="L168" s="140">
        <f>L$147*(Calculations!$M25/Calculations!$M$5)</f>
        <v>2.8188857397803377</v>
      </c>
      <c r="M168" s="140">
        <f>M$147*(Calculations!$M25/Calculations!$M$5)</f>
        <v>2.9278460140912301</v>
      </c>
      <c r="N168" s="140">
        <f>N$147*(Calculations!$M25/Calculations!$M$5)</f>
        <v>2.8188857397803377</v>
      </c>
      <c r="O168" s="140">
        <f>O$147*(Calculations!$M25/Calculations!$M$5)</f>
        <v>2.521200734356337</v>
      </c>
      <c r="P168" s="140">
        <f>P$147*(Calculations!$M25/Calculations!$M$5)</f>
        <v>2.1145554546214438</v>
      </c>
      <c r="Q168" s="140">
        <f>Q$147*(Calculations!$M25/Calculations!$M$5)</f>
        <v>1.7079101748865508</v>
      </c>
      <c r="R168" s="21"/>
      <c r="S168" s="152"/>
      <c r="AB168" s="164"/>
      <c r="AC168" s="164"/>
      <c r="AD168" s="164"/>
      <c r="AE168" s="164"/>
      <c r="AF168" s="158"/>
      <c r="AG168" s="158"/>
      <c r="AH168" s="158"/>
      <c r="AI168" s="158"/>
      <c r="AJ168" s="158"/>
      <c r="AK168" s="158"/>
      <c r="AL168" s="158"/>
      <c r="AM168" s="158"/>
      <c r="AN168" s="158"/>
      <c r="AO168" s="164"/>
      <c r="AP168" s="164"/>
      <c r="AQ168" s="164"/>
      <c r="AR168" s="164"/>
      <c r="AS168" s="164"/>
      <c r="AT168" s="164"/>
      <c r="AU168" s="164"/>
      <c r="AV168" s="164"/>
      <c r="AW168" s="164"/>
      <c r="AX168" s="164"/>
      <c r="AY168" s="164"/>
      <c r="AZ168" s="164"/>
      <c r="BA168" s="164"/>
      <c r="BB168" s="164"/>
      <c r="BC168" s="164"/>
      <c r="BD168" s="164"/>
      <c r="BE168" s="164"/>
      <c r="BF168" s="164"/>
      <c r="BG168" s="164"/>
      <c r="BH168" s="164"/>
      <c r="BI168" s="164"/>
      <c r="BJ168" s="164"/>
      <c r="BK168" s="164"/>
      <c r="BL168" s="164"/>
      <c r="BM168" s="164"/>
      <c r="BN168" s="164"/>
      <c r="BO168" s="180"/>
      <c r="BP168" s="164"/>
      <c r="BQ168" s="164"/>
      <c r="BR168" s="164"/>
      <c r="BS168" s="164"/>
      <c r="BT168" s="164"/>
      <c r="BU168" s="164"/>
      <c r="BV168" s="164"/>
      <c r="BW168" s="164"/>
      <c r="BX168" s="164"/>
      <c r="BY168" s="164"/>
      <c r="BZ168" s="164"/>
      <c r="CA168" s="164"/>
      <c r="CB168" s="164"/>
      <c r="CC168" s="164"/>
      <c r="CD168" s="164"/>
      <c r="CE168" s="164"/>
      <c r="CF168" s="164"/>
      <c r="CG168" s="164"/>
      <c r="CH168" s="164"/>
      <c r="CI168" s="164"/>
      <c r="CJ168" s="164"/>
      <c r="CK168" s="164"/>
      <c r="CL168" s="164"/>
      <c r="CM168" s="164"/>
      <c r="CN168" s="164"/>
      <c r="CO168" s="164"/>
      <c r="CP168" s="164"/>
      <c r="CQ168" s="164"/>
      <c r="CR168" s="164"/>
      <c r="CS168" s="164"/>
      <c r="CT168" s="164"/>
      <c r="CU168" s="164"/>
      <c r="CV168" s="164"/>
      <c r="CW168" s="164"/>
      <c r="CX168" s="164"/>
      <c r="CY168" s="164"/>
      <c r="CZ168" s="164"/>
      <c r="DA168" s="164"/>
      <c r="DB168" s="164"/>
      <c r="DC168" s="164"/>
      <c r="DD168" s="164"/>
      <c r="DE168" s="164"/>
      <c r="DF168" s="164"/>
      <c r="DG168" s="164"/>
      <c r="DH168" s="164"/>
      <c r="DI168" s="164"/>
      <c r="DJ168" s="164"/>
      <c r="DK168" s="164"/>
      <c r="DL168" s="164"/>
      <c r="DM168" s="164"/>
      <c r="DN168" s="164"/>
      <c r="DO168" s="164"/>
      <c r="DP168" s="164"/>
      <c r="DQ168" s="164"/>
      <c r="DR168" s="164"/>
      <c r="DS168" s="164"/>
      <c r="DT168" s="164"/>
      <c r="DU168" s="164"/>
      <c r="DV168" s="164"/>
      <c r="DW168" s="164"/>
      <c r="DX168" s="164"/>
      <c r="DY168" s="164"/>
      <c r="DZ168" s="164"/>
    </row>
    <row r="169" spans="3:130" x14ac:dyDescent="0.35">
      <c r="C169" s="120">
        <v>21</v>
      </c>
      <c r="D169" s="8"/>
      <c r="E169" s="141" t="str">
        <f>IF(ISBLANK(Calculations!C26), "Z_empty_row_"&amp;C169,Calculations!C26)</f>
        <v>Laghman</v>
      </c>
      <c r="F169" s="139">
        <f>F$147*(Calculations!$M26/Calculations!$M$5)</f>
        <v>3.0764065416727693</v>
      </c>
      <c r="G169" s="139">
        <f>G$147*(Calculations!$M26/Calculations!$M$5)</f>
        <v>2.8387096774193541</v>
      </c>
      <c r="H169" s="139">
        <f>H$147*(Calculations!$M26/Calculations!$M$5)</f>
        <v>3.0764065416727693</v>
      </c>
      <c r="I169" s="139">
        <f>I$147*(Calculations!$M26/Calculations!$M$5)</f>
        <v>3.7258064516129026</v>
      </c>
      <c r="J169" s="139">
        <f>J$147*(Calculations!$M26/Calculations!$M$5)</f>
        <v>4.6129032258064511</v>
      </c>
      <c r="K169" s="139">
        <f>K$147*(Calculations!$M26/Calculations!$M$5)</f>
        <v>5.4999999999999991</v>
      </c>
      <c r="L169" s="139">
        <f>L$147*(Calculations!$M26/Calculations!$M$5)</f>
        <v>6.1493999099401329</v>
      </c>
      <c r="M169" s="139">
        <f>M$147*(Calculations!$M26/Calculations!$M$5)</f>
        <v>6.387096774193548</v>
      </c>
      <c r="N169" s="139">
        <f>N$147*(Calculations!$M26/Calculations!$M$5)</f>
        <v>6.1493999099401329</v>
      </c>
      <c r="O169" s="139">
        <f>O$147*(Calculations!$M26/Calculations!$M$5)</f>
        <v>5.4999999999999991</v>
      </c>
      <c r="P169" s="139">
        <f>P$147*(Calculations!$M26/Calculations!$M$5)</f>
        <v>4.6129032258064511</v>
      </c>
      <c r="Q169" s="139">
        <f>Q$147*(Calculations!$M26/Calculations!$M$5)</f>
        <v>3.7258064516129026</v>
      </c>
      <c r="R169" s="21"/>
      <c r="S169" s="152"/>
      <c r="Z169" s="125" t="s">
        <v>299</v>
      </c>
      <c r="AB169" s="164"/>
      <c r="AC169" s="164"/>
      <c r="AD169" s="164"/>
      <c r="AE169" s="160"/>
      <c r="AF169" s="161"/>
      <c r="AG169" s="164"/>
      <c r="AH169" s="164"/>
      <c r="AI169" s="164"/>
      <c r="AJ169" s="164"/>
      <c r="AK169" s="164"/>
      <c r="AL169" s="164"/>
      <c r="AM169" s="164"/>
      <c r="AN169" s="164"/>
      <c r="AO169" s="164"/>
      <c r="AP169" s="164"/>
      <c r="AQ169" s="164"/>
      <c r="AR169" s="164"/>
      <c r="AS169" s="164"/>
      <c r="AT169" s="164"/>
      <c r="AU169" s="164"/>
      <c r="AV169" s="164"/>
      <c r="AW169" s="164"/>
      <c r="AX169" s="164"/>
      <c r="AY169" s="164"/>
      <c r="AZ169" s="164"/>
      <c r="BA169" s="164"/>
      <c r="BB169" s="164"/>
      <c r="BC169" s="164"/>
      <c r="BD169" s="164"/>
      <c r="BE169" s="164"/>
      <c r="BF169" s="164"/>
      <c r="BG169" s="164"/>
      <c r="BH169" s="164"/>
      <c r="BI169" s="164"/>
      <c r="BJ169" s="164"/>
      <c r="BK169" s="164"/>
      <c r="BL169" s="164"/>
      <c r="BM169" s="164"/>
      <c r="BN169" s="164"/>
      <c r="BO169" s="164"/>
      <c r="BP169" s="164"/>
      <c r="BQ169" s="164"/>
      <c r="BR169" s="164"/>
      <c r="BS169" s="164"/>
      <c r="BT169" s="164"/>
      <c r="BU169" s="164"/>
      <c r="BV169" s="164"/>
      <c r="BW169" s="164"/>
      <c r="BX169" s="164"/>
      <c r="BY169" s="164"/>
      <c r="BZ169" s="164"/>
      <c r="CA169" s="164"/>
      <c r="CB169" s="164"/>
      <c r="CC169" s="164"/>
      <c r="CD169" s="164"/>
      <c r="CE169" s="164"/>
      <c r="CF169" s="164"/>
      <c r="CG169" s="164"/>
      <c r="CH169" s="164"/>
      <c r="CI169" s="164"/>
      <c r="CJ169" s="164"/>
      <c r="CK169" s="164"/>
      <c r="CL169" s="164"/>
      <c r="CM169" s="164"/>
      <c r="CN169" s="164"/>
      <c r="CO169" s="164"/>
      <c r="CP169" s="164"/>
      <c r="CQ169" s="164"/>
      <c r="CR169" s="164"/>
      <c r="CS169" s="164"/>
      <c r="CT169" s="164"/>
      <c r="CU169" s="164"/>
      <c r="CV169" s="164"/>
      <c r="CW169" s="164"/>
      <c r="CX169" s="164"/>
      <c r="CY169" s="164"/>
      <c r="CZ169" s="164"/>
      <c r="DA169" s="164"/>
      <c r="DB169" s="164"/>
      <c r="DC169" s="164"/>
      <c r="DD169" s="164"/>
      <c r="DE169" s="164"/>
      <c r="DF169" s="164"/>
      <c r="DG169" s="164"/>
      <c r="DH169" s="164"/>
      <c r="DI169" s="164"/>
      <c r="DJ169" s="164"/>
      <c r="DK169" s="164"/>
      <c r="DL169" s="164"/>
      <c r="DM169" s="164"/>
      <c r="DN169" s="164"/>
      <c r="DO169" s="164"/>
      <c r="DP169" s="164"/>
      <c r="DQ169" s="164"/>
      <c r="DR169" s="164"/>
      <c r="DS169" s="164"/>
      <c r="DT169" s="164"/>
      <c r="DU169" s="164"/>
      <c r="DV169" s="164"/>
      <c r="DW169" s="164"/>
      <c r="DX169" s="164"/>
      <c r="DY169" s="164"/>
      <c r="DZ169" s="164"/>
    </row>
    <row r="170" spans="3:130" x14ac:dyDescent="0.35">
      <c r="C170" s="120">
        <v>22</v>
      </c>
      <c r="D170" s="8"/>
      <c r="E170" s="141" t="str">
        <f>IF(ISBLANK(Calculations!C27), "Z_empty_row_"&amp;C170,Calculations!C27)</f>
        <v>Logar</v>
      </c>
      <c r="F170" s="140">
        <f>F$147*(Calculations!$M27/Calculations!$M$5)</f>
        <v>0.57696933242587656</v>
      </c>
      <c r="G170" s="140">
        <f>G$147*(Calculations!$M27/Calculations!$M$5)</f>
        <v>0.53239011338239917</v>
      </c>
      <c r="H170" s="140">
        <f>H$147*(Calculations!$M27/Calculations!$M$5)</f>
        <v>0.57696933242587656</v>
      </c>
      <c r="I170" s="140">
        <f>I$147*(Calculations!$M27/Calculations!$M$5)</f>
        <v>0.698762023814399</v>
      </c>
      <c r="J170" s="140">
        <f>J$147*(Calculations!$M27/Calculations!$M$5)</f>
        <v>0.86513393424639873</v>
      </c>
      <c r="K170" s="140">
        <f>K$147*(Calculations!$M27/Calculations!$M$5)</f>
        <v>1.0315058446783985</v>
      </c>
      <c r="L170" s="140">
        <f>L$147*(Calculations!$M27/Calculations!$M$5)</f>
        <v>1.153298536066921</v>
      </c>
      <c r="M170" s="140">
        <f>M$147*(Calculations!$M27/Calculations!$M$5)</f>
        <v>1.1978777551103983</v>
      </c>
      <c r="N170" s="140">
        <f>N$147*(Calculations!$M27/Calculations!$M$5)</f>
        <v>1.153298536066921</v>
      </c>
      <c r="O170" s="140">
        <f>O$147*(Calculations!$M27/Calculations!$M$5)</f>
        <v>1.0315058446783985</v>
      </c>
      <c r="P170" s="140">
        <f>P$147*(Calculations!$M27/Calculations!$M$5)</f>
        <v>0.86513393424639873</v>
      </c>
      <c r="Q170" s="140">
        <f>Q$147*(Calculations!$M27/Calculations!$M$5)</f>
        <v>0.698762023814399</v>
      </c>
      <c r="R170" s="21"/>
      <c r="S170" s="152"/>
      <c r="Z170" s="124" t="s">
        <v>62</v>
      </c>
      <c r="AB170" s="153"/>
      <c r="AC170" s="164"/>
      <c r="AD170" s="164"/>
      <c r="AE170" s="164"/>
      <c r="AF170" s="164"/>
      <c r="AG170" s="182"/>
      <c r="AH170" s="182"/>
      <c r="AI170" s="182"/>
      <c r="AJ170" s="164"/>
      <c r="AK170" s="164"/>
      <c r="AL170" s="164"/>
      <c r="AM170" s="164"/>
      <c r="AN170" s="164"/>
      <c r="AO170" s="164"/>
      <c r="AP170" s="164"/>
      <c r="AQ170" s="164"/>
      <c r="AR170" s="164"/>
      <c r="AS170" s="164"/>
      <c r="AT170" s="164"/>
      <c r="AU170" s="164"/>
      <c r="AV170" s="164"/>
      <c r="AW170" s="164"/>
      <c r="AX170" s="164"/>
      <c r="AY170" s="164"/>
      <c r="AZ170" s="164"/>
      <c r="BA170" s="164"/>
      <c r="BB170" s="164"/>
      <c r="BC170" s="164"/>
      <c r="BD170" s="164"/>
      <c r="BE170" s="164"/>
      <c r="BF170" s="164"/>
      <c r="BG170" s="164"/>
      <c r="BH170" s="164"/>
      <c r="BI170" s="164"/>
      <c r="BJ170" s="164"/>
      <c r="BK170" s="164"/>
      <c r="BL170" s="164"/>
      <c r="BM170" s="164"/>
      <c r="BN170" s="164"/>
      <c r="BO170" s="164"/>
      <c r="BP170" s="164"/>
      <c r="BQ170" s="164"/>
      <c r="BR170" s="164"/>
      <c r="BS170" s="164"/>
      <c r="BT170" s="164"/>
      <c r="BU170" s="164"/>
      <c r="BV170" s="164"/>
      <c r="BW170" s="164"/>
      <c r="BX170" s="164"/>
      <c r="BY170" s="164"/>
      <c r="BZ170" s="164"/>
      <c r="CA170" s="164"/>
      <c r="CB170" s="164"/>
      <c r="CC170" s="164"/>
      <c r="CD170" s="164"/>
      <c r="CE170" s="164"/>
      <c r="CF170" s="164"/>
      <c r="CG170" s="164"/>
      <c r="CH170" s="164"/>
      <c r="CI170" s="164"/>
      <c r="CJ170" s="164"/>
      <c r="CK170" s="164"/>
      <c r="CL170" s="164"/>
      <c r="CM170" s="164"/>
      <c r="CN170" s="164"/>
      <c r="CO170" s="164"/>
      <c r="CP170" s="164"/>
      <c r="CQ170" s="164"/>
      <c r="CR170" s="164"/>
      <c r="CS170" s="164"/>
      <c r="CT170" s="164"/>
      <c r="CU170" s="164"/>
      <c r="CV170" s="164"/>
      <c r="CW170" s="164"/>
      <c r="CX170" s="164"/>
      <c r="CY170" s="164"/>
      <c r="CZ170" s="164"/>
      <c r="DA170" s="164"/>
      <c r="DB170" s="164"/>
      <c r="DC170" s="164"/>
      <c r="DD170" s="164"/>
      <c r="DE170" s="164"/>
      <c r="DF170" s="164"/>
      <c r="DG170" s="164"/>
      <c r="DH170" s="164"/>
      <c r="DI170" s="164"/>
      <c r="DJ170" s="164"/>
      <c r="DK170" s="164"/>
      <c r="DL170" s="164"/>
      <c r="DM170" s="164"/>
      <c r="DN170" s="164"/>
      <c r="DO170" s="164"/>
      <c r="DP170" s="164"/>
      <c r="DQ170" s="164"/>
      <c r="DR170" s="164"/>
      <c r="DS170" s="164"/>
      <c r="DT170" s="164"/>
      <c r="DU170" s="164"/>
      <c r="DV170" s="164"/>
      <c r="DW170" s="164"/>
      <c r="DX170" s="164"/>
      <c r="DY170" s="164"/>
      <c r="DZ170" s="164"/>
    </row>
    <row r="171" spans="3:130" x14ac:dyDescent="0.35">
      <c r="C171" s="120">
        <v>23</v>
      </c>
      <c r="D171" s="8"/>
      <c r="E171" s="141" t="str">
        <f>IF(ISBLANK(Calculations!C28), "Z_empty_row_"&amp;C171,Calculations!C28)</f>
        <v>Nangarhar</v>
      </c>
      <c r="F171" s="139">
        <f>F$147*(Calculations!$M28/Calculations!$M$5)</f>
        <v>0.4474773151524028</v>
      </c>
      <c r="G171" s="139">
        <f>G$147*(Calculations!$M28/Calculations!$M$5)</f>
        <v>0.4129032258064515</v>
      </c>
      <c r="H171" s="139">
        <f>H$147*(Calculations!$M28/Calculations!$M$5)</f>
        <v>0.4474773151524028</v>
      </c>
      <c r="I171" s="139">
        <f>I$147*(Calculations!$M28/Calculations!$M$5)</f>
        <v>0.54193548387096768</v>
      </c>
      <c r="J171" s="139">
        <f>J$147*(Calculations!$M28/Calculations!$M$5)</f>
        <v>0.67096774193548381</v>
      </c>
      <c r="K171" s="139">
        <f>K$147*(Calculations!$M28/Calculations!$M$5)</f>
        <v>0.79999999999999993</v>
      </c>
      <c r="L171" s="139">
        <f>L$147*(Calculations!$M28/Calculations!$M$5)</f>
        <v>0.89445816871856476</v>
      </c>
      <c r="M171" s="139">
        <f>M$147*(Calculations!$M28/Calculations!$M$5)</f>
        <v>0.92903225806451606</v>
      </c>
      <c r="N171" s="139">
        <f>N$147*(Calculations!$M28/Calculations!$M$5)</f>
        <v>0.89445816871856476</v>
      </c>
      <c r="O171" s="139">
        <f>O$147*(Calculations!$M28/Calculations!$M$5)</f>
        <v>0.79999999999999993</v>
      </c>
      <c r="P171" s="139">
        <f>P$147*(Calculations!$M28/Calculations!$M$5)</f>
        <v>0.67096774193548381</v>
      </c>
      <c r="Q171" s="139">
        <f>Q$147*(Calculations!$M28/Calculations!$M$5)</f>
        <v>0.54193548387096768</v>
      </c>
      <c r="R171" s="21"/>
      <c r="S171" s="152"/>
      <c r="T171" s="2" t="s">
        <v>300</v>
      </c>
      <c r="V171" s="2"/>
      <c r="W171" s="2"/>
      <c r="X171" s="2"/>
      <c r="Y171" s="2"/>
      <c r="AB171" s="142" t="s">
        <v>294</v>
      </c>
    </row>
    <row r="172" spans="3:130" x14ac:dyDescent="0.35">
      <c r="C172" s="120">
        <v>24</v>
      </c>
      <c r="D172" s="8"/>
      <c r="E172" s="141" t="str">
        <f>IF(ISBLANK(Calculations!C29), "Z_empty_row_"&amp;C172,Calculations!C29)</f>
        <v>Nimroz</v>
      </c>
      <c r="F172" s="140">
        <f>F$147*(Calculations!$M29/Calculations!$M$5)</f>
        <v>1.9758331188020952</v>
      </c>
      <c r="G172" s="140">
        <f>G$147*(Calculations!$M29/Calculations!$M$5)</f>
        <v>1.8231714564809849</v>
      </c>
      <c r="H172" s="140">
        <f>H$147*(Calculations!$M29/Calculations!$M$5)</f>
        <v>1.9758331188020952</v>
      </c>
      <c r="I172" s="140">
        <f>I$147*(Calculations!$M29/Calculations!$M$5)</f>
        <v>2.3929125366312927</v>
      </c>
      <c r="J172" s="140">
        <f>J$147*(Calculations!$M29/Calculations!$M$5)</f>
        <v>2.9626536167816004</v>
      </c>
      <c r="K172" s="140">
        <f>K$147*(Calculations!$M29/Calculations!$M$5)</f>
        <v>3.5323946969319087</v>
      </c>
      <c r="L172" s="140">
        <f>L$147*(Calculations!$M29/Calculations!$M$5)</f>
        <v>3.9494741147611059</v>
      </c>
      <c r="M172" s="140">
        <f>M$147*(Calculations!$M29/Calculations!$M$5)</f>
        <v>4.102135777082216</v>
      </c>
      <c r="N172" s="140">
        <f>N$147*(Calculations!$M29/Calculations!$M$5)</f>
        <v>3.9494741147611059</v>
      </c>
      <c r="O172" s="140">
        <f>O$147*(Calculations!$M29/Calculations!$M$5)</f>
        <v>3.5323946969319087</v>
      </c>
      <c r="P172" s="140">
        <f>P$147*(Calculations!$M29/Calculations!$M$5)</f>
        <v>2.9626536167816004</v>
      </c>
      <c r="Q172" s="140">
        <f>Q$147*(Calculations!$M29/Calculations!$M$5)</f>
        <v>2.3929125366312927</v>
      </c>
      <c r="R172" s="21"/>
      <c r="S172" s="152"/>
      <c r="T172" s="2"/>
      <c r="V172" s="2" t="s">
        <v>301</v>
      </c>
      <c r="W172" s="2" t="s">
        <v>302</v>
      </c>
      <c r="X172" s="2" t="s">
        <v>303</v>
      </c>
      <c r="Y172" s="2" t="s">
        <v>304</v>
      </c>
      <c r="AA172" s="142" t="s">
        <v>297</v>
      </c>
      <c r="AB172" t="s">
        <v>80</v>
      </c>
      <c r="AC172" t="s">
        <v>82</v>
      </c>
      <c r="AD172" t="s">
        <v>84</v>
      </c>
      <c r="AE172" t="s">
        <v>86</v>
      </c>
      <c r="AF172" t="s">
        <v>89</v>
      </c>
      <c r="AG172" t="s">
        <v>90</v>
      </c>
      <c r="AH172" t="s">
        <v>92</v>
      </c>
      <c r="AI172" t="s">
        <v>94</v>
      </c>
      <c r="AJ172" t="s">
        <v>96</v>
      </c>
      <c r="AK172" t="s">
        <v>99</v>
      </c>
      <c r="AL172" t="s">
        <v>100</v>
      </c>
      <c r="AM172" t="s">
        <v>102</v>
      </c>
      <c r="AN172" t="s">
        <v>104</v>
      </c>
      <c r="AO172" t="s">
        <v>106</v>
      </c>
      <c r="AP172" t="s">
        <v>109</v>
      </c>
      <c r="AQ172" t="s">
        <v>110</v>
      </c>
      <c r="AR172" t="s">
        <v>111</v>
      </c>
      <c r="AS172" t="s">
        <v>113</v>
      </c>
      <c r="AT172" t="s">
        <v>114</v>
      </c>
      <c r="AU172" t="s">
        <v>115</v>
      </c>
      <c r="AV172" t="s">
        <v>116</v>
      </c>
      <c r="AW172" t="s">
        <v>117</v>
      </c>
      <c r="AX172" t="s">
        <v>118</v>
      </c>
      <c r="AY172" t="s">
        <v>119</v>
      </c>
      <c r="AZ172" t="s">
        <v>120</v>
      </c>
      <c r="BA172" t="s">
        <v>121</v>
      </c>
      <c r="BB172" t="s">
        <v>122</v>
      </c>
      <c r="BC172" t="s">
        <v>123</v>
      </c>
      <c r="BD172" t="s">
        <v>124</v>
      </c>
      <c r="BE172" t="s">
        <v>125</v>
      </c>
      <c r="BF172" t="s">
        <v>410</v>
      </c>
      <c r="BG172" t="s">
        <v>411</v>
      </c>
      <c r="BH172" t="s">
        <v>412</v>
      </c>
      <c r="BI172" t="s">
        <v>413</v>
      </c>
      <c r="BJ172" t="s">
        <v>414</v>
      </c>
      <c r="BK172" t="s">
        <v>415</v>
      </c>
      <c r="BL172" t="s">
        <v>416</v>
      </c>
      <c r="BM172" t="s">
        <v>417</v>
      </c>
      <c r="BN172" t="s">
        <v>418</v>
      </c>
      <c r="BO172" t="s">
        <v>419</v>
      </c>
      <c r="BP172" t="s">
        <v>420</v>
      </c>
      <c r="BQ172" t="s">
        <v>421</v>
      </c>
      <c r="BR172" t="s">
        <v>422</v>
      </c>
      <c r="BS172" t="s">
        <v>423</v>
      </c>
      <c r="BT172" t="s">
        <v>424</v>
      </c>
      <c r="BU172" t="s">
        <v>425</v>
      </c>
      <c r="BV172" t="s">
        <v>426</v>
      </c>
      <c r="BW172" t="s">
        <v>427</v>
      </c>
      <c r="BX172" t="s">
        <v>428</v>
      </c>
      <c r="BY172" t="s">
        <v>429</v>
      </c>
      <c r="BZ172" t="s">
        <v>430</v>
      </c>
      <c r="CA172" t="s">
        <v>431</v>
      </c>
      <c r="CB172" t="s">
        <v>432</v>
      </c>
      <c r="CC172" t="s">
        <v>433</v>
      </c>
      <c r="CD172" t="s">
        <v>434</v>
      </c>
      <c r="CE172" t="s">
        <v>435</v>
      </c>
      <c r="CF172" t="s">
        <v>436</v>
      </c>
      <c r="CG172" t="s">
        <v>437</v>
      </c>
      <c r="CH172" t="s">
        <v>438</v>
      </c>
      <c r="CI172" t="s">
        <v>439</v>
      </c>
      <c r="CJ172" t="s">
        <v>440</v>
      </c>
      <c r="CK172" t="s">
        <v>441</v>
      </c>
      <c r="CL172" t="s">
        <v>442</v>
      </c>
      <c r="CM172" t="s">
        <v>443</v>
      </c>
      <c r="CN172" t="s">
        <v>444</v>
      </c>
      <c r="CO172" t="s">
        <v>445</v>
      </c>
      <c r="CP172" t="s">
        <v>446</v>
      </c>
      <c r="CQ172" t="s">
        <v>447</v>
      </c>
      <c r="CR172" t="s">
        <v>448</v>
      </c>
      <c r="CS172" t="s">
        <v>449</v>
      </c>
      <c r="CT172" t="s">
        <v>450</v>
      </c>
      <c r="CU172" t="s">
        <v>451</v>
      </c>
      <c r="CV172" t="s">
        <v>452</v>
      </c>
      <c r="CW172" t="s">
        <v>453</v>
      </c>
      <c r="CX172" t="s">
        <v>454</v>
      </c>
      <c r="CY172" t="s">
        <v>455</v>
      </c>
      <c r="CZ172" t="s">
        <v>456</v>
      </c>
      <c r="DA172" t="s">
        <v>457</v>
      </c>
      <c r="DB172" t="s">
        <v>458</v>
      </c>
      <c r="DC172" t="s">
        <v>459</v>
      </c>
      <c r="DD172" t="s">
        <v>460</v>
      </c>
      <c r="DE172" t="s">
        <v>461</v>
      </c>
      <c r="DF172" t="s">
        <v>462</v>
      </c>
      <c r="DG172" t="s">
        <v>463</v>
      </c>
      <c r="DH172" t="s">
        <v>464</v>
      </c>
      <c r="DI172" t="s">
        <v>465</v>
      </c>
      <c r="DJ172" t="s">
        <v>466</v>
      </c>
      <c r="DK172" t="s">
        <v>467</v>
      </c>
      <c r="DL172" t="s">
        <v>468</v>
      </c>
      <c r="DM172" t="s">
        <v>469</v>
      </c>
      <c r="DN172" t="s">
        <v>470</v>
      </c>
      <c r="DO172" t="s">
        <v>471</v>
      </c>
      <c r="DP172" t="s">
        <v>472</v>
      </c>
      <c r="DQ172" t="s">
        <v>473</v>
      </c>
      <c r="DR172" t="s">
        <v>474</v>
      </c>
      <c r="DS172" t="s">
        <v>475</v>
      </c>
      <c r="DT172" t="s">
        <v>476</v>
      </c>
      <c r="DU172" t="s">
        <v>477</v>
      </c>
      <c r="DV172" t="s">
        <v>478</v>
      </c>
      <c r="DW172" t="s">
        <v>298</v>
      </c>
    </row>
    <row r="173" spans="3:130" x14ac:dyDescent="0.35">
      <c r="C173" s="120">
        <v>25</v>
      </c>
      <c r="D173" s="8"/>
      <c r="E173" s="141" t="str">
        <f>IF(ISBLANK(Calculations!C30), "Z_empty_row_"&amp;C173,Calculations!C30)</f>
        <v>Nuristan</v>
      </c>
      <c r="F173" s="139">
        <f>F$147*(Calculations!$M30/Calculations!$M$5)</f>
        <v>4.7544464734942791</v>
      </c>
      <c r="G173" s="139">
        <f>G$147*(Calculations!$M30/Calculations!$M$5)</f>
        <v>4.3870967741935472</v>
      </c>
      <c r="H173" s="139">
        <f>H$147*(Calculations!$M30/Calculations!$M$5)</f>
        <v>4.7544464734942791</v>
      </c>
      <c r="I173" s="139">
        <f>I$147*(Calculations!$M30/Calculations!$M$5)</f>
        <v>5.7580645161290311</v>
      </c>
      <c r="J173" s="139">
        <f>J$147*(Calculations!$M30/Calculations!$M$5)</f>
        <v>7.1290322580645142</v>
      </c>
      <c r="K173" s="139">
        <f>K$147*(Calculations!$M30/Calculations!$M$5)</f>
        <v>8.4999999999999982</v>
      </c>
      <c r="L173" s="139">
        <f>L$147*(Calculations!$M30/Calculations!$M$5)</f>
        <v>9.5036180426347503</v>
      </c>
      <c r="M173" s="139">
        <f>M$147*(Calculations!$M30/Calculations!$M$5)</f>
        <v>9.8709677419354822</v>
      </c>
      <c r="N173" s="139">
        <f>N$147*(Calculations!$M30/Calculations!$M$5)</f>
        <v>9.5036180426347503</v>
      </c>
      <c r="O173" s="139">
        <f>O$147*(Calculations!$M30/Calculations!$M$5)</f>
        <v>8.4999999999999982</v>
      </c>
      <c r="P173" s="139">
        <f>P$147*(Calculations!$M30/Calculations!$M$5)</f>
        <v>7.1290322580645142</v>
      </c>
      <c r="Q173" s="139">
        <f>Q$147*(Calculations!$M30/Calculations!$M$5)</f>
        <v>5.7580645161290311</v>
      </c>
      <c r="R173" s="21"/>
      <c r="S173" s="152"/>
      <c r="T173" s="2"/>
      <c r="U173" s="18" t="s">
        <v>65</v>
      </c>
      <c r="V173" s="29">
        <f>X173</f>
        <v>46699.195675594652</v>
      </c>
      <c r="W173" s="29">
        <f>V173*Burden!$F$22</f>
        <v>35024.396756695991</v>
      </c>
      <c r="X173" s="103">
        <f>SUM(AB173:BC173)</f>
        <v>46699.195675594652</v>
      </c>
      <c r="Y173" s="29">
        <f>X173*Burden!$F$22</f>
        <v>35024.396756695991</v>
      </c>
      <c r="AA173" s="1" t="s">
        <v>374</v>
      </c>
      <c r="AB173" s="212">
        <v>1757.7750482363656</v>
      </c>
      <c r="AC173" s="212">
        <v>1009.667194714546</v>
      </c>
      <c r="AD173" s="212">
        <v>1576.2930750224475</v>
      </c>
      <c r="AE173" s="212">
        <v>1082.2234434286968</v>
      </c>
      <c r="AF173" s="212">
        <v>353.48747653024634</v>
      </c>
      <c r="AG173" s="212">
        <v>323.3354784384901</v>
      </c>
      <c r="AH173" s="212">
        <v>465.57697831905767</v>
      </c>
      <c r="AI173" s="212">
        <v>906.36215923523093</v>
      </c>
      <c r="AJ173" s="212">
        <v>6004.7195108002697</v>
      </c>
      <c r="AK173" s="212">
        <v>3840.6374198749627</v>
      </c>
      <c r="AL173" s="212">
        <v>1882.8930931241914</v>
      </c>
      <c r="AM173" s="212">
        <v>4376.4973457361075</v>
      </c>
      <c r="AN173" s="212">
        <v>680.8372158361401</v>
      </c>
      <c r="AO173" s="212">
        <v>5457.0231973575574</v>
      </c>
      <c r="AP173" s="212">
        <v>5017.5904725355085</v>
      </c>
      <c r="AQ173" s="212">
        <v>594.26771638511786</v>
      </c>
      <c r="AR173" s="212">
        <v>1169.6527400713994</v>
      </c>
      <c r="AS173" s="212">
        <v>1192.6703124625831</v>
      </c>
      <c r="AT173" s="212">
        <v>1732.5646774017214</v>
      </c>
      <c r="AU173" s="212">
        <v>1662.8503878568113</v>
      </c>
      <c r="AV173" s="212">
        <v>274.41334715688697</v>
      </c>
      <c r="AW173" s="212">
        <v>825.29925681364614</v>
      </c>
      <c r="AX173" s="212">
        <v>395.81411257194958</v>
      </c>
      <c r="AY173" s="212">
        <v>853.31198018100474</v>
      </c>
      <c r="AZ173" s="212">
        <v>914.39966408252803</v>
      </c>
      <c r="BA173" s="212">
        <v>824.15218308251076</v>
      </c>
      <c r="BB173" s="212">
        <v>551.91261661633359</v>
      </c>
      <c r="BC173" s="212">
        <v>972.96757172234186</v>
      </c>
      <c r="BD173" s="212">
        <v>1093.0952601270478</v>
      </c>
      <c r="BE173" s="212">
        <v>591.21766683191277</v>
      </c>
      <c r="BF173" s="212">
        <v>0</v>
      </c>
      <c r="BG173" s="212">
        <v>0</v>
      </c>
      <c r="BH173" s="212">
        <v>0</v>
      </c>
      <c r="BI173" s="212">
        <v>0</v>
      </c>
      <c r="BJ173" s="212">
        <v>0</v>
      </c>
      <c r="BK173" s="212">
        <v>0</v>
      </c>
      <c r="BL173" s="212">
        <v>0</v>
      </c>
      <c r="BM173" s="212">
        <v>0</v>
      </c>
      <c r="BN173" s="212">
        <v>0</v>
      </c>
      <c r="BO173" s="212">
        <v>0</v>
      </c>
      <c r="BP173" s="212">
        <v>0</v>
      </c>
      <c r="BQ173" s="212">
        <v>0</v>
      </c>
      <c r="BR173" s="212">
        <v>0</v>
      </c>
      <c r="BS173" s="212">
        <v>0</v>
      </c>
      <c r="BT173" s="212">
        <v>0</v>
      </c>
      <c r="BU173" s="212">
        <v>0</v>
      </c>
      <c r="BV173" s="212">
        <v>0</v>
      </c>
      <c r="BW173" s="212">
        <v>0</v>
      </c>
      <c r="BX173" s="212">
        <v>0</v>
      </c>
      <c r="BY173" s="212">
        <v>0</v>
      </c>
      <c r="BZ173" s="212">
        <v>0</v>
      </c>
      <c r="CA173" s="212">
        <v>0</v>
      </c>
      <c r="CB173" s="212">
        <v>0</v>
      </c>
      <c r="CC173" s="212">
        <v>0</v>
      </c>
      <c r="CD173" s="212">
        <v>0</v>
      </c>
      <c r="CE173" s="212">
        <v>0</v>
      </c>
      <c r="CF173" s="212">
        <v>0</v>
      </c>
      <c r="CG173" s="212">
        <v>0</v>
      </c>
      <c r="CH173" s="212">
        <v>0</v>
      </c>
      <c r="CI173" s="212">
        <v>0</v>
      </c>
      <c r="CJ173" s="212">
        <v>0</v>
      </c>
      <c r="CK173" s="212">
        <v>0</v>
      </c>
      <c r="CL173" s="212">
        <v>0</v>
      </c>
      <c r="CM173" s="212">
        <v>0</v>
      </c>
      <c r="CN173" s="212">
        <v>0</v>
      </c>
      <c r="CO173" s="212">
        <v>0</v>
      </c>
      <c r="CP173" s="212">
        <v>0</v>
      </c>
      <c r="CQ173" s="212">
        <v>0</v>
      </c>
      <c r="CR173" s="212">
        <v>0</v>
      </c>
      <c r="CS173" s="212">
        <v>0</v>
      </c>
      <c r="CT173" s="212">
        <v>0</v>
      </c>
      <c r="CU173" s="212">
        <v>0</v>
      </c>
      <c r="CV173" s="212">
        <v>0</v>
      </c>
      <c r="CW173" s="212">
        <v>0</v>
      </c>
      <c r="CX173" s="212">
        <v>0</v>
      </c>
      <c r="CY173" s="212">
        <v>0</v>
      </c>
      <c r="CZ173" s="212">
        <v>0</v>
      </c>
      <c r="DA173" s="212">
        <v>0</v>
      </c>
      <c r="DB173" s="212">
        <v>0</v>
      </c>
      <c r="DC173" s="212">
        <v>0</v>
      </c>
      <c r="DD173" s="212">
        <v>0</v>
      </c>
      <c r="DE173" s="212">
        <v>0</v>
      </c>
      <c r="DF173" s="212">
        <v>0</v>
      </c>
      <c r="DG173" s="212">
        <v>0</v>
      </c>
      <c r="DH173" s="212">
        <v>0</v>
      </c>
      <c r="DI173" s="212">
        <v>0</v>
      </c>
      <c r="DJ173" s="212">
        <v>0</v>
      </c>
      <c r="DK173" s="212">
        <v>0</v>
      </c>
      <c r="DL173" s="212">
        <v>0</v>
      </c>
      <c r="DM173" s="212">
        <v>0</v>
      </c>
      <c r="DN173" s="212">
        <v>0</v>
      </c>
      <c r="DO173" s="212">
        <v>0</v>
      </c>
      <c r="DP173" s="212">
        <v>0</v>
      </c>
      <c r="DQ173" s="212">
        <v>0</v>
      </c>
      <c r="DR173" s="212">
        <v>0</v>
      </c>
      <c r="DS173" s="212">
        <v>0</v>
      </c>
      <c r="DT173" s="212">
        <v>0</v>
      </c>
      <c r="DU173" s="212">
        <v>0</v>
      </c>
      <c r="DV173" s="212">
        <v>0</v>
      </c>
      <c r="DW173" s="212">
        <v>48383.508602553615</v>
      </c>
    </row>
    <row r="174" spans="3:130" x14ac:dyDescent="0.35">
      <c r="C174" s="120">
        <v>26</v>
      </c>
      <c r="D174" s="8"/>
      <c r="E174" s="141" t="str">
        <f>IF(ISBLANK(Calculations!C31), "Z_empty_row_"&amp;C174,Calculations!C31)</f>
        <v>Paktika</v>
      </c>
      <c r="F174" s="140">
        <f>F$147*(Calculations!$M31/Calculations!$M$5)</f>
        <v>1.7339745962155608</v>
      </c>
      <c r="G174" s="140">
        <f>G$147*(Calculations!$M31/Calculations!$M$5)</f>
        <v>1.5999999999999996</v>
      </c>
      <c r="H174" s="140">
        <f>H$147*(Calculations!$M31/Calculations!$M$5)</f>
        <v>1.7339745962155608</v>
      </c>
      <c r="I174" s="140">
        <f>I$147*(Calculations!$M31/Calculations!$M$5)</f>
        <v>2.0999999999999996</v>
      </c>
      <c r="J174" s="140">
        <f>J$147*(Calculations!$M31/Calculations!$M$5)</f>
        <v>2.5999999999999996</v>
      </c>
      <c r="K174" s="140">
        <f>K$147*(Calculations!$M31/Calculations!$M$5)</f>
        <v>3.0999999999999996</v>
      </c>
      <c r="L174" s="140">
        <f>L$147*(Calculations!$M31/Calculations!$M$5)</f>
        <v>3.4660254037844385</v>
      </c>
      <c r="M174" s="140">
        <f>M$147*(Calculations!$M31/Calculations!$M$5)</f>
        <v>3.5999999999999996</v>
      </c>
      <c r="N174" s="140">
        <f>N$147*(Calculations!$M31/Calculations!$M$5)</f>
        <v>3.4660254037844385</v>
      </c>
      <c r="O174" s="140">
        <f>O$147*(Calculations!$M31/Calculations!$M$5)</f>
        <v>3.0999999999999996</v>
      </c>
      <c r="P174" s="140">
        <f>P$147*(Calculations!$M31/Calculations!$M$5)</f>
        <v>2.5999999999999996</v>
      </c>
      <c r="Q174" s="140">
        <f>Q$147*(Calculations!$M31/Calculations!$M$5)</f>
        <v>2.0999999999999996</v>
      </c>
      <c r="R174" s="21"/>
      <c r="S174" s="152"/>
      <c r="T174" s="2"/>
      <c r="U174" s="18" t="s">
        <v>66</v>
      </c>
      <c r="V174" s="29">
        <f t="shared" ref="V174:V184" si="19">V173+X174</f>
        <v>89790.203608482901</v>
      </c>
      <c r="W174" s="29">
        <f>V174*Burden!$F$22</f>
        <v>67342.652706362176</v>
      </c>
      <c r="X174" s="103">
        <f t="shared" ref="X174:X184" si="20">SUM(AB174:BC174)</f>
        <v>43091.007932888242</v>
      </c>
      <c r="Y174" s="29">
        <f>X174*Burden!$F$22</f>
        <v>32318.255949666182</v>
      </c>
      <c r="AA174" s="1" t="s">
        <v>375</v>
      </c>
      <c r="AB174" s="212">
        <v>1621.9615231482624</v>
      </c>
      <c r="AC174" s="212">
        <v>931.65581264516095</v>
      </c>
      <c r="AD174" s="212">
        <v>1454.5016550648368</v>
      </c>
      <c r="AE174" s="212">
        <v>998.60604259432546</v>
      </c>
      <c r="AF174" s="212">
        <v>326.17546051873262</v>
      </c>
      <c r="AG174" s="212">
        <v>298.35314002332177</v>
      </c>
      <c r="AH174" s="212">
        <v>429.60442842490539</v>
      </c>
      <c r="AI174" s="212">
        <v>836.33258407673259</v>
      </c>
      <c r="AJ174" s="212">
        <v>5540.7681509574177</v>
      </c>
      <c r="AK174" s="212">
        <v>3543.8926759432261</v>
      </c>
      <c r="AL174" s="212">
        <v>1737.4123909161281</v>
      </c>
      <c r="AM174" s="212">
        <v>4038.3496785135485</v>
      </c>
      <c r="AN174" s="212">
        <v>628.23270174507297</v>
      </c>
      <c r="AO174" s="212">
        <v>5035.3892928006062</v>
      </c>
      <c r="AP174" s="212">
        <v>4629.9090964645156</v>
      </c>
      <c r="AQ174" s="212">
        <v>548.3519471919559</v>
      </c>
      <c r="AR174" s="212">
        <v>1079.2801625806449</v>
      </c>
      <c r="AS174" s="212">
        <v>1100.5192948645158</v>
      </c>
      <c r="AT174" s="212">
        <v>1598.6990177900718</v>
      </c>
      <c r="AU174" s="212">
        <v>1534.371164593548</v>
      </c>
      <c r="AV174" s="212">
        <v>253.21095038490211</v>
      </c>
      <c r="AW174" s="212">
        <v>761.5329623535481</v>
      </c>
      <c r="AX174" s="212">
        <v>365.23175223980593</v>
      </c>
      <c r="AY174" s="212">
        <v>787.38129801290279</v>
      </c>
      <c r="AZ174" s="212">
        <v>843.74907551999991</v>
      </c>
      <c r="BA174" s="212">
        <v>760.47451664516097</v>
      </c>
      <c r="BB174" s="212">
        <v>509.26939097806428</v>
      </c>
      <c r="BC174" s="212">
        <v>897.7917658963313</v>
      </c>
      <c r="BD174" s="212">
        <v>1008.6378543378921</v>
      </c>
      <c r="BE174" s="212">
        <v>545.5375580447452</v>
      </c>
      <c r="BF174" s="212">
        <v>0</v>
      </c>
      <c r="BG174" s="212">
        <v>0</v>
      </c>
      <c r="BH174" s="212">
        <v>0</v>
      </c>
      <c r="BI174" s="212">
        <v>0</v>
      </c>
      <c r="BJ174" s="212">
        <v>0</v>
      </c>
      <c r="BK174" s="212">
        <v>0</v>
      </c>
      <c r="BL174" s="212">
        <v>0</v>
      </c>
      <c r="BM174" s="212">
        <v>0</v>
      </c>
      <c r="BN174" s="212">
        <v>0</v>
      </c>
      <c r="BO174" s="212">
        <v>0</v>
      </c>
      <c r="BP174" s="212">
        <v>0</v>
      </c>
      <c r="BQ174" s="212">
        <v>0</v>
      </c>
      <c r="BR174" s="212">
        <v>0</v>
      </c>
      <c r="BS174" s="212">
        <v>0</v>
      </c>
      <c r="BT174" s="212">
        <v>0</v>
      </c>
      <c r="BU174" s="212">
        <v>0</v>
      </c>
      <c r="BV174" s="212">
        <v>0</v>
      </c>
      <c r="BW174" s="212">
        <v>0</v>
      </c>
      <c r="BX174" s="212">
        <v>0</v>
      </c>
      <c r="BY174" s="212">
        <v>0</v>
      </c>
      <c r="BZ174" s="212">
        <v>0</v>
      </c>
      <c r="CA174" s="212">
        <v>0</v>
      </c>
      <c r="CB174" s="212">
        <v>0</v>
      </c>
      <c r="CC174" s="212">
        <v>0</v>
      </c>
      <c r="CD174" s="212">
        <v>0</v>
      </c>
      <c r="CE174" s="212">
        <v>0</v>
      </c>
      <c r="CF174" s="212">
        <v>0</v>
      </c>
      <c r="CG174" s="212">
        <v>0</v>
      </c>
      <c r="CH174" s="212">
        <v>0</v>
      </c>
      <c r="CI174" s="212">
        <v>0</v>
      </c>
      <c r="CJ174" s="212">
        <v>0</v>
      </c>
      <c r="CK174" s="212">
        <v>0</v>
      </c>
      <c r="CL174" s="212">
        <v>0</v>
      </c>
      <c r="CM174" s="212">
        <v>0</v>
      </c>
      <c r="CN174" s="212">
        <v>0</v>
      </c>
      <c r="CO174" s="212">
        <v>0</v>
      </c>
      <c r="CP174" s="212">
        <v>0</v>
      </c>
      <c r="CQ174" s="212">
        <v>0</v>
      </c>
      <c r="CR174" s="212">
        <v>0</v>
      </c>
      <c r="CS174" s="212">
        <v>0</v>
      </c>
      <c r="CT174" s="212">
        <v>0</v>
      </c>
      <c r="CU174" s="212">
        <v>0</v>
      </c>
      <c r="CV174" s="212">
        <v>0</v>
      </c>
      <c r="CW174" s="212">
        <v>0</v>
      </c>
      <c r="CX174" s="212">
        <v>0</v>
      </c>
      <c r="CY174" s="212">
        <v>0</v>
      </c>
      <c r="CZ174" s="212">
        <v>0</v>
      </c>
      <c r="DA174" s="212">
        <v>0</v>
      </c>
      <c r="DB174" s="212">
        <v>0</v>
      </c>
      <c r="DC174" s="212">
        <v>0</v>
      </c>
      <c r="DD174" s="212">
        <v>0</v>
      </c>
      <c r="DE174" s="212">
        <v>0</v>
      </c>
      <c r="DF174" s="212">
        <v>0</v>
      </c>
      <c r="DG174" s="212">
        <v>0</v>
      </c>
      <c r="DH174" s="212">
        <v>0</v>
      </c>
      <c r="DI174" s="212">
        <v>0</v>
      </c>
      <c r="DJ174" s="212">
        <v>0</v>
      </c>
      <c r="DK174" s="212">
        <v>0</v>
      </c>
      <c r="DL174" s="212">
        <v>0</v>
      </c>
      <c r="DM174" s="212">
        <v>0</v>
      </c>
      <c r="DN174" s="212">
        <v>0</v>
      </c>
      <c r="DO174" s="212">
        <v>0</v>
      </c>
      <c r="DP174" s="212">
        <v>0</v>
      </c>
      <c r="DQ174" s="212">
        <v>0</v>
      </c>
      <c r="DR174" s="212">
        <v>0</v>
      </c>
      <c r="DS174" s="212">
        <v>0</v>
      </c>
      <c r="DT174" s="212">
        <v>0</v>
      </c>
      <c r="DU174" s="212">
        <v>0</v>
      </c>
      <c r="DV174" s="212">
        <v>0</v>
      </c>
      <c r="DW174" s="212">
        <v>44645.183345270874</v>
      </c>
    </row>
    <row r="175" spans="3:130" x14ac:dyDescent="0.35">
      <c r="C175" s="120">
        <v>27</v>
      </c>
      <c r="D175" s="8"/>
      <c r="E175" s="141" t="str">
        <f>IF(ISBLANK(Calculations!C32), "Z_empty_row_"&amp;C175,Calculations!C32)</f>
        <v>Paktya</v>
      </c>
      <c r="F175" s="139">
        <f>F$147*(Calculations!$M32/Calculations!$M$5)</f>
        <v>1.2305626166691075</v>
      </c>
      <c r="G175" s="139">
        <f>G$147*(Calculations!$M32/Calculations!$M$5)</f>
        <v>1.1354838709677415</v>
      </c>
      <c r="H175" s="139">
        <f>H$147*(Calculations!$M32/Calculations!$M$5)</f>
        <v>1.2305626166691075</v>
      </c>
      <c r="I175" s="139">
        <f>I$147*(Calculations!$M32/Calculations!$M$5)</f>
        <v>1.490322580645161</v>
      </c>
      <c r="J175" s="139">
        <f>J$147*(Calculations!$M32/Calculations!$M$5)</f>
        <v>1.8451612903225802</v>
      </c>
      <c r="K175" s="139">
        <f>K$147*(Calculations!$M32/Calculations!$M$5)</f>
        <v>2.1999999999999997</v>
      </c>
      <c r="L175" s="139">
        <f>L$147*(Calculations!$M32/Calculations!$M$5)</f>
        <v>2.4597599639760528</v>
      </c>
      <c r="M175" s="139">
        <f>M$147*(Calculations!$M32/Calculations!$M$5)</f>
        <v>2.5548387096774188</v>
      </c>
      <c r="N175" s="139">
        <f>N$147*(Calculations!$M32/Calculations!$M$5)</f>
        <v>2.4597599639760528</v>
      </c>
      <c r="O175" s="139">
        <f>O$147*(Calculations!$M32/Calculations!$M$5)</f>
        <v>2.1999999999999997</v>
      </c>
      <c r="P175" s="139">
        <f>P$147*(Calculations!$M32/Calculations!$M$5)</f>
        <v>1.8451612903225802</v>
      </c>
      <c r="Q175" s="139">
        <f>Q$147*(Calculations!$M32/Calculations!$M$5)</f>
        <v>1.490322580645161</v>
      </c>
      <c r="R175" s="21"/>
      <c r="T175" s="2"/>
      <c r="U175" s="18" t="s">
        <v>67</v>
      </c>
      <c r="V175" s="29">
        <f t="shared" si="19"/>
        <v>136489.39928407755</v>
      </c>
      <c r="W175" s="29">
        <f>V175*Burden!$F$22</f>
        <v>102367.04946305815</v>
      </c>
      <c r="X175" s="103">
        <f t="shared" si="20"/>
        <v>46699.195675594652</v>
      </c>
      <c r="Y175" s="29">
        <f>X175*Burden!$F$22</f>
        <v>35024.396756695991</v>
      </c>
      <c r="AA175" s="1" t="s">
        <v>376</v>
      </c>
      <c r="AB175" s="212">
        <v>1757.7750482363656</v>
      </c>
      <c r="AC175" s="212">
        <v>1009.667194714546</v>
      </c>
      <c r="AD175" s="212">
        <v>1576.2930750224475</v>
      </c>
      <c r="AE175" s="212">
        <v>1082.2234434286968</v>
      </c>
      <c r="AF175" s="212">
        <v>353.48747653024634</v>
      </c>
      <c r="AG175" s="212">
        <v>323.3354784384901</v>
      </c>
      <c r="AH175" s="212">
        <v>465.57697831905767</v>
      </c>
      <c r="AI175" s="212">
        <v>906.36215923523093</v>
      </c>
      <c r="AJ175" s="212">
        <v>6004.7195108002697</v>
      </c>
      <c r="AK175" s="212">
        <v>3840.6374198749627</v>
      </c>
      <c r="AL175" s="212">
        <v>1882.8930931241914</v>
      </c>
      <c r="AM175" s="212">
        <v>4376.4973457361075</v>
      </c>
      <c r="AN175" s="212">
        <v>680.8372158361401</v>
      </c>
      <c r="AO175" s="212">
        <v>5457.0231973575574</v>
      </c>
      <c r="AP175" s="212">
        <v>5017.5904725355085</v>
      </c>
      <c r="AQ175" s="212">
        <v>594.26771638511786</v>
      </c>
      <c r="AR175" s="212">
        <v>1169.6527400713994</v>
      </c>
      <c r="AS175" s="212">
        <v>1192.6703124625831</v>
      </c>
      <c r="AT175" s="212">
        <v>1732.5646774017214</v>
      </c>
      <c r="AU175" s="212">
        <v>1662.8503878568113</v>
      </c>
      <c r="AV175" s="212">
        <v>274.41334715688697</v>
      </c>
      <c r="AW175" s="212">
        <v>825.29925681364614</v>
      </c>
      <c r="AX175" s="212">
        <v>395.81411257194958</v>
      </c>
      <c r="AY175" s="212">
        <v>853.31198018100474</v>
      </c>
      <c r="AZ175" s="212">
        <v>914.39966408252803</v>
      </c>
      <c r="BA175" s="212">
        <v>824.15218308251076</v>
      </c>
      <c r="BB175" s="212">
        <v>551.91261661633359</v>
      </c>
      <c r="BC175" s="212">
        <v>972.96757172234186</v>
      </c>
      <c r="BD175" s="212">
        <v>1093.0952601270478</v>
      </c>
      <c r="BE175" s="212">
        <v>591.21766683191277</v>
      </c>
      <c r="BF175" s="212">
        <v>0</v>
      </c>
      <c r="BG175" s="212">
        <v>0</v>
      </c>
      <c r="BH175" s="212">
        <v>0</v>
      </c>
      <c r="BI175" s="212">
        <v>0</v>
      </c>
      <c r="BJ175" s="212">
        <v>0</v>
      </c>
      <c r="BK175" s="212">
        <v>0</v>
      </c>
      <c r="BL175" s="212">
        <v>0</v>
      </c>
      <c r="BM175" s="212">
        <v>0</v>
      </c>
      <c r="BN175" s="212">
        <v>0</v>
      </c>
      <c r="BO175" s="212">
        <v>0</v>
      </c>
      <c r="BP175" s="212">
        <v>0</v>
      </c>
      <c r="BQ175" s="212">
        <v>0</v>
      </c>
      <c r="BR175" s="212">
        <v>0</v>
      </c>
      <c r="BS175" s="212">
        <v>0</v>
      </c>
      <c r="BT175" s="212">
        <v>0</v>
      </c>
      <c r="BU175" s="212">
        <v>0</v>
      </c>
      <c r="BV175" s="212">
        <v>0</v>
      </c>
      <c r="BW175" s="212">
        <v>0</v>
      </c>
      <c r="BX175" s="212">
        <v>0</v>
      </c>
      <c r="BY175" s="212">
        <v>0</v>
      </c>
      <c r="BZ175" s="212">
        <v>0</v>
      </c>
      <c r="CA175" s="212">
        <v>0</v>
      </c>
      <c r="CB175" s="212">
        <v>0</v>
      </c>
      <c r="CC175" s="212">
        <v>0</v>
      </c>
      <c r="CD175" s="212">
        <v>0</v>
      </c>
      <c r="CE175" s="212">
        <v>0</v>
      </c>
      <c r="CF175" s="212">
        <v>0</v>
      </c>
      <c r="CG175" s="212">
        <v>0</v>
      </c>
      <c r="CH175" s="212">
        <v>0</v>
      </c>
      <c r="CI175" s="212">
        <v>0</v>
      </c>
      <c r="CJ175" s="212">
        <v>0</v>
      </c>
      <c r="CK175" s="212">
        <v>0</v>
      </c>
      <c r="CL175" s="212">
        <v>0</v>
      </c>
      <c r="CM175" s="212">
        <v>0</v>
      </c>
      <c r="CN175" s="212">
        <v>0</v>
      </c>
      <c r="CO175" s="212">
        <v>0</v>
      </c>
      <c r="CP175" s="212">
        <v>0</v>
      </c>
      <c r="CQ175" s="212">
        <v>0</v>
      </c>
      <c r="CR175" s="212">
        <v>0</v>
      </c>
      <c r="CS175" s="212">
        <v>0</v>
      </c>
      <c r="CT175" s="212">
        <v>0</v>
      </c>
      <c r="CU175" s="212">
        <v>0</v>
      </c>
      <c r="CV175" s="212">
        <v>0</v>
      </c>
      <c r="CW175" s="212">
        <v>0</v>
      </c>
      <c r="CX175" s="212">
        <v>0</v>
      </c>
      <c r="CY175" s="212">
        <v>0</v>
      </c>
      <c r="CZ175" s="212">
        <v>0</v>
      </c>
      <c r="DA175" s="212">
        <v>0</v>
      </c>
      <c r="DB175" s="212">
        <v>0</v>
      </c>
      <c r="DC175" s="212">
        <v>0</v>
      </c>
      <c r="DD175" s="212">
        <v>0</v>
      </c>
      <c r="DE175" s="212">
        <v>0</v>
      </c>
      <c r="DF175" s="212">
        <v>0</v>
      </c>
      <c r="DG175" s="212">
        <v>0</v>
      </c>
      <c r="DH175" s="212">
        <v>0</v>
      </c>
      <c r="DI175" s="212">
        <v>0</v>
      </c>
      <c r="DJ175" s="212">
        <v>0</v>
      </c>
      <c r="DK175" s="212">
        <v>0</v>
      </c>
      <c r="DL175" s="212">
        <v>0</v>
      </c>
      <c r="DM175" s="212">
        <v>0</v>
      </c>
      <c r="DN175" s="212">
        <v>0</v>
      </c>
      <c r="DO175" s="212">
        <v>0</v>
      </c>
      <c r="DP175" s="212">
        <v>0</v>
      </c>
      <c r="DQ175" s="212">
        <v>0</v>
      </c>
      <c r="DR175" s="212">
        <v>0</v>
      </c>
      <c r="DS175" s="212">
        <v>0</v>
      </c>
      <c r="DT175" s="212">
        <v>0</v>
      </c>
      <c r="DU175" s="212">
        <v>0</v>
      </c>
      <c r="DV175" s="212">
        <v>0</v>
      </c>
      <c r="DW175" s="212">
        <v>48383.508602553615</v>
      </c>
      <c r="DX175" s="164"/>
      <c r="DY175" s="164"/>
      <c r="DZ175" s="164"/>
    </row>
    <row r="176" spans="3:130" x14ac:dyDescent="0.35">
      <c r="C176" s="120">
        <v>28</v>
      </c>
      <c r="D176" s="8"/>
      <c r="E176" s="141" t="str">
        <f>IF(ISBLANK(Calculations!C33), "Z_empty_row_"&amp;C176,Calculations!C33)</f>
        <v>Panjsher</v>
      </c>
      <c r="F176" s="140">
        <f>F$147*(Calculations!$M33/Calculations!$M$5)</f>
        <v>2.9645372128846685</v>
      </c>
      <c r="G176" s="140">
        <f>G$147*(Calculations!$M33/Calculations!$M$5)</f>
        <v>2.7354838709677414</v>
      </c>
      <c r="H176" s="140">
        <f>H$147*(Calculations!$M33/Calculations!$M$5)</f>
        <v>2.9645372128846685</v>
      </c>
      <c r="I176" s="140">
        <f>I$147*(Calculations!$M33/Calculations!$M$5)</f>
        <v>3.5903225806451609</v>
      </c>
      <c r="J176" s="140">
        <f>J$147*(Calculations!$M33/Calculations!$M$5)</f>
        <v>4.4451612903225799</v>
      </c>
      <c r="K176" s="140">
        <f>K$147*(Calculations!$M33/Calculations!$M$5)</f>
        <v>5.3</v>
      </c>
      <c r="L176" s="140">
        <f>L$147*(Calculations!$M33/Calculations!$M$5)</f>
        <v>5.9257853677604917</v>
      </c>
      <c r="M176" s="140">
        <f>M$147*(Calculations!$M33/Calculations!$M$5)</f>
        <v>6.1548387096774189</v>
      </c>
      <c r="N176" s="140">
        <f>N$147*(Calculations!$M33/Calculations!$M$5)</f>
        <v>5.9257853677604917</v>
      </c>
      <c r="O176" s="140">
        <f>O$147*(Calculations!$M33/Calculations!$M$5)</f>
        <v>5.3</v>
      </c>
      <c r="P176" s="140">
        <f>P$147*(Calculations!$M33/Calculations!$M$5)</f>
        <v>4.4451612903225799</v>
      </c>
      <c r="Q176" s="140">
        <f>Q$147*(Calculations!$M33/Calculations!$M$5)</f>
        <v>3.5903225806451609</v>
      </c>
      <c r="R176" s="21"/>
      <c r="T176" s="2"/>
      <c r="U176" s="18" t="s">
        <v>68</v>
      </c>
      <c r="V176" s="29">
        <f t="shared" si="19"/>
        <v>193046.34719599338</v>
      </c>
      <c r="W176" s="29">
        <f>V176*Burden!$F$22</f>
        <v>144784.76039699503</v>
      </c>
      <c r="X176" s="103">
        <f t="shared" si="20"/>
        <v>56556.947911915835</v>
      </c>
      <c r="Y176" s="29">
        <f>X176*Burden!$F$22</f>
        <v>42417.710933936876</v>
      </c>
      <c r="AA176" s="1" t="s">
        <v>377</v>
      </c>
      <c r="AB176" s="212">
        <v>2128.8244991320948</v>
      </c>
      <c r="AC176" s="212">
        <v>1222.7982540967739</v>
      </c>
      <c r="AD176" s="212">
        <v>1909.0334222725985</v>
      </c>
      <c r="AE176" s="212">
        <v>1310.6704309050524</v>
      </c>
      <c r="AF176" s="212">
        <v>428.10529193083659</v>
      </c>
      <c r="AG176" s="212">
        <v>391.58849628060989</v>
      </c>
      <c r="AH176" s="212">
        <v>563.85581230768832</v>
      </c>
      <c r="AI176" s="212">
        <v>1097.6865166007117</v>
      </c>
      <c r="AJ176" s="212">
        <v>7272.2581981316125</v>
      </c>
      <c r="AK176" s="212">
        <v>4651.3591371754846</v>
      </c>
      <c r="AL176" s="212">
        <v>2280.3537630774185</v>
      </c>
      <c r="AM176" s="212">
        <v>5300.3339530490339</v>
      </c>
      <c r="AN176" s="212">
        <v>824.55542104040842</v>
      </c>
      <c r="AO176" s="212">
        <v>6608.9484468007959</v>
      </c>
      <c r="AP176" s="212">
        <v>6076.7556891096783</v>
      </c>
      <c r="AQ176" s="212">
        <v>719.71193068944217</v>
      </c>
      <c r="AR176" s="212">
        <v>1416.5552133870965</v>
      </c>
      <c r="AS176" s="212">
        <v>1444.4315745096771</v>
      </c>
      <c r="AT176" s="212">
        <v>2098.2924608494695</v>
      </c>
      <c r="AU176" s="212">
        <v>2013.862153529032</v>
      </c>
      <c r="AV176" s="212">
        <v>332.33937238018405</v>
      </c>
      <c r="AW176" s="212">
        <v>999.51201308903194</v>
      </c>
      <c r="AX176" s="212">
        <v>479.36667481474529</v>
      </c>
      <c r="AY176" s="212">
        <v>1033.4379536419351</v>
      </c>
      <c r="AZ176" s="212">
        <v>1107.4206616199999</v>
      </c>
      <c r="BA176" s="212">
        <v>998.12280309677396</v>
      </c>
      <c r="BB176" s="212">
        <v>668.41607565870947</v>
      </c>
      <c r="BC176" s="212">
        <v>1178.3516927389351</v>
      </c>
      <c r="BD176" s="212">
        <v>1323.8371838184835</v>
      </c>
      <c r="BE176" s="212">
        <v>716.01804493372811</v>
      </c>
      <c r="BF176" s="212">
        <v>0</v>
      </c>
      <c r="BG176" s="212">
        <v>0</v>
      </c>
      <c r="BH176" s="212">
        <v>0</v>
      </c>
      <c r="BI176" s="212">
        <v>0</v>
      </c>
      <c r="BJ176" s="212">
        <v>0</v>
      </c>
      <c r="BK176" s="212">
        <v>0</v>
      </c>
      <c r="BL176" s="212">
        <v>0</v>
      </c>
      <c r="BM176" s="212">
        <v>0</v>
      </c>
      <c r="BN176" s="212">
        <v>0</v>
      </c>
      <c r="BO176" s="212">
        <v>0</v>
      </c>
      <c r="BP176" s="212">
        <v>0</v>
      </c>
      <c r="BQ176" s="212">
        <v>0</v>
      </c>
      <c r="BR176" s="212">
        <v>0</v>
      </c>
      <c r="BS176" s="212">
        <v>0</v>
      </c>
      <c r="BT176" s="212">
        <v>0</v>
      </c>
      <c r="BU176" s="212">
        <v>0</v>
      </c>
      <c r="BV176" s="212">
        <v>0</v>
      </c>
      <c r="BW176" s="212">
        <v>0</v>
      </c>
      <c r="BX176" s="212">
        <v>0</v>
      </c>
      <c r="BY176" s="212">
        <v>0</v>
      </c>
      <c r="BZ176" s="212">
        <v>0</v>
      </c>
      <c r="CA176" s="212">
        <v>0</v>
      </c>
      <c r="CB176" s="212">
        <v>0</v>
      </c>
      <c r="CC176" s="212">
        <v>0</v>
      </c>
      <c r="CD176" s="212">
        <v>0</v>
      </c>
      <c r="CE176" s="212">
        <v>0</v>
      </c>
      <c r="CF176" s="212">
        <v>0</v>
      </c>
      <c r="CG176" s="212">
        <v>0</v>
      </c>
      <c r="CH176" s="212">
        <v>0</v>
      </c>
      <c r="CI176" s="212">
        <v>0</v>
      </c>
      <c r="CJ176" s="212">
        <v>0</v>
      </c>
      <c r="CK176" s="212">
        <v>0</v>
      </c>
      <c r="CL176" s="212">
        <v>0</v>
      </c>
      <c r="CM176" s="212">
        <v>0</v>
      </c>
      <c r="CN176" s="212">
        <v>0</v>
      </c>
      <c r="CO176" s="212">
        <v>0</v>
      </c>
      <c r="CP176" s="212">
        <v>0</v>
      </c>
      <c r="CQ176" s="212">
        <v>0</v>
      </c>
      <c r="CR176" s="212">
        <v>0</v>
      </c>
      <c r="CS176" s="212">
        <v>0</v>
      </c>
      <c r="CT176" s="212">
        <v>0</v>
      </c>
      <c r="CU176" s="212">
        <v>0</v>
      </c>
      <c r="CV176" s="212">
        <v>0</v>
      </c>
      <c r="CW176" s="212">
        <v>0</v>
      </c>
      <c r="CX176" s="212">
        <v>0</v>
      </c>
      <c r="CY176" s="212">
        <v>0</v>
      </c>
      <c r="CZ176" s="212">
        <v>0</v>
      </c>
      <c r="DA176" s="212">
        <v>0</v>
      </c>
      <c r="DB176" s="212">
        <v>0</v>
      </c>
      <c r="DC176" s="212">
        <v>0</v>
      </c>
      <c r="DD176" s="212">
        <v>0</v>
      </c>
      <c r="DE176" s="212">
        <v>0</v>
      </c>
      <c r="DF176" s="212">
        <v>0</v>
      </c>
      <c r="DG176" s="212">
        <v>0</v>
      </c>
      <c r="DH176" s="212">
        <v>0</v>
      </c>
      <c r="DI176" s="212">
        <v>0</v>
      </c>
      <c r="DJ176" s="212">
        <v>0</v>
      </c>
      <c r="DK176" s="212">
        <v>0</v>
      </c>
      <c r="DL176" s="212">
        <v>0</v>
      </c>
      <c r="DM176" s="212">
        <v>0</v>
      </c>
      <c r="DN176" s="212">
        <v>0</v>
      </c>
      <c r="DO176" s="212">
        <v>0</v>
      </c>
      <c r="DP176" s="212">
        <v>0</v>
      </c>
      <c r="DQ176" s="212">
        <v>0</v>
      </c>
      <c r="DR176" s="212">
        <v>0</v>
      </c>
      <c r="DS176" s="212">
        <v>0</v>
      </c>
      <c r="DT176" s="212">
        <v>0</v>
      </c>
      <c r="DU176" s="212">
        <v>0</v>
      </c>
      <c r="DV176" s="212">
        <v>0</v>
      </c>
      <c r="DW176" s="212">
        <v>58596.803140668046</v>
      </c>
      <c r="DX176" s="164"/>
      <c r="DY176" s="164"/>
      <c r="DZ176" s="164"/>
    </row>
    <row r="177" spans="3:130" x14ac:dyDescent="0.35">
      <c r="C177" s="120">
        <v>29</v>
      </c>
      <c r="D177" s="8"/>
      <c r="E177" s="141" t="str">
        <f>IF(ISBLANK(Calculations!C34), "Z_empty_row_"&amp;C177,Calculations!C34)</f>
        <v>Parwan</v>
      </c>
      <c r="F177" s="139">
        <f>F$147*(Calculations!$M34/Calculations!$M$5)</f>
        <v>1.2064167491726889</v>
      </c>
      <c r="G177" s="139">
        <f>G$147*(Calculations!$M34/Calculations!$M$5)</f>
        <v>1.1132036206811526</v>
      </c>
      <c r="H177" s="139">
        <f>H$147*(Calculations!$M34/Calculations!$M$5)</f>
        <v>1.2064167491726889</v>
      </c>
      <c r="I177" s="139">
        <f>I$147*(Calculations!$M34/Calculations!$M$5)</f>
        <v>1.4610797521440129</v>
      </c>
      <c r="J177" s="139">
        <f>J$147*(Calculations!$M34/Calculations!$M$5)</f>
        <v>1.8089558836068733</v>
      </c>
      <c r="K177" s="139">
        <f>K$147*(Calculations!$M34/Calculations!$M$5)</f>
        <v>2.1568320150697335</v>
      </c>
      <c r="L177" s="139">
        <f>L$147*(Calculations!$M34/Calculations!$M$5)</f>
        <v>2.4114950180410575</v>
      </c>
      <c r="M177" s="139">
        <f>M$147*(Calculations!$M34/Calculations!$M$5)</f>
        <v>2.504708146532594</v>
      </c>
      <c r="N177" s="139">
        <f>N$147*(Calculations!$M34/Calculations!$M$5)</f>
        <v>2.4114950180410575</v>
      </c>
      <c r="O177" s="139">
        <f>O$147*(Calculations!$M34/Calculations!$M$5)</f>
        <v>2.1568320150697335</v>
      </c>
      <c r="P177" s="139">
        <f>P$147*(Calculations!$M34/Calculations!$M$5)</f>
        <v>1.8089558836068733</v>
      </c>
      <c r="Q177" s="139">
        <f>Q$147*(Calculations!$M34/Calculations!$M$5)</f>
        <v>1.4610797521440129</v>
      </c>
      <c r="R177" s="21"/>
      <c r="T177" s="2"/>
      <c r="U177" s="18" t="s">
        <v>69</v>
      </c>
      <c r="V177" s="29">
        <f t="shared" si="19"/>
        <v>263069.23508693679</v>
      </c>
      <c r="W177" s="29">
        <f>V177*Burden!$F$22</f>
        <v>197301.92631520261</v>
      </c>
      <c r="X177" s="103">
        <f t="shared" si="20"/>
        <v>70022.887890943413</v>
      </c>
      <c r="Y177" s="29">
        <f>X177*Burden!$F$22</f>
        <v>52517.16591820756</v>
      </c>
      <c r="AA177" s="1" t="s">
        <v>378</v>
      </c>
      <c r="AB177" s="212">
        <v>2635.6874751159266</v>
      </c>
      <c r="AC177" s="212">
        <v>1513.9406955483867</v>
      </c>
      <c r="AD177" s="212">
        <v>2363.56518948036</v>
      </c>
      <c r="AE177" s="212">
        <v>1622.734819215779</v>
      </c>
      <c r="AF177" s="212">
        <v>530.03512334294055</v>
      </c>
      <c r="AG177" s="212">
        <v>484.82385253789795</v>
      </c>
      <c r="AH177" s="212">
        <v>698.10719619047131</v>
      </c>
      <c r="AI177" s="212">
        <v>1359.0404491246907</v>
      </c>
      <c r="AJ177" s="212">
        <v>9003.7482453058055</v>
      </c>
      <c r="AK177" s="212">
        <v>5758.8255984077432</v>
      </c>
      <c r="AL177" s="212">
        <v>2823.2951352387086</v>
      </c>
      <c r="AM177" s="212">
        <v>6562.3182275845174</v>
      </c>
      <c r="AN177" s="212">
        <v>1020.8781403357438</v>
      </c>
      <c r="AO177" s="212">
        <v>8182.5076008009855</v>
      </c>
      <c r="AP177" s="212">
        <v>7523.6022817548392</v>
      </c>
      <c r="AQ177" s="212">
        <v>891.07191418692844</v>
      </c>
      <c r="AR177" s="212">
        <v>1753.8302641935481</v>
      </c>
      <c r="AS177" s="212">
        <v>1788.3438541548383</v>
      </c>
      <c r="AT177" s="212">
        <v>2597.885903908867</v>
      </c>
      <c r="AU177" s="212">
        <v>2493.3531424645157</v>
      </c>
      <c r="AV177" s="212">
        <v>411.46779437546599</v>
      </c>
      <c r="AW177" s="212">
        <v>1237.4910638245158</v>
      </c>
      <c r="AX177" s="212">
        <v>593.50159738968466</v>
      </c>
      <c r="AY177" s="212">
        <v>1279.4946092709672</v>
      </c>
      <c r="AZ177" s="212">
        <v>1371.0922477199999</v>
      </c>
      <c r="BA177" s="212">
        <v>1235.7710895483867</v>
      </c>
      <c r="BB177" s="212">
        <v>827.56276033935455</v>
      </c>
      <c r="BC177" s="212">
        <v>1458.9116195815386</v>
      </c>
      <c r="BD177" s="212">
        <v>1639.0365132990748</v>
      </c>
      <c r="BE177" s="212">
        <v>886.49853182271102</v>
      </c>
      <c r="BF177" s="212">
        <v>0</v>
      </c>
      <c r="BG177" s="212">
        <v>0</v>
      </c>
      <c r="BH177" s="212">
        <v>0</v>
      </c>
      <c r="BI177" s="212">
        <v>0</v>
      </c>
      <c r="BJ177" s="212">
        <v>0</v>
      </c>
      <c r="BK177" s="212">
        <v>0</v>
      </c>
      <c r="BL177" s="212">
        <v>0</v>
      </c>
      <c r="BM177" s="212">
        <v>0</v>
      </c>
      <c r="BN177" s="212">
        <v>0</v>
      </c>
      <c r="BO177" s="212">
        <v>0</v>
      </c>
      <c r="BP177" s="212">
        <v>0</v>
      </c>
      <c r="BQ177" s="212">
        <v>0</v>
      </c>
      <c r="BR177" s="212">
        <v>0</v>
      </c>
      <c r="BS177" s="212">
        <v>0</v>
      </c>
      <c r="BT177" s="212">
        <v>0</v>
      </c>
      <c r="BU177" s="212">
        <v>0</v>
      </c>
      <c r="BV177" s="212">
        <v>0</v>
      </c>
      <c r="BW177" s="212">
        <v>0</v>
      </c>
      <c r="BX177" s="212">
        <v>0</v>
      </c>
      <c r="BY177" s="212">
        <v>0</v>
      </c>
      <c r="BZ177" s="212">
        <v>0</v>
      </c>
      <c r="CA177" s="212">
        <v>0</v>
      </c>
      <c r="CB177" s="212">
        <v>0</v>
      </c>
      <c r="CC177" s="212">
        <v>0</v>
      </c>
      <c r="CD177" s="212">
        <v>0</v>
      </c>
      <c r="CE177" s="212">
        <v>0</v>
      </c>
      <c r="CF177" s="212">
        <v>0</v>
      </c>
      <c r="CG177" s="212">
        <v>0</v>
      </c>
      <c r="CH177" s="212">
        <v>0</v>
      </c>
      <c r="CI177" s="212">
        <v>0</v>
      </c>
      <c r="CJ177" s="212">
        <v>0</v>
      </c>
      <c r="CK177" s="212">
        <v>0</v>
      </c>
      <c r="CL177" s="212">
        <v>0</v>
      </c>
      <c r="CM177" s="212">
        <v>0</v>
      </c>
      <c r="CN177" s="212">
        <v>0</v>
      </c>
      <c r="CO177" s="212">
        <v>0</v>
      </c>
      <c r="CP177" s="212">
        <v>0</v>
      </c>
      <c r="CQ177" s="212">
        <v>0</v>
      </c>
      <c r="CR177" s="212">
        <v>0</v>
      </c>
      <c r="CS177" s="212">
        <v>0</v>
      </c>
      <c r="CT177" s="212">
        <v>0</v>
      </c>
      <c r="CU177" s="212">
        <v>0</v>
      </c>
      <c r="CV177" s="212">
        <v>0</v>
      </c>
      <c r="CW177" s="212">
        <v>0</v>
      </c>
      <c r="CX177" s="212">
        <v>0</v>
      </c>
      <c r="CY177" s="212">
        <v>0</v>
      </c>
      <c r="CZ177" s="212">
        <v>0</v>
      </c>
      <c r="DA177" s="212">
        <v>0</v>
      </c>
      <c r="DB177" s="212">
        <v>0</v>
      </c>
      <c r="DC177" s="212">
        <v>0</v>
      </c>
      <c r="DD177" s="212">
        <v>0</v>
      </c>
      <c r="DE177" s="212">
        <v>0</v>
      </c>
      <c r="DF177" s="212">
        <v>0</v>
      </c>
      <c r="DG177" s="212">
        <v>0</v>
      </c>
      <c r="DH177" s="212">
        <v>0</v>
      </c>
      <c r="DI177" s="212">
        <v>0</v>
      </c>
      <c r="DJ177" s="212">
        <v>0</v>
      </c>
      <c r="DK177" s="212">
        <v>0</v>
      </c>
      <c r="DL177" s="212">
        <v>0</v>
      </c>
      <c r="DM177" s="212">
        <v>0</v>
      </c>
      <c r="DN177" s="212">
        <v>0</v>
      </c>
      <c r="DO177" s="212">
        <v>0</v>
      </c>
      <c r="DP177" s="212">
        <v>0</v>
      </c>
      <c r="DQ177" s="212">
        <v>0</v>
      </c>
      <c r="DR177" s="212">
        <v>0</v>
      </c>
      <c r="DS177" s="212">
        <v>0</v>
      </c>
      <c r="DT177" s="212">
        <v>0</v>
      </c>
      <c r="DU177" s="212">
        <v>0</v>
      </c>
      <c r="DV177" s="212">
        <v>0</v>
      </c>
      <c r="DW177" s="212">
        <v>72548.422936065195</v>
      </c>
      <c r="DX177" s="164"/>
      <c r="DY177" s="164"/>
      <c r="DZ177" s="164"/>
    </row>
    <row r="178" spans="3:130" x14ac:dyDescent="0.35">
      <c r="C178" s="120">
        <v>30</v>
      </c>
      <c r="D178" s="8"/>
      <c r="E178" s="141" t="str">
        <f>IF(ISBLANK(Calculations!C35), "Z_empty_row_"&amp;C178,Calculations!C35)</f>
        <v>Samangan</v>
      </c>
      <c r="F178" s="140">
        <f>F$147*(Calculations!$M35/Calculations!$M$5)</f>
        <v>2.3218773856064368</v>
      </c>
      <c r="G178" s="140">
        <f>G$147*(Calculations!$M35/Calculations!$M$5)</f>
        <v>2.1424788027912167</v>
      </c>
      <c r="H178" s="140">
        <f>H$147*(Calculations!$M35/Calculations!$M$5)</f>
        <v>2.3218773856064368</v>
      </c>
      <c r="I178" s="140">
        <f>I$147*(Calculations!$M35/Calculations!$M$5)</f>
        <v>2.8120034286634721</v>
      </c>
      <c r="J178" s="140">
        <f>J$147*(Calculations!$M35/Calculations!$M$5)</f>
        <v>3.4815280545357274</v>
      </c>
      <c r="K178" s="140">
        <f>K$147*(Calculations!$M35/Calculations!$M$5)</f>
        <v>4.1510526804079824</v>
      </c>
      <c r="L178" s="140">
        <f>L$147*(Calculations!$M35/Calculations!$M$5)</f>
        <v>4.6411787234650177</v>
      </c>
      <c r="M178" s="140">
        <f>M$147*(Calculations!$M35/Calculations!$M$5)</f>
        <v>4.8205773062802377</v>
      </c>
      <c r="N178" s="140">
        <f>N$147*(Calculations!$M35/Calculations!$M$5)</f>
        <v>4.6411787234650177</v>
      </c>
      <c r="O178" s="140">
        <f>O$147*(Calculations!$M35/Calculations!$M$5)</f>
        <v>4.1510526804079824</v>
      </c>
      <c r="P178" s="140">
        <f>P$147*(Calculations!$M35/Calculations!$M$5)</f>
        <v>3.4815280545357274</v>
      </c>
      <c r="Q178" s="140">
        <f>Q$147*(Calculations!$M35/Calculations!$M$5)</f>
        <v>2.8120034286634721</v>
      </c>
      <c r="R178" s="21"/>
      <c r="T178" s="2"/>
      <c r="U178" s="18" t="s">
        <v>70</v>
      </c>
      <c r="V178" s="29">
        <f t="shared" si="19"/>
        <v>346558.06295690779</v>
      </c>
      <c r="W178" s="29">
        <f>V178*Burden!$F$22</f>
        <v>259918.54721768084</v>
      </c>
      <c r="X178" s="103">
        <f t="shared" si="20"/>
        <v>83488.827869970977</v>
      </c>
      <c r="Y178" s="29">
        <f>X178*Burden!$F$22</f>
        <v>62616.620902478229</v>
      </c>
      <c r="AA178" s="1" t="s">
        <v>379</v>
      </c>
      <c r="AB178" s="212">
        <v>3142.5504510997584</v>
      </c>
      <c r="AC178" s="212">
        <v>1805.0831369999994</v>
      </c>
      <c r="AD178" s="212">
        <v>2818.0969566881213</v>
      </c>
      <c r="AE178" s="212">
        <v>1934.7992075265056</v>
      </c>
      <c r="AF178" s="212">
        <v>631.96495475504446</v>
      </c>
      <c r="AG178" s="212">
        <v>578.05920879518601</v>
      </c>
      <c r="AH178" s="212">
        <v>832.3585800732543</v>
      </c>
      <c r="AI178" s="212">
        <v>1620.3943816486697</v>
      </c>
      <c r="AJ178" s="212">
        <v>10735.238292479999</v>
      </c>
      <c r="AK178" s="212">
        <v>6866.2920596400018</v>
      </c>
      <c r="AL178" s="212">
        <v>3366.2365073999986</v>
      </c>
      <c r="AM178" s="212">
        <v>7824.302502120001</v>
      </c>
      <c r="AN178" s="212">
        <v>1217.2008596310791</v>
      </c>
      <c r="AO178" s="212">
        <v>9756.0667548011752</v>
      </c>
      <c r="AP178" s="212">
        <v>8970.4488744000009</v>
      </c>
      <c r="AQ178" s="212">
        <v>1062.4318976844147</v>
      </c>
      <c r="AR178" s="212">
        <v>2091.1053149999998</v>
      </c>
      <c r="AS178" s="212">
        <v>2132.2561337999996</v>
      </c>
      <c r="AT178" s="212">
        <v>3097.4793469682645</v>
      </c>
      <c r="AU178" s="212">
        <v>2972.8441313999992</v>
      </c>
      <c r="AV178" s="212">
        <v>490.59621637074792</v>
      </c>
      <c r="AW178" s="212">
        <v>1475.4701145599995</v>
      </c>
      <c r="AX178" s="212">
        <v>707.63651996462397</v>
      </c>
      <c r="AY178" s="212">
        <v>1525.5512648999993</v>
      </c>
      <c r="AZ178" s="212">
        <v>1634.7638338199999</v>
      </c>
      <c r="BA178" s="212">
        <v>1473.4193759999996</v>
      </c>
      <c r="BB178" s="212">
        <v>986.70944501999963</v>
      </c>
      <c r="BC178" s="212">
        <v>1739.4715464241422</v>
      </c>
      <c r="BD178" s="212">
        <v>1954.2358427796662</v>
      </c>
      <c r="BE178" s="212">
        <v>1056.9790187116939</v>
      </c>
      <c r="BF178" s="212">
        <v>0</v>
      </c>
      <c r="BG178" s="212">
        <v>0</v>
      </c>
      <c r="BH178" s="212">
        <v>0</v>
      </c>
      <c r="BI178" s="212">
        <v>0</v>
      </c>
      <c r="BJ178" s="212">
        <v>0</v>
      </c>
      <c r="BK178" s="212">
        <v>0</v>
      </c>
      <c r="BL178" s="212">
        <v>0</v>
      </c>
      <c r="BM178" s="212">
        <v>0</v>
      </c>
      <c r="BN178" s="212">
        <v>0</v>
      </c>
      <c r="BO178" s="212">
        <v>0</v>
      </c>
      <c r="BP178" s="212">
        <v>0</v>
      </c>
      <c r="BQ178" s="212">
        <v>0</v>
      </c>
      <c r="BR178" s="212">
        <v>0</v>
      </c>
      <c r="BS178" s="212">
        <v>0</v>
      </c>
      <c r="BT178" s="212">
        <v>0</v>
      </c>
      <c r="BU178" s="212">
        <v>0</v>
      </c>
      <c r="BV178" s="212">
        <v>0</v>
      </c>
      <c r="BW178" s="212">
        <v>0</v>
      </c>
      <c r="BX178" s="212">
        <v>0</v>
      </c>
      <c r="BY178" s="212">
        <v>0</v>
      </c>
      <c r="BZ178" s="212">
        <v>0</v>
      </c>
      <c r="CA178" s="212">
        <v>0</v>
      </c>
      <c r="CB178" s="212">
        <v>0</v>
      </c>
      <c r="CC178" s="212">
        <v>0</v>
      </c>
      <c r="CD178" s="212">
        <v>0</v>
      </c>
      <c r="CE178" s="212">
        <v>0</v>
      </c>
      <c r="CF178" s="212">
        <v>0</v>
      </c>
      <c r="CG178" s="212">
        <v>0</v>
      </c>
      <c r="CH178" s="212">
        <v>0</v>
      </c>
      <c r="CI178" s="212">
        <v>0</v>
      </c>
      <c r="CJ178" s="212">
        <v>0</v>
      </c>
      <c r="CK178" s="212">
        <v>0</v>
      </c>
      <c r="CL178" s="212">
        <v>0</v>
      </c>
      <c r="CM178" s="212">
        <v>0</v>
      </c>
      <c r="CN178" s="212">
        <v>0</v>
      </c>
      <c r="CO178" s="212">
        <v>0</v>
      </c>
      <c r="CP178" s="212">
        <v>0</v>
      </c>
      <c r="CQ178" s="212">
        <v>0</v>
      </c>
      <c r="CR178" s="212">
        <v>0</v>
      </c>
      <c r="CS178" s="212">
        <v>0</v>
      </c>
      <c r="CT178" s="212">
        <v>0</v>
      </c>
      <c r="CU178" s="212">
        <v>0</v>
      </c>
      <c r="CV178" s="212">
        <v>0</v>
      </c>
      <c r="CW178" s="212">
        <v>0</v>
      </c>
      <c r="CX178" s="212">
        <v>0</v>
      </c>
      <c r="CY178" s="212">
        <v>0</v>
      </c>
      <c r="CZ178" s="212">
        <v>0</v>
      </c>
      <c r="DA178" s="212">
        <v>0</v>
      </c>
      <c r="DB178" s="212">
        <v>0</v>
      </c>
      <c r="DC178" s="212">
        <v>0</v>
      </c>
      <c r="DD178" s="212">
        <v>0</v>
      </c>
      <c r="DE178" s="212">
        <v>0</v>
      </c>
      <c r="DF178" s="212">
        <v>0</v>
      </c>
      <c r="DG178" s="212">
        <v>0</v>
      </c>
      <c r="DH178" s="212">
        <v>0</v>
      </c>
      <c r="DI178" s="212">
        <v>0</v>
      </c>
      <c r="DJ178" s="212">
        <v>0</v>
      </c>
      <c r="DK178" s="212">
        <v>0</v>
      </c>
      <c r="DL178" s="212">
        <v>0</v>
      </c>
      <c r="DM178" s="212">
        <v>0</v>
      </c>
      <c r="DN178" s="212">
        <v>0</v>
      </c>
      <c r="DO178" s="212">
        <v>0</v>
      </c>
      <c r="DP178" s="212">
        <v>0</v>
      </c>
      <c r="DQ178" s="212">
        <v>0</v>
      </c>
      <c r="DR178" s="212">
        <v>0</v>
      </c>
      <c r="DS178" s="212">
        <v>0</v>
      </c>
      <c r="DT178" s="212">
        <v>0</v>
      </c>
      <c r="DU178" s="212">
        <v>0</v>
      </c>
      <c r="DV178" s="212">
        <v>0</v>
      </c>
      <c r="DW178" s="212">
        <v>86500.042731462338</v>
      </c>
      <c r="DX178" s="164"/>
      <c r="DY178" s="164"/>
      <c r="DZ178" s="164"/>
    </row>
    <row r="179" spans="3:130" x14ac:dyDescent="0.35">
      <c r="C179" s="120">
        <v>31</v>
      </c>
      <c r="D179" s="8"/>
      <c r="E179" s="141" t="str">
        <f>IF(ISBLANK(Calculations!C36), "Z_empty_row_"&amp;C179,Calculations!C36)</f>
        <v>Sar-e-Pul</v>
      </c>
      <c r="F179" s="139">
        <f>F$147*(Calculations!$M36/Calculations!$M$5)</f>
        <v>0.87059523217305546</v>
      </c>
      <c r="G179" s="139">
        <f>G$147*(Calculations!$M36/Calculations!$M$5)</f>
        <v>0.80332916901841522</v>
      </c>
      <c r="H179" s="139">
        <f>H$147*(Calculations!$M36/Calculations!$M$5)</f>
        <v>0.87059523217305546</v>
      </c>
      <c r="I179" s="139">
        <f>I$147*(Calculations!$M36/Calculations!$M$5)</f>
        <v>1.0543695343366699</v>
      </c>
      <c r="J179" s="139">
        <f>J$147*(Calculations!$M36/Calculations!$M$5)</f>
        <v>1.3054098996549248</v>
      </c>
      <c r="K179" s="139">
        <f>K$147*(Calculations!$M36/Calculations!$M$5)</f>
        <v>1.5564502649731795</v>
      </c>
      <c r="L179" s="139">
        <f>L$147*(Calculations!$M36/Calculations!$M$5)</f>
        <v>1.740224567136794</v>
      </c>
      <c r="M179" s="139">
        <f>M$147*(Calculations!$M36/Calculations!$M$5)</f>
        <v>1.8074906302914344</v>
      </c>
      <c r="N179" s="139">
        <f>N$147*(Calculations!$M36/Calculations!$M$5)</f>
        <v>1.740224567136794</v>
      </c>
      <c r="O179" s="139">
        <f>O$147*(Calculations!$M36/Calculations!$M$5)</f>
        <v>1.5564502649731795</v>
      </c>
      <c r="P179" s="139">
        <f>P$147*(Calculations!$M36/Calculations!$M$5)</f>
        <v>1.3054098996549248</v>
      </c>
      <c r="Q179" s="139">
        <f>Q$147*(Calculations!$M36/Calculations!$M$5)</f>
        <v>1.0543695343366699</v>
      </c>
      <c r="R179" s="21"/>
      <c r="T179" s="2"/>
      <c r="U179" s="18" t="s">
        <v>71</v>
      </c>
      <c r="V179" s="29">
        <f t="shared" si="19"/>
        <v>439904.64306319994</v>
      </c>
      <c r="W179" s="29">
        <f>V179*Burden!$F$22</f>
        <v>329928.48229739995</v>
      </c>
      <c r="X179" s="103">
        <f t="shared" si="20"/>
        <v>93346.580106292167</v>
      </c>
      <c r="Y179" s="29">
        <f>X179*Burden!$F$22</f>
        <v>70009.935079719129</v>
      </c>
      <c r="AA179" s="1" t="s">
        <v>380</v>
      </c>
      <c r="AB179" s="212">
        <v>3513.5999019954875</v>
      </c>
      <c r="AC179" s="212">
        <v>2018.2141963822273</v>
      </c>
      <c r="AD179" s="212">
        <v>3150.8373039382727</v>
      </c>
      <c r="AE179" s="212">
        <v>2163.246195002861</v>
      </c>
      <c r="AF179" s="212">
        <v>706.58277015563476</v>
      </c>
      <c r="AG179" s="212">
        <v>646.3122266373058</v>
      </c>
      <c r="AH179" s="212">
        <v>930.6374140618849</v>
      </c>
      <c r="AI179" s="212">
        <v>1811.7187390141505</v>
      </c>
      <c r="AJ179" s="212">
        <v>12002.776979811342</v>
      </c>
      <c r="AK179" s="212">
        <v>7677.0137769405237</v>
      </c>
      <c r="AL179" s="212">
        <v>3763.6971773532259</v>
      </c>
      <c r="AM179" s="212">
        <v>8748.1391094329265</v>
      </c>
      <c r="AN179" s="212">
        <v>1360.9190648353474</v>
      </c>
      <c r="AO179" s="212">
        <v>10907.992004244414</v>
      </c>
      <c r="AP179" s="212">
        <v>10029.61409097417</v>
      </c>
      <c r="AQ179" s="212">
        <v>1187.876111988739</v>
      </c>
      <c r="AR179" s="212">
        <v>2338.0077883156969</v>
      </c>
      <c r="AS179" s="212">
        <v>2384.0173958470937</v>
      </c>
      <c r="AT179" s="212">
        <v>3463.2071304160127</v>
      </c>
      <c r="AU179" s="212">
        <v>3323.8558970722202</v>
      </c>
      <c r="AV179" s="212">
        <v>548.522241594045</v>
      </c>
      <c r="AW179" s="212">
        <v>1649.6828708353855</v>
      </c>
      <c r="AX179" s="212">
        <v>791.18908220741969</v>
      </c>
      <c r="AY179" s="212">
        <v>1705.6772383609296</v>
      </c>
      <c r="AZ179" s="212">
        <v>1827.7848313574718</v>
      </c>
      <c r="BA179" s="212">
        <v>1647.3899960142628</v>
      </c>
      <c r="BB179" s="212">
        <v>1103.2129040623754</v>
      </c>
      <c r="BC179" s="212">
        <v>1944.8556674407355</v>
      </c>
      <c r="BD179" s="212">
        <v>2184.9777664711019</v>
      </c>
      <c r="BE179" s="212">
        <v>1181.7793968135093</v>
      </c>
      <c r="BF179" s="212">
        <v>0</v>
      </c>
      <c r="BG179" s="212">
        <v>0</v>
      </c>
      <c r="BH179" s="212">
        <v>0</v>
      </c>
      <c r="BI179" s="212">
        <v>0</v>
      </c>
      <c r="BJ179" s="212">
        <v>0</v>
      </c>
      <c r="BK179" s="212">
        <v>0</v>
      </c>
      <c r="BL179" s="212">
        <v>0</v>
      </c>
      <c r="BM179" s="212">
        <v>0</v>
      </c>
      <c r="BN179" s="212">
        <v>0</v>
      </c>
      <c r="BO179" s="212">
        <v>0</v>
      </c>
      <c r="BP179" s="212">
        <v>0</v>
      </c>
      <c r="BQ179" s="212">
        <v>0</v>
      </c>
      <c r="BR179" s="212">
        <v>0</v>
      </c>
      <c r="BS179" s="212">
        <v>0</v>
      </c>
      <c r="BT179" s="212">
        <v>0</v>
      </c>
      <c r="BU179" s="212">
        <v>0</v>
      </c>
      <c r="BV179" s="212">
        <v>0</v>
      </c>
      <c r="BW179" s="212">
        <v>0</v>
      </c>
      <c r="BX179" s="212">
        <v>0</v>
      </c>
      <c r="BY179" s="212">
        <v>0</v>
      </c>
      <c r="BZ179" s="212">
        <v>0</v>
      </c>
      <c r="CA179" s="212">
        <v>0</v>
      </c>
      <c r="CB179" s="212">
        <v>0</v>
      </c>
      <c r="CC179" s="212">
        <v>0</v>
      </c>
      <c r="CD179" s="212">
        <v>0</v>
      </c>
      <c r="CE179" s="212">
        <v>0</v>
      </c>
      <c r="CF179" s="212">
        <v>0</v>
      </c>
      <c r="CG179" s="212">
        <v>0</v>
      </c>
      <c r="CH179" s="212">
        <v>0</v>
      </c>
      <c r="CI179" s="212">
        <v>0</v>
      </c>
      <c r="CJ179" s="212">
        <v>0</v>
      </c>
      <c r="CK179" s="212">
        <v>0</v>
      </c>
      <c r="CL179" s="212">
        <v>0</v>
      </c>
      <c r="CM179" s="212">
        <v>0</v>
      </c>
      <c r="CN179" s="212">
        <v>0</v>
      </c>
      <c r="CO179" s="212">
        <v>0</v>
      </c>
      <c r="CP179" s="212">
        <v>0</v>
      </c>
      <c r="CQ179" s="212">
        <v>0</v>
      </c>
      <c r="CR179" s="212">
        <v>0</v>
      </c>
      <c r="CS179" s="212">
        <v>0</v>
      </c>
      <c r="CT179" s="212">
        <v>0</v>
      </c>
      <c r="CU179" s="212">
        <v>0</v>
      </c>
      <c r="CV179" s="212">
        <v>0</v>
      </c>
      <c r="CW179" s="212">
        <v>0</v>
      </c>
      <c r="CX179" s="212">
        <v>0</v>
      </c>
      <c r="CY179" s="212">
        <v>0</v>
      </c>
      <c r="CZ179" s="212">
        <v>0</v>
      </c>
      <c r="DA179" s="212">
        <v>0</v>
      </c>
      <c r="DB179" s="212">
        <v>0</v>
      </c>
      <c r="DC179" s="212">
        <v>0</v>
      </c>
      <c r="DD179" s="212">
        <v>0</v>
      </c>
      <c r="DE179" s="212">
        <v>0</v>
      </c>
      <c r="DF179" s="212">
        <v>0</v>
      </c>
      <c r="DG179" s="212">
        <v>0</v>
      </c>
      <c r="DH179" s="212">
        <v>0</v>
      </c>
      <c r="DI179" s="212">
        <v>0</v>
      </c>
      <c r="DJ179" s="212">
        <v>0</v>
      </c>
      <c r="DK179" s="212">
        <v>0</v>
      </c>
      <c r="DL179" s="212">
        <v>0</v>
      </c>
      <c r="DM179" s="212">
        <v>0</v>
      </c>
      <c r="DN179" s="212">
        <v>0</v>
      </c>
      <c r="DO179" s="212">
        <v>0</v>
      </c>
      <c r="DP179" s="212">
        <v>0</v>
      </c>
      <c r="DQ179" s="212">
        <v>0</v>
      </c>
      <c r="DR179" s="212">
        <v>0</v>
      </c>
      <c r="DS179" s="212">
        <v>0</v>
      </c>
      <c r="DT179" s="212">
        <v>0</v>
      </c>
      <c r="DU179" s="212">
        <v>0</v>
      </c>
      <c r="DV179" s="212">
        <v>0</v>
      </c>
      <c r="DW179" s="212">
        <v>96713.337269576776</v>
      </c>
      <c r="DX179" s="164"/>
      <c r="DY179" s="164"/>
      <c r="DZ179" s="164"/>
    </row>
    <row r="180" spans="3:130" x14ac:dyDescent="0.35">
      <c r="C180" s="120">
        <v>32</v>
      </c>
      <c r="D180" s="8"/>
      <c r="E180" s="141" t="str">
        <f>IF(ISBLANK(Calculations!C37), "Z_empty_row_"&amp;C180,Calculations!C37)</f>
        <v/>
      </c>
      <c r="F180" s="140" t="e">
        <f>F$147*(Calculations!$M37/Calculations!$M$5)</f>
        <v>#VALUE!</v>
      </c>
      <c r="G180" s="140" t="e">
        <f>G$147*(Calculations!$M37/Calculations!$M$5)</f>
        <v>#VALUE!</v>
      </c>
      <c r="H180" s="140" t="e">
        <f>H$147*(Calculations!$M37/Calculations!$M$5)</f>
        <v>#VALUE!</v>
      </c>
      <c r="I180" s="140" t="e">
        <f>I$147*(Calculations!$M37/Calculations!$M$5)</f>
        <v>#VALUE!</v>
      </c>
      <c r="J180" s="140" t="e">
        <f>J$147*(Calculations!$M37/Calculations!$M$5)</f>
        <v>#VALUE!</v>
      </c>
      <c r="K180" s="140" t="e">
        <f>K$147*(Calculations!$M37/Calculations!$M$5)</f>
        <v>#VALUE!</v>
      </c>
      <c r="L180" s="140" t="e">
        <f>L$147*(Calculations!$M37/Calculations!$M$5)</f>
        <v>#VALUE!</v>
      </c>
      <c r="M180" s="140" t="e">
        <f>M$147*(Calculations!$M37/Calculations!$M$5)</f>
        <v>#VALUE!</v>
      </c>
      <c r="N180" s="140" t="e">
        <f>N$147*(Calculations!$M37/Calculations!$M$5)</f>
        <v>#VALUE!</v>
      </c>
      <c r="O180" s="140" t="e">
        <f>O$147*(Calculations!$M37/Calculations!$M$5)</f>
        <v>#VALUE!</v>
      </c>
      <c r="P180" s="140" t="e">
        <f>P$147*(Calculations!$M37/Calculations!$M$5)</f>
        <v>#VALUE!</v>
      </c>
      <c r="Q180" s="140" t="e">
        <f>Q$147*(Calculations!$M37/Calculations!$M$5)</f>
        <v>#VALUE!</v>
      </c>
      <c r="R180" s="21"/>
      <c r="T180" s="2"/>
      <c r="U180" s="18" t="s">
        <v>72</v>
      </c>
      <c r="V180" s="29">
        <f t="shared" si="19"/>
        <v>536859.41091219848</v>
      </c>
      <c r="W180" s="29">
        <f>V180*Burden!$F$22</f>
        <v>402644.55818414886</v>
      </c>
      <c r="X180" s="103">
        <f t="shared" si="20"/>
        <v>96954.767848998556</v>
      </c>
      <c r="Y180" s="29">
        <f>X180*Burden!$F$22</f>
        <v>72716.07588674892</v>
      </c>
      <c r="AA180" s="1" t="s">
        <v>381</v>
      </c>
      <c r="AB180" s="212">
        <v>3649.4134270835907</v>
      </c>
      <c r="AC180" s="212">
        <v>2096.2255784516124</v>
      </c>
      <c r="AD180" s="212">
        <v>3272.628723895883</v>
      </c>
      <c r="AE180" s="212">
        <v>2246.8635958372324</v>
      </c>
      <c r="AF180" s="212">
        <v>733.89478616714848</v>
      </c>
      <c r="AG180" s="212">
        <v>671.29456505247401</v>
      </c>
      <c r="AH180" s="212">
        <v>966.60996395603718</v>
      </c>
      <c r="AI180" s="212">
        <v>1881.7483141726486</v>
      </c>
      <c r="AJ180" s="212">
        <v>12466.728339654192</v>
      </c>
      <c r="AK180" s="212">
        <v>7973.7585208722594</v>
      </c>
      <c r="AL180" s="212">
        <v>3909.1778795612886</v>
      </c>
      <c r="AM180" s="212">
        <v>9086.2867766554846</v>
      </c>
      <c r="AN180" s="212">
        <v>1413.5235789264143</v>
      </c>
      <c r="AO180" s="212">
        <v>11329.625908801365</v>
      </c>
      <c r="AP180" s="212">
        <v>10417.295467045162</v>
      </c>
      <c r="AQ180" s="212">
        <v>1233.7918811819009</v>
      </c>
      <c r="AR180" s="212">
        <v>2428.3803658064512</v>
      </c>
      <c r="AS180" s="212">
        <v>2476.1684134451607</v>
      </c>
      <c r="AT180" s="212">
        <v>3597.072790027662</v>
      </c>
      <c r="AU180" s="212">
        <v>3452.3351203354832</v>
      </c>
      <c r="AV180" s="212">
        <v>569.72463836602981</v>
      </c>
      <c r="AW180" s="212">
        <v>1713.4491652954835</v>
      </c>
      <c r="AX180" s="212">
        <v>821.7714425395634</v>
      </c>
      <c r="AY180" s="212">
        <v>1771.6079205290314</v>
      </c>
      <c r="AZ180" s="212">
        <v>1898.43541992</v>
      </c>
      <c r="BA180" s="212">
        <v>1711.0676624516123</v>
      </c>
      <c r="BB180" s="212">
        <v>1145.8561297006447</v>
      </c>
      <c r="BC180" s="212">
        <v>2020.0314732667457</v>
      </c>
      <c r="BD180" s="212">
        <v>2269.4351722602573</v>
      </c>
      <c r="BE180" s="212">
        <v>1227.4595056006767</v>
      </c>
      <c r="BF180" s="212">
        <v>0</v>
      </c>
      <c r="BG180" s="212">
        <v>0</v>
      </c>
      <c r="BH180" s="212">
        <v>0</v>
      </c>
      <c r="BI180" s="212">
        <v>0</v>
      </c>
      <c r="BJ180" s="212">
        <v>0</v>
      </c>
      <c r="BK180" s="212">
        <v>0</v>
      </c>
      <c r="BL180" s="212">
        <v>0</v>
      </c>
      <c r="BM180" s="212">
        <v>0</v>
      </c>
      <c r="BN180" s="212">
        <v>0</v>
      </c>
      <c r="BO180" s="212">
        <v>0</v>
      </c>
      <c r="BP180" s="212">
        <v>0</v>
      </c>
      <c r="BQ180" s="212">
        <v>0</v>
      </c>
      <c r="BR180" s="212">
        <v>0</v>
      </c>
      <c r="BS180" s="212">
        <v>0</v>
      </c>
      <c r="BT180" s="212">
        <v>0</v>
      </c>
      <c r="BU180" s="212">
        <v>0</v>
      </c>
      <c r="BV180" s="212">
        <v>0</v>
      </c>
      <c r="BW180" s="212">
        <v>0</v>
      </c>
      <c r="BX180" s="212">
        <v>0</v>
      </c>
      <c r="BY180" s="212">
        <v>0</v>
      </c>
      <c r="BZ180" s="212">
        <v>0</v>
      </c>
      <c r="CA180" s="212">
        <v>0</v>
      </c>
      <c r="CB180" s="212">
        <v>0</v>
      </c>
      <c r="CC180" s="212">
        <v>0</v>
      </c>
      <c r="CD180" s="212">
        <v>0</v>
      </c>
      <c r="CE180" s="212">
        <v>0</v>
      </c>
      <c r="CF180" s="212">
        <v>0</v>
      </c>
      <c r="CG180" s="212">
        <v>0</v>
      </c>
      <c r="CH180" s="212">
        <v>0</v>
      </c>
      <c r="CI180" s="212">
        <v>0</v>
      </c>
      <c r="CJ180" s="212">
        <v>0</v>
      </c>
      <c r="CK180" s="212">
        <v>0</v>
      </c>
      <c r="CL180" s="212">
        <v>0</v>
      </c>
      <c r="CM180" s="212">
        <v>0</v>
      </c>
      <c r="CN180" s="212">
        <v>0</v>
      </c>
      <c r="CO180" s="212">
        <v>0</v>
      </c>
      <c r="CP180" s="212">
        <v>0</v>
      </c>
      <c r="CQ180" s="212">
        <v>0</v>
      </c>
      <c r="CR180" s="212">
        <v>0</v>
      </c>
      <c r="CS180" s="212">
        <v>0</v>
      </c>
      <c r="CT180" s="212">
        <v>0</v>
      </c>
      <c r="CU180" s="212">
        <v>0</v>
      </c>
      <c r="CV180" s="212">
        <v>0</v>
      </c>
      <c r="CW180" s="212">
        <v>0</v>
      </c>
      <c r="CX180" s="212">
        <v>0</v>
      </c>
      <c r="CY180" s="212">
        <v>0</v>
      </c>
      <c r="CZ180" s="212">
        <v>0</v>
      </c>
      <c r="DA180" s="212">
        <v>0</v>
      </c>
      <c r="DB180" s="212">
        <v>0</v>
      </c>
      <c r="DC180" s="212">
        <v>0</v>
      </c>
      <c r="DD180" s="212">
        <v>0</v>
      </c>
      <c r="DE180" s="212">
        <v>0</v>
      </c>
      <c r="DF180" s="212">
        <v>0</v>
      </c>
      <c r="DG180" s="212">
        <v>0</v>
      </c>
      <c r="DH180" s="212">
        <v>0</v>
      </c>
      <c r="DI180" s="212">
        <v>0</v>
      </c>
      <c r="DJ180" s="212">
        <v>0</v>
      </c>
      <c r="DK180" s="212">
        <v>0</v>
      </c>
      <c r="DL180" s="212">
        <v>0</v>
      </c>
      <c r="DM180" s="212">
        <v>0</v>
      </c>
      <c r="DN180" s="212">
        <v>0</v>
      </c>
      <c r="DO180" s="212">
        <v>0</v>
      </c>
      <c r="DP180" s="212">
        <v>0</v>
      </c>
      <c r="DQ180" s="212">
        <v>0</v>
      </c>
      <c r="DR180" s="212">
        <v>0</v>
      </c>
      <c r="DS180" s="212">
        <v>0</v>
      </c>
      <c r="DT180" s="212">
        <v>0</v>
      </c>
      <c r="DU180" s="212">
        <v>0</v>
      </c>
      <c r="DV180" s="212">
        <v>0</v>
      </c>
      <c r="DW180" s="212">
        <v>100451.66252685949</v>
      </c>
      <c r="DX180" s="164"/>
      <c r="DY180" s="164"/>
      <c r="DZ180" s="164"/>
    </row>
    <row r="181" spans="3:130" x14ac:dyDescent="0.35">
      <c r="C181" s="120">
        <v>33</v>
      </c>
      <c r="D181" s="8"/>
      <c r="E181" s="141" t="str">
        <f>IF(ISBLANK(Calculations!C38), "Z_empty_row_"&amp;C181,Calculations!C38)</f>
        <v/>
      </c>
      <c r="F181" s="139" t="e">
        <f>F$147*(Calculations!$M38/Calculations!$M$5)</f>
        <v>#VALUE!</v>
      </c>
      <c r="G181" s="139" t="e">
        <f>G$147*(Calculations!$M38/Calculations!$M$5)</f>
        <v>#VALUE!</v>
      </c>
      <c r="H181" s="139" t="e">
        <f>H$147*(Calculations!$M38/Calculations!$M$5)</f>
        <v>#VALUE!</v>
      </c>
      <c r="I181" s="139" t="e">
        <f>I$147*(Calculations!$M38/Calculations!$M$5)</f>
        <v>#VALUE!</v>
      </c>
      <c r="J181" s="139" t="e">
        <f>J$147*(Calculations!$M38/Calculations!$M$5)</f>
        <v>#VALUE!</v>
      </c>
      <c r="K181" s="139" t="e">
        <f>K$147*(Calculations!$M38/Calculations!$M$5)</f>
        <v>#VALUE!</v>
      </c>
      <c r="L181" s="139" t="e">
        <f>L$147*(Calculations!$M38/Calculations!$M$5)</f>
        <v>#VALUE!</v>
      </c>
      <c r="M181" s="139" t="e">
        <f>M$147*(Calculations!$M38/Calculations!$M$5)</f>
        <v>#VALUE!</v>
      </c>
      <c r="N181" s="139" t="e">
        <f>N$147*(Calculations!$M38/Calculations!$M$5)</f>
        <v>#VALUE!</v>
      </c>
      <c r="O181" s="139" t="e">
        <f>O$147*(Calculations!$M38/Calculations!$M$5)</f>
        <v>#VALUE!</v>
      </c>
      <c r="P181" s="139" t="e">
        <f>P$147*(Calculations!$M38/Calculations!$M$5)</f>
        <v>#VALUE!</v>
      </c>
      <c r="Q181" s="139" t="e">
        <f>Q$147*(Calculations!$M38/Calculations!$M$5)</f>
        <v>#VALUE!</v>
      </c>
      <c r="R181" s="21"/>
      <c r="T181" s="2"/>
      <c r="U181" s="18" t="s">
        <v>73</v>
      </c>
      <c r="V181" s="29">
        <f t="shared" si="19"/>
        <v>630205.99101849063</v>
      </c>
      <c r="W181" s="29">
        <f>V181*Burden!$F$22</f>
        <v>472654.49326386797</v>
      </c>
      <c r="X181" s="103">
        <f t="shared" si="20"/>
        <v>93346.580106292167</v>
      </c>
      <c r="Y181" s="29">
        <f>X181*Burden!$F$22</f>
        <v>70009.935079719129</v>
      </c>
      <c r="AA181" s="1" t="s">
        <v>382</v>
      </c>
      <c r="AB181" s="212">
        <v>3513.5999019954875</v>
      </c>
      <c r="AC181" s="212">
        <v>2018.2141963822273</v>
      </c>
      <c r="AD181" s="212">
        <v>3150.8373039382727</v>
      </c>
      <c r="AE181" s="212">
        <v>2163.246195002861</v>
      </c>
      <c r="AF181" s="212">
        <v>706.58277015563476</v>
      </c>
      <c r="AG181" s="212">
        <v>646.3122266373058</v>
      </c>
      <c r="AH181" s="212">
        <v>930.6374140618849</v>
      </c>
      <c r="AI181" s="212">
        <v>1811.7187390141505</v>
      </c>
      <c r="AJ181" s="212">
        <v>12002.776979811342</v>
      </c>
      <c r="AK181" s="212">
        <v>7677.0137769405237</v>
      </c>
      <c r="AL181" s="212">
        <v>3763.6971773532259</v>
      </c>
      <c r="AM181" s="212">
        <v>8748.1391094329265</v>
      </c>
      <c r="AN181" s="212">
        <v>1360.9190648353474</v>
      </c>
      <c r="AO181" s="212">
        <v>10907.992004244414</v>
      </c>
      <c r="AP181" s="212">
        <v>10029.61409097417</v>
      </c>
      <c r="AQ181" s="212">
        <v>1187.876111988739</v>
      </c>
      <c r="AR181" s="212">
        <v>2338.0077883156969</v>
      </c>
      <c r="AS181" s="212">
        <v>2384.0173958470937</v>
      </c>
      <c r="AT181" s="212">
        <v>3463.2071304160127</v>
      </c>
      <c r="AU181" s="212">
        <v>3323.8558970722202</v>
      </c>
      <c r="AV181" s="212">
        <v>548.522241594045</v>
      </c>
      <c r="AW181" s="212">
        <v>1649.6828708353855</v>
      </c>
      <c r="AX181" s="212">
        <v>791.18908220741969</v>
      </c>
      <c r="AY181" s="212">
        <v>1705.6772383609296</v>
      </c>
      <c r="AZ181" s="212">
        <v>1827.7848313574718</v>
      </c>
      <c r="BA181" s="212">
        <v>1647.3899960142628</v>
      </c>
      <c r="BB181" s="212">
        <v>1103.2129040623754</v>
      </c>
      <c r="BC181" s="212">
        <v>1944.8556674407355</v>
      </c>
      <c r="BD181" s="212">
        <v>2184.9777664711019</v>
      </c>
      <c r="BE181" s="212">
        <v>1181.7793968135093</v>
      </c>
      <c r="BF181" s="212">
        <v>0</v>
      </c>
      <c r="BG181" s="212">
        <v>0</v>
      </c>
      <c r="BH181" s="212">
        <v>0</v>
      </c>
      <c r="BI181" s="212">
        <v>0</v>
      </c>
      <c r="BJ181" s="212">
        <v>0</v>
      </c>
      <c r="BK181" s="212">
        <v>0</v>
      </c>
      <c r="BL181" s="212">
        <v>0</v>
      </c>
      <c r="BM181" s="212">
        <v>0</v>
      </c>
      <c r="BN181" s="212">
        <v>0</v>
      </c>
      <c r="BO181" s="212">
        <v>0</v>
      </c>
      <c r="BP181" s="212">
        <v>0</v>
      </c>
      <c r="BQ181" s="212">
        <v>0</v>
      </c>
      <c r="BR181" s="212">
        <v>0</v>
      </c>
      <c r="BS181" s="212">
        <v>0</v>
      </c>
      <c r="BT181" s="212">
        <v>0</v>
      </c>
      <c r="BU181" s="212">
        <v>0</v>
      </c>
      <c r="BV181" s="212">
        <v>0</v>
      </c>
      <c r="BW181" s="212">
        <v>0</v>
      </c>
      <c r="BX181" s="212">
        <v>0</v>
      </c>
      <c r="BY181" s="212">
        <v>0</v>
      </c>
      <c r="BZ181" s="212">
        <v>0</v>
      </c>
      <c r="CA181" s="212">
        <v>0</v>
      </c>
      <c r="CB181" s="212">
        <v>0</v>
      </c>
      <c r="CC181" s="212">
        <v>0</v>
      </c>
      <c r="CD181" s="212">
        <v>0</v>
      </c>
      <c r="CE181" s="212">
        <v>0</v>
      </c>
      <c r="CF181" s="212">
        <v>0</v>
      </c>
      <c r="CG181" s="212">
        <v>0</v>
      </c>
      <c r="CH181" s="212">
        <v>0</v>
      </c>
      <c r="CI181" s="212">
        <v>0</v>
      </c>
      <c r="CJ181" s="212">
        <v>0</v>
      </c>
      <c r="CK181" s="212">
        <v>0</v>
      </c>
      <c r="CL181" s="212">
        <v>0</v>
      </c>
      <c r="CM181" s="212">
        <v>0</v>
      </c>
      <c r="CN181" s="212">
        <v>0</v>
      </c>
      <c r="CO181" s="212">
        <v>0</v>
      </c>
      <c r="CP181" s="212">
        <v>0</v>
      </c>
      <c r="CQ181" s="212">
        <v>0</v>
      </c>
      <c r="CR181" s="212">
        <v>0</v>
      </c>
      <c r="CS181" s="212">
        <v>0</v>
      </c>
      <c r="CT181" s="212">
        <v>0</v>
      </c>
      <c r="CU181" s="212">
        <v>0</v>
      </c>
      <c r="CV181" s="212">
        <v>0</v>
      </c>
      <c r="CW181" s="212">
        <v>0</v>
      </c>
      <c r="CX181" s="212">
        <v>0</v>
      </c>
      <c r="CY181" s="212">
        <v>0</v>
      </c>
      <c r="CZ181" s="212">
        <v>0</v>
      </c>
      <c r="DA181" s="212">
        <v>0</v>
      </c>
      <c r="DB181" s="212">
        <v>0</v>
      </c>
      <c r="DC181" s="212">
        <v>0</v>
      </c>
      <c r="DD181" s="212">
        <v>0</v>
      </c>
      <c r="DE181" s="212">
        <v>0</v>
      </c>
      <c r="DF181" s="212">
        <v>0</v>
      </c>
      <c r="DG181" s="212">
        <v>0</v>
      </c>
      <c r="DH181" s="212">
        <v>0</v>
      </c>
      <c r="DI181" s="212">
        <v>0</v>
      </c>
      <c r="DJ181" s="212">
        <v>0</v>
      </c>
      <c r="DK181" s="212">
        <v>0</v>
      </c>
      <c r="DL181" s="212">
        <v>0</v>
      </c>
      <c r="DM181" s="212">
        <v>0</v>
      </c>
      <c r="DN181" s="212">
        <v>0</v>
      </c>
      <c r="DO181" s="212">
        <v>0</v>
      </c>
      <c r="DP181" s="212">
        <v>0</v>
      </c>
      <c r="DQ181" s="212">
        <v>0</v>
      </c>
      <c r="DR181" s="212">
        <v>0</v>
      </c>
      <c r="DS181" s="212">
        <v>0</v>
      </c>
      <c r="DT181" s="212">
        <v>0</v>
      </c>
      <c r="DU181" s="212">
        <v>0</v>
      </c>
      <c r="DV181" s="212">
        <v>0</v>
      </c>
      <c r="DW181" s="212">
        <v>96713.337269576776</v>
      </c>
      <c r="DX181" s="164"/>
      <c r="DY181" s="164"/>
      <c r="DZ181" s="164"/>
    </row>
    <row r="182" spans="3:130" x14ac:dyDescent="0.35">
      <c r="C182" s="120">
        <v>34</v>
      </c>
      <c r="D182" s="8"/>
      <c r="E182" s="141" t="str">
        <f>IF(ISBLANK(Calculations!C39), "Z_empty_row_"&amp;C182,Calculations!C39)</f>
        <v/>
      </c>
      <c r="F182" s="140" t="e">
        <f>F$147*(Calculations!$M39/Calculations!$M$5)</f>
        <v>#VALUE!</v>
      </c>
      <c r="G182" s="140" t="e">
        <f>G$147*(Calculations!$M39/Calculations!$M$5)</f>
        <v>#VALUE!</v>
      </c>
      <c r="H182" s="140" t="e">
        <f>H$147*(Calculations!$M39/Calculations!$M$5)</f>
        <v>#VALUE!</v>
      </c>
      <c r="I182" s="140" t="e">
        <f>I$147*(Calculations!$M39/Calculations!$M$5)</f>
        <v>#VALUE!</v>
      </c>
      <c r="J182" s="140" t="e">
        <f>J$147*(Calculations!$M39/Calculations!$M$5)</f>
        <v>#VALUE!</v>
      </c>
      <c r="K182" s="140" t="e">
        <f>K$147*(Calculations!$M39/Calculations!$M$5)</f>
        <v>#VALUE!</v>
      </c>
      <c r="L182" s="140" t="e">
        <f>L$147*(Calculations!$M39/Calculations!$M$5)</f>
        <v>#VALUE!</v>
      </c>
      <c r="M182" s="140" t="e">
        <f>M$147*(Calculations!$M39/Calculations!$M$5)</f>
        <v>#VALUE!</v>
      </c>
      <c r="N182" s="140" t="e">
        <f>N$147*(Calculations!$M39/Calculations!$M$5)</f>
        <v>#VALUE!</v>
      </c>
      <c r="O182" s="140" t="e">
        <f>O$147*(Calculations!$M39/Calculations!$M$5)</f>
        <v>#VALUE!</v>
      </c>
      <c r="P182" s="140" t="e">
        <f>P$147*(Calculations!$M39/Calculations!$M$5)</f>
        <v>#VALUE!</v>
      </c>
      <c r="Q182" s="140" t="e">
        <f>Q$147*(Calculations!$M39/Calculations!$M$5)</f>
        <v>#VALUE!</v>
      </c>
      <c r="R182" s="21"/>
      <c r="T182" s="2"/>
      <c r="U182" s="18" t="s">
        <v>74</v>
      </c>
      <c r="V182" s="29">
        <f t="shared" si="19"/>
        <v>713694.81888846157</v>
      </c>
      <c r="W182" s="29">
        <f>V182*Burden!$F$22</f>
        <v>535271.11416634615</v>
      </c>
      <c r="X182" s="103">
        <f t="shared" si="20"/>
        <v>83488.827869970977</v>
      </c>
      <c r="Y182" s="29">
        <f>X182*Burden!$F$22</f>
        <v>62616.620902478229</v>
      </c>
      <c r="AA182" s="1" t="s">
        <v>383</v>
      </c>
      <c r="AB182" s="212">
        <v>3142.5504510997584</v>
      </c>
      <c r="AC182" s="212">
        <v>1805.0831369999994</v>
      </c>
      <c r="AD182" s="212">
        <v>2818.0969566881213</v>
      </c>
      <c r="AE182" s="212">
        <v>1934.7992075265056</v>
      </c>
      <c r="AF182" s="212">
        <v>631.96495475504446</v>
      </c>
      <c r="AG182" s="212">
        <v>578.05920879518601</v>
      </c>
      <c r="AH182" s="212">
        <v>832.3585800732543</v>
      </c>
      <c r="AI182" s="212">
        <v>1620.3943816486697</v>
      </c>
      <c r="AJ182" s="212">
        <v>10735.238292479999</v>
      </c>
      <c r="AK182" s="212">
        <v>6866.2920596400018</v>
      </c>
      <c r="AL182" s="212">
        <v>3366.2365073999986</v>
      </c>
      <c r="AM182" s="212">
        <v>7824.302502120001</v>
      </c>
      <c r="AN182" s="212">
        <v>1217.2008596310791</v>
      </c>
      <c r="AO182" s="212">
        <v>9756.0667548011752</v>
      </c>
      <c r="AP182" s="212">
        <v>8970.4488744000009</v>
      </c>
      <c r="AQ182" s="212">
        <v>1062.4318976844147</v>
      </c>
      <c r="AR182" s="212">
        <v>2091.1053149999998</v>
      </c>
      <c r="AS182" s="212">
        <v>2132.2561337999996</v>
      </c>
      <c r="AT182" s="212">
        <v>3097.4793469682645</v>
      </c>
      <c r="AU182" s="212">
        <v>2972.8441313999992</v>
      </c>
      <c r="AV182" s="212">
        <v>490.59621637074792</v>
      </c>
      <c r="AW182" s="212">
        <v>1475.4701145599995</v>
      </c>
      <c r="AX182" s="212">
        <v>707.63651996462397</v>
      </c>
      <c r="AY182" s="212">
        <v>1525.5512648999993</v>
      </c>
      <c r="AZ182" s="212">
        <v>1634.7638338199999</v>
      </c>
      <c r="BA182" s="212">
        <v>1473.4193759999996</v>
      </c>
      <c r="BB182" s="212">
        <v>986.70944501999963</v>
      </c>
      <c r="BC182" s="212">
        <v>1739.4715464241422</v>
      </c>
      <c r="BD182" s="212">
        <v>1954.2358427796662</v>
      </c>
      <c r="BE182" s="212">
        <v>1056.9790187116939</v>
      </c>
      <c r="BF182" s="212">
        <v>0</v>
      </c>
      <c r="BG182" s="212">
        <v>0</v>
      </c>
      <c r="BH182" s="212">
        <v>0</v>
      </c>
      <c r="BI182" s="212">
        <v>0</v>
      </c>
      <c r="BJ182" s="212">
        <v>0</v>
      </c>
      <c r="BK182" s="212">
        <v>0</v>
      </c>
      <c r="BL182" s="212">
        <v>0</v>
      </c>
      <c r="BM182" s="212">
        <v>0</v>
      </c>
      <c r="BN182" s="212">
        <v>0</v>
      </c>
      <c r="BO182" s="212">
        <v>0</v>
      </c>
      <c r="BP182" s="212">
        <v>0</v>
      </c>
      <c r="BQ182" s="212">
        <v>0</v>
      </c>
      <c r="BR182" s="212">
        <v>0</v>
      </c>
      <c r="BS182" s="212">
        <v>0</v>
      </c>
      <c r="BT182" s="212">
        <v>0</v>
      </c>
      <c r="BU182" s="212">
        <v>0</v>
      </c>
      <c r="BV182" s="212">
        <v>0</v>
      </c>
      <c r="BW182" s="212">
        <v>0</v>
      </c>
      <c r="BX182" s="212">
        <v>0</v>
      </c>
      <c r="BY182" s="212">
        <v>0</v>
      </c>
      <c r="BZ182" s="212">
        <v>0</v>
      </c>
      <c r="CA182" s="212">
        <v>0</v>
      </c>
      <c r="CB182" s="212">
        <v>0</v>
      </c>
      <c r="CC182" s="212">
        <v>0</v>
      </c>
      <c r="CD182" s="212">
        <v>0</v>
      </c>
      <c r="CE182" s="212">
        <v>0</v>
      </c>
      <c r="CF182" s="212">
        <v>0</v>
      </c>
      <c r="CG182" s="212">
        <v>0</v>
      </c>
      <c r="CH182" s="212">
        <v>0</v>
      </c>
      <c r="CI182" s="212">
        <v>0</v>
      </c>
      <c r="CJ182" s="212">
        <v>0</v>
      </c>
      <c r="CK182" s="212">
        <v>0</v>
      </c>
      <c r="CL182" s="212">
        <v>0</v>
      </c>
      <c r="CM182" s="212">
        <v>0</v>
      </c>
      <c r="CN182" s="212">
        <v>0</v>
      </c>
      <c r="CO182" s="212">
        <v>0</v>
      </c>
      <c r="CP182" s="212">
        <v>0</v>
      </c>
      <c r="CQ182" s="212">
        <v>0</v>
      </c>
      <c r="CR182" s="212">
        <v>0</v>
      </c>
      <c r="CS182" s="212">
        <v>0</v>
      </c>
      <c r="CT182" s="212">
        <v>0</v>
      </c>
      <c r="CU182" s="212">
        <v>0</v>
      </c>
      <c r="CV182" s="212">
        <v>0</v>
      </c>
      <c r="CW182" s="212">
        <v>0</v>
      </c>
      <c r="CX182" s="212">
        <v>0</v>
      </c>
      <c r="CY182" s="212">
        <v>0</v>
      </c>
      <c r="CZ182" s="212">
        <v>0</v>
      </c>
      <c r="DA182" s="212">
        <v>0</v>
      </c>
      <c r="DB182" s="212">
        <v>0</v>
      </c>
      <c r="DC182" s="212">
        <v>0</v>
      </c>
      <c r="DD182" s="212">
        <v>0</v>
      </c>
      <c r="DE182" s="212">
        <v>0</v>
      </c>
      <c r="DF182" s="212">
        <v>0</v>
      </c>
      <c r="DG182" s="212">
        <v>0</v>
      </c>
      <c r="DH182" s="212">
        <v>0</v>
      </c>
      <c r="DI182" s="212">
        <v>0</v>
      </c>
      <c r="DJ182" s="212">
        <v>0</v>
      </c>
      <c r="DK182" s="212">
        <v>0</v>
      </c>
      <c r="DL182" s="212">
        <v>0</v>
      </c>
      <c r="DM182" s="212">
        <v>0</v>
      </c>
      <c r="DN182" s="212">
        <v>0</v>
      </c>
      <c r="DO182" s="212">
        <v>0</v>
      </c>
      <c r="DP182" s="212">
        <v>0</v>
      </c>
      <c r="DQ182" s="212">
        <v>0</v>
      </c>
      <c r="DR182" s="212">
        <v>0</v>
      </c>
      <c r="DS182" s="212">
        <v>0</v>
      </c>
      <c r="DT182" s="212">
        <v>0</v>
      </c>
      <c r="DU182" s="212">
        <v>0</v>
      </c>
      <c r="DV182" s="212">
        <v>0</v>
      </c>
      <c r="DW182" s="212">
        <v>86500.042731462338</v>
      </c>
      <c r="DX182" s="164"/>
      <c r="DY182" s="164"/>
      <c r="DZ182" s="164"/>
    </row>
    <row r="183" spans="3:130" x14ac:dyDescent="0.35">
      <c r="C183" s="120">
        <v>35</v>
      </c>
      <c r="D183" s="8"/>
      <c r="E183" s="141" t="str">
        <f>IF(ISBLANK(Calculations!C40), "Z_empty_row_"&amp;C183,Calculations!C40)</f>
        <v/>
      </c>
      <c r="F183" s="139" t="e">
        <f>F$147*(Calculations!$M40/Calculations!$M$5)</f>
        <v>#VALUE!</v>
      </c>
      <c r="G183" s="139" t="e">
        <f>G$147*(Calculations!$M40/Calculations!$M$5)</f>
        <v>#VALUE!</v>
      </c>
      <c r="H183" s="139" t="e">
        <f>H$147*(Calculations!$M40/Calculations!$M$5)</f>
        <v>#VALUE!</v>
      </c>
      <c r="I183" s="139" t="e">
        <f>I$147*(Calculations!$M40/Calculations!$M$5)</f>
        <v>#VALUE!</v>
      </c>
      <c r="J183" s="139" t="e">
        <f>J$147*(Calculations!$M40/Calculations!$M$5)</f>
        <v>#VALUE!</v>
      </c>
      <c r="K183" s="139" t="e">
        <f>K$147*(Calculations!$M40/Calculations!$M$5)</f>
        <v>#VALUE!</v>
      </c>
      <c r="L183" s="139" t="e">
        <f>L$147*(Calculations!$M40/Calculations!$M$5)</f>
        <v>#VALUE!</v>
      </c>
      <c r="M183" s="139" t="e">
        <f>M$147*(Calculations!$M40/Calculations!$M$5)</f>
        <v>#VALUE!</v>
      </c>
      <c r="N183" s="139" t="e">
        <f>N$147*(Calculations!$M40/Calculations!$M$5)</f>
        <v>#VALUE!</v>
      </c>
      <c r="O183" s="139" t="e">
        <f>O$147*(Calculations!$M40/Calculations!$M$5)</f>
        <v>#VALUE!</v>
      </c>
      <c r="P183" s="139" t="e">
        <f>P$147*(Calculations!$M40/Calculations!$M$5)</f>
        <v>#VALUE!</v>
      </c>
      <c r="Q183" s="139" t="e">
        <f>Q$147*(Calculations!$M40/Calculations!$M$5)</f>
        <v>#VALUE!</v>
      </c>
      <c r="R183" s="21"/>
      <c r="T183" s="2"/>
      <c r="U183" s="18" t="s">
        <v>75</v>
      </c>
      <c r="V183" s="29">
        <f t="shared" si="19"/>
        <v>783717.70677940501</v>
      </c>
      <c r="W183" s="29">
        <f>V183*Burden!$F$22</f>
        <v>587788.28008455376</v>
      </c>
      <c r="X183" s="103">
        <f t="shared" si="20"/>
        <v>70022.887890943413</v>
      </c>
      <c r="Y183" s="29">
        <f>X183*Burden!$F$22</f>
        <v>52517.16591820756</v>
      </c>
      <c r="AA183" s="1" t="s">
        <v>384</v>
      </c>
      <c r="AB183" s="212">
        <v>2635.6874751159266</v>
      </c>
      <c r="AC183" s="212">
        <v>1513.9406955483867</v>
      </c>
      <c r="AD183" s="212">
        <v>2363.56518948036</v>
      </c>
      <c r="AE183" s="212">
        <v>1622.734819215779</v>
      </c>
      <c r="AF183" s="212">
        <v>530.03512334294055</v>
      </c>
      <c r="AG183" s="212">
        <v>484.82385253789795</v>
      </c>
      <c r="AH183" s="212">
        <v>698.10719619047131</v>
      </c>
      <c r="AI183" s="212">
        <v>1359.0404491246907</v>
      </c>
      <c r="AJ183" s="212">
        <v>9003.7482453058055</v>
      </c>
      <c r="AK183" s="212">
        <v>5758.8255984077432</v>
      </c>
      <c r="AL183" s="212">
        <v>2823.2951352387086</v>
      </c>
      <c r="AM183" s="212">
        <v>6562.3182275845174</v>
      </c>
      <c r="AN183" s="212">
        <v>1020.8781403357438</v>
      </c>
      <c r="AO183" s="212">
        <v>8182.5076008009855</v>
      </c>
      <c r="AP183" s="212">
        <v>7523.6022817548392</v>
      </c>
      <c r="AQ183" s="212">
        <v>891.07191418692844</v>
      </c>
      <c r="AR183" s="212">
        <v>1753.8302641935481</v>
      </c>
      <c r="AS183" s="212">
        <v>1788.3438541548383</v>
      </c>
      <c r="AT183" s="212">
        <v>2597.885903908867</v>
      </c>
      <c r="AU183" s="212">
        <v>2493.3531424645157</v>
      </c>
      <c r="AV183" s="212">
        <v>411.46779437546599</v>
      </c>
      <c r="AW183" s="212">
        <v>1237.4910638245158</v>
      </c>
      <c r="AX183" s="212">
        <v>593.50159738968466</v>
      </c>
      <c r="AY183" s="212">
        <v>1279.4946092709672</v>
      </c>
      <c r="AZ183" s="212">
        <v>1371.0922477199999</v>
      </c>
      <c r="BA183" s="212">
        <v>1235.7710895483867</v>
      </c>
      <c r="BB183" s="212">
        <v>827.56276033935455</v>
      </c>
      <c r="BC183" s="212">
        <v>1458.9116195815386</v>
      </c>
      <c r="BD183" s="212">
        <v>1639.0365132990748</v>
      </c>
      <c r="BE183" s="212">
        <v>886.49853182271102</v>
      </c>
      <c r="BF183" s="212">
        <v>0</v>
      </c>
      <c r="BG183" s="212">
        <v>0</v>
      </c>
      <c r="BH183" s="212">
        <v>0</v>
      </c>
      <c r="BI183" s="212">
        <v>0</v>
      </c>
      <c r="BJ183" s="212">
        <v>0</v>
      </c>
      <c r="BK183" s="212">
        <v>0</v>
      </c>
      <c r="BL183" s="212">
        <v>0</v>
      </c>
      <c r="BM183" s="212">
        <v>0</v>
      </c>
      <c r="BN183" s="212">
        <v>0</v>
      </c>
      <c r="BO183" s="212">
        <v>0</v>
      </c>
      <c r="BP183" s="212">
        <v>0</v>
      </c>
      <c r="BQ183" s="212">
        <v>0</v>
      </c>
      <c r="BR183" s="212">
        <v>0</v>
      </c>
      <c r="BS183" s="212">
        <v>0</v>
      </c>
      <c r="BT183" s="212">
        <v>0</v>
      </c>
      <c r="BU183" s="212">
        <v>0</v>
      </c>
      <c r="BV183" s="212">
        <v>0</v>
      </c>
      <c r="BW183" s="212">
        <v>0</v>
      </c>
      <c r="BX183" s="212">
        <v>0</v>
      </c>
      <c r="BY183" s="212">
        <v>0</v>
      </c>
      <c r="BZ183" s="212">
        <v>0</v>
      </c>
      <c r="CA183" s="212">
        <v>0</v>
      </c>
      <c r="CB183" s="212">
        <v>0</v>
      </c>
      <c r="CC183" s="212">
        <v>0</v>
      </c>
      <c r="CD183" s="212">
        <v>0</v>
      </c>
      <c r="CE183" s="212">
        <v>0</v>
      </c>
      <c r="CF183" s="212">
        <v>0</v>
      </c>
      <c r="CG183" s="212">
        <v>0</v>
      </c>
      <c r="CH183" s="212">
        <v>0</v>
      </c>
      <c r="CI183" s="212">
        <v>0</v>
      </c>
      <c r="CJ183" s="212">
        <v>0</v>
      </c>
      <c r="CK183" s="212">
        <v>0</v>
      </c>
      <c r="CL183" s="212">
        <v>0</v>
      </c>
      <c r="CM183" s="212">
        <v>0</v>
      </c>
      <c r="CN183" s="212">
        <v>0</v>
      </c>
      <c r="CO183" s="212">
        <v>0</v>
      </c>
      <c r="CP183" s="212">
        <v>0</v>
      </c>
      <c r="CQ183" s="212">
        <v>0</v>
      </c>
      <c r="CR183" s="212">
        <v>0</v>
      </c>
      <c r="CS183" s="212">
        <v>0</v>
      </c>
      <c r="CT183" s="212">
        <v>0</v>
      </c>
      <c r="CU183" s="212">
        <v>0</v>
      </c>
      <c r="CV183" s="212">
        <v>0</v>
      </c>
      <c r="CW183" s="212">
        <v>0</v>
      </c>
      <c r="CX183" s="212">
        <v>0</v>
      </c>
      <c r="CY183" s="212">
        <v>0</v>
      </c>
      <c r="CZ183" s="212">
        <v>0</v>
      </c>
      <c r="DA183" s="212">
        <v>0</v>
      </c>
      <c r="DB183" s="212">
        <v>0</v>
      </c>
      <c r="DC183" s="212">
        <v>0</v>
      </c>
      <c r="DD183" s="212">
        <v>0</v>
      </c>
      <c r="DE183" s="212">
        <v>0</v>
      </c>
      <c r="DF183" s="212">
        <v>0</v>
      </c>
      <c r="DG183" s="212">
        <v>0</v>
      </c>
      <c r="DH183" s="212">
        <v>0</v>
      </c>
      <c r="DI183" s="212">
        <v>0</v>
      </c>
      <c r="DJ183" s="212">
        <v>0</v>
      </c>
      <c r="DK183" s="212">
        <v>0</v>
      </c>
      <c r="DL183" s="212">
        <v>0</v>
      </c>
      <c r="DM183" s="212">
        <v>0</v>
      </c>
      <c r="DN183" s="212">
        <v>0</v>
      </c>
      <c r="DO183" s="212">
        <v>0</v>
      </c>
      <c r="DP183" s="212">
        <v>0</v>
      </c>
      <c r="DQ183" s="212">
        <v>0</v>
      </c>
      <c r="DR183" s="212">
        <v>0</v>
      </c>
      <c r="DS183" s="212">
        <v>0</v>
      </c>
      <c r="DT183" s="212">
        <v>0</v>
      </c>
      <c r="DU183" s="212">
        <v>0</v>
      </c>
      <c r="DV183" s="212">
        <v>0</v>
      </c>
      <c r="DW183" s="212">
        <v>72548.422936065195</v>
      </c>
      <c r="DX183" s="164"/>
      <c r="DY183" s="164"/>
      <c r="DZ183" s="164"/>
    </row>
    <row r="184" spans="3:130" x14ac:dyDescent="0.35">
      <c r="C184" s="120">
        <v>36</v>
      </c>
      <c r="D184" s="8"/>
      <c r="E184" s="141" t="str">
        <f>IF(ISBLANK(Calculations!C41), "Z_empty_row_"&amp;C184,Calculations!C41)</f>
        <v/>
      </c>
      <c r="F184" s="140" t="e">
        <f>F$147*(Calculations!$M41/Calculations!$M$5)</f>
        <v>#VALUE!</v>
      </c>
      <c r="G184" s="140" t="e">
        <f>G$147*(Calculations!$M41/Calculations!$M$5)</f>
        <v>#VALUE!</v>
      </c>
      <c r="H184" s="140" t="e">
        <f>H$147*(Calculations!$M41/Calculations!$M$5)</f>
        <v>#VALUE!</v>
      </c>
      <c r="I184" s="140" t="e">
        <f>I$147*(Calculations!$M41/Calculations!$M$5)</f>
        <v>#VALUE!</v>
      </c>
      <c r="J184" s="140" t="e">
        <f>J$147*(Calculations!$M41/Calculations!$M$5)</f>
        <v>#VALUE!</v>
      </c>
      <c r="K184" s="140" t="e">
        <f>K$147*(Calculations!$M41/Calculations!$M$5)</f>
        <v>#VALUE!</v>
      </c>
      <c r="L184" s="140" t="e">
        <f>L$147*(Calculations!$M41/Calculations!$M$5)</f>
        <v>#VALUE!</v>
      </c>
      <c r="M184" s="140" t="e">
        <f>M$147*(Calculations!$M41/Calculations!$M$5)</f>
        <v>#VALUE!</v>
      </c>
      <c r="N184" s="140" t="e">
        <f>N$147*(Calculations!$M41/Calculations!$M$5)</f>
        <v>#VALUE!</v>
      </c>
      <c r="O184" s="140" t="e">
        <f>O$147*(Calculations!$M41/Calculations!$M$5)</f>
        <v>#VALUE!</v>
      </c>
      <c r="P184" s="140" t="e">
        <f>P$147*(Calculations!$M41/Calculations!$M$5)</f>
        <v>#VALUE!</v>
      </c>
      <c r="Q184" s="140" t="e">
        <f>Q$147*(Calculations!$M41/Calculations!$M$5)</f>
        <v>#VALUE!</v>
      </c>
      <c r="R184" s="21"/>
      <c r="T184" s="2"/>
      <c r="U184" s="18" t="s">
        <v>76</v>
      </c>
      <c r="V184" s="29">
        <f t="shared" si="19"/>
        <v>840274.65469132084</v>
      </c>
      <c r="W184" s="29">
        <f>V184*Burden!$F$22</f>
        <v>630205.99101849063</v>
      </c>
      <c r="X184" s="103">
        <f t="shared" si="20"/>
        <v>56556.947911915835</v>
      </c>
      <c r="Y184" s="29">
        <f>X184*Burden!$F$22</f>
        <v>42417.710933936876</v>
      </c>
      <c r="AA184" s="1" t="s">
        <v>385</v>
      </c>
      <c r="AB184" s="212">
        <v>2128.8244991320948</v>
      </c>
      <c r="AC184" s="212">
        <v>1222.7982540967739</v>
      </c>
      <c r="AD184" s="212">
        <v>1909.0334222725985</v>
      </c>
      <c r="AE184" s="212">
        <v>1310.6704309050524</v>
      </c>
      <c r="AF184" s="212">
        <v>428.10529193083659</v>
      </c>
      <c r="AG184" s="212">
        <v>391.58849628060989</v>
      </c>
      <c r="AH184" s="212">
        <v>563.85581230768832</v>
      </c>
      <c r="AI184" s="212">
        <v>1097.6865166007117</v>
      </c>
      <c r="AJ184" s="212">
        <v>7272.2581981316125</v>
      </c>
      <c r="AK184" s="212">
        <v>4651.3591371754846</v>
      </c>
      <c r="AL184" s="212">
        <v>2280.3537630774185</v>
      </c>
      <c r="AM184" s="212">
        <v>5300.3339530490339</v>
      </c>
      <c r="AN184" s="212">
        <v>824.55542104040842</v>
      </c>
      <c r="AO184" s="212">
        <v>6608.9484468007959</v>
      </c>
      <c r="AP184" s="212">
        <v>6076.7556891096783</v>
      </c>
      <c r="AQ184" s="212">
        <v>719.71193068944217</v>
      </c>
      <c r="AR184" s="212">
        <v>1416.5552133870965</v>
      </c>
      <c r="AS184" s="212">
        <v>1444.4315745096771</v>
      </c>
      <c r="AT184" s="212">
        <v>2098.2924608494695</v>
      </c>
      <c r="AU184" s="212">
        <v>2013.862153529032</v>
      </c>
      <c r="AV184" s="212">
        <v>332.33937238018405</v>
      </c>
      <c r="AW184" s="212">
        <v>999.51201308903194</v>
      </c>
      <c r="AX184" s="212">
        <v>479.36667481474529</v>
      </c>
      <c r="AY184" s="212">
        <v>1033.4379536419351</v>
      </c>
      <c r="AZ184" s="212">
        <v>1107.4206616199999</v>
      </c>
      <c r="BA184" s="212">
        <v>998.12280309677396</v>
      </c>
      <c r="BB184" s="212">
        <v>668.41607565870947</v>
      </c>
      <c r="BC184" s="212">
        <v>1178.3516927389351</v>
      </c>
      <c r="BD184" s="212">
        <v>1323.8371838184835</v>
      </c>
      <c r="BE184" s="212">
        <v>716.01804493372811</v>
      </c>
      <c r="BF184" s="212">
        <v>0</v>
      </c>
      <c r="BG184" s="212">
        <v>0</v>
      </c>
      <c r="BH184" s="212">
        <v>0</v>
      </c>
      <c r="BI184" s="212">
        <v>0</v>
      </c>
      <c r="BJ184" s="212">
        <v>0</v>
      </c>
      <c r="BK184" s="212">
        <v>0</v>
      </c>
      <c r="BL184" s="212">
        <v>0</v>
      </c>
      <c r="BM184" s="212">
        <v>0</v>
      </c>
      <c r="BN184" s="212">
        <v>0</v>
      </c>
      <c r="BO184" s="212">
        <v>0</v>
      </c>
      <c r="BP184" s="212">
        <v>0</v>
      </c>
      <c r="BQ184" s="212">
        <v>0</v>
      </c>
      <c r="BR184" s="212">
        <v>0</v>
      </c>
      <c r="BS184" s="212">
        <v>0</v>
      </c>
      <c r="BT184" s="212">
        <v>0</v>
      </c>
      <c r="BU184" s="212">
        <v>0</v>
      </c>
      <c r="BV184" s="212">
        <v>0</v>
      </c>
      <c r="BW184" s="212">
        <v>0</v>
      </c>
      <c r="BX184" s="212">
        <v>0</v>
      </c>
      <c r="BY184" s="212">
        <v>0</v>
      </c>
      <c r="BZ184" s="212">
        <v>0</v>
      </c>
      <c r="CA184" s="212">
        <v>0</v>
      </c>
      <c r="CB184" s="212">
        <v>0</v>
      </c>
      <c r="CC184" s="212">
        <v>0</v>
      </c>
      <c r="CD184" s="212">
        <v>0</v>
      </c>
      <c r="CE184" s="212">
        <v>0</v>
      </c>
      <c r="CF184" s="212">
        <v>0</v>
      </c>
      <c r="CG184" s="212">
        <v>0</v>
      </c>
      <c r="CH184" s="212">
        <v>0</v>
      </c>
      <c r="CI184" s="212">
        <v>0</v>
      </c>
      <c r="CJ184" s="212">
        <v>0</v>
      </c>
      <c r="CK184" s="212">
        <v>0</v>
      </c>
      <c r="CL184" s="212">
        <v>0</v>
      </c>
      <c r="CM184" s="212">
        <v>0</v>
      </c>
      <c r="CN184" s="212">
        <v>0</v>
      </c>
      <c r="CO184" s="212">
        <v>0</v>
      </c>
      <c r="CP184" s="212">
        <v>0</v>
      </c>
      <c r="CQ184" s="212">
        <v>0</v>
      </c>
      <c r="CR184" s="212">
        <v>0</v>
      </c>
      <c r="CS184" s="212">
        <v>0</v>
      </c>
      <c r="CT184" s="212">
        <v>0</v>
      </c>
      <c r="CU184" s="212">
        <v>0</v>
      </c>
      <c r="CV184" s="212">
        <v>0</v>
      </c>
      <c r="CW184" s="212">
        <v>0</v>
      </c>
      <c r="CX184" s="212">
        <v>0</v>
      </c>
      <c r="CY184" s="212">
        <v>0</v>
      </c>
      <c r="CZ184" s="212">
        <v>0</v>
      </c>
      <c r="DA184" s="212">
        <v>0</v>
      </c>
      <c r="DB184" s="212">
        <v>0</v>
      </c>
      <c r="DC184" s="212">
        <v>0</v>
      </c>
      <c r="DD184" s="212">
        <v>0</v>
      </c>
      <c r="DE184" s="212">
        <v>0</v>
      </c>
      <c r="DF184" s="212">
        <v>0</v>
      </c>
      <c r="DG184" s="212">
        <v>0</v>
      </c>
      <c r="DH184" s="212">
        <v>0</v>
      </c>
      <c r="DI184" s="212">
        <v>0</v>
      </c>
      <c r="DJ184" s="212">
        <v>0</v>
      </c>
      <c r="DK184" s="212">
        <v>0</v>
      </c>
      <c r="DL184" s="212">
        <v>0</v>
      </c>
      <c r="DM184" s="212">
        <v>0</v>
      </c>
      <c r="DN184" s="212">
        <v>0</v>
      </c>
      <c r="DO184" s="212">
        <v>0</v>
      </c>
      <c r="DP184" s="212">
        <v>0</v>
      </c>
      <c r="DQ184" s="212">
        <v>0</v>
      </c>
      <c r="DR184" s="212">
        <v>0</v>
      </c>
      <c r="DS184" s="212">
        <v>0</v>
      </c>
      <c r="DT184" s="212">
        <v>0</v>
      </c>
      <c r="DU184" s="212">
        <v>0</v>
      </c>
      <c r="DV184" s="212">
        <v>0</v>
      </c>
      <c r="DW184" s="212">
        <v>58596.803140668046</v>
      </c>
      <c r="DX184" s="164"/>
      <c r="DY184" s="164"/>
      <c r="DZ184" s="164"/>
    </row>
    <row r="185" spans="3:130" x14ac:dyDescent="0.35">
      <c r="C185" s="120">
        <v>37</v>
      </c>
      <c r="E185" s="141" t="str">
        <f>IF(ISBLANK(Calculations!C42), "Z_empty_row_"&amp;C185,Calculations!C42)</f>
        <v/>
      </c>
      <c r="F185" s="139" t="e">
        <f>F$147*(Calculations!$M42/Calculations!$M$5)</f>
        <v>#VALUE!</v>
      </c>
      <c r="G185" s="139" t="e">
        <f>G$147*(Calculations!$M42/Calculations!$M$5)</f>
        <v>#VALUE!</v>
      </c>
      <c r="H185" s="139" t="e">
        <f>H$147*(Calculations!$M42/Calculations!$M$5)</f>
        <v>#VALUE!</v>
      </c>
      <c r="I185" s="139" t="e">
        <f>I$147*(Calculations!$M42/Calculations!$M$5)</f>
        <v>#VALUE!</v>
      </c>
      <c r="J185" s="139" t="e">
        <f>J$147*(Calculations!$M42/Calculations!$M$5)</f>
        <v>#VALUE!</v>
      </c>
      <c r="K185" s="139" t="e">
        <f>K$147*(Calculations!$M42/Calculations!$M$5)</f>
        <v>#VALUE!</v>
      </c>
      <c r="L185" s="139" t="e">
        <f>L$147*(Calculations!$M42/Calculations!$M$5)</f>
        <v>#VALUE!</v>
      </c>
      <c r="M185" s="139" t="e">
        <f>M$147*(Calculations!$M42/Calculations!$M$5)</f>
        <v>#VALUE!</v>
      </c>
      <c r="N185" s="139" t="e">
        <f>N$147*(Calculations!$M42/Calculations!$M$5)</f>
        <v>#VALUE!</v>
      </c>
      <c r="O185" s="139" t="e">
        <f>O$147*(Calculations!$M42/Calculations!$M$5)</f>
        <v>#VALUE!</v>
      </c>
      <c r="P185" s="139" t="e">
        <f>P$147*(Calculations!$M42/Calculations!$M$5)</f>
        <v>#VALUE!</v>
      </c>
      <c r="Q185" s="139" t="e">
        <f>Q$147*(Calculations!$M42/Calculations!$M$5)</f>
        <v>#VALUE!</v>
      </c>
      <c r="T185" s="2"/>
      <c r="U185" s="18"/>
      <c r="V185" s="29"/>
      <c r="W185" s="29"/>
      <c r="X185" s="31"/>
      <c r="AD185" s="180"/>
      <c r="AE185" s="180"/>
      <c r="AF185" s="180"/>
      <c r="AG185" s="180"/>
      <c r="AH185" s="180"/>
      <c r="AI185" s="180"/>
      <c r="AJ185" s="180"/>
      <c r="AK185" s="180"/>
      <c r="AL185" s="180"/>
      <c r="AM185" s="180"/>
      <c r="AN185" s="180"/>
      <c r="AO185" s="180"/>
      <c r="AP185" s="180"/>
      <c r="AQ185" s="180"/>
      <c r="AR185" s="180"/>
      <c r="AS185" s="180"/>
      <c r="AT185" s="180"/>
      <c r="AU185" s="180"/>
      <c r="AV185" s="180"/>
      <c r="AW185" s="180"/>
      <c r="AX185" s="180"/>
      <c r="AY185" s="167"/>
      <c r="AZ185" s="180"/>
      <c r="BA185" s="180"/>
      <c r="BB185" s="180"/>
      <c r="BC185" s="180"/>
      <c r="BD185" s="180"/>
      <c r="BE185" s="180"/>
      <c r="BF185" s="180"/>
      <c r="BG185" s="180"/>
      <c r="BH185" s="180"/>
      <c r="BI185" s="180"/>
      <c r="BJ185" s="180"/>
      <c r="BK185" s="180"/>
      <c r="BL185" s="180"/>
      <c r="BM185" s="180"/>
      <c r="BN185" s="180"/>
      <c r="BO185" s="180"/>
      <c r="BP185" s="180"/>
      <c r="BQ185" s="180"/>
      <c r="BR185" s="180"/>
      <c r="BS185" s="180"/>
      <c r="BT185" s="180"/>
      <c r="BU185" s="180"/>
      <c r="BV185" s="180"/>
      <c r="BW185" s="167"/>
      <c r="BX185" s="180"/>
      <c r="BY185" s="180"/>
      <c r="BZ185" s="180"/>
      <c r="CA185" s="180"/>
      <c r="CB185" s="180"/>
      <c r="CC185" s="180"/>
      <c r="CD185" s="180"/>
      <c r="CE185" s="180"/>
      <c r="CF185" s="180"/>
      <c r="CG185" s="180"/>
      <c r="CH185" s="180"/>
      <c r="CI185" s="180"/>
      <c r="CJ185" s="180"/>
      <c r="CK185" s="180"/>
      <c r="CL185" s="180"/>
      <c r="CM185" s="180"/>
      <c r="CN185" s="180"/>
      <c r="CO185" s="180"/>
      <c r="CP185" s="180"/>
      <c r="CQ185" s="180"/>
      <c r="CR185" s="180"/>
      <c r="CS185" s="180"/>
      <c r="CT185" s="180"/>
      <c r="CU185" s="167"/>
      <c r="CV185" s="180"/>
      <c r="CW185" s="180"/>
      <c r="CX185" s="180"/>
      <c r="CY185" s="180"/>
      <c r="CZ185" s="180"/>
      <c r="DA185" s="180"/>
      <c r="DB185" s="180"/>
      <c r="DC185" s="180"/>
      <c r="DD185" s="180"/>
      <c r="DE185" s="180"/>
      <c r="DF185" s="180"/>
      <c r="DG185" s="180"/>
      <c r="DH185" s="180"/>
      <c r="DI185" s="180"/>
      <c r="DJ185" s="180"/>
      <c r="DK185" s="180"/>
      <c r="DL185" s="180"/>
      <c r="DM185" s="180"/>
      <c r="DN185" s="180"/>
      <c r="DO185" s="180"/>
      <c r="DP185" s="180"/>
      <c r="DQ185" s="180"/>
      <c r="DR185" s="180"/>
      <c r="DS185" s="167"/>
      <c r="DT185" s="180"/>
      <c r="DU185" s="180"/>
      <c r="DV185" s="180"/>
      <c r="DW185" s="180"/>
      <c r="DX185" s="164"/>
      <c r="DY185" s="164"/>
      <c r="DZ185" s="164"/>
    </row>
    <row r="186" spans="3:130" x14ac:dyDescent="0.35">
      <c r="C186" s="120">
        <v>38</v>
      </c>
      <c r="E186" s="141" t="str">
        <f>IF(ISBLANK(Calculations!C43), "Z_empty_row_"&amp;C186,Calculations!C43)</f>
        <v/>
      </c>
      <c r="F186" s="140" t="e">
        <f>F$147*(Calculations!$M43/Calculations!$M$5)</f>
        <v>#VALUE!</v>
      </c>
      <c r="G186" s="140" t="e">
        <f>G$147*(Calculations!$M43/Calculations!$M$5)</f>
        <v>#VALUE!</v>
      </c>
      <c r="H186" s="140" t="e">
        <f>H$147*(Calculations!$M43/Calculations!$M$5)</f>
        <v>#VALUE!</v>
      </c>
      <c r="I186" s="140" t="e">
        <f>I$147*(Calculations!$M43/Calculations!$M$5)</f>
        <v>#VALUE!</v>
      </c>
      <c r="J186" s="140" t="e">
        <f>J$147*(Calculations!$M43/Calculations!$M$5)</f>
        <v>#VALUE!</v>
      </c>
      <c r="K186" s="140" t="e">
        <f>K$147*(Calculations!$M43/Calculations!$M$5)</f>
        <v>#VALUE!</v>
      </c>
      <c r="L186" s="140" t="e">
        <f>L$147*(Calculations!$M43/Calculations!$M$5)</f>
        <v>#VALUE!</v>
      </c>
      <c r="M186" s="140" t="e">
        <f>M$147*(Calculations!$M43/Calculations!$M$5)</f>
        <v>#VALUE!</v>
      </c>
      <c r="N186" s="140" t="e">
        <f>N$147*(Calculations!$M43/Calculations!$M$5)</f>
        <v>#VALUE!</v>
      </c>
      <c r="O186" s="140" t="e">
        <f>O$147*(Calculations!$M43/Calculations!$M$5)</f>
        <v>#VALUE!</v>
      </c>
      <c r="P186" s="140" t="e">
        <f>P$147*(Calculations!$M43/Calculations!$M$5)</f>
        <v>#VALUE!</v>
      </c>
      <c r="Q186" s="140" t="e">
        <f>Q$147*(Calculations!$M43/Calculations!$M$5)</f>
        <v>#VALUE!</v>
      </c>
      <c r="T186" s="2"/>
      <c r="U186" s="31" t="s">
        <v>305</v>
      </c>
      <c r="V186" s="29">
        <f>SUM(X173:X184)</f>
        <v>840274.65469132084</v>
      </c>
      <c r="W186" s="8"/>
      <c r="X186" s="28">
        <f>SUM(X173:X184)</f>
        <v>840274.65469132084</v>
      </c>
      <c r="Z186" s="2" t="s">
        <v>306</v>
      </c>
      <c r="AD186" s="180"/>
      <c r="AE186" s="180"/>
      <c r="AF186" s="180"/>
      <c r="AG186" s="180"/>
      <c r="AH186" s="180"/>
      <c r="AI186" s="180"/>
      <c r="AJ186" s="180"/>
      <c r="AK186" s="180"/>
      <c r="AL186" s="180"/>
      <c r="AM186" s="180"/>
      <c r="AN186" s="180"/>
      <c r="AO186" s="180"/>
      <c r="AP186" s="180"/>
      <c r="AQ186" s="180"/>
      <c r="AR186" s="180"/>
      <c r="AS186" s="180"/>
      <c r="AT186" s="180"/>
      <c r="AU186" s="180"/>
      <c r="AV186" s="180"/>
      <c r="AW186" s="180"/>
      <c r="AX186" s="180"/>
      <c r="AY186" s="167"/>
      <c r="AZ186" s="180"/>
      <c r="BA186" s="180"/>
      <c r="BB186" s="180"/>
      <c r="BC186" s="180"/>
      <c r="BD186" s="180"/>
      <c r="BE186" s="180"/>
      <c r="BF186" s="180"/>
      <c r="BG186" s="180"/>
      <c r="BH186" s="180"/>
      <c r="BI186" s="180"/>
      <c r="BJ186" s="180"/>
      <c r="BK186" s="180"/>
      <c r="BL186" s="180"/>
      <c r="BM186" s="180"/>
      <c r="BN186" s="180"/>
      <c r="BO186" s="180"/>
      <c r="BP186" s="180"/>
      <c r="BQ186" s="180"/>
      <c r="BR186" s="180"/>
      <c r="BS186" s="180"/>
      <c r="BT186" s="180"/>
      <c r="BU186" s="180"/>
      <c r="BV186" s="180"/>
      <c r="BW186" s="167"/>
      <c r="BX186" s="180"/>
      <c r="BY186" s="180"/>
      <c r="BZ186" s="180"/>
      <c r="CA186" s="180"/>
      <c r="CB186" s="180"/>
      <c r="CC186" s="180"/>
      <c r="CD186" s="180"/>
      <c r="CE186" s="180"/>
      <c r="CF186" s="180"/>
      <c r="CG186" s="180"/>
      <c r="CH186" s="180"/>
      <c r="CI186" s="180"/>
      <c r="CJ186" s="180"/>
      <c r="CK186" s="180"/>
      <c r="CL186" s="180"/>
      <c r="CM186" s="180"/>
      <c r="CN186" s="180"/>
      <c r="CO186" s="180"/>
      <c r="CP186" s="180"/>
      <c r="CQ186" s="180"/>
      <c r="CR186" s="180"/>
      <c r="CS186" s="180"/>
      <c r="CT186" s="180"/>
      <c r="CU186" s="167"/>
      <c r="CV186" s="180"/>
      <c r="CW186" s="180"/>
      <c r="CX186" s="180"/>
      <c r="CY186" s="180"/>
      <c r="CZ186" s="180"/>
      <c r="DA186" s="180"/>
      <c r="DB186" s="180"/>
      <c r="DC186" s="180"/>
      <c r="DD186" s="180"/>
      <c r="DE186" s="180"/>
      <c r="DF186" s="180"/>
      <c r="DG186" s="180"/>
      <c r="DH186" s="180"/>
      <c r="DI186" s="180"/>
      <c r="DJ186" s="180"/>
      <c r="DK186" s="180"/>
      <c r="DL186" s="180"/>
      <c r="DM186" s="180"/>
      <c r="DN186" s="180"/>
      <c r="DO186" s="180"/>
      <c r="DP186" s="180"/>
      <c r="DQ186" s="180"/>
      <c r="DR186" s="180"/>
      <c r="DS186" s="167"/>
      <c r="DT186" s="180"/>
      <c r="DU186" s="180"/>
      <c r="DV186" s="180"/>
      <c r="DW186" s="180"/>
      <c r="DX186" s="164"/>
      <c r="DY186" s="164"/>
      <c r="DZ186" s="164"/>
    </row>
    <row r="187" spans="3:130" x14ac:dyDescent="0.35">
      <c r="C187" s="120">
        <v>39</v>
      </c>
      <c r="E187" s="141" t="str">
        <f>IF(ISBLANK(Calculations!C44), "Z_empty_row_"&amp;C187,Calculations!C44)</f>
        <v/>
      </c>
      <c r="F187" s="139" t="e">
        <f>F$147*(Calculations!$M44/Calculations!$M$5)</f>
        <v>#VALUE!</v>
      </c>
      <c r="G187" s="139" t="e">
        <f>G$147*(Calculations!$M44/Calculations!$M$5)</f>
        <v>#VALUE!</v>
      </c>
      <c r="H187" s="139" t="e">
        <f>H$147*(Calculations!$M44/Calculations!$M$5)</f>
        <v>#VALUE!</v>
      </c>
      <c r="I187" s="139" t="e">
        <f>I$147*(Calculations!$M44/Calculations!$M$5)</f>
        <v>#VALUE!</v>
      </c>
      <c r="J187" s="139" t="e">
        <f>J$147*(Calculations!$M44/Calculations!$M$5)</f>
        <v>#VALUE!</v>
      </c>
      <c r="K187" s="139" t="e">
        <f>K$147*(Calculations!$M44/Calculations!$M$5)</f>
        <v>#VALUE!</v>
      </c>
      <c r="L187" s="139" t="e">
        <f>L$147*(Calculations!$M44/Calculations!$M$5)</f>
        <v>#VALUE!</v>
      </c>
      <c r="M187" s="139" t="e">
        <f>M$147*(Calculations!$M44/Calculations!$M$5)</f>
        <v>#VALUE!</v>
      </c>
      <c r="N187" s="139" t="e">
        <f>N$147*(Calculations!$M44/Calculations!$M$5)</f>
        <v>#VALUE!</v>
      </c>
      <c r="O187" s="139" t="e">
        <f>O$147*(Calculations!$M44/Calculations!$M$5)</f>
        <v>#VALUE!</v>
      </c>
      <c r="P187" s="139" t="e">
        <f>P$147*(Calculations!$M44/Calculations!$M$5)</f>
        <v>#VALUE!</v>
      </c>
      <c r="Q187" s="139" t="e">
        <f>Q$147*(Calculations!$M44/Calculations!$M$5)</f>
        <v>#VALUE!</v>
      </c>
      <c r="T187" s="2"/>
      <c r="U187" s="18"/>
      <c r="V187" s="29"/>
      <c r="W187" s="29"/>
      <c r="X187" s="31"/>
      <c r="AD187" s="180"/>
      <c r="AE187" s="180"/>
      <c r="AF187" s="180"/>
      <c r="AG187" s="180"/>
      <c r="AH187" s="180"/>
      <c r="AI187" s="180"/>
      <c r="AJ187" s="180"/>
      <c r="AK187" s="180"/>
      <c r="AL187" s="180"/>
      <c r="AM187" s="180"/>
      <c r="AN187" s="180"/>
      <c r="AO187" s="180"/>
      <c r="AP187" s="180"/>
      <c r="AQ187" s="180"/>
      <c r="AR187" s="180"/>
      <c r="AS187" s="180"/>
      <c r="AT187" s="180"/>
      <c r="AU187" s="180"/>
      <c r="AV187" s="180"/>
      <c r="AW187" s="180"/>
      <c r="AX187" s="180"/>
      <c r="AY187" s="167"/>
      <c r="AZ187" s="180"/>
      <c r="BA187" s="180"/>
      <c r="BB187" s="180"/>
      <c r="BC187" s="180"/>
      <c r="BD187" s="180"/>
      <c r="BE187" s="180"/>
      <c r="BF187" s="180"/>
      <c r="BG187" s="180"/>
      <c r="BH187" s="180"/>
      <c r="BI187" s="180"/>
      <c r="BJ187" s="180"/>
      <c r="BK187" s="180"/>
      <c r="BL187" s="180"/>
      <c r="BM187" s="180"/>
      <c r="BN187" s="180"/>
      <c r="BO187" s="180"/>
      <c r="BP187" s="180"/>
      <c r="BQ187" s="180"/>
      <c r="BR187" s="180"/>
      <c r="BS187" s="180"/>
      <c r="BT187" s="180"/>
      <c r="BU187" s="180"/>
      <c r="BV187" s="180"/>
      <c r="BW187" s="167"/>
      <c r="BX187" s="180"/>
      <c r="BY187" s="180"/>
      <c r="BZ187" s="180"/>
      <c r="CA187" s="180"/>
      <c r="CB187" s="180"/>
      <c r="CC187" s="180"/>
      <c r="CD187" s="180"/>
      <c r="CE187" s="180"/>
      <c r="CF187" s="180"/>
      <c r="CG187" s="180"/>
      <c r="CH187" s="180"/>
      <c r="CI187" s="180"/>
      <c r="CJ187" s="180"/>
      <c r="CK187" s="180"/>
      <c r="CL187" s="180"/>
      <c r="CM187" s="180"/>
      <c r="CN187" s="180"/>
      <c r="CO187" s="180"/>
      <c r="CP187" s="180"/>
      <c r="CQ187" s="180"/>
      <c r="CR187" s="180"/>
      <c r="CS187" s="180"/>
      <c r="CT187" s="180"/>
      <c r="CU187" s="167"/>
      <c r="CV187" s="180"/>
      <c r="CW187" s="180"/>
      <c r="CX187" s="180"/>
      <c r="CY187" s="180"/>
      <c r="CZ187" s="180"/>
      <c r="DA187" s="180"/>
      <c r="DB187" s="180"/>
      <c r="DC187" s="180"/>
      <c r="DD187" s="180"/>
      <c r="DE187" s="180"/>
      <c r="DF187" s="180"/>
      <c r="DG187" s="180"/>
      <c r="DH187" s="180"/>
      <c r="DI187" s="180"/>
      <c r="DJ187" s="180"/>
      <c r="DK187" s="180"/>
      <c r="DL187" s="180"/>
      <c r="DM187" s="180"/>
      <c r="DN187" s="180"/>
      <c r="DO187" s="180"/>
      <c r="DP187" s="180"/>
      <c r="DQ187" s="180"/>
      <c r="DR187" s="180"/>
      <c r="DS187" s="167"/>
      <c r="DT187" s="180"/>
      <c r="DU187" s="180"/>
      <c r="DV187" s="180"/>
      <c r="DW187" s="180"/>
      <c r="DX187" s="164"/>
      <c r="DY187" s="164"/>
      <c r="DZ187" s="164"/>
    </row>
    <row r="188" spans="3:130" x14ac:dyDescent="0.35">
      <c r="C188" s="120">
        <v>40</v>
      </c>
      <c r="E188" s="141" t="str">
        <f>IF(ISBLANK(Calculations!C45), "Z_empty_row_"&amp;C188,Calculations!C45)</f>
        <v/>
      </c>
      <c r="F188" s="140" t="e">
        <f>F$147*(Calculations!$M45/Calculations!$M$5)</f>
        <v>#VALUE!</v>
      </c>
      <c r="G188" s="140" t="e">
        <f>G$147*(Calculations!$M45/Calculations!$M$5)</f>
        <v>#VALUE!</v>
      </c>
      <c r="H188" s="140" t="e">
        <f>H$147*(Calculations!$M45/Calculations!$M$5)</f>
        <v>#VALUE!</v>
      </c>
      <c r="I188" s="140" t="e">
        <f>I$147*(Calculations!$M45/Calculations!$M$5)</f>
        <v>#VALUE!</v>
      </c>
      <c r="J188" s="140" t="e">
        <f>J$147*(Calculations!$M45/Calculations!$M$5)</f>
        <v>#VALUE!</v>
      </c>
      <c r="K188" s="140" t="e">
        <f>K$147*(Calculations!$M45/Calculations!$M$5)</f>
        <v>#VALUE!</v>
      </c>
      <c r="L188" s="140" t="e">
        <f>L$147*(Calculations!$M45/Calculations!$M$5)</f>
        <v>#VALUE!</v>
      </c>
      <c r="M188" s="140" t="e">
        <f>M$147*(Calculations!$M45/Calculations!$M$5)</f>
        <v>#VALUE!</v>
      </c>
      <c r="N188" s="140" t="e">
        <f>N$147*(Calculations!$M45/Calculations!$M$5)</f>
        <v>#VALUE!</v>
      </c>
      <c r="O188" s="140" t="e">
        <f>O$147*(Calculations!$M45/Calculations!$M$5)</f>
        <v>#VALUE!</v>
      </c>
      <c r="P188" s="140" t="e">
        <f>P$147*(Calculations!$M45/Calculations!$M$5)</f>
        <v>#VALUE!</v>
      </c>
      <c r="Q188" s="140" t="e">
        <f>Q$147*(Calculations!$M45/Calculations!$M$5)</f>
        <v>#VALUE!</v>
      </c>
      <c r="T188" s="2"/>
      <c r="U188" s="18"/>
      <c r="V188" s="29"/>
      <c r="W188" s="29"/>
      <c r="X188" s="31"/>
      <c r="Z188" s="167"/>
      <c r="AD188" s="180"/>
      <c r="AE188" s="180"/>
      <c r="AF188" s="180"/>
      <c r="AG188" s="180"/>
      <c r="AH188" s="180"/>
      <c r="AI188" s="180"/>
      <c r="AJ188" s="180"/>
      <c r="AK188" s="180"/>
      <c r="AL188" s="180"/>
      <c r="AM188" s="180"/>
      <c r="AN188" s="180"/>
      <c r="AO188" s="180"/>
      <c r="AP188" s="180"/>
      <c r="AQ188" s="180"/>
      <c r="AR188" s="180"/>
      <c r="AS188" s="180"/>
      <c r="AT188" s="180"/>
      <c r="AU188" s="180"/>
      <c r="AV188" s="180"/>
      <c r="AW188" s="180"/>
      <c r="AX188" s="180"/>
      <c r="AY188" s="167"/>
      <c r="AZ188" s="180"/>
      <c r="BA188" s="180"/>
      <c r="BB188" s="180"/>
      <c r="BC188" s="180"/>
      <c r="BD188" s="180"/>
      <c r="BE188" s="180"/>
      <c r="BF188" s="180"/>
      <c r="BG188" s="180"/>
      <c r="BH188" s="180"/>
      <c r="BI188" s="180"/>
      <c r="BJ188" s="180"/>
      <c r="BK188" s="180"/>
      <c r="BL188" s="180"/>
      <c r="BM188" s="180"/>
      <c r="BN188" s="180"/>
      <c r="BO188" s="180"/>
      <c r="BP188" s="180"/>
      <c r="BQ188" s="180"/>
      <c r="BR188" s="180"/>
      <c r="BS188" s="180"/>
      <c r="BT188" s="180"/>
      <c r="BU188" s="180"/>
      <c r="BV188" s="180"/>
      <c r="BW188" s="167"/>
      <c r="BX188" s="180"/>
      <c r="BY188" s="180"/>
      <c r="BZ188" s="180"/>
      <c r="CA188" s="180"/>
      <c r="CB188" s="180"/>
      <c r="CC188" s="180"/>
      <c r="CD188" s="180"/>
      <c r="CE188" s="180"/>
      <c r="CF188" s="180"/>
      <c r="CG188" s="180"/>
      <c r="CH188" s="180"/>
      <c r="CI188" s="180"/>
      <c r="CJ188" s="180"/>
      <c r="CK188" s="180"/>
      <c r="CL188" s="180"/>
      <c r="CM188" s="180"/>
      <c r="CN188" s="180"/>
      <c r="CO188" s="180"/>
      <c r="CP188" s="180"/>
      <c r="CQ188" s="180"/>
      <c r="CR188" s="180"/>
      <c r="CS188" s="180"/>
      <c r="CT188" s="180"/>
      <c r="CU188" s="167"/>
      <c r="CV188" s="180"/>
      <c r="CW188" s="180"/>
      <c r="CX188" s="180"/>
      <c r="CY188" s="180"/>
      <c r="CZ188" s="180"/>
      <c r="DA188" s="180"/>
      <c r="DB188" s="180"/>
      <c r="DC188" s="180"/>
      <c r="DD188" s="180"/>
      <c r="DE188" s="180"/>
      <c r="DF188" s="180"/>
      <c r="DG188" s="180"/>
      <c r="DH188" s="180"/>
      <c r="DI188" s="180"/>
      <c r="DJ188" s="180"/>
      <c r="DK188" s="180"/>
      <c r="DL188" s="180"/>
      <c r="DM188" s="180"/>
      <c r="DN188" s="180"/>
      <c r="DO188" s="180"/>
      <c r="DP188" s="180"/>
      <c r="DQ188" s="180"/>
      <c r="DR188" s="180"/>
      <c r="DS188" s="167"/>
      <c r="DT188" s="180"/>
      <c r="DU188" s="180"/>
      <c r="DV188" s="180"/>
      <c r="DW188" s="180"/>
      <c r="DX188" s="164"/>
      <c r="DY188" s="164"/>
      <c r="DZ188" s="164"/>
    </row>
    <row r="189" spans="3:130" x14ac:dyDescent="0.35">
      <c r="C189" s="120">
        <v>41</v>
      </c>
      <c r="E189" s="141" t="str">
        <f>IF(ISBLANK(Calculations!C46), "Z_empty_row_"&amp;C189,Calculations!C46)</f>
        <v/>
      </c>
      <c r="F189" s="139" t="e">
        <f>F$147*(Calculations!$M46/Calculations!$M$5)</f>
        <v>#VALUE!</v>
      </c>
      <c r="G189" s="139" t="e">
        <f>G$147*(Calculations!$M46/Calculations!$M$5)</f>
        <v>#VALUE!</v>
      </c>
      <c r="H189" s="139" t="e">
        <f>H$147*(Calculations!$M46/Calculations!$M$5)</f>
        <v>#VALUE!</v>
      </c>
      <c r="I189" s="139" t="e">
        <f>I$147*(Calculations!$M46/Calculations!$M$5)</f>
        <v>#VALUE!</v>
      </c>
      <c r="J189" s="139" t="e">
        <f>J$147*(Calculations!$M46/Calculations!$M$5)</f>
        <v>#VALUE!</v>
      </c>
      <c r="K189" s="139" t="e">
        <f>K$147*(Calculations!$M46/Calculations!$M$5)</f>
        <v>#VALUE!</v>
      </c>
      <c r="L189" s="139" t="e">
        <f>L$147*(Calculations!$M46/Calculations!$M$5)</f>
        <v>#VALUE!</v>
      </c>
      <c r="M189" s="139" t="e">
        <f>M$147*(Calculations!$M46/Calculations!$M$5)</f>
        <v>#VALUE!</v>
      </c>
      <c r="N189" s="139" t="e">
        <f>N$147*(Calculations!$M46/Calculations!$M$5)</f>
        <v>#VALUE!</v>
      </c>
      <c r="O189" s="139" t="e">
        <f>O$147*(Calculations!$M46/Calculations!$M$5)</f>
        <v>#VALUE!</v>
      </c>
      <c r="P189" s="139" t="e">
        <f>P$147*(Calculations!$M46/Calculations!$M$5)</f>
        <v>#VALUE!</v>
      </c>
      <c r="Q189" s="139" t="e">
        <f>Q$147*(Calculations!$M46/Calculations!$M$5)</f>
        <v>#VALUE!</v>
      </c>
      <c r="T189" s="2"/>
      <c r="U189" s="18"/>
      <c r="V189" s="29"/>
      <c r="W189" s="29"/>
      <c r="X189" s="78"/>
      <c r="Z189" s="167"/>
      <c r="AB189" s="180"/>
      <c r="AC189" s="180"/>
      <c r="AD189" s="180"/>
      <c r="AE189" s="180"/>
      <c r="AF189" s="180"/>
      <c r="AG189" s="180"/>
      <c r="AH189" s="180"/>
      <c r="AI189" s="180"/>
      <c r="AJ189" s="180"/>
      <c r="AK189" s="180"/>
      <c r="AL189" s="180"/>
      <c r="AM189" s="180"/>
      <c r="AN189" s="180"/>
      <c r="AO189" s="180"/>
      <c r="AP189" s="180"/>
      <c r="AQ189" s="180"/>
      <c r="AR189" s="180"/>
      <c r="AS189" s="180"/>
      <c r="AT189" s="180"/>
      <c r="AU189" s="180"/>
      <c r="AV189" s="180"/>
      <c r="AW189" s="180"/>
      <c r="AX189" s="180"/>
      <c r="AY189" s="167"/>
      <c r="AZ189" s="180"/>
      <c r="BA189" s="180"/>
      <c r="BB189" s="180"/>
      <c r="BC189" s="180"/>
      <c r="BD189" s="180"/>
      <c r="BE189" s="180"/>
      <c r="BF189" s="180"/>
      <c r="BG189" s="180"/>
      <c r="BH189" s="180"/>
      <c r="BI189" s="180"/>
      <c r="BJ189" s="180"/>
      <c r="BK189" s="180"/>
      <c r="BL189" s="180"/>
      <c r="BM189" s="180"/>
      <c r="BN189" s="180"/>
      <c r="BO189" s="180"/>
      <c r="BP189" s="180"/>
      <c r="BQ189" s="180"/>
      <c r="BR189" s="180"/>
      <c r="BS189" s="180"/>
      <c r="BT189" s="180"/>
      <c r="BU189" s="180"/>
      <c r="BV189" s="180"/>
      <c r="BW189" s="167"/>
      <c r="BX189" s="180"/>
      <c r="BY189" s="180"/>
      <c r="BZ189" s="180"/>
      <c r="CA189" s="180"/>
      <c r="CB189" s="180"/>
      <c r="CC189" s="180"/>
      <c r="CD189" s="180"/>
      <c r="CE189" s="180"/>
      <c r="CF189" s="180"/>
      <c r="CG189" s="180"/>
      <c r="CH189" s="180"/>
      <c r="CI189" s="180"/>
      <c r="CJ189" s="180"/>
      <c r="CK189" s="180"/>
      <c r="CL189" s="180"/>
      <c r="CM189" s="180"/>
      <c r="CN189" s="180"/>
      <c r="CO189" s="180"/>
      <c r="CP189" s="180"/>
      <c r="CQ189" s="180"/>
      <c r="CR189" s="180"/>
      <c r="CS189" s="180"/>
      <c r="CT189" s="180"/>
      <c r="CU189" s="167"/>
      <c r="CV189" s="180"/>
      <c r="CW189" s="180"/>
      <c r="CX189" s="180"/>
      <c r="CY189" s="180"/>
      <c r="CZ189" s="180"/>
      <c r="DA189" s="180"/>
      <c r="DB189" s="180"/>
      <c r="DC189" s="180"/>
      <c r="DD189" s="180"/>
      <c r="DE189" s="180"/>
      <c r="DF189" s="180"/>
      <c r="DG189" s="180"/>
      <c r="DH189" s="180"/>
      <c r="DI189" s="180"/>
      <c r="DJ189" s="180"/>
      <c r="DK189" s="180"/>
      <c r="DL189" s="180"/>
      <c r="DM189" s="180"/>
      <c r="DN189" s="180"/>
      <c r="DO189" s="180"/>
      <c r="DP189" s="180"/>
      <c r="DQ189" s="180"/>
      <c r="DR189" s="180"/>
      <c r="DS189" s="167"/>
      <c r="DT189" s="180"/>
      <c r="DU189" s="180"/>
      <c r="DV189" s="180"/>
      <c r="DW189" s="180"/>
      <c r="DX189" s="164"/>
      <c r="DY189" s="164"/>
      <c r="DZ189" s="164"/>
    </row>
    <row r="190" spans="3:130" x14ac:dyDescent="0.35">
      <c r="C190" s="120">
        <v>42</v>
      </c>
      <c r="E190" s="141" t="str">
        <f>IF(ISBLANK(Calculations!C47), "Z_empty_row_"&amp;C190,Calculations!C47)</f>
        <v/>
      </c>
      <c r="F190" s="140" t="e">
        <f>F$147*(Calculations!$M47/Calculations!$M$5)</f>
        <v>#VALUE!</v>
      </c>
      <c r="G190" s="140" t="e">
        <f>G$147*(Calculations!$M47/Calculations!$M$5)</f>
        <v>#VALUE!</v>
      </c>
      <c r="H190" s="140" t="e">
        <f>H$147*(Calculations!$M47/Calculations!$M$5)</f>
        <v>#VALUE!</v>
      </c>
      <c r="I190" s="140" t="e">
        <f>I$147*(Calculations!$M47/Calculations!$M$5)</f>
        <v>#VALUE!</v>
      </c>
      <c r="J190" s="140" t="e">
        <f>J$147*(Calculations!$M47/Calculations!$M$5)</f>
        <v>#VALUE!</v>
      </c>
      <c r="K190" s="140" t="e">
        <f>K$147*(Calculations!$M47/Calculations!$M$5)</f>
        <v>#VALUE!</v>
      </c>
      <c r="L190" s="140" t="e">
        <f>L$147*(Calculations!$M47/Calculations!$M$5)</f>
        <v>#VALUE!</v>
      </c>
      <c r="M190" s="140" t="e">
        <f>M$147*(Calculations!$M47/Calculations!$M$5)</f>
        <v>#VALUE!</v>
      </c>
      <c r="N190" s="140" t="e">
        <f>N$147*(Calculations!$M47/Calculations!$M$5)</f>
        <v>#VALUE!</v>
      </c>
      <c r="O190" s="140" t="e">
        <f>O$147*(Calculations!$M47/Calculations!$M$5)</f>
        <v>#VALUE!</v>
      </c>
      <c r="P190" s="140" t="e">
        <f>P$147*(Calculations!$M47/Calculations!$M$5)</f>
        <v>#VALUE!</v>
      </c>
      <c r="Q190" s="140" t="e">
        <f>Q$147*(Calculations!$M47/Calculations!$M$5)</f>
        <v>#VALUE!</v>
      </c>
      <c r="Z190" s="97" t="s">
        <v>289</v>
      </c>
      <c r="AB190" s="180"/>
      <c r="AC190" s="180"/>
      <c r="AD190" s="180"/>
      <c r="AE190" s="180"/>
      <c r="AF190" s="180"/>
      <c r="AG190" s="180"/>
      <c r="AH190" s="180"/>
      <c r="AI190" s="180"/>
      <c r="AJ190" s="180"/>
      <c r="AK190" s="180"/>
      <c r="AL190" s="180"/>
      <c r="AM190" s="180"/>
      <c r="AN190" s="180"/>
      <c r="AO190" s="180"/>
      <c r="AP190" s="180"/>
      <c r="AQ190" s="180"/>
      <c r="AR190" s="180"/>
      <c r="AS190" s="180"/>
      <c r="AT190" s="180"/>
      <c r="AU190" s="180"/>
      <c r="AV190" s="180"/>
      <c r="AW190" s="180"/>
      <c r="AX190" s="180"/>
      <c r="AY190" s="167"/>
      <c r="AZ190" s="180"/>
      <c r="BA190" s="180"/>
      <c r="BB190" s="180"/>
      <c r="BC190" s="180"/>
      <c r="BD190" s="180"/>
      <c r="BE190" s="180"/>
      <c r="BF190" s="180"/>
      <c r="BG190" s="180"/>
      <c r="BH190" s="180"/>
      <c r="BI190" s="180"/>
      <c r="BJ190" s="180"/>
      <c r="BK190" s="180"/>
      <c r="BL190" s="180"/>
      <c r="BM190" s="180"/>
      <c r="BN190" s="180"/>
      <c r="BO190" s="180"/>
      <c r="BP190" s="180"/>
      <c r="BQ190" s="180"/>
      <c r="BR190" s="180"/>
      <c r="BS190" s="180"/>
      <c r="BT190" s="180"/>
      <c r="BU190" s="180"/>
      <c r="BV190" s="180"/>
      <c r="BW190" s="167"/>
      <c r="BX190" s="180"/>
      <c r="BY190" s="180"/>
      <c r="BZ190" s="180"/>
      <c r="CA190" s="180"/>
      <c r="CB190" s="180"/>
      <c r="CC190" s="180"/>
      <c r="CD190" s="180"/>
      <c r="CE190" s="180"/>
      <c r="CF190" s="180"/>
      <c r="CG190" s="180"/>
      <c r="CH190" s="180"/>
      <c r="CI190" s="180"/>
      <c r="CJ190" s="180"/>
      <c r="CK190" s="180"/>
      <c r="CL190" s="180"/>
      <c r="CM190" s="180"/>
      <c r="CN190" s="180"/>
      <c r="CO190" s="180"/>
      <c r="CP190" s="180"/>
      <c r="CQ190" s="180"/>
      <c r="CR190" s="180"/>
      <c r="CS190" s="180"/>
      <c r="CT190" s="180"/>
      <c r="CU190" s="167"/>
      <c r="CV190" s="180"/>
      <c r="CW190" s="180"/>
      <c r="CX190" s="180"/>
      <c r="CY190" s="180"/>
      <c r="CZ190" s="180"/>
      <c r="DA190" s="180"/>
      <c r="DB190" s="180"/>
      <c r="DC190" s="180"/>
      <c r="DD190" s="180"/>
      <c r="DE190" s="180"/>
      <c r="DF190" s="180"/>
      <c r="DG190" s="180"/>
      <c r="DH190" s="180"/>
      <c r="DI190" s="180"/>
      <c r="DJ190" s="180"/>
      <c r="DK190" s="180"/>
      <c r="DL190" s="180"/>
      <c r="DM190" s="180"/>
      <c r="DN190" s="180"/>
      <c r="DO190" s="180"/>
      <c r="DP190" s="180"/>
      <c r="DQ190" s="180"/>
      <c r="DR190" s="180"/>
      <c r="DS190" s="167"/>
      <c r="DT190" s="180"/>
      <c r="DU190" s="180"/>
      <c r="DV190" s="180"/>
      <c r="DW190" t="s">
        <v>388</v>
      </c>
      <c r="DX190" s="164"/>
      <c r="DY190" s="164"/>
      <c r="DZ190" s="164"/>
    </row>
    <row r="191" spans="3:130" x14ac:dyDescent="0.35">
      <c r="C191" s="120">
        <v>43</v>
      </c>
      <c r="E191" s="141" t="str">
        <f>IF(ISBLANK(Calculations!C48), "Z_empty_row_"&amp;C191,Calculations!C48)</f>
        <v/>
      </c>
      <c r="F191" s="139" t="e">
        <f>F$147*(Calculations!$M48/Calculations!$M$5)</f>
        <v>#VALUE!</v>
      </c>
      <c r="G191" s="139" t="e">
        <f>G$147*(Calculations!$M48/Calculations!$M$5)</f>
        <v>#VALUE!</v>
      </c>
      <c r="H191" s="139" t="e">
        <f>H$147*(Calculations!$M48/Calculations!$M$5)</f>
        <v>#VALUE!</v>
      </c>
      <c r="I191" s="139" t="e">
        <f>I$147*(Calculations!$M48/Calculations!$M$5)</f>
        <v>#VALUE!</v>
      </c>
      <c r="J191" s="139" t="e">
        <f>J$147*(Calculations!$M48/Calculations!$M$5)</f>
        <v>#VALUE!</v>
      </c>
      <c r="K191" s="139" t="e">
        <f>K$147*(Calculations!$M48/Calculations!$M$5)</f>
        <v>#VALUE!</v>
      </c>
      <c r="L191" s="139" t="e">
        <f>L$147*(Calculations!$M48/Calculations!$M$5)</f>
        <v>#VALUE!</v>
      </c>
      <c r="M191" s="139" t="e">
        <f>M$147*(Calculations!$M48/Calculations!$M$5)</f>
        <v>#VALUE!</v>
      </c>
      <c r="N191" s="139" t="e">
        <f>N$147*(Calculations!$M48/Calculations!$M$5)</f>
        <v>#VALUE!</v>
      </c>
      <c r="O191" s="139" t="e">
        <f>O$147*(Calculations!$M48/Calculations!$M$5)</f>
        <v>#VALUE!</v>
      </c>
      <c r="P191" s="139" t="e">
        <f>P$147*(Calculations!$M48/Calculations!$M$5)</f>
        <v>#VALUE!</v>
      </c>
      <c r="Q191" s="139" t="e">
        <f>Q$147*(Calculations!$M48/Calculations!$M$5)</f>
        <v>#VALUE!</v>
      </c>
      <c r="Y191" s="3"/>
      <c r="Z191" s="97" t="s">
        <v>63</v>
      </c>
      <c r="AB191" s="180"/>
      <c r="AC191" s="180"/>
      <c r="AD191" s="180"/>
      <c r="AE191" s="180"/>
      <c r="AF191" s="180"/>
      <c r="AG191" s="180"/>
      <c r="AH191" s="180"/>
      <c r="AI191" s="180"/>
      <c r="AJ191" s="180"/>
      <c r="AK191" s="180"/>
      <c r="AL191" s="180"/>
      <c r="AM191" s="180"/>
      <c r="AN191" s="180"/>
      <c r="AO191" s="180"/>
      <c r="AP191" s="180"/>
      <c r="AQ191" s="180"/>
      <c r="AR191" s="180"/>
      <c r="AS191" s="180"/>
      <c r="AT191" s="180"/>
      <c r="AU191" s="180"/>
      <c r="AV191" s="180"/>
      <c r="AW191" s="180"/>
      <c r="AX191" s="180"/>
      <c r="AY191" s="167"/>
      <c r="AZ191" s="180"/>
      <c r="BA191" s="180"/>
      <c r="BB191" s="180"/>
      <c r="BC191" s="180"/>
      <c r="BD191" s="180"/>
      <c r="BE191" s="180"/>
      <c r="BF191" s="180"/>
      <c r="BG191" s="180"/>
      <c r="BH191" s="180"/>
      <c r="BI191" s="180"/>
      <c r="BJ191" s="180"/>
      <c r="BK191" s="180"/>
      <c r="BL191" s="180"/>
      <c r="BM191" s="180"/>
      <c r="BN191" s="180"/>
      <c r="BO191" s="180"/>
      <c r="BP191" s="180"/>
      <c r="BQ191" s="180"/>
      <c r="BR191" s="180"/>
      <c r="BS191" s="180"/>
      <c r="BT191" s="180"/>
      <c r="BU191" s="180"/>
      <c r="BV191" s="180"/>
      <c r="BW191" s="167"/>
      <c r="BX191" s="180"/>
      <c r="BY191" s="180"/>
      <c r="BZ191" s="180"/>
      <c r="CA191" s="180"/>
      <c r="CB191" s="180"/>
      <c r="CC191" s="180"/>
      <c r="CD191" s="180"/>
      <c r="CE191" s="180"/>
      <c r="CF191" s="180"/>
      <c r="CG191" s="180"/>
      <c r="CH191" s="180"/>
      <c r="CI191" s="180"/>
      <c r="CJ191" s="180"/>
      <c r="CK191" s="180"/>
      <c r="CL191" s="180"/>
      <c r="CM191" s="180"/>
      <c r="CN191" s="180"/>
      <c r="CO191" s="180"/>
      <c r="CP191" s="180"/>
      <c r="CQ191" s="180"/>
      <c r="CR191" s="180"/>
      <c r="CS191" s="180"/>
      <c r="CT191" s="180"/>
      <c r="CU191" s="167"/>
      <c r="CV191" s="180"/>
      <c r="CW191" s="180"/>
      <c r="CX191" s="180"/>
      <c r="CY191" s="180"/>
      <c r="CZ191" s="180"/>
      <c r="DA191" s="180"/>
      <c r="DB191" s="180"/>
      <c r="DC191" s="180"/>
      <c r="DD191" s="180"/>
      <c r="DE191" s="180"/>
      <c r="DF191" s="180"/>
      <c r="DG191" s="180"/>
      <c r="DH191" s="180"/>
      <c r="DI191" s="180"/>
      <c r="DJ191" s="180"/>
      <c r="DK191" s="180"/>
      <c r="DL191" s="180"/>
      <c r="DM191" s="180"/>
      <c r="DN191" s="180"/>
      <c r="DO191" s="180"/>
      <c r="DP191" s="180"/>
      <c r="DQ191" s="180"/>
      <c r="DR191" s="180"/>
      <c r="DS191" s="167"/>
      <c r="DT191" s="180"/>
      <c r="DU191" s="180"/>
      <c r="DV191" s="180"/>
      <c r="DW191" s="180"/>
      <c r="DX191" s="164"/>
      <c r="DY191" s="164"/>
      <c r="DZ191" s="164"/>
    </row>
    <row r="192" spans="3:130" x14ac:dyDescent="0.35">
      <c r="C192" s="120">
        <v>44</v>
      </c>
      <c r="E192" s="141" t="str">
        <f>IF(ISBLANK(Calculations!C49), "Z_empty_row_"&amp;C192,Calculations!C49)</f>
        <v/>
      </c>
      <c r="F192" s="140" t="e">
        <f>F$147*(Calculations!$M49/Calculations!$M$5)</f>
        <v>#VALUE!</v>
      </c>
      <c r="G192" s="140" t="e">
        <f>G$147*(Calculations!$M49/Calculations!$M$5)</f>
        <v>#VALUE!</v>
      </c>
      <c r="H192" s="140" t="e">
        <f>H$147*(Calculations!$M49/Calculations!$M$5)</f>
        <v>#VALUE!</v>
      </c>
      <c r="I192" s="140" t="e">
        <f>I$147*(Calculations!$M49/Calculations!$M$5)</f>
        <v>#VALUE!</v>
      </c>
      <c r="J192" s="140" t="e">
        <f>J$147*(Calculations!$M49/Calculations!$M$5)</f>
        <v>#VALUE!</v>
      </c>
      <c r="K192" s="140" t="e">
        <f>K$147*(Calculations!$M49/Calculations!$M$5)</f>
        <v>#VALUE!</v>
      </c>
      <c r="L192" s="140" t="e">
        <f>L$147*(Calculations!$M49/Calculations!$M$5)</f>
        <v>#VALUE!</v>
      </c>
      <c r="M192" s="140" t="e">
        <f>M$147*(Calculations!$M49/Calculations!$M$5)</f>
        <v>#VALUE!</v>
      </c>
      <c r="N192" s="140" t="e">
        <f>N$147*(Calculations!$M49/Calculations!$M$5)</f>
        <v>#VALUE!</v>
      </c>
      <c r="O192" s="140" t="e">
        <f>O$147*(Calculations!$M49/Calculations!$M$5)</f>
        <v>#VALUE!</v>
      </c>
      <c r="P192" s="140" t="e">
        <f>P$147*(Calculations!$M49/Calculations!$M$5)</f>
        <v>#VALUE!</v>
      </c>
      <c r="Q192" s="140" t="e">
        <f>Q$147*(Calculations!$M49/Calculations!$M$5)</f>
        <v>#VALUE!</v>
      </c>
      <c r="T192" s="8" t="s">
        <v>293</v>
      </c>
      <c r="U192" s="8"/>
      <c r="V192" s="20"/>
      <c r="W192" s="20"/>
      <c r="X192" s="20"/>
      <c r="Y192" s="2"/>
      <c r="AB192" s="142" t="s">
        <v>294</v>
      </c>
    </row>
    <row r="193" spans="3:130" x14ac:dyDescent="0.35">
      <c r="C193" s="120">
        <v>45</v>
      </c>
      <c r="E193" s="141" t="str">
        <f>IF(ISBLANK(Calculations!C50), "Z_empty_row_"&amp;C193,Calculations!C50)</f>
        <v/>
      </c>
      <c r="F193" s="139" t="e">
        <f>F$147*(Calculations!$M50/Calculations!$M$5)</f>
        <v>#VALUE!</v>
      </c>
      <c r="G193" s="139" t="e">
        <f>G$147*(Calculations!$M50/Calculations!$M$5)</f>
        <v>#VALUE!</v>
      </c>
      <c r="H193" s="139" t="e">
        <f>H$147*(Calculations!$M50/Calculations!$M$5)</f>
        <v>#VALUE!</v>
      </c>
      <c r="I193" s="139" t="e">
        <f>I$147*(Calculations!$M50/Calculations!$M$5)</f>
        <v>#VALUE!</v>
      </c>
      <c r="J193" s="139" t="e">
        <f>J$147*(Calculations!$M50/Calculations!$M$5)</f>
        <v>#VALUE!</v>
      </c>
      <c r="K193" s="139" t="e">
        <f>K$147*(Calculations!$M50/Calculations!$M$5)</f>
        <v>#VALUE!</v>
      </c>
      <c r="L193" s="139" t="e">
        <f>L$147*(Calculations!$M50/Calculations!$M$5)</f>
        <v>#VALUE!</v>
      </c>
      <c r="M193" s="139" t="e">
        <f>M$147*(Calculations!$M50/Calculations!$M$5)</f>
        <v>#VALUE!</v>
      </c>
      <c r="N193" s="139" t="e">
        <f>N$147*(Calculations!$M50/Calculations!$M$5)</f>
        <v>#VALUE!</v>
      </c>
      <c r="O193" s="139" t="e">
        <f>O$147*(Calculations!$M50/Calculations!$M$5)</f>
        <v>#VALUE!</v>
      </c>
      <c r="P193" s="139" t="e">
        <f>P$147*(Calculations!$M50/Calculations!$M$5)</f>
        <v>#VALUE!</v>
      </c>
      <c r="Q193" s="139" t="e">
        <f>Q$147*(Calculations!$M50/Calculations!$M$5)</f>
        <v>#VALUE!</v>
      </c>
      <c r="T193" s="8" t="s">
        <v>295</v>
      </c>
      <c r="U193" s="8"/>
      <c r="V193" s="20" t="s">
        <v>307</v>
      </c>
      <c r="W193" s="20"/>
      <c r="X193" s="20"/>
      <c r="Y193" s="2"/>
      <c r="AA193" s="142" t="s">
        <v>297</v>
      </c>
      <c r="AB193" t="s">
        <v>80</v>
      </c>
      <c r="AC193" t="s">
        <v>82</v>
      </c>
      <c r="AD193" t="s">
        <v>84</v>
      </c>
      <c r="AE193" t="s">
        <v>86</v>
      </c>
      <c r="AF193" t="s">
        <v>89</v>
      </c>
      <c r="AG193" t="s">
        <v>90</v>
      </c>
      <c r="AH193" t="s">
        <v>92</v>
      </c>
      <c r="AI193" t="s">
        <v>94</v>
      </c>
      <c r="AJ193" t="s">
        <v>96</v>
      </c>
      <c r="AK193" t="s">
        <v>99</v>
      </c>
      <c r="AL193" t="s">
        <v>100</v>
      </c>
      <c r="AM193" t="s">
        <v>102</v>
      </c>
      <c r="AN193" t="s">
        <v>104</v>
      </c>
      <c r="AO193" t="s">
        <v>106</v>
      </c>
      <c r="AP193" t="s">
        <v>109</v>
      </c>
      <c r="AQ193" t="s">
        <v>110</v>
      </c>
      <c r="AR193" t="s">
        <v>111</v>
      </c>
      <c r="AS193" t="s">
        <v>113</v>
      </c>
      <c r="AT193" t="s">
        <v>114</v>
      </c>
      <c r="AU193" t="s">
        <v>115</v>
      </c>
      <c r="AV193" t="s">
        <v>116</v>
      </c>
      <c r="AW193" t="s">
        <v>117</v>
      </c>
      <c r="AX193" t="s">
        <v>118</v>
      </c>
      <c r="AY193" t="s">
        <v>119</v>
      </c>
      <c r="AZ193" t="s">
        <v>120</v>
      </c>
      <c r="BA193" t="s">
        <v>121</v>
      </c>
      <c r="BB193" t="s">
        <v>122</v>
      </c>
      <c r="BC193" t="s">
        <v>123</v>
      </c>
      <c r="BD193" t="s">
        <v>124</v>
      </c>
      <c r="BE193" t="s">
        <v>125</v>
      </c>
      <c r="BF193" t="s">
        <v>410</v>
      </c>
      <c r="BG193" t="s">
        <v>411</v>
      </c>
      <c r="BH193" t="s">
        <v>412</v>
      </c>
      <c r="BI193" t="s">
        <v>413</v>
      </c>
      <c r="BJ193" t="s">
        <v>414</v>
      </c>
      <c r="BK193" t="s">
        <v>415</v>
      </c>
      <c r="BL193" t="s">
        <v>416</v>
      </c>
      <c r="BM193" t="s">
        <v>417</v>
      </c>
      <c r="BN193" t="s">
        <v>418</v>
      </c>
      <c r="BO193" t="s">
        <v>419</v>
      </c>
      <c r="BP193" t="s">
        <v>420</v>
      </c>
      <c r="BQ193" t="s">
        <v>421</v>
      </c>
      <c r="BR193" t="s">
        <v>422</v>
      </c>
      <c r="BS193" t="s">
        <v>423</v>
      </c>
      <c r="BT193" t="s">
        <v>424</v>
      </c>
      <c r="BU193" t="s">
        <v>425</v>
      </c>
      <c r="BV193" t="s">
        <v>426</v>
      </c>
      <c r="BW193" t="s">
        <v>427</v>
      </c>
      <c r="BX193" t="s">
        <v>428</v>
      </c>
      <c r="BY193" t="s">
        <v>429</v>
      </c>
      <c r="BZ193" t="s">
        <v>430</v>
      </c>
      <c r="CA193" t="s">
        <v>431</v>
      </c>
      <c r="CB193" t="s">
        <v>432</v>
      </c>
      <c r="CC193" t="s">
        <v>433</v>
      </c>
      <c r="CD193" t="s">
        <v>434</v>
      </c>
      <c r="CE193" t="s">
        <v>435</v>
      </c>
      <c r="CF193" t="s">
        <v>436</v>
      </c>
      <c r="CG193" t="s">
        <v>437</v>
      </c>
      <c r="CH193" t="s">
        <v>438</v>
      </c>
      <c r="CI193" t="s">
        <v>439</v>
      </c>
      <c r="CJ193" t="s">
        <v>440</v>
      </c>
      <c r="CK193" t="s">
        <v>441</v>
      </c>
      <c r="CL193" t="s">
        <v>442</v>
      </c>
      <c r="CM193" t="s">
        <v>443</v>
      </c>
      <c r="CN193" t="s">
        <v>444</v>
      </c>
      <c r="CO193" t="s">
        <v>445</v>
      </c>
      <c r="CP193" t="s">
        <v>446</v>
      </c>
      <c r="CQ193" t="s">
        <v>447</v>
      </c>
      <c r="CR193" t="s">
        <v>448</v>
      </c>
      <c r="CS193" t="s">
        <v>449</v>
      </c>
      <c r="CT193" t="s">
        <v>450</v>
      </c>
      <c r="CU193" t="s">
        <v>451</v>
      </c>
      <c r="CV193" t="s">
        <v>452</v>
      </c>
      <c r="CW193" t="s">
        <v>453</v>
      </c>
      <c r="CX193" t="s">
        <v>454</v>
      </c>
      <c r="CY193" t="s">
        <v>455</v>
      </c>
      <c r="CZ193" t="s">
        <v>456</v>
      </c>
      <c r="DA193" t="s">
        <v>457</v>
      </c>
      <c r="DB193" t="s">
        <v>458</v>
      </c>
      <c r="DC193" t="s">
        <v>459</v>
      </c>
      <c r="DD193" t="s">
        <v>460</v>
      </c>
      <c r="DE193" t="s">
        <v>461</v>
      </c>
      <c r="DF193" t="s">
        <v>462</v>
      </c>
      <c r="DG193" t="s">
        <v>463</v>
      </c>
      <c r="DH193" t="s">
        <v>464</v>
      </c>
      <c r="DI193" t="s">
        <v>465</v>
      </c>
      <c r="DJ193" t="s">
        <v>466</v>
      </c>
      <c r="DK193" t="s">
        <v>467</v>
      </c>
      <c r="DL193" t="s">
        <v>468</v>
      </c>
      <c r="DM193" t="s">
        <v>469</v>
      </c>
      <c r="DN193" t="s">
        <v>470</v>
      </c>
      <c r="DO193" t="s">
        <v>471</v>
      </c>
      <c r="DP193" t="s">
        <v>472</v>
      </c>
      <c r="DQ193" t="s">
        <v>473</v>
      </c>
      <c r="DR193" t="s">
        <v>474</v>
      </c>
      <c r="DS193" t="s">
        <v>475</v>
      </c>
      <c r="DT193" t="s">
        <v>476</v>
      </c>
      <c r="DU193" t="s">
        <v>477</v>
      </c>
      <c r="DV193" t="s">
        <v>478</v>
      </c>
      <c r="DW193" t="s">
        <v>298</v>
      </c>
    </row>
    <row r="194" spans="3:130" x14ac:dyDescent="0.35">
      <c r="C194" s="120">
        <v>46</v>
      </c>
      <c r="E194" s="141" t="str">
        <f>IF(ISBLANK(Calculations!C51), "Z_empty_row_"&amp;C194,Calculations!C51)</f>
        <v/>
      </c>
      <c r="F194" s="140" t="e">
        <f>F$147*(Calculations!$M51/Calculations!$M$5)</f>
        <v>#VALUE!</v>
      </c>
      <c r="G194" s="140" t="e">
        <f>G$147*(Calculations!$M51/Calculations!$M$5)</f>
        <v>#VALUE!</v>
      </c>
      <c r="H194" s="140" t="e">
        <f>H$147*(Calculations!$M51/Calculations!$M$5)</f>
        <v>#VALUE!</v>
      </c>
      <c r="I194" s="140" t="e">
        <f>I$147*(Calculations!$M51/Calculations!$M$5)</f>
        <v>#VALUE!</v>
      </c>
      <c r="J194" s="140" t="e">
        <f>J$147*(Calculations!$M51/Calculations!$M$5)</f>
        <v>#VALUE!</v>
      </c>
      <c r="K194" s="140" t="e">
        <f>K$147*(Calculations!$M51/Calculations!$M$5)</f>
        <v>#VALUE!</v>
      </c>
      <c r="L194" s="140" t="e">
        <f>L$147*(Calculations!$M51/Calculations!$M$5)</f>
        <v>#VALUE!</v>
      </c>
      <c r="M194" s="140" t="e">
        <f>M$147*(Calculations!$M51/Calculations!$M$5)</f>
        <v>#VALUE!</v>
      </c>
      <c r="N194" s="140" t="e">
        <f>N$147*(Calculations!$M51/Calculations!$M$5)</f>
        <v>#VALUE!</v>
      </c>
      <c r="O194" s="140" t="e">
        <f>O$147*(Calculations!$M51/Calculations!$M$5)</f>
        <v>#VALUE!</v>
      </c>
      <c r="P194" s="140" t="e">
        <f>P$147*(Calculations!$M51/Calculations!$M$5)</f>
        <v>#VALUE!</v>
      </c>
      <c r="Q194" s="140" t="e">
        <f>Q$147*(Calculations!$M51/Calculations!$M$5)</f>
        <v>#VALUE!</v>
      </c>
      <c r="T194" s="8" t="str">
        <f>IF(T151="Grand Total",AB149, Calculations!B5)</f>
        <v>Afghanistan</v>
      </c>
      <c r="U194" s="18" t="s">
        <v>65</v>
      </c>
      <c r="V194" s="157">
        <f>IF(T$195="Grand Total",AC194,F369)</f>
        <v>3.4886450182569204</v>
      </c>
      <c r="W194" s="20"/>
      <c r="X194" s="20"/>
      <c r="Y194" s="8"/>
      <c r="AA194" s="1" t="s">
        <v>374</v>
      </c>
      <c r="AB194" s="212">
        <v>3.3887903200114415</v>
      </c>
      <c r="AC194" s="212">
        <v>3.3829285025521649</v>
      </c>
      <c r="AD194" s="212">
        <v>2.9045023225865689</v>
      </c>
      <c r="AE194" s="212">
        <v>1.4776088660321764</v>
      </c>
      <c r="AF194" s="212">
        <v>1.4428038192975263</v>
      </c>
      <c r="AG194" s="212">
        <v>1.3051831910344884</v>
      </c>
      <c r="AH194" s="212">
        <v>1.6404595617418323</v>
      </c>
      <c r="AI194" s="212">
        <v>1.6251685810647367</v>
      </c>
      <c r="AJ194" s="212">
        <v>7.823022162151883</v>
      </c>
      <c r="AK194" s="212">
        <v>8.8801873191994343</v>
      </c>
      <c r="AL194" s="212">
        <v>3.3829285025521649</v>
      </c>
      <c r="AM194" s="212">
        <v>3.8057945653711855</v>
      </c>
      <c r="AN194" s="212">
        <v>2.1722422410037598</v>
      </c>
      <c r="AO194" s="212">
        <v>2.1218846621708161</v>
      </c>
      <c r="AP194" s="212">
        <v>6.5544239736948198</v>
      </c>
      <c r="AQ194" s="212">
        <v>2.3110615094198663</v>
      </c>
      <c r="AR194" s="212">
        <v>3.3829285025521649</v>
      </c>
      <c r="AS194" s="212">
        <v>4.3343771438949608</v>
      </c>
      <c r="AT194" s="212">
        <v>2.8767586016937305</v>
      </c>
      <c r="AU194" s="212">
        <v>6.0258413951710432</v>
      </c>
      <c r="AV194" s="212">
        <v>1.301905069694417</v>
      </c>
      <c r="AW194" s="212">
        <v>1.0571651570475518</v>
      </c>
      <c r="AX194" s="212">
        <v>3.9457576259454705</v>
      </c>
      <c r="AY194" s="212">
        <v>9.1973368663136981</v>
      </c>
      <c r="AZ194" s="212">
        <v>3.4886450182569204</v>
      </c>
      <c r="BA194" s="212">
        <v>2.5371963769141237</v>
      </c>
      <c r="BB194" s="212">
        <v>5.8144083637615331</v>
      </c>
      <c r="BC194" s="212">
        <v>2.4915606873458924</v>
      </c>
      <c r="BD194" s="212">
        <v>4.5997812902056756</v>
      </c>
      <c r="BE194" s="212">
        <v>1.856858020216585</v>
      </c>
      <c r="BF194" s="212">
        <v>0</v>
      </c>
      <c r="BG194" s="212">
        <v>0</v>
      </c>
      <c r="BH194" s="212">
        <v>0</v>
      </c>
      <c r="BI194" s="212">
        <v>0</v>
      </c>
      <c r="BJ194" s="212">
        <v>0</v>
      </c>
      <c r="BK194" s="212">
        <v>0</v>
      </c>
      <c r="BL194" s="212">
        <v>0</v>
      </c>
      <c r="BM194" s="212">
        <v>0</v>
      </c>
      <c r="BN194" s="212">
        <v>0</v>
      </c>
      <c r="BO194" s="212">
        <v>0</v>
      </c>
      <c r="BP194" s="212">
        <v>0</v>
      </c>
      <c r="BQ194" s="212">
        <v>0</v>
      </c>
      <c r="BR194" s="212">
        <v>0</v>
      </c>
      <c r="BS194" s="212">
        <v>0</v>
      </c>
      <c r="BT194" s="212">
        <v>0</v>
      </c>
      <c r="BU194" s="212">
        <v>0</v>
      </c>
      <c r="BV194" s="212">
        <v>0</v>
      </c>
      <c r="BW194" s="212">
        <v>0</v>
      </c>
      <c r="BX194" s="212">
        <v>0</v>
      </c>
      <c r="BY194" s="212">
        <v>0</v>
      </c>
      <c r="BZ194" s="212">
        <v>0</v>
      </c>
      <c r="CA194" s="212">
        <v>0</v>
      </c>
      <c r="CB194" s="212">
        <v>0</v>
      </c>
      <c r="CC194" s="212">
        <v>0</v>
      </c>
      <c r="CD194" s="212">
        <v>0</v>
      </c>
      <c r="CE194" s="212">
        <v>0</v>
      </c>
      <c r="CF194" s="212">
        <v>0</v>
      </c>
      <c r="CG194" s="212">
        <v>0</v>
      </c>
      <c r="CH194" s="212">
        <v>0</v>
      </c>
      <c r="CI194" s="212">
        <v>0</v>
      </c>
      <c r="CJ194" s="212">
        <v>0</v>
      </c>
      <c r="CK194" s="212">
        <v>0</v>
      </c>
      <c r="CL194" s="212">
        <v>0</v>
      </c>
      <c r="CM194" s="212">
        <v>0</v>
      </c>
      <c r="CN194" s="212">
        <v>0</v>
      </c>
      <c r="CO194" s="212">
        <v>0</v>
      </c>
      <c r="CP194" s="212">
        <v>0</v>
      </c>
      <c r="CQ194" s="212">
        <v>0</v>
      </c>
      <c r="CR194" s="212">
        <v>0</v>
      </c>
      <c r="CS194" s="212">
        <v>0</v>
      </c>
      <c r="CT194" s="212">
        <v>0</v>
      </c>
      <c r="CU194" s="212">
        <v>0</v>
      </c>
      <c r="CV194" s="212">
        <v>0</v>
      </c>
      <c r="CW194" s="212">
        <v>0</v>
      </c>
      <c r="CX194" s="212">
        <v>0</v>
      </c>
      <c r="CY194" s="212">
        <v>0</v>
      </c>
      <c r="CZ194" s="212">
        <v>0</v>
      </c>
      <c r="DA194" s="212">
        <v>0</v>
      </c>
      <c r="DB194" s="212">
        <v>0</v>
      </c>
      <c r="DC194" s="212">
        <v>0</v>
      </c>
      <c r="DD194" s="212">
        <v>0</v>
      </c>
      <c r="DE194" s="212">
        <v>0</v>
      </c>
      <c r="DF194" s="212">
        <v>0</v>
      </c>
      <c r="DG194" s="212">
        <v>0</v>
      </c>
      <c r="DH194" s="212">
        <v>0</v>
      </c>
      <c r="DI194" s="212">
        <v>0</v>
      </c>
      <c r="DJ194" s="212">
        <v>0</v>
      </c>
      <c r="DK194" s="212">
        <v>0</v>
      </c>
      <c r="DL194" s="212">
        <v>0</v>
      </c>
      <c r="DM194" s="212">
        <v>0</v>
      </c>
      <c r="DN194" s="212">
        <v>0</v>
      </c>
      <c r="DO194" s="212">
        <v>0</v>
      </c>
      <c r="DP194" s="212">
        <v>0</v>
      </c>
      <c r="DQ194" s="212">
        <v>0</v>
      </c>
      <c r="DR194" s="212">
        <v>0</v>
      </c>
      <c r="DS194" s="212">
        <v>0</v>
      </c>
      <c r="DT194" s="212">
        <v>0</v>
      </c>
      <c r="DU194" s="212">
        <v>0</v>
      </c>
      <c r="DV194" s="212">
        <v>0</v>
      </c>
      <c r="DW194" s="212">
        <v>107.12951021889863</v>
      </c>
    </row>
    <row r="195" spans="3:130" x14ac:dyDescent="0.35">
      <c r="C195" s="120">
        <v>47</v>
      </c>
      <c r="E195" s="141" t="str">
        <f>IF(ISBLANK(Calculations!C52), "Z_empty_row_"&amp;C195,Calculations!C52)</f>
        <v/>
      </c>
      <c r="F195" s="139" t="e">
        <f>F$147*(Calculations!$M52/Calculations!$M$5)</f>
        <v>#VALUE!</v>
      </c>
      <c r="G195" s="139" t="e">
        <f>G$147*(Calculations!$M52/Calculations!$M$5)</f>
        <v>#VALUE!</v>
      </c>
      <c r="H195" s="139" t="e">
        <f>H$147*(Calculations!$M52/Calculations!$M$5)</f>
        <v>#VALUE!</v>
      </c>
      <c r="I195" s="139" t="e">
        <f>I$147*(Calculations!$M52/Calculations!$M$5)</f>
        <v>#VALUE!</v>
      </c>
      <c r="J195" s="139" t="e">
        <f>J$147*(Calculations!$M52/Calculations!$M$5)</f>
        <v>#VALUE!</v>
      </c>
      <c r="K195" s="139" t="e">
        <f>K$147*(Calculations!$M52/Calculations!$M$5)</f>
        <v>#VALUE!</v>
      </c>
      <c r="L195" s="139" t="e">
        <f>L$147*(Calculations!$M52/Calculations!$M$5)</f>
        <v>#VALUE!</v>
      </c>
      <c r="M195" s="139" t="e">
        <f>M$147*(Calculations!$M52/Calculations!$M$5)</f>
        <v>#VALUE!</v>
      </c>
      <c r="N195" s="139" t="e">
        <f>N$147*(Calculations!$M52/Calculations!$M$5)</f>
        <v>#VALUE!</v>
      </c>
      <c r="O195" s="139" t="e">
        <f>O$147*(Calculations!$M52/Calculations!$M$5)</f>
        <v>#VALUE!</v>
      </c>
      <c r="P195" s="139" t="e">
        <f>P$147*(Calculations!$M52/Calculations!$M$5)</f>
        <v>#VALUE!</v>
      </c>
      <c r="Q195" s="139" t="e">
        <f>Q$147*(Calculations!$M52/Calculations!$M$5)</f>
        <v>#VALUE!</v>
      </c>
      <c r="T195" s="8" t="str">
        <f>AC193</f>
        <v>Badghis</v>
      </c>
      <c r="U195" s="18" t="s">
        <v>66</v>
      </c>
      <c r="V195" s="20">
        <f>IF(T$195="Grand Total",AC195,G369)</f>
        <v>3.2190967741935479</v>
      </c>
      <c r="W195" s="20"/>
      <c r="X195" s="20"/>
      <c r="Y195" s="8"/>
      <c r="AA195" s="1" t="s">
        <v>375</v>
      </c>
      <c r="AB195" s="212">
        <v>3.1269572944448463</v>
      </c>
      <c r="AC195" s="212">
        <v>3.1215483870967735</v>
      </c>
      <c r="AD195" s="212">
        <v>2.6800875435436815</v>
      </c>
      <c r="AE195" s="212">
        <v>1.3634422273609694</v>
      </c>
      <c r="AF195" s="212">
        <v>1.3313263734741936</v>
      </c>
      <c r="AG195" s="212">
        <v>1.2043389275788288</v>
      </c>
      <c r="AH195" s="212">
        <v>1.5137103533785765</v>
      </c>
      <c r="AI195" s="212">
        <v>1.4996008219374877</v>
      </c>
      <c r="AJ195" s="212">
        <v>7.2185806451612899</v>
      </c>
      <c r="AK195" s="212">
        <v>8.1940645161290302</v>
      </c>
      <c r="AL195" s="212">
        <v>3.1215483870967735</v>
      </c>
      <c r="AM195" s="212">
        <v>3.5117419354838701</v>
      </c>
      <c r="AN195" s="212">
        <v>2.004405135572092</v>
      </c>
      <c r="AO195" s="212">
        <v>1.957938407450146</v>
      </c>
      <c r="AP195" s="212">
        <v>6.0479999999999983</v>
      </c>
      <c r="AQ195" s="212">
        <v>2.1324986093464671</v>
      </c>
      <c r="AR195" s="212">
        <v>3.1215483870967735</v>
      </c>
      <c r="AS195" s="212">
        <v>3.9994838709677407</v>
      </c>
      <c r="AT195" s="212">
        <v>2.6544874260301818</v>
      </c>
      <c r="AU195" s="212">
        <v>5.5602580645161277</v>
      </c>
      <c r="AV195" s="212">
        <v>1.201314088486283</v>
      </c>
      <c r="AW195" s="212">
        <v>0.97548387096774181</v>
      </c>
      <c r="AX195" s="212">
        <v>3.6408908269426101</v>
      </c>
      <c r="AY195" s="212">
        <v>8.4867096774193538</v>
      </c>
      <c r="AZ195" s="212">
        <v>3.2190967741935479</v>
      </c>
      <c r="BA195" s="212">
        <v>2.3411612903225798</v>
      </c>
      <c r="BB195" s="212">
        <v>5.3651612903225789</v>
      </c>
      <c r="BC195" s="212">
        <v>2.2990516172809268</v>
      </c>
      <c r="BD195" s="212">
        <v>4.2443817114689475</v>
      </c>
      <c r="BE195" s="212">
        <v>1.7133889036383529</v>
      </c>
      <c r="BF195" s="212">
        <v>0</v>
      </c>
      <c r="BG195" s="212">
        <v>0</v>
      </c>
      <c r="BH195" s="212">
        <v>0</v>
      </c>
      <c r="BI195" s="212">
        <v>0</v>
      </c>
      <c r="BJ195" s="212">
        <v>0</v>
      </c>
      <c r="BK195" s="212">
        <v>0</v>
      </c>
      <c r="BL195" s="212">
        <v>0</v>
      </c>
      <c r="BM195" s="212">
        <v>0</v>
      </c>
      <c r="BN195" s="212">
        <v>0</v>
      </c>
      <c r="BO195" s="212">
        <v>0</v>
      </c>
      <c r="BP195" s="212">
        <v>0</v>
      </c>
      <c r="BQ195" s="212">
        <v>0</v>
      </c>
      <c r="BR195" s="212">
        <v>0</v>
      </c>
      <c r="BS195" s="212">
        <v>0</v>
      </c>
      <c r="BT195" s="212">
        <v>0</v>
      </c>
      <c r="BU195" s="212">
        <v>0</v>
      </c>
      <c r="BV195" s="212">
        <v>0</v>
      </c>
      <c r="BW195" s="212">
        <v>0</v>
      </c>
      <c r="BX195" s="212">
        <v>0</v>
      </c>
      <c r="BY195" s="212">
        <v>0</v>
      </c>
      <c r="BZ195" s="212">
        <v>0</v>
      </c>
      <c r="CA195" s="212">
        <v>0</v>
      </c>
      <c r="CB195" s="212">
        <v>0</v>
      </c>
      <c r="CC195" s="212">
        <v>0</v>
      </c>
      <c r="CD195" s="212">
        <v>0</v>
      </c>
      <c r="CE195" s="212">
        <v>0</v>
      </c>
      <c r="CF195" s="212">
        <v>0</v>
      </c>
      <c r="CG195" s="212">
        <v>0</v>
      </c>
      <c r="CH195" s="212">
        <v>0</v>
      </c>
      <c r="CI195" s="212">
        <v>0</v>
      </c>
      <c r="CJ195" s="212">
        <v>0</v>
      </c>
      <c r="CK195" s="212">
        <v>0</v>
      </c>
      <c r="CL195" s="212">
        <v>0</v>
      </c>
      <c r="CM195" s="212">
        <v>0</v>
      </c>
      <c r="CN195" s="212">
        <v>0</v>
      </c>
      <c r="CO195" s="212">
        <v>0</v>
      </c>
      <c r="CP195" s="212">
        <v>0</v>
      </c>
      <c r="CQ195" s="212">
        <v>0</v>
      </c>
      <c r="CR195" s="212">
        <v>0</v>
      </c>
      <c r="CS195" s="212">
        <v>0</v>
      </c>
      <c r="CT195" s="212">
        <v>0</v>
      </c>
      <c r="CU195" s="212">
        <v>0</v>
      </c>
      <c r="CV195" s="212">
        <v>0</v>
      </c>
      <c r="CW195" s="212">
        <v>0</v>
      </c>
      <c r="CX195" s="212">
        <v>0</v>
      </c>
      <c r="CY195" s="212">
        <v>0</v>
      </c>
      <c r="CZ195" s="212">
        <v>0</v>
      </c>
      <c r="DA195" s="212">
        <v>0</v>
      </c>
      <c r="DB195" s="212">
        <v>0</v>
      </c>
      <c r="DC195" s="212">
        <v>0</v>
      </c>
      <c r="DD195" s="212">
        <v>0</v>
      </c>
      <c r="DE195" s="212">
        <v>0</v>
      </c>
      <c r="DF195" s="212">
        <v>0</v>
      </c>
      <c r="DG195" s="212">
        <v>0</v>
      </c>
      <c r="DH195" s="212">
        <v>0</v>
      </c>
      <c r="DI195" s="212">
        <v>0</v>
      </c>
      <c r="DJ195" s="212">
        <v>0</v>
      </c>
      <c r="DK195" s="212">
        <v>0</v>
      </c>
      <c r="DL195" s="212">
        <v>0</v>
      </c>
      <c r="DM195" s="212">
        <v>0</v>
      </c>
      <c r="DN195" s="212">
        <v>0</v>
      </c>
      <c r="DO195" s="212">
        <v>0</v>
      </c>
      <c r="DP195" s="212">
        <v>0</v>
      </c>
      <c r="DQ195" s="212">
        <v>0</v>
      </c>
      <c r="DR195" s="212">
        <v>0</v>
      </c>
      <c r="DS195" s="212">
        <v>0</v>
      </c>
      <c r="DT195" s="212">
        <v>0</v>
      </c>
      <c r="DU195" s="212">
        <v>0</v>
      </c>
      <c r="DV195" s="212">
        <v>0</v>
      </c>
      <c r="DW195" s="212">
        <v>98.852207364708747</v>
      </c>
    </row>
    <row r="196" spans="3:130" x14ac:dyDescent="0.35">
      <c r="C196" s="120">
        <v>48</v>
      </c>
      <c r="E196" s="141" t="str">
        <f>IF(ISBLANK(Calculations!C53), "Z_empty_row_"&amp;C196,Calculations!C53)</f>
        <v/>
      </c>
      <c r="F196" s="140" t="e">
        <f>F$147*(Calculations!$M53/Calculations!$M$5)</f>
        <v>#VALUE!</v>
      </c>
      <c r="G196" s="140" t="e">
        <f>G$147*(Calculations!$M53/Calculations!$M$5)</f>
        <v>#VALUE!</v>
      </c>
      <c r="H196" s="140" t="e">
        <f>H$147*(Calculations!$M53/Calculations!$M$5)</f>
        <v>#VALUE!</v>
      </c>
      <c r="I196" s="140" t="e">
        <f>I$147*(Calculations!$M53/Calculations!$M$5)</f>
        <v>#VALUE!</v>
      </c>
      <c r="J196" s="140" t="e">
        <f>J$147*(Calculations!$M53/Calculations!$M$5)</f>
        <v>#VALUE!</v>
      </c>
      <c r="K196" s="140" t="e">
        <f>K$147*(Calculations!$M53/Calculations!$M$5)</f>
        <v>#VALUE!</v>
      </c>
      <c r="L196" s="140" t="e">
        <f>L$147*(Calculations!$M53/Calculations!$M$5)</f>
        <v>#VALUE!</v>
      </c>
      <c r="M196" s="140" t="e">
        <f>M$147*(Calculations!$M53/Calculations!$M$5)</f>
        <v>#VALUE!</v>
      </c>
      <c r="N196" s="140" t="e">
        <f>N$147*(Calculations!$M53/Calculations!$M$5)</f>
        <v>#VALUE!</v>
      </c>
      <c r="O196" s="140" t="e">
        <f>O$147*(Calculations!$M53/Calculations!$M$5)</f>
        <v>#VALUE!</v>
      </c>
      <c r="P196" s="140" t="e">
        <f>P$147*(Calculations!$M53/Calculations!$M$5)</f>
        <v>#VALUE!</v>
      </c>
      <c r="Q196" s="140" t="e">
        <f>Q$147*(Calculations!$M53/Calculations!$M$5)</f>
        <v>#VALUE!</v>
      </c>
      <c r="T196" s="8"/>
      <c r="U196" s="18" t="s">
        <v>67</v>
      </c>
      <c r="V196" s="20">
        <f>IF(T$195="Grand Total",AC196,H369)</f>
        <v>3.4886450182569204</v>
      </c>
      <c r="W196" s="20"/>
      <c r="X196" s="20"/>
      <c r="Y196" s="8"/>
      <c r="AA196" s="1" t="s">
        <v>376</v>
      </c>
      <c r="AB196" s="212">
        <v>3.3887903200114415</v>
      </c>
      <c r="AC196" s="212">
        <v>3.3829285025521649</v>
      </c>
      <c r="AD196" s="212">
        <v>2.9045023225865689</v>
      </c>
      <c r="AE196" s="212">
        <v>1.4776088660321764</v>
      </c>
      <c r="AF196" s="212">
        <v>1.4428038192975263</v>
      </c>
      <c r="AG196" s="212">
        <v>1.3051831910344884</v>
      </c>
      <c r="AH196" s="212">
        <v>1.6404595617418323</v>
      </c>
      <c r="AI196" s="212">
        <v>1.6251685810647367</v>
      </c>
      <c r="AJ196" s="212">
        <v>7.823022162151883</v>
      </c>
      <c r="AK196" s="212">
        <v>8.8801873191994343</v>
      </c>
      <c r="AL196" s="212">
        <v>3.3829285025521649</v>
      </c>
      <c r="AM196" s="212">
        <v>3.8057945653711855</v>
      </c>
      <c r="AN196" s="212">
        <v>2.1722422410037598</v>
      </c>
      <c r="AO196" s="212">
        <v>2.1218846621708161</v>
      </c>
      <c r="AP196" s="212">
        <v>6.5544239736948198</v>
      </c>
      <c r="AQ196" s="212">
        <v>2.3110615094198663</v>
      </c>
      <c r="AR196" s="212">
        <v>3.3829285025521649</v>
      </c>
      <c r="AS196" s="212">
        <v>4.3343771438949608</v>
      </c>
      <c r="AT196" s="212">
        <v>2.8767586016937305</v>
      </c>
      <c r="AU196" s="212">
        <v>6.0258413951710432</v>
      </c>
      <c r="AV196" s="212">
        <v>1.301905069694417</v>
      </c>
      <c r="AW196" s="212">
        <v>1.0571651570475518</v>
      </c>
      <c r="AX196" s="212">
        <v>3.9457576259454705</v>
      </c>
      <c r="AY196" s="212">
        <v>9.1973368663136981</v>
      </c>
      <c r="AZ196" s="212">
        <v>3.4886450182569204</v>
      </c>
      <c r="BA196" s="212">
        <v>2.5371963769141237</v>
      </c>
      <c r="BB196" s="212">
        <v>5.8144083637615331</v>
      </c>
      <c r="BC196" s="212">
        <v>2.4915606873458924</v>
      </c>
      <c r="BD196" s="212">
        <v>4.5997812902056756</v>
      </c>
      <c r="BE196" s="212">
        <v>1.856858020216585</v>
      </c>
      <c r="BF196" s="212">
        <v>0</v>
      </c>
      <c r="BG196" s="212">
        <v>0</v>
      </c>
      <c r="BH196" s="212">
        <v>0</v>
      </c>
      <c r="BI196" s="212">
        <v>0</v>
      </c>
      <c r="BJ196" s="212">
        <v>0</v>
      </c>
      <c r="BK196" s="212">
        <v>0</v>
      </c>
      <c r="BL196" s="212">
        <v>0</v>
      </c>
      <c r="BM196" s="212">
        <v>0</v>
      </c>
      <c r="BN196" s="212">
        <v>0</v>
      </c>
      <c r="BO196" s="212">
        <v>0</v>
      </c>
      <c r="BP196" s="212">
        <v>0</v>
      </c>
      <c r="BQ196" s="212">
        <v>0</v>
      </c>
      <c r="BR196" s="212">
        <v>0</v>
      </c>
      <c r="BS196" s="212">
        <v>0</v>
      </c>
      <c r="BT196" s="212">
        <v>0</v>
      </c>
      <c r="BU196" s="212">
        <v>0</v>
      </c>
      <c r="BV196" s="212">
        <v>0</v>
      </c>
      <c r="BW196" s="212">
        <v>0</v>
      </c>
      <c r="BX196" s="212">
        <v>0</v>
      </c>
      <c r="BY196" s="212">
        <v>0</v>
      </c>
      <c r="BZ196" s="212">
        <v>0</v>
      </c>
      <c r="CA196" s="212">
        <v>0</v>
      </c>
      <c r="CB196" s="212">
        <v>0</v>
      </c>
      <c r="CC196" s="212">
        <v>0</v>
      </c>
      <c r="CD196" s="212">
        <v>0</v>
      </c>
      <c r="CE196" s="212">
        <v>0</v>
      </c>
      <c r="CF196" s="212">
        <v>0</v>
      </c>
      <c r="CG196" s="212">
        <v>0</v>
      </c>
      <c r="CH196" s="212">
        <v>0</v>
      </c>
      <c r="CI196" s="212">
        <v>0</v>
      </c>
      <c r="CJ196" s="212">
        <v>0</v>
      </c>
      <c r="CK196" s="212">
        <v>0</v>
      </c>
      <c r="CL196" s="212">
        <v>0</v>
      </c>
      <c r="CM196" s="212">
        <v>0</v>
      </c>
      <c r="CN196" s="212">
        <v>0</v>
      </c>
      <c r="CO196" s="212">
        <v>0</v>
      </c>
      <c r="CP196" s="212">
        <v>0</v>
      </c>
      <c r="CQ196" s="212">
        <v>0</v>
      </c>
      <c r="CR196" s="212">
        <v>0</v>
      </c>
      <c r="CS196" s="212">
        <v>0</v>
      </c>
      <c r="CT196" s="212">
        <v>0</v>
      </c>
      <c r="CU196" s="212">
        <v>0</v>
      </c>
      <c r="CV196" s="212">
        <v>0</v>
      </c>
      <c r="CW196" s="212">
        <v>0</v>
      </c>
      <c r="CX196" s="212">
        <v>0</v>
      </c>
      <c r="CY196" s="212">
        <v>0</v>
      </c>
      <c r="CZ196" s="212">
        <v>0</v>
      </c>
      <c r="DA196" s="212">
        <v>0</v>
      </c>
      <c r="DB196" s="212">
        <v>0</v>
      </c>
      <c r="DC196" s="212">
        <v>0</v>
      </c>
      <c r="DD196" s="212">
        <v>0</v>
      </c>
      <c r="DE196" s="212">
        <v>0</v>
      </c>
      <c r="DF196" s="212">
        <v>0</v>
      </c>
      <c r="DG196" s="212">
        <v>0</v>
      </c>
      <c r="DH196" s="212">
        <v>0</v>
      </c>
      <c r="DI196" s="212">
        <v>0</v>
      </c>
      <c r="DJ196" s="212">
        <v>0</v>
      </c>
      <c r="DK196" s="212">
        <v>0</v>
      </c>
      <c r="DL196" s="212">
        <v>0</v>
      </c>
      <c r="DM196" s="212">
        <v>0</v>
      </c>
      <c r="DN196" s="212">
        <v>0</v>
      </c>
      <c r="DO196" s="212">
        <v>0</v>
      </c>
      <c r="DP196" s="212">
        <v>0</v>
      </c>
      <c r="DQ196" s="212">
        <v>0</v>
      </c>
      <c r="DR196" s="212">
        <v>0</v>
      </c>
      <c r="DS196" s="212">
        <v>0</v>
      </c>
      <c r="DT196" s="212">
        <v>0</v>
      </c>
      <c r="DU196" s="212">
        <v>0</v>
      </c>
      <c r="DV196" s="212">
        <v>0</v>
      </c>
      <c r="DW196" s="212">
        <v>107.12951021889863</v>
      </c>
      <c r="DX196" s="180"/>
      <c r="DY196" s="164"/>
      <c r="DZ196" s="164"/>
    </row>
    <row r="197" spans="3:130" x14ac:dyDescent="0.35">
      <c r="C197" s="120">
        <v>49</v>
      </c>
      <c r="E197" s="141" t="str">
        <f>IF(ISBLANK(Calculations!C54), "Z_empty_row_"&amp;C197,Calculations!C54)</f>
        <v/>
      </c>
      <c r="F197" s="139" t="e">
        <f>F$147*(Calculations!$M54/Calculations!$M$5)</f>
        <v>#VALUE!</v>
      </c>
      <c r="G197" s="139" t="e">
        <f>G$147*(Calculations!$M54/Calculations!$M$5)</f>
        <v>#VALUE!</v>
      </c>
      <c r="H197" s="139" t="e">
        <f>H$147*(Calculations!$M54/Calculations!$M$5)</f>
        <v>#VALUE!</v>
      </c>
      <c r="I197" s="139" t="e">
        <f>I$147*(Calculations!$M54/Calculations!$M$5)</f>
        <v>#VALUE!</v>
      </c>
      <c r="J197" s="139" t="e">
        <f>J$147*(Calculations!$M54/Calculations!$M$5)</f>
        <v>#VALUE!</v>
      </c>
      <c r="K197" s="139" t="e">
        <f>K$147*(Calculations!$M54/Calculations!$M$5)</f>
        <v>#VALUE!</v>
      </c>
      <c r="L197" s="139" t="e">
        <f>L$147*(Calculations!$M54/Calculations!$M$5)</f>
        <v>#VALUE!</v>
      </c>
      <c r="M197" s="139" t="e">
        <f>M$147*(Calculations!$M54/Calculations!$M$5)</f>
        <v>#VALUE!</v>
      </c>
      <c r="N197" s="139" t="e">
        <f>N$147*(Calculations!$M54/Calculations!$M$5)</f>
        <v>#VALUE!</v>
      </c>
      <c r="O197" s="139" t="e">
        <f>O$147*(Calculations!$M54/Calculations!$M$5)</f>
        <v>#VALUE!</v>
      </c>
      <c r="P197" s="139" t="e">
        <f>P$147*(Calculations!$M54/Calculations!$M$5)</f>
        <v>#VALUE!</v>
      </c>
      <c r="Q197" s="139" t="e">
        <f>Q$147*(Calculations!$M54/Calculations!$M$5)</f>
        <v>#VALUE!</v>
      </c>
      <c r="T197" s="8"/>
      <c r="U197" s="18" t="s">
        <v>68</v>
      </c>
      <c r="V197" s="20">
        <f>IF(T$195="Grand Total",AC197,I369)</f>
        <v>4.2250645161290317</v>
      </c>
      <c r="W197" s="20"/>
      <c r="X197" s="20"/>
      <c r="Y197" s="8"/>
      <c r="AA197" s="1" t="s">
        <v>377</v>
      </c>
      <c r="AB197" s="212">
        <v>4.104131448958861</v>
      </c>
      <c r="AC197" s="212">
        <v>4.0970322580645151</v>
      </c>
      <c r="AD197" s="212">
        <v>3.5176149009010818</v>
      </c>
      <c r="AE197" s="212">
        <v>1.7895179234112726</v>
      </c>
      <c r="AF197" s="212">
        <v>1.7473658651848789</v>
      </c>
      <c r="AG197" s="212">
        <v>1.5806948424472127</v>
      </c>
      <c r="AH197" s="212">
        <v>1.9867448388093816</v>
      </c>
      <c r="AI197" s="212">
        <v>1.9682260787929524</v>
      </c>
      <c r="AJ197" s="212">
        <v>9.4743870967741923</v>
      </c>
      <c r="AK197" s="212">
        <v>10.754709677419353</v>
      </c>
      <c r="AL197" s="212">
        <v>4.0970322580645151</v>
      </c>
      <c r="AM197" s="212">
        <v>4.6091612903225796</v>
      </c>
      <c r="AN197" s="212">
        <v>2.6307817404383709</v>
      </c>
      <c r="AO197" s="212">
        <v>2.5697941597783167</v>
      </c>
      <c r="AP197" s="212">
        <v>7.9379999999999988</v>
      </c>
      <c r="AQ197" s="212">
        <v>2.7989044247672381</v>
      </c>
      <c r="AR197" s="212">
        <v>4.0970322580645151</v>
      </c>
      <c r="AS197" s="212">
        <v>5.2493225806451598</v>
      </c>
      <c r="AT197" s="212">
        <v>3.4840147466646134</v>
      </c>
      <c r="AU197" s="212">
        <v>7.2978387096774178</v>
      </c>
      <c r="AV197" s="212">
        <v>1.5767247411382463</v>
      </c>
      <c r="AW197" s="212">
        <v>1.2803225806451612</v>
      </c>
      <c r="AX197" s="212">
        <v>4.7786692103621755</v>
      </c>
      <c r="AY197" s="212">
        <v>11.138806451612901</v>
      </c>
      <c r="AZ197" s="212">
        <v>4.2250645161290317</v>
      </c>
      <c r="BA197" s="212">
        <v>3.0727741935483861</v>
      </c>
      <c r="BB197" s="212">
        <v>7.0417741935483855</v>
      </c>
      <c r="BC197" s="212">
        <v>3.0175052476812163</v>
      </c>
      <c r="BD197" s="212">
        <v>5.5707509963029933</v>
      </c>
      <c r="BE197" s="212">
        <v>2.2488229360253382</v>
      </c>
      <c r="BF197" s="212">
        <v>0</v>
      </c>
      <c r="BG197" s="212">
        <v>0</v>
      </c>
      <c r="BH197" s="212">
        <v>0</v>
      </c>
      <c r="BI197" s="212">
        <v>0</v>
      </c>
      <c r="BJ197" s="212">
        <v>0</v>
      </c>
      <c r="BK197" s="212">
        <v>0</v>
      </c>
      <c r="BL197" s="212">
        <v>0</v>
      </c>
      <c r="BM197" s="212">
        <v>0</v>
      </c>
      <c r="BN197" s="212">
        <v>0</v>
      </c>
      <c r="BO197" s="212">
        <v>0</v>
      </c>
      <c r="BP197" s="212">
        <v>0</v>
      </c>
      <c r="BQ197" s="212">
        <v>0</v>
      </c>
      <c r="BR197" s="212">
        <v>0</v>
      </c>
      <c r="BS197" s="212">
        <v>0</v>
      </c>
      <c r="BT197" s="212">
        <v>0</v>
      </c>
      <c r="BU197" s="212">
        <v>0</v>
      </c>
      <c r="BV197" s="212">
        <v>0</v>
      </c>
      <c r="BW197" s="212">
        <v>0</v>
      </c>
      <c r="BX197" s="212">
        <v>0</v>
      </c>
      <c r="BY197" s="212">
        <v>0</v>
      </c>
      <c r="BZ197" s="212">
        <v>0</v>
      </c>
      <c r="CA197" s="212">
        <v>0</v>
      </c>
      <c r="CB197" s="212">
        <v>0</v>
      </c>
      <c r="CC197" s="212">
        <v>0</v>
      </c>
      <c r="CD197" s="212">
        <v>0</v>
      </c>
      <c r="CE197" s="212">
        <v>0</v>
      </c>
      <c r="CF197" s="212">
        <v>0</v>
      </c>
      <c r="CG197" s="212">
        <v>0</v>
      </c>
      <c r="CH197" s="212">
        <v>0</v>
      </c>
      <c r="CI197" s="212">
        <v>0</v>
      </c>
      <c r="CJ197" s="212">
        <v>0</v>
      </c>
      <c r="CK197" s="212">
        <v>0</v>
      </c>
      <c r="CL197" s="212">
        <v>0</v>
      </c>
      <c r="CM197" s="212">
        <v>0</v>
      </c>
      <c r="CN197" s="212">
        <v>0</v>
      </c>
      <c r="CO197" s="212">
        <v>0</v>
      </c>
      <c r="CP197" s="212">
        <v>0</v>
      </c>
      <c r="CQ197" s="212">
        <v>0</v>
      </c>
      <c r="CR197" s="212">
        <v>0</v>
      </c>
      <c r="CS197" s="212">
        <v>0</v>
      </c>
      <c r="CT197" s="212">
        <v>0</v>
      </c>
      <c r="CU197" s="212">
        <v>0</v>
      </c>
      <c r="CV197" s="212">
        <v>0</v>
      </c>
      <c r="CW197" s="212">
        <v>0</v>
      </c>
      <c r="CX197" s="212">
        <v>0</v>
      </c>
      <c r="CY197" s="212">
        <v>0</v>
      </c>
      <c r="CZ197" s="212">
        <v>0</v>
      </c>
      <c r="DA197" s="212">
        <v>0</v>
      </c>
      <c r="DB197" s="212">
        <v>0</v>
      </c>
      <c r="DC197" s="212">
        <v>0</v>
      </c>
      <c r="DD197" s="212">
        <v>0</v>
      </c>
      <c r="DE197" s="212">
        <v>0</v>
      </c>
      <c r="DF197" s="212">
        <v>0</v>
      </c>
      <c r="DG197" s="212">
        <v>0</v>
      </c>
      <c r="DH197" s="212">
        <v>0</v>
      </c>
      <c r="DI197" s="212">
        <v>0</v>
      </c>
      <c r="DJ197" s="212">
        <v>0</v>
      </c>
      <c r="DK197" s="212">
        <v>0</v>
      </c>
      <c r="DL197" s="212">
        <v>0</v>
      </c>
      <c r="DM197" s="212">
        <v>0</v>
      </c>
      <c r="DN197" s="212">
        <v>0</v>
      </c>
      <c r="DO197" s="212">
        <v>0</v>
      </c>
      <c r="DP197" s="212">
        <v>0</v>
      </c>
      <c r="DQ197" s="212">
        <v>0</v>
      </c>
      <c r="DR197" s="212">
        <v>0</v>
      </c>
      <c r="DS197" s="212">
        <v>0</v>
      </c>
      <c r="DT197" s="212">
        <v>0</v>
      </c>
      <c r="DU197" s="212">
        <v>0</v>
      </c>
      <c r="DV197" s="212">
        <v>0</v>
      </c>
      <c r="DW197" s="212">
        <v>129.7435221661803</v>
      </c>
      <c r="DX197" s="180"/>
      <c r="DY197" s="164"/>
      <c r="DZ197" s="164"/>
    </row>
    <row r="198" spans="3:130" x14ac:dyDescent="0.35">
      <c r="C198" s="120">
        <v>50</v>
      </c>
      <c r="E198" s="141" t="str">
        <f>IF(ISBLANK(Calculations!C55), "Z_empty_row_"&amp;C198,Calculations!C55)</f>
        <v/>
      </c>
      <c r="F198" s="140" t="e">
        <f>F$147*(Calculations!$M55/Calculations!$M$5)</f>
        <v>#VALUE!</v>
      </c>
      <c r="G198" s="140" t="e">
        <f>G$147*(Calculations!$M55/Calculations!$M$5)</f>
        <v>#VALUE!</v>
      </c>
      <c r="H198" s="140" t="e">
        <f>H$147*(Calculations!$M55/Calculations!$M$5)</f>
        <v>#VALUE!</v>
      </c>
      <c r="I198" s="140" t="e">
        <f>I$147*(Calculations!$M55/Calculations!$M$5)</f>
        <v>#VALUE!</v>
      </c>
      <c r="J198" s="140" t="e">
        <f>J$147*(Calculations!$M55/Calculations!$M$5)</f>
        <v>#VALUE!</v>
      </c>
      <c r="K198" s="140" t="e">
        <f>K$147*(Calculations!$M55/Calculations!$M$5)</f>
        <v>#VALUE!</v>
      </c>
      <c r="L198" s="140" t="e">
        <f>L$147*(Calculations!$M55/Calculations!$M$5)</f>
        <v>#VALUE!</v>
      </c>
      <c r="M198" s="140" t="e">
        <f>M$147*(Calculations!$M55/Calculations!$M$5)</f>
        <v>#VALUE!</v>
      </c>
      <c r="N198" s="140" t="e">
        <f>N$147*(Calculations!$M55/Calculations!$M$5)</f>
        <v>#VALUE!</v>
      </c>
      <c r="O198" s="140" t="e">
        <f>O$147*(Calculations!$M55/Calculations!$M$5)</f>
        <v>#VALUE!</v>
      </c>
      <c r="P198" s="140" t="e">
        <f>P$147*(Calculations!$M55/Calculations!$M$5)</f>
        <v>#VALUE!</v>
      </c>
      <c r="Q198" s="140" t="e">
        <f>Q$147*(Calculations!$M55/Calculations!$M$5)</f>
        <v>#VALUE!</v>
      </c>
      <c r="T198" s="8"/>
      <c r="U198" s="18" t="s">
        <v>69</v>
      </c>
      <c r="V198" s="20">
        <f>IF(T$195="Grand Total",AC198,J369)</f>
        <v>5.2310322580645154</v>
      </c>
      <c r="W198" s="20"/>
      <c r="X198" s="19"/>
      <c r="Y198" s="8"/>
      <c r="AA198" s="1" t="s">
        <v>378</v>
      </c>
      <c r="AB198" s="212">
        <v>5.0813056034728756</v>
      </c>
      <c r="AC198" s="212">
        <v>5.0725161290322571</v>
      </c>
      <c r="AD198" s="212">
        <v>4.355142258258482</v>
      </c>
      <c r="AE198" s="212">
        <v>2.2155936194615755</v>
      </c>
      <c r="AF198" s="212">
        <v>2.1634053568955647</v>
      </c>
      <c r="AG198" s="212">
        <v>1.9570507573155966</v>
      </c>
      <c r="AH198" s="212">
        <v>2.4597793242401869</v>
      </c>
      <c r="AI198" s="212">
        <v>2.4368513356484174</v>
      </c>
      <c r="AJ198" s="212">
        <v>11.730193548387096</v>
      </c>
      <c r="AK198" s="212">
        <v>13.315354838709675</v>
      </c>
      <c r="AL198" s="212">
        <v>5.0725161290322571</v>
      </c>
      <c r="AM198" s="212">
        <v>5.7065806451612895</v>
      </c>
      <c r="AN198" s="212">
        <v>3.2571583453046498</v>
      </c>
      <c r="AO198" s="212">
        <v>3.1816499121064874</v>
      </c>
      <c r="AP198" s="212">
        <v>9.8279999999999976</v>
      </c>
      <c r="AQ198" s="212">
        <v>3.4653102401880091</v>
      </c>
      <c r="AR198" s="212">
        <v>5.0725161290322571</v>
      </c>
      <c r="AS198" s="212">
        <v>6.4991612903225784</v>
      </c>
      <c r="AT198" s="212">
        <v>4.3135420672990454</v>
      </c>
      <c r="AU198" s="212">
        <v>9.035419354838707</v>
      </c>
      <c r="AV198" s="212">
        <v>1.9521353937902097</v>
      </c>
      <c r="AW198" s="212">
        <v>1.5851612903225805</v>
      </c>
      <c r="AX198" s="212">
        <v>5.9164475937817418</v>
      </c>
      <c r="AY198" s="212">
        <v>13.790903225806449</v>
      </c>
      <c r="AZ198" s="212">
        <v>5.2310322580645154</v>
      </c>
      <c r="BA198" s="212">
        <v>3.8043870967741924</v>
      </c>
      <c r="BB198" s="212">
        <v>8.7183870967741921</v>
      </c>
      <c r="BC198" s="212">
        <v>3.7359588780815058</v>
      </c>
      <c r="BD198" s="212">
        <v>6.89712028113704</v>
      </c>
      <c r="BE198" s="212">
        <v>2.7842569684123237</v>
      </c>
      <c r="BF198" s="212">
        <v>0</v>
      </c>
      <c r="BG198" s="212">
        <v>0</v>
      </c>
      <c r="BH198" s="212">
        <v>0</v>
      </c>
      <c r="BI198" s="212">
        <v>0</v>
      </c>
      <c r="BJ198" s="212">
        <v>0</v>
      </c>
      <c r="BK198" s="212">
        <v>0</v>
      </c>
      <c r="BL198" s="212">
        <v>0</v>
      </c>
      <c r="BM198" s="212">
        <v>0</v>
      </c>
      <c r="BN198" s="212">
        <v>0</v>
      </c>
      <c r="BO198" s="212">
        <v>0</v>
      </c>
      <c r="BP198" s="212">
        <v>0</v>
      </c>
      <c r="BQ198" s="212">
        <v>0</v>
      </c>
      <c r="BR198" s="212">
        <v>0</v>
      </c>
      <c r="BS198" s="212">
        <v>0</v>
      </c>
      <c r="BT198" s="212">
        <v>0</v>
      </c>
      <c r="BU198" s="212">
        <v>0</v>
      </c>
      <c r="BV198" s="212">
        <v>0</v>
      </c>
      <c r="BW198" s="212">
        <v>0</v>
      </c>
      <c r="BX198" s="212">
        <v>0</v>
      </c>
      <c r="BY198" s="212">
        <v>0</v>
      </c>
      <c r="BZ198" s="212">
        <v>0</v>
      </c>
      <c r="CA198" s="212">
        <v>0</v>
      </c>
      <c r="CB198" s="212">
        <v>0</v>
      </c>
      <c r="CC198" s="212">
        <v>0</v>
      </c>
      <c r="CD198" s="212">
        <v>0</v>
      </c>
      <c r="CE198" s="212">
        <v>0</v>
      </c>
      <c r="CF198" s="212">
        <v>0</v>
      </c>
      <c r="CG198" s="212">
        <v>0</v>
      </c>
      <c r="CH198" s="212">
        <v>0</v>
      </c>
      <c r="CI198" s="212">
        <v>0</v>
      </c>
      <c r="CJ198" s="212">
        <v>0</v>
      </c>
      <c r="CK198" s="212">
        <v>0</v>
      </c>
      <c r="CL198" s="212">
        <v>0</v>
      </c>
      <c r="CM198" s="212">
        <v>0</v>
      </c>
      <c r="CN198" s="212">
        <v>0</v>
      </c>
      <c r="CO198" s="212">
        <v>0</v>
      </c>
      <c r="CP198" s="212">
        <v>0</v>
      </c>
      <c r="CQ198" s="212">
        <v>0</v>
      </c>
      <c r="CR198" s="212">
        <v>0</v>
      </c>
      <c r="CS198" s="212">
        <v>0</v>
      </c>
      <c r="CT198" s="212">
        <v>0</v>
      </c>
      <c r="CU198" s="212">
        <v>0</v>
      </c>
      <c r="CV198" s="212">
        <v>0</v>
      </c>
      <c r="CW198" s="212">
        <v>0</v>
      </c>
      <c r="CX198" s="212">
        <v>0</v>
      </c>
      <c r="CY198" s="212">
        <v>0</v>
      </c>
      <c r="CZ198" s="212">
        <v>0</v>
      </c>
      <c r="DA198" s="212">
        <v>0</v>
      </c>
      <c r="DB198" s="212">
        <v>0</v>
      </c>
      <c r="DC198" s="212">
        <v>0</v>
      </c>
      <c r="DD198" s="212">
        <v>0</v>
      </c>
      <c r="DE198" s="212">
        <v>0</v>
      </c>
      <c r="DF198" s="212">
        <v>0</v>
      </c>
      <c r="DG198" s="212">
        <v>0</v>
      </c>
      <c r="DH198" s="212">
        <v>0</v>
      </c>
      <c r="DI198" s="212">
        <v>0</v>
      </c>
      <c r="DJ198" s="212">
        <v>0</v>
      </c>
      <c r="DK198" s="212">
        <v>0</v>
      </c>
      <c r="DL198" s="212">
        <v>0</v>
      </c>
      <c r="DM198" s="212">
        <v>0</v>
      </c>
      <c r="DN198" s="212">
        <v>0</v>
      </c>
      <c r="DO198" s="212">
        <v>0</v>
      </c>
      <c r="DP198" s="212">
        <v>0</v>
      </c>
      <c r="DQ198" s="212">
        <v>0</v>
      </c>
      <c r="DR198" s="212">
        <v>0</v>
      </c>
      <c r="DS198" s="212">
        <v>0</v>
      </c>
      <c r="DT198" s="212">
        <v>0</v>
      </c>
      <c r="DU198" s="212">
        <v>0</v>
      </c>
      <c r="DV198" s="212">
        <v>0</v>
      </c>
      <c r="DW198" s="212">
        <v>160.63483696765178</v>
      </c>
      <c r="DX198" s="180"/>
      <c r="DY198" s="164"/>
      <c r="DZ198" s="164"/>
    </row>
    <row r="199" spans="3:130" x14ac:dyDescent="0.35">
      <c r="C199" s="120">
        <v>51</v>
      </c>
      <c r="E199" s="141" t="str">
        <f>IF(ISBLANK(Calculations!C56), "Z_empty_row_"&amp;C199,Calculations!C56)</f>
        <v/>
      </c>
      <c r="F199" s="139" t="e">
        <f>F$147*(Calculations!$M56/Calculations!$M$5)</f>
        <v>#VALUE!</v>
      </c>
      <c r="G199" s="139" t="e">
        <f>G$147*(Calculations!$M56/Calculations!$M$5)</f>
        <v>#VALUE!</v>
      </c>
      <c r="H199" s="139" t="e">
        <f>H$147*(Calculations!$M56/Calculations!$M$5)</f>
        <v>#VALUE!</v>
      </c>
      <c r="I199" s="139" t="e">
        <f>I$147*(Calculations!$M56/Calculations!$M$5)</f>
        <v>#VALUE!</v>
      </c>
      <c r="J199" s="139" t="e">
        <f>J$147*(Calculations!$M56/Calculations!$M$5)</f>
        <v>#VALUE!</v>
      </c>
      <c r="K199" s="139" t="e">
        <f>K$147*(Calculations!$M56/Calculations!$M$5)</f>
        <v>#VALUE!</v>
      </c>
      <c r="L199" s="139" t="e">
        <f>L$147*(Calculations!$M56/Calculations!$M$5)</f>
        <v>#VALUE!</v>
      </c>
      <c r="M199" s="139" t="e">
        <f>M$147*(Calculations!$M56/Calculations!$M$5)</f>
        <v>#VALUE!</v>
      </c>
      <c r="N199" s="139" t="e">
        <f>N$147*(Calculations!$M56/Calculations!$M$5)</f>
        <v>#VALUE!</v>
      </c>
      <c r="O199" s="139" t="e">
        <f>O$147*(Calculations!$M56/Calculations!$M$5)</f>
        <v>#VALUE!</v>
      </c>
      <c r="P199" s="139" t="e">
        <f>P$147*(Calculations!$M56/Calculations!$M$5)</f>
        <v>#VALUE!</v>
      </c>
      <c r="Q199" s="139" t="e">
        <f>Q$147*(Calculations!$M56/Calculations!$M$5)</f>
        <v>#VALUE!</v>
      </c>
      <c r="T199" s="8"/>
      <c r="U199" s="18" t="s">
        <v>70</v>
      </c>
      <c r="V199" s="20">
        <f>IF(T$195="Grand Total",AC199,K369)</f>
        <v>6.2369999999999992</v>
      </c>
      <c r="W199" s="20"/>
      <c r="X199" s="19"/>
      <c r="Y199" s="8"/>
      <c r="AA199" s="1" t="s">
        <v>379</v>
      </c>
      <c r="AB199" s="212">
        <v>6.0584797579868903</v>
      </c>
      <c r="AC199" s="212">
        <v>6.0479999999999992</v>
      </c>
      <c r="AD199" s="212">
        <v>5.1926696156158823</v>
      </c>
      <c r="AE199" s="212">
        <v>2.6416693155118787</v>
      </c>
      <c r="AF199" s="212">
        <v>2.5794448486062498</v>
      </c>
      <c r="AG199" s="212">
        <v>2.3334066721839806</v>
      </c>
      <c r="AH199" s="212">
        <v>2.9328138096709919</v>
      </c>
      <c r="AI199" s="212">
        <v>2.9054765925038821</v>
      </c>
      <c r="AJ199" s="212">
        <v>13.985999999999999</v>
      </c>
      <c r="AK199" s="212">
        <v>15.875999999999998</v>
      </c>
      <c r="AL199" s="212">
        <v>6.0479999999999992</v>
      </c>
      <c r="AM199" s="212">
        <v>6.8039999999999985</v>
      </c>
      <c r="AN199" s="212">
        <v>3.8835349501709286</v>
      </c>
      <c r="AO199" s="212">
        <v>3.7935056644346581</v>
      </c>
      <c r="AP199" s="212">
        <v>11.717999999999998</v>
      </c>
      <c r="AQ199" s="212">
        <v>4.1317160556087806</v>
      </c>
      <c r="AR199" s="212">
        <v>6.0479999999999992</v>
      </c>
      <c r="AS199" s="212">
        <v>7.7489999999999979</v>
      </c>
      <c r="AT199" s="212">
        <v>5.143069387933477</v>
      </c>
      <c r="AU199" s="212">
        <v>10.772999999999998</v>
      </c>
      <c r="AV199" s="212">
        <v>2.3275460464421731</v>
      </c>
      <c r="AW199" s="212">
        <v>1.89</v>
      </c>
      <c r="AX199" s="212">
        <v>7.0542259772013072</v>
      </c>
      <c r="AY199" s="212">
        <v>16.442999999999998</v>
      </c>
      <c r="AZ199" s="212">
        <v>6.2369999999999992</v>
      </c>
      <c r="BA199" s="212">
        <v>4.5359999999999987</v>
      </c>
      <c r="BB199" s="212">
        <v>10.394999999999998</v>
      </c>
      <c r="BC199" s="212">
        <v>4.4544125084817958</v>
      </c>
      <c r="BD199" s="212">
        <v>8.2234895659710858</v>
      </c>
      <c r="BE199" s="212">
        <v>3.3196910007993088</v>
      </c>
      <c r="BF199" s="212">
        <v>0</v>
      </c>
      <c r="BG199" s="212">
        <v>0</v>
      </c>
      <c r="BH199" s="212">
        <v>0</v>
      </c>
      <c r="BI199" s="212">
        <v>0</v>
      </c>
      <c r="BJ199" s="212">
        <v>0</v>
      </c>
      <c r="BK199" s="212">
        <v>0</v>
      </c>
      <c r="BL199" s="212">
        <v>0</v>
      </c>
      <c r="BM199" s="212">
        <v>0</v>
      </c>
      <c r="BN199" s="212">
        <v>0</v>
      </c>
      <c r="BO199" s="212">
        <v>0</v>
      </c>
      <c r="BP199" s="212">
        <v>0</v>
      </c>
      <c r="BQ199" s="212">
        <v>0</v>
      </c>
      <c r="BR199" s="212">
        <v>0</v>
      </c>
      <c r="BS199" s="212">
        <v>0</v>
      </c>
      <c r="BT199" s="212">
        <v>0</v>
      </c>
      <c r="BU199" s="212">
        <v>0</v>
      </c>
      <c r="BV199" s="212">
        <v>0</v>
      </c>
      <c r="BW199" s="212">
        <v>0</v>
      </c>
      <c r="BX199" s="212">
        <v>0</v>
      </c>
      <c r="BY199" s="212">
        <v>0</v>
      </c>
      <c r="BZ199" s="212">
        <v>0</v>
      </c>
      <c r="CA199" s="212">
        <v>0</v>
      </c>
      <c r="CB199" s="212">
        <v>0</v>
      </c>
      <c r="CC199" s="212">
        <v>0</v>
      </c>
      <c r="CD199" s="212">
        <v>0</v>
      </c>
      <c r="CE199" s="212">
        <v>0</v>
      </c>
      <c r="CF199" s="212">
        <v>0</v>
      </c>
      <c r="CG199" s="212">
        <v>0</v>
      </c>
      <c r="CH199" s="212">
        <v>0</v>
      </c>
      <c r="CI199" s="212">
        <v>0</v>
      </c>
      <c r="CJ199" s="212">
        <v>0</v>
      </c>
      <c r="CK199" s="212">
        <v>0</v>
      </c>
      <c r="CL199" s="212">
        <v>0</v>
      </c>
      <c r="CM199" s="212">
        <v>0</v>
      </c>
      <c r="CN199" s="212">
        <v>0</v>
      </c>
      <c r="CO199" s="212">
        <v>0</v>
      </c>
      <c r="CP199" s="212">
        <v>0</v>
      </c>
      <c r="CQ199" s="212">
        <v>0</v>
      </c>
      <c r="CR199" s="212">
        <v>0</v>
      </c>
      <c r="CS199" s="212">
        <v>0</v>
      </c>
      <c r="CT199" s="212">
        <v>0</v>
      </c>
      <c r="CU199" s="212">
        <v>0</v>
      </c>
      <c r="CV199" s="212">
        <v>0</v>
      </c>
      <c r="CW199" s="212">
        <v>0</v>
      </c>
      <c r="CX199" s="212">
        <v>0</v>
      </c>
      <c r="CY199" s="212">
        <v>0</v>
      </c>
      <c r="CZ199" s="212">
        <v>0</v>
      </c>
      <c r="DA199" s="212">
        <v>0</v>
      </c>
      <c r="DB199" s="212">
        <v>0</v>
      </c>
      <c r="DC199" s="212">
        <v>0</v>
      </c>
      <c r="DD199" s="212">
        <v>0</v>
      </c>
      <c r="DE199" s="212">
        <v>0</v>
      </c>
      <c r="DF199" s="212">
        <v>0</v>
      </c>
      <c r="DG199" s="212">
        <v>0</v>
      </c>
      <c r="DH199" s="212">
        <v>0</v>
      </c>
      <c r="DI199" s="212">
        <v>0</v>
      </c>
      <c r="DJ199" s="212">
        <v>0</v>
      </c>
      <c r="DK199" s="212">
        <v>0</v>
      </c>
      <c r="DL199" s="212">
        <v>0</v>
      </c>
      <c r="DM199" s="212">
        <v>0</v>
      </c>
      <c r="DN199" s="212">
        <v>0</v>
      </c>
      <c r="DO199" s="212">
        <v>0</v>
      </c>
      <c r="DP199" s="212">
        <v>0</v>
      </c>
      <c r="DQ199" s="212">
        <v>0</v>
      </c>
      <c r="DR199" s="212">
        <v>0</v>
      </c>
      <c r="DS199" s="212">
        <v>0</v>
      </c>
      <c r="DT199" s="212">
        <v>0</v>
      </c>
      <c r="DU199" s="212">
        <v>0</v>
      </c>
      <c r="DV199" s="212">
        <v>0</v>
      </c>
      <c r="DW199" s="212">
        <v>191.52615176912323</v>
      </c>
      <c r="DX199" s="180"/>
      <c r="DY199" s="164"/>
      <c r="DZ199" s="164"/>
    </row>
    <row r="200" spans="3:130" x14ac:dyDescent="0.35">
      <c r="C200" s="120">
        <v>52</v>
      </c>
      <c r="E200" s="141" t="str">
        <f>IF(ISBLANK(Calculations!C57), "Z_empty_row_"&amp;C200,Calculations!C57)</f>
        <v/>
      </c>
      <c r="F200" s="140" t="e">
        <f>F$147*(Calculations!$M57/Calculations!$M$5)</f>
        <v>#VALUE!</v>
      </c>
      <c r="G200" s="140" t="e">
        <f>G$147*(Calculations!$M57/Calculations!$M$5)</f>
        <v>#VALUE!</v>
      </c>
      <c r="H200" s="140" t="e">
        <f>H$147*(Calculations!$M57/Calculations!$M$5)</f>
        <v>#VALUE!</v>
      </c>
      <c r="I200" s="140" t="e">
        <f>I$147*(Calculations!$M57/Calculations!$M$5)</f>
        <v>#VALUE!</v>
      </c>
      <c r="J200" s="140" t="e">
        <f>J$147*(Calculations!$M57/Calculations!$M$5)</f>
        <v>#VALUE!</v>
      </c>
      <c r="K200" s="140" t="e">
        <f>K$147*(Calculations!$M57/Calculations!$M$5)</f>
        <v>#VALUE!</v>
      </c>
      <c r="L200" s="140" t="e">
        <f>L$147*(Calculations!$M57/Calculations!$M$5)</f>
        <v>#VALUE!</v>
      </c>
      <c r="M200" s="140" t="e">
        <f>M$147*(Calculations!$M57/Calculations!$M$5)</f>
        <v>#VALUE!</v>
      </c>
      <c r="N200" s="140" t="e">
        <f>N$147*(Calculations!$M57/Calculations!$M$5)</f>
        <v>#VALUE!</v>
      </c>
      <c r="O200" s="140" t="e">
        <f>O$147*(Calculations!$M57/Calculations!$M$5)</f>
        <v>#VALUE!</v>
      </c>
      <c r="P200" s="140" t="e">
        <f>P$147*(Calculations!$M57/Calculations!$M$5)</f>
        <v>#VALUE!</v>
      </c>
      <c r="Q200" s="140" t="e">
        <f>Q$147*(Calculations!$M57/Calculations!$M$5)</f>
        <v>#VALUE!</v>
      </c>
      <c r="T200" s="8"/>
      <c r="U200" s="18" t="s">
        <v>71</v>
      </c>
      <c r="V200" s="20">
        <f>IF(T$195="Grand Total",AC200,L369)</f>
        <v>6.9734194978721105</v>
      </c>
      <c r="W200" s="20"/>
      <c r="X200" s="19"/>
      <c r="Y200" s="2"/>
      <c r="AA200" s="1" t="s">
        <v>380</v>
      </c>
      <c r="AB200" s="212">
        <v>6.7738208869343097</v>
      </c>
      <c r="AC200" s="212">
        <v>6.7621037555123493</v>
      </c>
      <c r="AD200" s="212">
        <v>5.805782193930396</v>
      </c>
      <c r="AE200" s="212">
        <v>2.9535783728909744</v>
      </c>
      <c r="AF200" s="212">
        <v>2.8840068944936026</v>
      </c>
      <c r="AG200" s="212">
        <v>2.6089183235967051</v>
      </c>
      <c r="AH200" s="212">
        <v>3.2790990867385412</v>
      </c>
      <c r="AI200" s="212">
        <v>3.248534090232098</v>
      </c>
      <c r="AJ200" s="212">
        <v>15.63736493462231</v>
      </c>
      <c r="AK200" s="212">
        <v>17.750522358219918</v>
      </c>
      <c r="AL200" s="212">
        <v>6.7621037555123493</v>
      </c>
      <c r="AM200" s="212">
        <v>7.607366724951393</v>
      </c>
      <c r="AN200" s="212">
        <v>4.3420744496055397</v>
      </c>
      <c r="AO200" s="212">
        <v>4.2414151620421583</v>
      </c>
      <c r="AP200" s="212">
        <v>13.101576026305176</v>
      </c>
      <c r="AQ200" s="212">
        <v>4.6195589709561524</v>
      </c>
      <c r="AR200" s="212">
        <v>6.7621037555123493</v>
      </c>
      <c r="AS200" s="212">
        <v>8.6639454367501969</v>
      </c>
      <c r="AT200" s="212">
        <v>5.7503255329043608</v>
      </c>
      <c r="AU200" s="212">
        <v>12.044997314506372</v>
      </c>
      <c r="AV200" s="212">
        <v>2.6023657178860025</v>
      </c>
      <c r="AW200" s="212">
        <v>2.1131574235976092</v>
      </c>
      <c r="AX200" s="212">
        <v>7.8871375616180126</v>
      </c>
      <c r="AY200" s="212">
        <v>18.3844695852992</v>
      </c>
      <c r="AZ200" s="212">
        <v>6.9734194978721105</v>
      </c>
      <c r="BA200" s="212">
        <v>5.0715778166342611</v>
      </c>
      <c r="BB200" s="212">
        <v>11.622365829786849</v>
      </c>
      <c r="BC200" s="212">
        <v>4.9803570688171197</v>
      </c>
      <c r="BD200" s="212">
        <v>9.1944592720684035</v>
      </c>
      <c r="BE200" s="212">
        <v>3.7116559166080623</v>
      </c>
      <c r="BF200" s="212">
        <v>0</v>
      </c>
      <c r="BG200" s="212">
        <v>0</v>
      </c>
      <c r="BH200" s="212">
        <v>0</v>
      </c>
      <c r="BI200" s="212">
        <v>0</v>
      </c>
      <c r="BJ200" s="212">
        <v>0</v>
      </c>
      <c r="BK200" s="212">
        <v>0</v>
      </c>
      <c r="BL200" s="212">
        <v>0</v>
      </c>
      <c r="BM200" s="212">
        <v>0</v>
      </c>
      <c r="BN200" s="212">
        <v>0</v>
      </c>
      <c r="BO200" s="212">
        <v>0</v>
      </c>
      <c r="BP200" s="212">
        <v>0</v>
      </c>
      <c r="BQ200" s="212">
        <v>0</v>
      </c>
      <c r="BR200" s="212">
        <v>0</v>
      </c>
      <c r="BS200" s="212">
        <v>0</v>
      </c>
      <c r="BT200" s="212">
        <v>0</v>
      </c>
      <c r="BU200" s="212">
        <v>0</v>
      </c>
      <c r="BV200" s="212">
        <v>0</v>
      </c>
      <c r="BW200" s="212">
        <v>0</v>
      </c>
      <c r="BX200" s="212">
        <v>0</v>
      </c>
      <c r="BY200" s="212">
        <v>0</v>
      </c>
      <c r="BZ200" s="212">
        <v>0</v>
      </c>
      <c r="CA200" s="212">
        <v>0</v>
      </c>
      <c r="CB200" s="212">
        <v>0</v>
      </c>
      <c r="CC200" s="212">
        <v>0</v>
      </c>
      <c r="CD200" s="212">
        <v>0</v>
      </c>
      <c r="CE200" s="212">
        <v>0</v>
      </c>
      <c r="CF200" s="212">
        <v>0</v>
      </c>
      <c r="CG200" s="212">
        <v>0</v>
      </c>
      <c r="CH200" s="212">
        <v>0</v>
      </c>
      <c r="CI200" s="212">
        <v>0</v>
      </c>
      <c r="CJ200" s="212">
        <v>0</v>
      </c>
      <c r="CK200" s="212">
        <v>0</v>
      </c>
      <c r="CL200" s="212">
        <v>0</v>
      </c>
      <c r="CM200" s="212">
        <v>0</v>
      </c>
      <c r="CN200" s="212">
        <v>0</v>
      </c>
      <c r="CO200" s="212">
        <v>0</v>
      </c>
      <c r="CP200" s="212">
        <v>0</v>
      </c>
      <c r="CQ200" s="212">
        <v>0</v>
      </c>
      <c r="CR200" s="212">
        <v>0</v>
      </c>
      <c r="CS200" s="212">
        <v>0</v>
      </c>
      <c r="CT200" s="212">
        <v>0</v>
      </c>
      <c r="CU200" s="212">
        <v>0</v>
      </c>
      <c r="CV200" s="212">
        <v>0</v>
      </c>
      <c r="CW200" s="212">
        <v>0</v>
      </c>
      <c r="CX200" s="212">
        <v>0</v>
      </c>
      <c r="CY200" s="212">
        <v>0</v>
      </c>
      <c r="CZ200" s="212">
        <v>0</v>
      </c>
      <c r="DA200" s="212">
        <v>0</v>
      </c>
      <c r="DB200" s="212">
        <v>0</v>
      </c>
      <c r="DC200" s="212">
        <v>0</v>
      </c>
      <c r="DD200" s="212">
        <v>0</v>
      </c>
      <c r="DE200" s="212">
        <v>0</v>
      </c>
      <c r="DF200" s="212">
        <v>0</v>
      </c>
      <c r="DG200" s="212">
        <v>0</v>
      </c>
      <c r="DH200" s="212">
        <v>0</v>
      </c>
      <c r="DI200" s="212">
        <v>0</v>
      </c>
      <c r="DJ200" s="212">
        <v>0</v>
      </c>
      <c r="DK200" s="212">
        <v>0</v>
      </c>
      <c r="DL200" s="212">
        <v>0</v>
      </c>
      <c r="DM200" s="212">
        <v>0</v>
      </c>
      <c r="DN200" s="212">
        <v>0</v>
      </c>
      <c r="DO200" s="212">
        <v>0</v>
      </c>
      <c r="DP200" s="212">
        <v>0</v>
      </c>
      <c r="DQ200" s="212">
        <v>0</v>
      </c>
      <c r="DR200" s="212">
        <v>0</v>
      </c>
      <c r="DS200" s="212">
        <v>0</v>
      </c>
      <c r="DT200" s="212">
        <v>0</v>
      </c>
      <c r="DU200" s="212">
        <v>0</v>
      </c>
      <c r="DV200" s="212">
        <v>0</v>
      </c>
      <c r="DW200" s="212">
        <v>214.14016371640486</v>
      </c>
      <c r="DX200" s="180"/>
      <c r="DY200" s="164"/>
      <c r="DZ200" s="164"/>
    </row>
    <row r="201" spans="3:130" x14ac:dyDescent="0.35">
      <c r="C201" s="120">
        <v>53</v>
      </c>
      <c r="E201" s="141" t="str">
        <f>IF(ISBLANK(Calculations!C58), "Z_empty_row_"&amp;C201,Calculations!C58)</f>
        <v/>
      </c>
      <c r="F201" s="139" t="e">
        <f>F$147*(Calculations!$M58/Calculations!$M$5)</f>
        <v>#VALUE!</v>
      </c>
      <c r="G201" s="139" t="e">
        <f>G$147*(Calculations!$M58/Calculations!$M$5)</f>
        <v>#VALUE!</v>
      </c>
      <c r="H201" s="139" t="e">
        <f>H$147*(Calculations!$M58/Calculations!$M$5)</f>
        <v>#VALUE!</v>
      </c>
      <c r="I201" s="139" t="e">
        <f>I$147*(Calculations!$M58/Calculations!$M$5)</f>
        <v>#VALUE!</v>
      </c>
      <c r="J201" s="139" t="e">
        <f>J$147*(Calculations!$M58/Calculations!$M$5)</f>
        <v>#VALUE!</v>
      </c>
      <c r="K201" s="139" t="e">
        <f>K$147*(Calculations!$M58/Calculations!$M$5)</f>
        <v>#VALUE!</v>
      </c>
      <c r="L201" s="139" t="e">
        <f>L$147*(Calculations!$M58/Calculations!$M$5)</f>
        <v>#VALUE!</v>
      </c>
      <c r="M201" s="139" t="e">
        <f>M$147*(Calculations!$M58/Calculations!$M$5)</f>
        <v>#VALUE!</v>
      </c>
      <c r="N201" s="139" t="e">
        <f>N$147*(Calculations!$M58/Calculations!$M$5)</f>
        <v>#VALUE!</v>
      </c>
      <c r="O201" s="139" t="e">
        <f>O$147*(Calculations!$M58/Calculations!$M$5)</f>
        <v>#VALUE!</v>
      </c>
      <c r="P201" s="139" t="e">
        <f>P$147*(Calculations!$M58/Calculations!$M$5)</f>
        <v>#VALUE!</v>
      </c>
      <c r="Q201" s="139" t="e">
        <f>Q$147*(Calculations!$M58/Calculations!$M$5)</f>
        <v>#VALUE!</v>
      </c>
      <c r="T201" s="8"/>
      <c r="U201" s="18" t="s">
        <v>72</v>
      </c>
      <c r="V201" s="20">
        <f>IF(T$195="Grand Total",AC201,M369)</f>
        <v>7.242967741935483</v>
      </c>
      <c r="W201" s="20"/>
      <c r="X201" s="19"/>
      <c r="Y201" s="5"/>
      <c r="AA201" s="1" t="s">
        <v>381</v>
      </c>
      <c r="AB201" s="212">
        <v>7.035653912500905</v>
      </c>
      <c r="AC201" s="212">
        <v>7.0234838709677403</v>
      </c>
      <c r="AD201" s="212">
        <v>6.0301969729732834</v>
      </c>
      <c r="AE201" s="212">
        <v>3.0677450115621814</v>
      </c>
      <c r="AF201" s="212">
        <v>2.9954843403169353</v>
      </c>
      <c r="AG201" s="212">
        <v>2.7097625870523645</v>
      </c>
      <c r="AH201" s="212">
        <v>3.405848295101797</v>
      </c>
      <c r="AI201" s="212">
        <v>3.3741018493593473</v>
      </c>
      <c r="AJ201" s="212">
        <v>16.241806451612902</v>
      </c>
      <c r="AK201" s="212">
        <v>18.436645161290318</v>
      </c>
      <c r="AL201" s="212">
        <v>7.0234838709677403</v>
      </c>
      <c r="AM201" s="212">
        <v>7.9014193548387084</v>
      </c>
      <c r="AN201" s="212">
        <v>4.5099115550372071</v>
      </c>
      <c r="AO201" s="212">
        <v>4.4053614167628288</v>
      </c>
      <c r="AP201" s="212">
        <v>13.607999999999997</v>
      </c>
      <c r="AQ201" s="212">
        <v>4.7981218710295517</v>
      </c>
      <c r="AR201" s="212">
        <v>7.0234838709677403</v>
      </c>
      <c r="AS201" s="212">
        <v>8.9988387096774165</v>
      </c>
      <c r="AT201" s="212">
        <v>5.9725967085679095</v>
      </c>
      <c r="AU201" s="212">
        <v>12.510580645161287</v>
      </c>
      <c r="AV201" s="212">
        <v>2.7029566990941367</v>
      </c>
      <c r="AW201" s="212">
        <v>2.1948387096774193</v>
      </c>
      <c r="AX201" s="212">
        <v>8.1920043606208726</v>
      </c>
      <c r="AY201" s="212">
        <v>19.095096774193546</v>
      </c>
      <c r="AZ201" s="212">
        <v>7.242967741935483</v>
      </c>
      <c r="BA201" s="212">
        <v>5.267612903225805</v>
      </c>
      <c r="BB201" s="212">
        <v>12.071612903225803</v>
      </c>
      <c r="BC201" s="212">
        <v>5.1728661388820854</v>
      </c>
      <c r="BD201" s="212">
        <v>9.5498588508051316</v>
      </c>
      <c r="BE201" s="212">
        <v>3.8551250331862943</v>
      </c>
      <c r="BF201" s="212">
        <v>0</v>
      </c>
      <c r="BG201" s="212">
        <v>0</v>
      </c>
      <c r="BH201" s="212">
        <v>0</v>
      </c>
      <c r="BI201" s="212">
        <v>0</v>
      </c>
      <c r="BJ201" s="212">
        <v>0</v>
      </c>
      <c r="BK201" s="212">
        <v>0</v>
      </c>
      <c r="BL201" s="212">
        <v>0</v>
      </c>
      <c r="BM201" s="212">
        <v>0</v>
      </c>
      <c r="BN201" s="212">
        <v>0</v>
      </c>
      <c r="BO201" s="212">
        <v>0</v>
      </c>
      <c r="BP201" s="212">
        <v>0</v>
      </c>
      <c r="BQ201" s="212">
        <v>0</v>
      </c>
      <c r="BR201" s="212">
        <v>0</v>
      </c>
      <c r="BS201" s="212">
        <v>0</v>
      </c>
      <c r="BT201" s="212">
        <v>0</v>
      </c>
      <c r="BU201" s="212">
        <v>0</v>
      </c>
      <c r="BV201" s="212">
        <v>0</v>
      </c>
      <c r="BW201" s="212">
        <v>0</v>
      </c>
      <c r="BX201" s="212">
        <v>0</v>
      </c>
      <c r="BY201" s="212">
        <v>0</v>
      </c>
      <c r="BZ201" s="212">
        <v>0</v>
      </c>
      <c r="CA201" s="212">
        <v>0</v>
      </c>
      <c r="CB201" s="212">
        <v>0</v>
      </c>
      <c r="CC201" s="212">
        <v>0</v>
      </c>
      <c r="CD201" s="212">
        <v>0</v>
      </c>
      <c r="CE201" s="212">
        <v>0</v>
      </c>
      <c r="CF201" s="212">
        <v>0</v>
      </c>
      <c r="CG201" s="212">
        <v>0</v>
      </c>
      <c r="CH201" s="212">
        <v>0</v>
      </c>
      <c r="CI201" s="212">
        <v>0</v>
      </c>
      <c r="CJ201" s="212">
        <v>0</v>
      </c>
      <c r="CK201" s="212">
        <v>0</v>
      </c>
      <c r="CL201" s="212">
        <v>0</v>
      </c>
      <c r="CM201" s="212">
        <v>0</v>
      </c>
      <c r="CN201" s="212">
        <v>0</v>
      </c>
      <c r="CO201" s="212">
        <v>0</v>
      </c>
      <c r="CP201" s="212">
        <v>0</v>
      </c>
      <c r="CQ201" s="212">
        <v>0</v>
      </c>
      <c r="CR201" s="212">
        <v>0</v>
      </c>
      <c r="CS201" s="212">
        <v>0</v>
      </c>
      <c r="CT201" s="212">
        <v>0</v>
      </c>
      <c r="CU201" s="212">
        <v>0</v>
      </c>
      <c r="CV201" s="212">
        <v>0</v>
      </c>
      <c r="CW201" s="212">
        <v>0</v>
      </c>
      <c r="CX201" s="212">
        <v>0</v>
      </c>
      <c r="CY201" s="212">
        <v>0</v>
      </c>
      <c r="CZ201" s="212">
        <v>0</v>
      </c>
      <c r="DA201" s="212">
        <v>0</v>
      </c>
      <c r="DB201" s="212">
        <v>0</v>
      </c>
      <c r="DC201" s="212">
        <v>0</v>
      </c>
      <c r="DD201" s="212">
        <v>0</v>
      </c>
      <c r="DE201" s="212">
        <v>0</v>
      </c>
      <c r="DF201" s="212">
        <v>0</v>
      </c>
      <c r="DG201" s="212">
        <v>0</v>
      </c>
      <c r="DH201" s="212">
        <v>0</v>
      </c>
      <c r="DI201" s="212">
        <v>0</v>
      </c>
      <c r="DJ201" s="212">
        <v>0</v>
      </c>
      <c r="DK201" s="212">
        <v>0</v>
      </c>
      <c r="DL201" s="212">
        <v>0</v>
      </c>
      <c r="DM201" s="212">
        <v>0</v>
      </c>
      <c r="DN201" s="212">
        <v>0</v>
      </c>
      <c r="DO201" s="212">
        <v>0</v>
      </c>
      <c r="DP201" s="212">
        <v>0</v>
      </c>
      <c r="DQ201" s="212">
        <v>0</v>
      </c>
      <c r="DR201" s="212">
        <v>0</v>
      </c>
      <c r="DS201" s="212">
        <v>0</v>
      </c>
      <c r="DT201" s="212">
        <v>0</v>
      </c>
      <c r="DU201" s="212">
        <v>0</v>
      </c>
      <c r="DV201" s="212">
        <v>0</v>
      </c>
      <c r="DW201" s="212">
        <v>222.41746657059468</v>
      </c>
      <c r="DX201" s="180"/>
      <c r="DY201" s="164"/>
      <c r="DZ201" s="164"/>
    </row>
    <row r="202" spans="3:130" x14ac:dyDescent="0.35">
      <c r="C202" s="120">
        <v>54</v>
      </c>
      <c r="E202" s="141" t="str">
        <f>IF(ISBLANK(Calculations!C59), "Z_empty_row_"&amp;C202,Calculations!C59)</f>
        <v/>
      </c>
      <c r="F202" s="140" t="e">
        <f>F$147*(Calculations!$M59/Calculations!$M$5)</f>
        <v>#VALUE!</v>
      </c>
      <c r="G202" s="140" t="e">
        <f>G$147*(Calculations!$M59/Calculations!$M$5)</f>
        <v>#VALUE!</v>
      </c>
      <c r="H202" s="140" t="e">
        <f>H$147*(Calculations!$M59/Calculations!$M$5)</f>
        <v>#VALUE!</v>
      </c>
      <c r="I202" s="140" t="e">
        <f>I$147*(Calculations!$M59/Calculations!$M$5)</f>
        <v>#VALUE!</v>
      </c>
      <c r="J202" s="140" t="e">
        <f>J$147*(Calculations!$M59/Calculations!$M$5)</f>
        <v>#VALUE!</v>
      </c>
      <c r="K202" s="140" t="e">
        <f>K$147*(Calculations!$M59/Calculations!$M$5)</f>
        <v>#VALUE!</v>
      </c>
      <c r="L202" s="140" t="e">
        <f>L$147*(Calculations!$M59/Calculations!$M$5)</f>
        <v>#VALUE!</v>
      </c>
      <c r="M202" s="140" t="e">
        <f>M$147*(Calculations!$M59/Calculations!$M$5)</f>
        <v>#VALUE!</v>
      </c>
      <c r="N202" s="140" t="e">
        <f>N$147*(Calculations!$M59/Calculations!$M$5)</f>
        <v>#VALUE!</v>
      </c>
      <c r="O202" s="140" t="e">
        <f>O$147*(Calculations!$M59/Calculations!$M$5)</f>
        <v>#VALUE!</v>
      </c>
      <c r="P202" s="140" t="e">
        <f>P$147*(Calculations!$M59/Calculations!$M$5)</f>
        <v>#VALUE!</v>
      </c>
      <c r="Q202" s="140" t="e">
        <f>Q$147*(Calculations!$M59/Calculations!$M$5)</f>
        <v>#VALUE!</v>
      </c>
      <c r="T202" s="8"/>
      <c r="U202" s="18" t="s">
        <v>73</v>
      </c>
      <c r="V202" s="20">
        <f>IF(T$195="Grand Total",AC202,N369)</f>
        <v>6.9734194978721105</v>
      </c>
      <c r="W202" s="20"/>
      <c r="X202" s="19"/>
      <c r="Y202" s="6"/>
      <c r="AA202" s="1" t="s">
        <v>382</v>
      </c>
      <c r="AB202" s="212">
        <v>6.7738208869343097</v>
      </c>
      <c r="AC202" s="212">
        <v>6.7621037555123493</v>
      </c>
      <c r="AD202" s="212">
        <v>5.805782193930396</v>
      </c>
      <c r="AE202" s="212">
        <v>2.9535783728909744</v>
      </c>
      <c r="AF202" s="212">
        <v>2.8840068944936026</v>
      </c>
      <c r="AG202" s="212">
        <v>2.6089183235967051</v>
      </c>
      <c r="AH202" s="212">
        <v>3.2790990867385412</v>
      </c>
      <c r="AI202" s="212">
        <v>3.248534090232098</v>
      </c>
      <c r="AJ202" s="212">
        <v>15.63736493462231</v>
      </c>
      <c r="AK202" s="212">
        <v>17.750522358219918</v>
      </c>
      <c r="AL202" s="212">
        <v>6.7621037555123493</v>
      </c>
      <c r="AM202" s="212">
        <v>7.607366724951393</v>
      </c>
      <c r="AN202" s="212">
        <v>4.3420744496055397</v>
      </c>
      <c r="AO202" s="212">
        <v>4.2414151620421583</v>
      </c>
      <c r="AP202" s="212">
        <v>13.101576026305176</v>
      </c>
      <c r="AQ202" s="212">
        <v>4.6195589709561524</v>
      </c>
      <c r="AR202" s="212">
        <v>6.7621037555123493</v>
      </c>
      <c r="AS202" s="212">
        <v>8.6639454367501969</v>
      </c>
      <c r="AT202" s="212">
        <v>5.7503255329043608</v>
      </c>
      <c r="AU202" s="212">
        <v>12.044997314506372</v>
      </c>
      <c r="AV202" s="212">
        <v>2.6023657178860025</v>
      </c>
      <c r="AW202" s="212">
        <v>2.1131574235976092</v>
      </c>
      <c r="AX202" s="212">
        <v>7.8871375616180126</v>
      </c>
      <c r="AY202" s="212">
        <v>18.3844695852992</v>
      </c>
      <c r="AZ202" s="212">
        <v>6.9734194978721105</v>
      </c>
      <c r="BA202" s="212">
        <v>5.0715778166342611</v>
      </c>
      <c r="BB202" s="212">
        <v>11.622365829786849</v>
      </c>
      <c r="BC202" s="212">
        <v>4.9803570688171197</v>
      </c>
      <c r="BD202" s="212">
        <v>9.1944592720684035</v>
      </c>
      <c r="BE202" s="212">
        <v>3.7116559166080623</v>
      </c>
      <c r="BF202" s="212">
        <v>0</v>
      </c>
      <c r="BG202" s="212">
        <v>0</v>
      </c>
      <c r="BH202" s="212">
        <v>0</v>
      </c>
      <c r="BI202" s="212">
        <v>0</v>
      </c>
      <c r="BJ202" s="212">
        <v>0</v>
      </c>
      <c r="BK202" s="212">
        <v>0</v>
      </c>
      <c r="BL202" s="212">
        <v>0</v>
      </c>
      <c r="BM202" s="212">
        <v>0</v>
      </c>
      <c r="BN202" s="212">
        <v>0</v>
      </c>
      <c r="BO202" s="212">
        <v>0</v>
      </c>
      <c r="BP202" s="212">
        <v>0</v>
      </c>
      <c r="BQ202" s="212">
        <v>0</v>
      </c>
      <c r="BR202" s="212">
        <v>0</v>
      </c>
      <c r="BS202" s="212">
        <v>0</v>
      </c>
      <c r="BT202" s="212">
        <v>0</v>
      </c>
      <c r="BU202" s="212">
        <v>0</v>
      </c>
      <c r="BV202" s="212">
        <v>0</v>
      </c>
      <c r="BW202" s="212">
        <v>0</v>
      </c>
      <c r="BX202" s="212">
        <v>0</v>
      </c>
      <c r="BY202" s="212">
        <v>0</v>
      </c>
      <c r="BZ202" s="212">
        <v>0</v>
      </c>
      <c r="CA202" s="212">
        <v>0</v>
      </c>
      <c r="CB202" s="212">
        <v>0</v>
      </c>
      <c r="CC202" s="212">
        <v>0</v>
      </c>
      <c r="CD202" s="212">
        <v>0</v>
      </c>
      <c r="CE202" s="212">
        <v>0</v>
      </c>
      <c r="CF202" s="212">
        <v>0</v>
      </c>
      <c r="CG202" s="212">
        <v>0</v>
      </c>
      <c r="CH202" s="212">
        <v>0</v>
      </c>
      <c r="CI202" s="212">
        <v>0</v>
      </c>
      <c r="CJ202" s="212">
        <v>0</v>
      </c>
      <c r="CK202" s="212">
        <v>0</v>
      </c>
      <c r="CL202" s="212">
        <v>0</v>
      </c>
      <c r="CM202" s="212">
        <v>0</v>
      </c>
      <c r="CN202" s="212">
        <v>0</v>
      </c>
      <c r="CO202" s="212">
        <v>0</v>
      </c>
      <c r="CP202" s="212">
        <v>0</v>
      </c>
      <c r="CQ202" s="212">
        <v>0</v>
      </c>
      <c r="CR202" s="212">
        <v>0</v>
      </c>
      <c r="CS202" s="212">
        <v>0</v>
      </c>
      <c r="CT202" s="212">
        <v>0</v>
      </c>
      <c r="CU202" s="212">
        <v>0</v>
      </c>
      <c r="CV202" s="212">
        <v>0</v>
      </c>
      <c r="CW202" s="212">
        <v>0</v>
      </c>
      <c r="CX202" s="212">
        <v>0</v>
      </c>
      <c r="CY202" s="212">
        <v>0</v>
      </c>
      <c r="CZ202" s="212">
        <v>0</v>
      </c>
      <c r="DA202" s="212">
        <v>0</v>
      </c>
      <c r="DB202" s="212">
        <v>0</v>
      </c>
      <c r="DC202" s="212">
        <v>0</v>
      </c>
      <c r="DD202" s="212">
        <v>0</v>
      </c>
      <c r="DE202" s="212">
        <v>0</v>
      </c>
      <c r="DF202" s="212">
        <v>0</v>
      </c>
      <c r="DG202" s="212">
        <v>0</v>
      </c>
      <c r="DH202" s="212">
        <v>0</v>
      </c>
      <c r="DI202" s="212">
        <v>0</v>
      </c>
      <c r="DJ202" s="212">
        <v>0</v>
      </c>
      <c r="DK202" s="212">
        <v>0</v>
      </c>
      <c r="DL202" s="212">
        <v>0</v>
      </c>
      <c r="DM202" s="212">
        <v>0</v>
      </c>
      <c r="DN202" s="212">
        <v>0</v>
      </c>
      <c r="DO202" s="212">
        <v>0</v>
      </c>
      <c r="DP202" s="212">
        <v>0</v>
      </c>
      <c r="DQ202" s="212">
        <v>0</v>
      </c>
      <c r="DR202" s="212">
        <v>0</v>
      </c>
      <c r="DS202" s="212">
        <v>0</v>
      </c>
      <c r="DT202" s="212">
        <v>0</v>
      </c>
      <c r="DU202" s="212">
        <v>0</v>
      </c>
      <c r="DV202" s="212">
        <v>0</v>
      </c>
      <c r="DW202" s="212">
        <v>214.14016371640486</v>
      </c>
      <c r="DX202" s="180"/>
      <c r="DY202" s="164"/>
      <c r="DZ202" s="164"/>
    </row>
    <row r="203" spans="3:130" x14ac:dyDescent="0.35">
      <c r="C203" s="120">
        <v>55</v>
      </c>
      <c r="E203" s="141" t="str">
        <f>IF(ISBLANK(Calculations!C60), "Z_empty_row_"&amp;C203,Calculations!C60)</f>
        <v/>
      </c>
      <c r="F203" s="139" t="e">
        <f>F$147*(Calculations!$M60/Calculations!$M$5)</f>
        <v>#VALUE!</v>
      </c>
      <c r="G203" s="139" t="e">
        <f>G$147*(Calculations!$M60/Calculations!$M$5)</f>
        <v>#VALUE!</v>
      </c>
      <c r="H203" s="139" t="e">
        <f>H$147*(Calculations!$M60/Calculations!$M$5)</f>
        <v>#VALUE!</v>
      </c>
      <c r="I203" s="139" t="e">
        <f>I$147*(Calculations!$M60/Calculations!$M$5)</f>
        <v>#VALUE!</v>
      </c>
      <c r="J203" s="139" t="e">
        <f>J$147*(Calculations!$M60/Calculations!$M$5)</f>
        <v>#VALUE!</v>
      </c>
      <c r="K203" s="139" t="e">
        <f>K$147*(Calculations!$M60/Calculations!$M$5)</f>
        <v>#VALUE!</v>
      </c>
      <c r="L203" s="139" t="e">
        <f>L$147*(Calculations!$M60/Calculations!$M$5)</f>
        <v>#VALUE!</v>
      </c>
      <c r="M203" s="139" t="e">
        <f>M$147*(Calculations!$M60/Calculations!$M$5)</f>
        <v>#VALUE!</v>
      </c>
      <c r="N203" s="139" t="e">
        <f>N$147*(Calculations!$M60/Calculations!$M$5)</f>
        <v>#VALUE!</v>
      </c>
      <c r="O203" s="139" t="e">
        <f>O$147*(Calculations!$M60/Calculations!$M$5)</f>
        <v>#VALUE!</v>
      </c>
      <c r="P203" s="139" t="e">
        <f>P$147*(Calculations!$M60/Calculations!$M$5)</f>
        <v>#VALUE!</v>
      </c>
      <c r="Q203" s="139" t="e">
        <f>Q$147*(Calculations!$M60/Calculations!$M$5)</f>
        <v>#VALUE!</v>
      </c>
      <c r="T203" s="16"/>
      <c r="U203" s="18" t="s">
        <v>74</v>
      </c>
      <c r="V203" s="20">
        <f>IF(T$195="Grand Total",AC203,O369)</f>
        <v>6.2369999999999992</v>
      </c>
      <c r="W203" s="2"/>
      <c r="X203" s="19"/>
      <c r="Y203" s="8"/>
      <c r="AA203" s="1" t="s">
        <v>383</v>
      </c>
      <c r="AB203" s="212">
        <v>6.0584797579868903</v>
      </c>
      <c r="AC203" s="212">
        <v>6.0479999999999992</v>
      </c>
      <c r="AD203" s="212">
        <v>5.1926696156158823</v>
      </c>
      <c r="AE203" s="212">
        <v>2.6416693155118787</v>
      </c>
      <c r="AF203" s="212">
        <v>2.5794448486062498</v>
      </c>
      <c r="AG203" s="212">
        <v>2.3334066721839806</v>
      </c>
      <c r="AH203" s="212">
        <v>2.9328138096709919</v>
      </c>
      <c r="AI203" s="212">
        <v>2.9054765925038821</v>
      </c>
      <c r="AJ203" s="212">
        <v>13.985999999999999</v>
      </c>
      <c r="AK203" s="212">
        <v>15.875999999999998</v>
      </c>
      <c r="AL203" s="212">
        <v>6.0479999999999992</v>
      </c>
      <c r="AM203" s="212">
        <v>6.8039999999999985</v>
      </c>
      <c r="AN203" s="212">
        <v>3.8835349501709286</v>
      </c>
      <c r="AO203" s="212">
        <v>3.7935056644346581</v>
      </c>
      <c r="AP203" s="212">
        <v>11.717999999999998</v>
      </c>
      <c r="AQ203" s="212">
        <v>4.1317160556087806</v>
      </c>
      <c r="AR203" s="212">
        <v>6.0479999999999992</v>
      </c>
      <c r="AS203" s="212">
        <v>7.7489999999999979</v>
      </c>
      <c r="AT203" s="212">
        <v>5.143069387933477</v>
      </c>
      <c r="AU203" s="212">
        <v>10.772999999999998</v>
      </c>
      <c r="AV203" s="212">
        <v>2.3275460464421731</v>
      </c>
      <c r="AW203" s="212">
        <v>1.89</v>
      </c>
      <c r="AX203" s="212">
        <v>7.0542259772013072</v>
      </c>
      <c r="AY203" s="212">
        <v>16.442999999999998</v>
      </c>
      <c r="AZ203" s="212">
        <v>6.2369999999999992</v>
      </c>
      <c r="BA203" s="212">
        <v>4.5359999999999987</v>
      </c>
      <c r="BB203" s="212">
        <v>10.394999999999998</v>
      </c>
      <c r="BC203" s="212">
        <v>4.4544125084817958</v>
      </c>
      <c r="BD203" s="212">
        <v>8.2234895659710858</v>
      </c>
      <c r="BE203" s="212">
        <v>3.3196910007993088</v>
      </c>
      <c r="BF203" s="212">
        <v>0</v>
      </c>
      <c r="BG203" s="212">
        <v>0</v>
      </c>
      <c r="BH203" s="212">
        <v>0</v>
      </c>
      <c r="BI203" s="212">
        <v>0</v>
      </c>
      <c r="BJ203" s="212">
        <v>0</v>
      </c>
      <c r="BK203" s="212">
        <v>0</v>
      </c>
      <c r="BL203" s="212">
        <v>0</v>
      </c>
      <c r="BM203" s="212">
        <v>0</v>
      </c>
      <c r="BN203" s="212">
        <v>0</v>
      </c>
      <c r="BO203" s="212">
        <v>0</v>
      </c>
      <c r="BP203" s="212">
        <v>0</v>
      </c>
      <c r="BQ203" s="212">
        <v>0</v>
      </c>
      <c r="BR203" s="212">
        <v>0</v>
      </c>
      <c r="BS203" s="212">
        <v>0</v>
      </c>
      <c r="BT203" s="212">
        <v>0</v>
      </c>
      <c r="BU203" s="212">
        <v>0</v>
      </c>
      <c r="BV203" s="212">
        <v>0</v>
      </c>
      <c r="BW203" s="212">
        <v>0</v>
      </c>
      <c r="BX203" s="212">
        <v>0</v>
      </c>
      <c r="BY203" s="212">
        <v>0</v>
      </c>
      <c r="BZ203" s="212">
        <v>0</v>
      </c>
      <c r="CA203" s="212">
        <v>0</v>
      </c>
      <c r="CB203" s="212">
        <v>0</v>
      </c>
      <c r="CC203" s="212">
        <v>0</v>
      </c>
      <c r="CD203" s="212">
        <v>0</v>
      </c>
      <c r="CE203" s="212">
        <v>0</v>
      </c>
      <c r="CF203" s="212">
        <v>0</v>
      </c>
      <c r="CG203" s="212">
        <v>0</v>
      </c>
      <c r="CH203" s="212">
        <v>0</v>
      </c>
      <c r="CI203" s="212">
        <v>0</v>
      </c>
      <c r="CJ203" s="212">
        <v>0</v>
      </c>
      <c r="CK203" s="212">
        <v>0</v>
      </c>
      <c r="CL203" s="212">
        <v>0</v>
      </c>
      <c r="CM203" s="212">
        <v>0</v>
      </c>
      <c r="CN203" s="212">
        <v>0</v>
      </c>
      <c r="CO203" s="212">
        <v>0</v>
      </c>
      <c r="CP203" s="212">
        <v>0</v>
      </c>
      <c r="CQ203" s="212">
        <v>0</v>
      </c>
      <c r="CR203" s="212">
        <v>0</v>
      </c>
      <c r="CS203" s="212">
        <v>0</v>
      </c>
      <c r="CT203" s="212">
        <v>0</v>
      </c>
      <c r="CU203" s="212">
        <v>0</v>
      </c>
      <c r="CV203" s="212">
        <v>0</v>
      </c>
      <c r="CW203" s="212">
        <v>0</v>
      </c>
      <c r="CX203" s="212">
        <v>0</v>
      </c>
      <c r="CY203" s="212">
        <v>0</v>
      </c>
      <c r="CZ203" s="212">
        <v>0</v>
      </c>
      <c r="DA203" s="212">
        <v>0</v>
      </c>
      <c r="DB203" s="212">
        <v>0</v>
      </c>
      <c r="DC203" s="212">
        <v>0</v>
      </c>
      <c r="DD203" s="212">
        <v>0</v>
      </c>
      <c r="DE203" s="212">
        <v>0</v>
      </c>
      <c r="DF203" s="212">
        <v>0</v>
      </c>
      <c r="DG203" s="212">
        <v>0</v>
      </c>
      <c r="DH203" s="212">
        <v>0</v>
      </c>
      <c r="DI203" s="212">
        <v>0</v>
      </c>
      <c r="DJ203" s="212">
        <v>0</v>
      </c>
      <c r="DK203" s="212">
        <v>0</v>
      </c>
      <c r="DL203" s="212">
        <v>0</v>
      </c>
      <c r="DM203" s="212">
        <v>0</v>
      </c>
      <c r="DN203" s="212">
        <v>0</v>
      </c>
      <c r="DO203" s="212">
        <v>0</v>
      </c>
      <c r="DP203" s="212">
        <v>0</v>
      </c>
      <c r="DQ203" s="212">
        <v>0</v>
      </c>
      <c r="DR203" s="212">
        <v>0</v>
      </c>
      <c r="DS203" s="212">
        <v>0</v>
      </c>
      <c r="DT203" s="212">
        <v>0</v>
      </c>
      <c r="DU203" s="212">
        <v>0</v>
      </c>
      <c r="DV203" s="212">
        <v>0</v>
      </c>
      <c r="DW203" s="212">
        <v>191.52615176912323</v>
      </c>
      <c r="DX203" s="180"/>
      <c r="DY203" s="164"/>
      <c r="DZ203" s="164"/>
    </row>
    <row r="204" spans="3:130" x14ac:dyDescent="0.35">
      <c r="C204" s="120">
        <v>56</v>
      </c>
      <c r="E204" s="141" t="str">
        <f>IF(ISBLANK(Calculations!C61), "Z_empty_row_"&amp;C204,Calculations!C61)</f>
        <v/>
      </c>
      <c r="F204" s="140" t="e">
        <f>F$147*(Calculations!$M61/Calculations!$M$5)</f>
        <v>#VALUE!</v>
      </c>
      <c r="G204" s="140" t="e">
        <f>G$147*(Calculations!$M61/Calculations!$M$5)</f>
        <v>#VALUE!</v>
      </c>
      <c r="H204" s="140" t="e">
        <f>H$147*(Calculations!$M61/Calculations!$M$5)</f>
        <v>#VALUE!</v>
      </c>
      <c r="I204" s="140" t="e">
        <f>I$147*(Calculations!$M61/Calculations!$M$5)</f>
        <v>#VALUE!</v>
      </c>
      <c r="J204" s="140" t="e">
        <f>J$147*(Calculations!$M61/Calculations!$M$5)</f>
        <v>#VALUE!</v>
      </c>
      <c r="K204" s="140" t="e">
        <f>K$147*(Calculations!$M61/Calculations!$M$5)</f>
        <v>#VALUE!</v>
      </c>
      <c r="L204" s="140" t="e">
        <f>L$147*(Calculations!$M61/Calculations!$M$5)</f>
        <v>#VALUE!</v>
      </c>
      <c r="M204" s="140" t="e">
        <f>M$147*(Calculations!$M61/Calculations!$M$5)</f>
        <v>#VALUE!</v>
      </c>
      <c r="N204" s="140" t="e">
        <f>N$147*(Calculations!$M61/Calculations!$M$5)</f>
        <v>#VALUE!</v>
      </c>
      <c r="O204" s="140" t="e">
        <f>O$147*(Calculations!$M61/Calculations!$M$5)</f>
        <v>#VALUE!</v>
      </c>
      <c r="P204" s="140" t="e">
        <f>P$147*(Calculations!$M61/Calculations!$M$5)</f>
        <v>#VALUE!</v>
      </c>
      <c r="Q204" s="140" t="e">
        <f>Q$147*(Calculations!$M61/Calculations!$M$5)</f>
        <v>#VALUE!</v>
      </c>
      <c r="T204" s="16"/>
      <c r="U204" s="18" t="s">
        <v>75</v>
      </c>
      <c r="V204" s="20">
        <f>IF(T$195="Grand Total",AC204,P369)</f>
        <v>5.2310322580645154</v>
      </c>
      <c r="W204" s="2"/>
      <c r="X204" s="19"/>
      <c r="Y204" s="8"/>
      <c r="AA204" s="1" t="s">
        <v>384</v>
      </c>
      <c r="AB204" s="212">
        <v>5.0813056034728756</v>
      </c>
      <c r="AC204" s="212">
        <v>5.0725161290322571</v>
      </c>
      <c r="AD204" s="212">
        <v>4.355142258258482</v>
      </c>
      <c r="AE204" s="212">
        <v>2.2155936194615755</v>
      </c>
      <c r="AF204" s="212">
        <v>2.1634053568955647</v>
      </c>
      <c r="AG204" s="212">
        <v>1.9570507573155966</v>
      </c>
      <c r="AH204" s="212">
        <v>2.4597793242401869</v>
      </c>
      <c r="AI204" s="212">
        <v>2.4368513356484174</v>
      </c>
      <c r="AJ204" s="212">
        <v>11.730193548387096</v>
      </c>
      <c r="AK204" s="212">
        <v>13.315354838709675</v>
      </c>
      <c r="AL204" s="212">
        <v>5.0725161290322571</v>
      </c>
      <c r="AM204" s="212">
        <v>5.7065806451612895</v>
      </c>
      <c r="AN204" s="212">
        <v>3.2571583453046498</v>
      </c>
      <c r="AO204" s="212">
        <v>3.1816499121064874</v>
      </c>
      <c r="AP204" s="212">
        <v>9.8279999999999976</v>
      </c>
      <c r="AQ204" s="212">
        <v>3.4653102401880091</v>
      </c>
      <c r="AR204" s="212">
        <v>5.0725161290322571</v>
      </c>
      <c r="AS204" s="212">
        <v>6.4991612903225784</v>
      </c>
      <c r="AT204" s="212">
        <v>4.3135420672990454</v>
      </c>
      <c r="AU204" s="212">
        <v>9.035419354838707</v>
      </c>
      <c r="AV204" s="212">
        <v>1.9521353937902097</v>
      </c>
      <c r="AW204" s="212">
        <v>1.5851612903225805</v>
      </c>
      <c r="AX204" s="212">
        <v>5.9164475937817418</v>
      </c>
      <c r="AY204" s="212">
        <v>13.790903225806449</v>
      </c>
      <c r="AZ204" s="212">
        <v>5.2310322580645154</v>
      </c>
      <c r="BA204" s="212">
        <v>3.8043870967741924</v>
      </c>
      <c r="BB204" s="212">
        <v>8.7183870967741921</v>
      </c>
      <c r="BC204" s="212">
        <v>3.7359588780815058</v>
      </c>
      <c r="BD204" s="212">
        <v>6.89712028113704</v>
      </c>
      <c r="BE204" s="212">
        <v>2.7842569684123237</v>
      </c>
      <c r="BF204" s="212">
        <v>0</v>
      </c>
      <c r="BG204" s="212">
        <v>0</v>
      </c>
      <c r="BH204" s="212">
        <v>0</v>
      </c>
      <c r="BI204" s="212">
        <v>0</v>
      </c>
      <c r="BJ204" s="212">
        <v>0</v>
      </c>
      <c r="BK204" s="212">
        <v>0</v>
      </c>
      <c r="BL204" s="212">
        <v>0</v>
      </c>
      <c r="BM204" s="212">
        <v>0</v>
      </c>
      <c r="BN204" s="212">
        <v>0</v>
      </c>
      <c r="BO204" s="212">
        <v>0</v>
      </c>
      <c r="BP204" s="212">
        <v>0</v>
      </c>
      <c r="BQ204" s="212">
        <v>0</v>
      </c>
      <c r="BR204" s="212">
        <v>0</v>
      </c>
      <c r="BS204" s="212">
        <v>0</v>
      </c>
      <c r="BT204" s="212">
        <v>0</v>
      </c>
      <c r="BU204" s="212">
        <v>0</v>
      </c>
      <c r="BV204" s="212">
        <v>0</v>
      </c>
      <c r="BW204" s="212">
        <v>0</v>
      </c>
      <c r="BX204" s="212">
        <v>0</v>
      </c>
      <c r="BY204" s="212">
        <v>0</v>
      </c>
      <c r="BZ204" s="212">
        <v>0</v>
      </c>
      <c r="CA204" s="212">
        <v>0</v>
      </c>
      <c r="CB204" s="212">
        <v>0</v>
      </c>
      <c r="CC204" s="212">
        <v>0</v>
      </c>
      <c r="CD204" s="212">
        <v>0</v>
      </c>
      <c r="CE204" s="212">
        <v>0</v>
      </c>
      <c r="CF204" s="212">
        <v>0</v>
      </c>
      <c r="CG204" s="212">
        <v>0</v>
      </c>
      <c r="CH204" s="212">
        <v>0</v>
      </c>
      <c r="CI204" s="212">
        <v>0</v>
      </c>
      <c r="CJ204" s="212">
        <v>0</v>
      </c>
      <c r="CK204" s="212">
        <v>0</v>
      </c>
      <c r="CL204" s="212">
        <v>0</v>
      </c>
      <c r="CM204" s="212">
        <v>0</v>
      </c>
      <c r="CN204" s="212">
        <v>0</v>
      </c>
      <c r="CO204" s="212">
        <v>0</v>
      </c>
      <c r="CP204" s="212">
        <v>0</v>
      </c>
      <c r="CQ204" s="212">
        <v>0</v>
      </c>
      <c r="CR204" s="212">
        <v>0</v>
      </c>
      <c r="CS204" s="212">
        <v>0</v>
      </c>
      <c r="CT204" s="212">
        <v>0</v>
      </c>
      <c r="CU204" s="212">
        <v>0</v>
      </c>
      <c r="CV204" s="212">
        <v>0</v>
      </c>
      <c r="CW204" s="212">
        <v>0</v>
      </c>
      <c r="CX204" s="212">
        <v>0</v>
      </c>
      <c r="CY204" s="212">
        <v>0</v>
      </c>
      <c r="CZ204" s="212">
        <v>0</v>
      </c>
      <c r="DA204" s="212">
        <v>0</v>
      </c>
      <c r="DB204" s="212">
        <v>0</v>
      </c>
      <c r="DC204" s="212">
        <v>0</v>
      </c>
      <c r="DD204" s="212">
        <v>0</v>
      </c>
      <c r="DE204" s="212">
        <v>0</v>
      </c>
      <c r="DF204" s="212">
        <v>0</v>
      </c>
      <c r="DG204" s="212">
        <v>0</v>
      </c>
      <c r="DH204" s="212">
        <v>0</v>
      </c>
      <c r="DI204" s="212">
        <v>0</v>
      </c>
      <c r="DJ204" s="212">
        <v>0</v>
      </c>
      <c r="DK204" s="212">
        <v>0</v>
      </c>
      <c r="DL204" s="212">
        <v>0</v>
      </c>
      <c r="DM204" s="212">
        <v>0</v>
      </c>
      <c r="DN204" s="212">
        <v>0</v>
      </c>
      <c r="DO204" s="212">
        <v>0</v>
      </c>
      <c r="DP204" s="212">
        <v>0</v>
      </c>
      <c r="DQ204" s="212">
        <v>0</v>
      </c>
      <c r="DR204" s="212">
        <v>0</v>
      </c>
      <c r="DS204" s="212">
        <v>0</v>
      </c>
      <c r="DT204" s="212">
        <v>0</v>
      </c>
      <c r="DU204" s="212">
        <v>0</v>
      </c>
      <c r="DV204" s="212">
        <v>0</v>
      </c>
      <c r="DW204" s="212">
        <v>160.63483696765178</v>
      </c>
      <c r="DX204" s="164"/>
      <c r="DY204" s="164"/>
      <c r="DZ204" s="164"/>
    </row>
    <row r="205" spans="3:130" x14ac:dyDescent="0.35">
      <c r="C205" s="120">
        <v>57</v>
      </c>
      <c r="E205" s="141" t="str">
        <f>IF(ISBLANK(Calculations!C62), "Z_empty_row_"&amp;C205,Calculations!C62)</f>
        <v/>
      </c>
      <c r="F205" s="139" t="e">
        <f>F$147*(Calculations!$M62/Calculations!$M$5)</f>
        <v>#VALUE!</v>
      </c>
      <c r="G205" s="139" t="e">
        <f>G$147*(Calculations!$M62/Calculations!$M$5)</f>
        <v>#VALUE!</v>
      </c>
      <c r="H205" s="139" t="e">
        <f>H$147*(Calculations!$M62/Calculations!$M$5)</f>
        <v>#VALUE!</v>
      </c>
      <c r="I205" s="139" t="e">
        <f>I$147*(Calculations!$M62/Calculations!$M$5)</f>
        <v>#VALUE!</v>
      </c>
      <c r="J205" s="139" t="e">
        <f>J$147*(Calculations!$M62/Calculations!$M$5)</f>
        <v>#VALUE!</v>
      </c>
      <c r="K205" s="139" t="e">
        <f>K$147*(Calculations!$M62/Calculations!$M$5)</f>
        <v>#VALUE!</v>
      </c>
      <c r="L205" s="139" t="e">
        <f>L$147*(Calculations!$M62/Calculations!$M$5)</f>
        <v>#VALUE!</v>
      </c>
      <c r="M205" s="139" t="e">
        <f>M$147*(Calculations!$M62/Calculations!$M$5)</f>
        <v>#VALUE!</v>
      </c>
      <c r="N205" s="139" t="e">
        <f>N$147*(Calculations!$M62/Calculations!$M$5)</f>
        <v>#VALUE!</v>
      </c>
      <c r="O205" s="139" t="e">
        <f>O$147*(Calculations!$M62/Calculations!$M$5)</f>
        <v>#VALUE!</v>
      </c>
      <c r="P205" s="139" t="e">
        <f>P$147*(Calculations!$M62/Calculations!$M$5)</f>
        <v>#VALUE!</v>
      </c>
      <c r="Q205" s="139" t="e">
        <f>Q$147*(Calculations!$M62/Calculations!$M$5)</f>
        <v>#VALUE!</v>
      </c>
      <c r="T205" s="16"/>
      <c r="U205" s="18" t="s">
        <v>76</v>
      </c>
      <c r="V205" s="20">
        <f>IF(T$195="Grand Total",AC205,Q369)</f>
        <v>4.2250645161290317</v>
      </c>
      <c r="W205" s="2"/>
      <c r="X205" s="19"/>
      <c r="Y205" s="8"/>
      <c r="AA205" s="1" t="s">
        <v>385</v>
      </c>
      <c r="AB205" s="212">
        <v>4.104131448958861</v>
      </c>
      <c r="AC205" s="212">
        <v>4.0970322580645151</v>
      </c>
      <c r="AD205" s="212">
        <v>3.5176149009010818</v>
      </c>
      <c r="AE205" s="212">
        <v>1.7895179234112726</v>
      </c>
      <c r="AF205" s="212">
        <v>1.7473658651848789</v>
      </c>
      <c r="AG205" s="212">
        <v>1.5806948424472127</v>
      </c>
      <c r="AH205" s="212">
        <v>1.9867448388093816</v>
      </c>
      <c r="AI205" s="212">
        <v>1.9682260787929524</v>
      </c>
      <c r="AJ205" s="212">
        <v>9.4743870967741923</v>
      </c>
      <c r="AK205" s="212">
        <v>10.754709677419353</v>
      </c>
      <c r="AL205" s="212">
        <v>4.0970322580645151</v>
      </c>
      <c r="AM205" s="212">
        <v>4.6091612903225796</v>
      </c>
      <c r="AN205" s="212">
        <v>2.6307817404383709</v>
      </c>
      <c r="AO205" s="212">
        <v>2.5697941597783167</v>
      </c>
      <c r="AP205" s="212">
        <v>7.9379999999999988</v>
      </c>
      <c r="AQ205" s="212">
        <v>2.7989044247672381</v>
      </c>
      <c r="AR205" s="212">
        <v>4.0970322580645151</v>
      </c>
      <c r="AS205" s="212">
        <v>5.2493225806451598</v>
      </c>
      <c r="AT205" s="212">
        <v>3.4840147466646134</v>
      </c>
      <c r="AU205" s="212">
        <v>7.2978387096774178</v>
      </c>
      <c r="AV205" s="212">
        <v>1.5767247411382463</v>
      </c>
      <c r="AW205" s="212">
        <v>1.2803225806451612</v>
      </c>
      <c r="AX205" s="212">
        <v>4.7786692103621755</v>
      </c>
      <c r="AY205" s="212">
        <v>11.138806451612901</v>
      </c>
      <c r="AZ205" s="212">
        <v>4.2250645161290317</v>
      </c>
      <c r="BA205" s="212">
        <v>3.0727741935483861</v>
      </c>
      <c r="BB205" s="212">
        <v>7.0417741935483855</v>
      </c>
      <c r="BC205" s="212">
        <v>3.0175052476812163</v>
      </c>
      <c r="BD205" s="212">
        <v>5.5707509963029933</v>
      </c>
      <c r="BE205" s="212">
        <v>2.2488229360253382</v>
      </c>
      <c r="BF205" s="212">
        <v>0</v>
      </c>
      <c r="BG205" s="212">
        <v>0</v>
      </c>
      <c r="BH205" s="212">
        <v>0</v>
      </c>
      <c r="BI205" s="212">
        <v>0</v>
      </c>
      <c r="BJ205" s="212">
        <v>0</v>
      </c>
      <c r="BK205" s="212">
        <v>0</v>
      </c>
      <c r="BL205" s="212">
        <v>0</v>
      </c>
      <c r="BM205" s="212">
        <v>0</v>
      </c>
      <c r="BN205" s="212">
        <v>0</v>
      </c>
      <c r="BO205" s="212">
        <v>0</v>
      </c>
      <c r="BP205" s="212">
        <v>0</v>
      </c>
      <c r="BQ205" s="212">
        <v>0</v>
      </c>
      <c r="BR205" s="212">
        <v>0</v>
      </c>
      <c r="BS205" s="212">
        <v>0</v>
      </c>
      <c r="BT205" s="212">
        <v>0</v>
      </c>
      <c r="BU205" s="212">
        <v>0</v>
      </c>
      <c r="BV205" s="212">
        <v>0</v>
      </c>
      <c r="BW205" s="212">
        <v>0</v>
      </c>
      <c r="BX205" s="212">
        <v>0</v>
      </c>
      <c r="BY205" s="212">
        <v>0</v>
      </c>
      <c r="BZ205" s="212">
        <v>0</v>
      </c>
      <c r="CA205" s="212">
        <v>0</v>
      </c>
      <c r="CB205" s="212">
        <v>0</v>
      </c>
      <c r="CC205" s="212">
        <v>0</v>
      </c>
      <c r="CD205" s="212">
        <v>0</v>
      </c>
      <c r="CE205" s="212">
        <v>0</v>
      </c>
      <c r="CF205" s="212">
        <v>0</v>
      </c>
      <c r="CG205" s="212">
        <v>0</v>
      </c>
      <c r="CH205" s="212">
        <v>0</v>
      </c>
      <c r="CI205" s="212">
        <v>0</v>
      </c>
      <c r="CJ205" s="212">
        <v>0</v>
      </c>
      <c r="CK205" s="212">
        <v>0</v>
      </c>
      <c r="CL205" s="212">
        <v>0</v>
      </c>
      <c r="CM205" s="212">
        <v>0</v>
      </c>
      <c r="CN205" s="212">
        <v>0</v>
      </c>
      <c r="CO205" s="212">
        <v>0</v>
      </c>
      <c r="CP205" s="212">
        <v>0</v>
      </c>
      <c r="CQ205" s="212">
        <v>0</v>
      </c>
      <c r="CR205" s="212">
        <v>0</v>
      </c>
      <c r="CS205" s="212">
        <v>0</v>
      </c>
      <c r="CT205" s="212">
        <v>0</v>
      </c>
      <c r="CU205" s="212">
        <v>0</v>
      </c>
      <c r="CV205" s="212">
        <v>0</v>
      </c>
      <c r="CW205" s="212">
        <v>0</v>
      </c>
      <c r="CX205" s="212">
        <v>0</v>
      </c>
      <c r="CY205" s="212">
        <v>0</v>
      </c>
      <c r="CZ205" s="212">
        <v>0</v>
      </c>
      <c r="DA205" s="212">
        <v>0</v>
      </c>
      <c r="DB205" s="212">
        <v>0</v>
      </c>
      <c r="DC205" s="212">
        <v>0</v>
      </c>
      <c r="DD205" s="212">
        <v>0</v>
      </c>
      <c r="DE205" s="212">
        <v>0</v>
      </c>
      <c r="DF205" s="212">
        <v>0</v>
      </c>
      <c r="DG205" s="212">
        <v>0</v>
      </c>
      <c r="DH205" s="212">
        <v>0</v>
      </c>
      <c r="DI205" s="212">
        <v>0</v>
      </c>
      <c r="DJ205" s="212">
        <v>0</v>
      </c>
      <c r="DK205" s="212">
        <v>0</v>
      </c>
      <c r="DL205" s="212">
        <v>0</v>
      </c>
      <c r="DM205" s="212">
        <v>0</v>
      </c>
      <c r="DN205" s="212">
        <v>0</v>
      </c>
      <c r="DO205" s="212">
        <v>0</v>
      </c>
      <c r="DP205" s="212">
        <v>0</v>
      </c>
      <c r="DQ205" s="212">
        <v>0</v>
      </c>
      <c r="DR205" s="212">
        <v>0</v>
      </c>
      <c r="DS205" s="212">
        <v>0</v>
      </c>
      <c r="DT205" s="212">
        <v>0</v>
      </c>
      <c r="DU205" s="212">
        <v>0</v>
      </c>
      <c r="DV205" s="212">
        <v>0</v>
      </c>
      <c r="DW205" s="212">
        <v>129.7435221661803</v>
      </c>
      <c r="DX205" s="180"/>
      <c r="DY205" s="164"/>
      <c r="DZ205" s="164"/>
    </row>
    <row r="206" spans="3:130" x14ac:dyDescent="0.35">
      <c r="C206" s="120">
        <v>58</v>
      </c>
      <c r="E206" s="141" t="str">
        <f>IF(ISBLANK(Calculations!C63), "Z_empty_row_"&amp;C206,Calculations!C63)</f>
        <v/>
      </c>
      <c r="F206" s="140" t="e">
        <f>F$147*(Calculations!$M63/Calculations!$M$5)</f>
        <v>#VALUE!</v>
      </c>
      <c r="G206" s="140" t="e">
        <f>G$147*(Calculations!$M63/Calculations!$M$5)</f>
        <v>#VALUE!</v>
      </c>
      <c r="H206" s="140" t="e">
        <f>H$147*(Calculations!$M63/Calculations!$M$5)</f>
        <v>#VALUE!</v>
      </c>
      <c r="I206" s="140" t="e">
        <f>I$147*(Calculations!$M63/Calculations!$M$5)</f>
        <v>#VALUE!</v>
      </c>
      <c r="J206" s="140" t="e">
        <f>J$147*(Calculations!$M63/Calculations!$M$5)</f>
        <v>#VALUE!</v>
      </c>
      <c r="K206" s="140" t="e">
        <f>K$147*(Calculations!$M63/Calculations!$M$5)</f>
        <v>#VALUE!</v>
      </c>
      <c r="L206" s="140" t="e">
        <f>L$147*(Calculations!$M63/Calculations!$M$5)</f>
        <v>#VALUE!</v>
      </c>
      <c r="M206" s="140" t="e">
        <f>M$147*(Calculations!$M63/Calculations!$M$5)</f>
        <v>#VALUE!</v>
      </c>
      <c r="N206" s="140" t="e">
        <f>N$147*(Calculations!$M63/Calculations!$M$5)</f>
        <v>#VALUE!</v>
      </c>
      <c r="O206" s="140" t="e">
        <f>O$147*(Calculations!$M63/Calculations!$M$5)</f>
        <v>#VALUE!</v>
      </c>
      <c r="P206" s="140" t="e">
        <f>P$147*(Calculations!$M63/Calculations!$M$5)</f>
        <v>#VALUE!</v>
      </c>
      <c r="Q206" s="140" t="e">
        <f>Q$147*(Calculations!$M63/Calculations!$M$5)</f>
        <v>#VALUE!</v>
      </c>
      <c r="T206" s="16"/>
      <c r="U206" s="16"/>
      <c r="V206" s="20"/>
      <c r="W206" s="16"/>
      <c r="X206" s="2"/>
      <c r="Y206" s="8"/>
      <c r="AD206" s="180"/>
      <c r="AE206" s="180"/>
      <c r="AF206" s="180"/>
      <c r="AG206" s="167"/>
      <c r="AH206" s="180"/>
      <c r="AI206" s="180"/>
      <c r="AJ206" s="180"/>
      <c r="AK206" s="180"/>
      <c r="AL206" s="180"/>
      <c r="AM206" s="167"/>
      <c r="AN206" s="180"/>
      <c r="AO206" s="180"/>
      <c r="AP206" s="180"/>
      <c r="AQ206" s="180"/>
      <c r="AR206" s="180"/>
      <c r="AS206" s="167"/>
      <c r="AT206" s="180"/>
      <c r="AU206" s="180"/>
      <c r="AV206" s="180"/>
      <c r="AW206" s="180"/>
      <c r="AX206" s="180"/>
      <c r="AY206" s="167"/>
      <c r="AZ206" s="180"/>
      <c r="BA206" s="180"/>
      <c r="BB206" s="180"/>
      <c r="BC206" s="180"/>
      <c r="BD206" s="180"/>
      <c r="BE206" s="167"/>
      <c r="BF206" s="180"/>
      <c r="BG206" s="180"/>
      <c r="BH206" s="180"/>
      <c r="BI206" s="180"/>
      <c r="BJ206" s="180"/>
      <c r="BK206" s="167"/>
      <c r="BL206" s="180"/>
      <c r="BM206" s="180"/>
      <c r="BN206" s="180"/>
      <c r="BO206" s="180"/>
      <c r="BP206" s="180"/>
      <c r="BQ206" s="167"/>
      <c r="BR206" s="180"/>
      <c r="BS206" s="180"/>
      <c r="BT206" s="180"/>
      <c r="BU206" s="180"/>
      <c r="BV206" s="180"/>
      <c r="BW206" s="167"/>
      <c r="BX206" s="180"/>
      <c r="BY206" s="180"/>
      <c r="BZ206" s="180"/>
      <c r="CA206" s="180"/>
      <c r="CB206" s="180"/>
      <c r="CC206" s="167"/>
      <c r="CD206" s="180"/>
      <c r="CE206" s="180"/>
      <c r="CF206" s="180"/>
      <c r="CG206" s="180"/>
      <c r="CH206" s="180"/>
      <c r="CI206" s="167"/>
      <c r="CJ206" s="180"/>
      <c r="CK206" s="180"/>
      <c r="CL206" s="180"/>
      <c r="CM206" s="180"/>
      <c r="CN206" s="180"/>
      <c r="CO206" s="167"/>
      <c r="CP206" s="180"/>
      <c r="CQ206" s="180"/>
      <c r="CR206" s="180"/>
      <c r="CS206" s="180"/>
      <c r="CT206" s="180"/>
      <c r="CU206" s="167"/>
      <c r="CV206" s="180"/>
      <c r="CW206" s="180"/>
      <c r="CX206" s="180"/>
      <c r="CY206" s="180"/>
      <c r="CZ206" s="180"/>
      <c r="DA206" s="167"/>
      <c r="DB206" s="180"/>
      <c r="DC206" s="180"/>
      <c r="DD206" s="180"/>
      <c r="DE206" s="180"/>
      <c r="DF206" s="180"/>
      <c r="DG206" s="167"/>
      <c r="DH206" s="180"/>
      <c r="DI206" s="180"/>
      <c r="DJ206" s="180"/>
      <c r="DK206" s="180"/>
      <c r="DL206" s="180"/>
      <c r="DM206" s="167"/>
      <c r="DN206" s="180"/>
      <c r="DO206" s="180"/>
      <c r="DP206" s="180"/>
      <c r="DQ206" s="180"/>
      <c r="DR206" s="180"/>
      <c r="DS206" s="167"/>
      <c r="DT206" s="180"/>
      <c r="DU206" s="180"/>
      <c r="DV206" s="180"/>
      <c r="DW206" s="180"/>
      <c r="DX206" s="180"/>
      <c r="DY206" s="164"/>
      <c r="DZ206" s="164"/>
    </row>
    <row r="207" spans="3:130" x14ac:dyDescent="0.35">
      <c r="C207" s="120">
        <v>59</v>
      </c>
      <c r="E207" s="141" t="str">
        <f>IF(ISBLANK(Calculations!C64), "Z_empty_row_"&amp;C207,Calculations!C64)</f>
        <v/>
      </c>
      <c r="F207" s="139" t="e">
        <f>F$147*(Calculations!$M64/Calculations!$M$5)</f>
        <v>#VALUE!</v>
      </c>
      <c r="G207" s="139" t="e">
        <f>G$147*(Calculations!$M64/Calculations!$M$5)</f>
        <v>#VALUE!</v>
      </c>
      <c r="H207" s="139" t="e">
        <f>H$147*(Calculations!$M64/Calculations!$M$5)</f>
        <v>#VALUE!</v>
      </c>
      <c r="I207" s="139" t="e">
        <f>I$147*(Calculations!$M64/Calculations!$M$5)</f>
        <v>#VALUE!</v>
      </c>
      <c r="J207" s="139" t="e">
        <f>J$147*(Calculations!$M64/Calculations!$M$5)</f>
        <v>#VALUE!</v>
      </c>
      <c r="K207" s="139" t="e">
        <f>K$147*(Calculations!$M64/Calculations!$M$5)</f>
        <v>#VALUE!</v>
      </c>
      <c r="L207" s="139" t="e">
        <f>L$147*(Calculations!$M64/Calculations!$M$5)</f>
        <v>#VALUE!</v>
      </c>
      <c r="M207" s="139" t="e">
        <f>M$147*(Calculations!$M64/Calculations!$M$5)</f>
        <v>#VALUE!</v>
      </c>
      <c r="N207" s="139" t="e">
        <f>N$147*(Calculations!$M64/Calculations!$M$5)</f>
        <v>#VALUE!</v>
      </c>
      <c r="O207" s="139" t="e">
        <f>O$147*(Calculations!$M64/Calculations!$M$5)</f>
        <v>#VALUE!</v>
      </c>
      <c r="P207" s="139" t="e">
        <f>P$147*(Calculations!$M64/Calculations!$M$5)</f>
        <v>#VALUE!</v>
      </c>
      <c r="Q207" s="139" t="e">
        <f>Q$147*(Calculations!$M64/Calculations!$M$5)</f>
        <v>#VALUE!</v>
      </c>
      <c r="T207" s="2"/>
      <c r="U207" s="11" t="s">
        <v>261</v>
      </c>
      <c r="V207" s="20">
        <f>IF(T$151="Grand Total",AVERAGE(V194:V205),AVERAGE(F369:Q369))</f>
        <v>5.2310322580645154</v>
      </c>
      <c r="W207" s="67"/>
      <c r="X207" s="20"/>
      <c r="AD207" s="180"/>
      <c r="AE207" s="180"/>
      <c r="AF207" s="180"/>
      <c r="AG207" s="167"/>
      <c r="AH207" s="180"/>
      <c r="AI207" s="180"/>
      <c r="AJ207" s="180"/>
      <c r="AK207" s="180"/>
      <c r="AL207" s="180"/>
      <c r="AM207" s="167"/>
      <c r="AN207" s="180"/>
      <c r="AO207" s="180"/>
      <c r="AP207" s="180"/>
      <c r="AQ207" s="180"/>
      <c r="AR207" s="180"/>
      <c r="AS207" s="167"/>
      <c r="AT207" s="180"/>
      <c r="AU207" s="180"/>
      <c r="AV207" s="180"/>
      <c r="AW207" s="180"/>
      <c r="AX207" s="180"/>
      <c r="AY207" s="167"/>
      <c r="AZ207" s="180"/>
      <c r="BA207" s="180"/>
      <c r="BB207" s="180"/>
      <c r="BC207" s="180"/>
      <c r="BD207" s="180"/>
      <c r="BE207" s="167"/>
      <c r="BF207" s="180"/>
      <c r="BG207" s="180"/>
      <c r="BH207" s="180"/>
      <c r="BI207" s="180"/>
      <c r="BJ207" s="180"/>
      <c r="BK207" s="167"/>
      <c r="BL207" s="180"/>
      <c r="BM207" s="180"/>
      <c r="BN207" s="180"/>
      <c r="BO207" s="180"/>
      <c r="BP207" s="180"/>
      <c r="BQ207" s="167"/>
      <c r="BR207" s="180"/>
      <c r="BS207" s="180"/>
      <c r="BT207" s="180"/>
      <c r="BU207" s="180"/>
      <c r="BV207" s="180"/>
      <c r="BW207" s="167"/>
      <c r="BX207" s="180"/>
      <c r="BY207" s="180"/>
      <c r="BZ207" s="180"/>
      <c r="CA207" s="180"/>
      <c r="CB207" s="180"/>
      <c r="CC207" s="167"/>
      <c r="CD207" s="180"/>
      <c r="CE207" s="180"/>
      <c r="CF207" s="180"/>
      <c r="CG207" s="180"/>
      <c r="CH207" s="180"/>
      <c r="CI207" s="167"/>
      <c r="CJ207" s="180"/>
      <c r="CK207" s="180"/>
      <c r="CL207" s="180"/>
      <c r="CM207" s="180"/>
      <c r="CN207" s="180"/>
      <c r="CO207" s="167"/>
      <c r="CP207" s="180"/>
      <c r="CQ207" s="180"/>
      <c r="CR207" s="180"/>
      <c r="CS207" s="180"/>
      <c r="CT207" s="180"/>
      <c r="CU207" s="167"/>
      <c r="CV207" s="180"/>
      <c r="CW207" s="180"/>
      <c r="CX207" s="180"/>
      <c r="CY207" s="180"/>
      <c r="CZ207" s="180"/>
      <c r="DA207" s="167"/>
      <c r="DB207" s="180"/>
      <c r="DC207" s="180"/>
      <c r="DD207" s="180"/>
      <c r="DE207" s="180"/>
      <c r="DF207" s="180"/>
      <c r="DG207" s="167"/>
      <c r="DH207" s="180"/>
      <c r="DI207" s="180"/>
      <c r="DJ207" s="180"/>
      <c r="DK207" s="180"/>
      <c r="DL207" s="180"/>
      <c r="DM207" s="167"/>
      <c r="DN207" s="180"/>
      <c r="DO207" s="180"/>
      <c r="DP207" s="180"/>
      <c r="DQ207" s="180"/>
      <c r="DR207" s="180"/>
      <c r="DS207" s="167"/>
      <c r="DT207" s="180"/>
      <c r="DU207" s="180"/>
      <c r="DV207" s="180"/>
      <c r="DW207" s="180"/>
      <c r="DX207" s="180"/>
      <c r="DY207" s="164"/>
      <c r="DZ207" s="164"/>
    </row>
    <row r="208" spans="3:130" x14ac:dyDescent="0.35">
      <c r="C208" s="120">
        <v>60</v>
      </c>
      <c r="E208" s="141" t="str">
        <f>IF(ISBLANK(Calculations!C65), "Z_empty_row_"&amp;C208,Calculations!C65)</f>
        <v/>
      </c>
      <c r="F208" s="140" t="e">
        <f>F$147*(Calculations!$M65/Calculations!$M$5)</f>
        <v>#VALUE!</v>
      </c>
      <c r="G208" s="140" t="e">
        <f>G$147*(Calculations!$M65/Calculations!$M$5)</f>
        <v>#VALUE!</v>
      </c>
      <c r="H208" s="140" t="e">
        <f>H$147*(Calculations!$M65/Calculations!$M$5)</f>
        <v>#VALUE!</v>
      </c>
      <c r="I208" s="140" t="e">
        <f>I$147*(Calculations!$M65/Calculations!$M$5)</f>
        <v>#VALUE!</v>
      </c>
      <c r="J208" s="140" t="e">
        <f>J$147*(Calculations!$M65/Calculations!$M$5)</f>
        <v>#VALUE!</v>
      </c>
      <c r="K208" s="140" t="e">
        <f>K$147*(Calculations!$M65/Calculations!$M$5)</f>
        <v>#VALUE!</v>
      </c>
      <c r="L208" s="140" t="e">
        <f>L$147*(Calculations!$M65/Calculations!$M$5)</f>
        <v>#VALUE!</v>
      </c>
      <c r="M208" s="140" t="e">
        <f>M$147*(Calculations!$M65/Calculations!$M$5)</f>
        <v>#VALUE!</v>
      </c>
      <c r="N208" s="140" t="e">
        <f>N$147*(Calculations!$M65/Calculations!$M$5)</f>
        <v>#VALUE!</v>
      </c>
      <c r="O208" s="140" t="e">
        <f>O$147*(Calculations!$M65/Calculations!$M$5)</f>
        <v>#VALUE!</v>
      </c>
      <c r="P208" s="140" t="e">
        <f>P$147*(Calculations!$M65/Calculations!$M$5)</f>
        <v>#VALUE!</v>
      </c>
      <c r="Q208" s="140" t="e">
        <f>Q$147*(Calculations!$M65/Calculations!$M$5)</f>
        <v>#VALUE!</v>
      </c>
      <c r="AD208" s="180"/>
      <c r="AE208" s="180"/>
      <c r="AF208" s="180"/>
      <c r="AG208" s="167"/>
      <c r="AH208" s="180"/>
      <c r="AI208" s="180"/>
      <c r="AJ208" s="180"/>
      <c r="AK208" s="180"/>
      <c r="AL208" s="180"/>
      <c r="AM208" s="167"/>
      <c r="AN208" s="180"/>
      <c r="AO208" s="180"/>
      <c r="AP208" s="180"/>
      <c r="AQ208" s="180"/>
      <c r="AR208" s="180"/>
      <c r="AS208" s="167"/>
      <c r="AT208" s="180"/>
      <c r="AU208" s="180"/>
      <c r="AV208" s="180"/>
      <c r="AW208" s="180"/>
      <c r="AX208" s="180"/>
      <c r="AY208" s="167"/>
      <c r="AZ208" s="180"/>
      <c r="BA208" s="180"/>
      <c r="BB208" s="180"/>
      <c r="BC208" s="180"/>
      <c r="BD208" s="180"/>
      <c r="BE208" s="167"/>
      <c r="BF208" s="180"/>
      <c r="BG208" s="180"/>
      <c r="BH208" s="180"/>
      <c r="BI208" s="180"/>
      <c r="BJ208" s="180"/>
      <c r="BK208" s="167"/>
      <c r="BL208" s="180"/>
      <c r="BM208" s="180"/>
      <c r="BN208" s="180"/>
      <c r="BO208" s="180"/>
      <c r="BP208" s="180"/>
      <c r="BQ208" s="167"/>
      <c r="BR208" s="180"/>
      <c r="BS208" s="180"/>
      <c r="BT208" s="180"/>
      <c r="BU208" s="180"/>
      <c r="BV208" s="180"/>
      <c r="BW208" s="167"/>
      <c r="BX208" s="180"/>
      <c r="BY208" s="180"/>
      <c r="BZ208" s="180"/>
      <c r="CA208" s="180"/>
      <c r="CB208" s="180"/>
      <c r="CC208" s="167"/>
      <c r="CD208" s="180"/>
      <c r="CE208" s="180"/>
      <c r="CF208" s="180"/>
      <c r="CG208" s="180"/>
      <c r="CH208" s="180"/>
      <c r="CI208" s="167"/>
      <c r="CJ208" s="180"/>
      <c r="CK208" s="180"/>
      <c r="CL208" s="180"/>
      <c r="CM208" s="180"/>
      <c r="CN208" s="180"/>
      <c r="CO208" s="167"/>
      <c r="CP208" s="180"/>
      <c r="CQ208" s="180"/>
      <c r="CR208" s="180"/>
      <c r="CS208" s="180"/>
      <c r="CT208" s="180"/>
      <c r="CU208" s="167"/>
      <c r="CV208" s="180"/>
      <c r="CW208" s="180"/>
      <c r="CX208" s="180"/>
      <c r="CY208" s="180"/>
      <c r="CZ208" s="180"/>
      <c r="DA208" s="167"/>
      <c r="DB208" s="180"/>
      <c r="DC208" s="180"/>
      <c r="DD208" s="180"/>
      <c r="DE208" s="180"/>
      <c r="DF208" s="180"/>
      <c r="DG208" s="167"/>
      <c r="DH208" s="180"/>
      <c r="DI208" s="180"/>
      <c r="DJ208" s="180"/>
      <c r="DK208" s="180"/>
      <c r="DL208" s="180"/>
      <c r="DM208" s="167"/>
      <c r="DN208" s="180"/>
      <c r="DO208" s="180"/>
      <c r="DP208" s="180"/>
      <c r="DQ208" s="180"/>
      <c r="DR208" s="180"/>
      <c r="DS208" s="167"/>
      <c r="DT208" s="180"/>
      <c r="DU208" s="180"/>
      <c r="DV208" s="180"/>
      <c r="DW208" s="180"/>
      <c r="DX208" s="180"/>
      <c r="DY208" s="164"/>
      <c r="DZ208" s="164"/>
    </row>
    <row r="209" spans="3:130" x14ac:dyDescent="0.35">
      <c r="C209" s="120">
        <v>61</v>
      </c>
      <c r="E209" s="141" t="str">
        <f>IF(ISBLANK(Calculations!C66), "Z_empty_row_"&amp;C209,Calculations!C66)</f>
        <v/>
      </c>
      <c r="F209" s="139" t="e">
        <f>F$147*(Calculations!$M66/Calculations!$M$5)</f>
        <v>#VALUE!</v>
      </c>
      <c r="G209" s="139" t="e">
        <f>G$147*(Calculations!$M66/Calculations!$M$5)</f>
        <v>#VALUE!</v>
      </c>
      <c r="H209" s="139" t="e">
        <f>H$147*(Calculations!$M66/Calculations!$M$5)</f>
        <v>#VALUE!</v>
      </c>
      <c r="I209" s="139" t="e">
        <f>I$147*(Calculations!$M66/Calculations!$M$5)</f>
        <v>#VALUE!</v>
      </c>
      <c r="J209" s="139" t="e">
        <f>J$147*(Calculations!$M66/Calculations!$M$5)</f>
        <v>#VALUE!</v>
      </c>
      <c r="K209" s="139" t="e">
        <f>K$147*(Calculations!$M66/Calculations!$M$5)</f>
        <v>#VALUE!</v>
      </c>
      <c r="L209" s="139" t="e">
        <f>L$147*(Calculations!$M66/Calculations!$M$5)</f>
        <v>#VALUE!</v>
      </c>
      <c r="M209" s="139" t="e">
        <f>M$147*(Calculations!$M66/Calculations!$M$5)</f>
        <v>#VALUE!</v>
      </c>
      <c r="N209" s="139" t="e">
        <f>N$147*(Calculations!$M66/Calculations!$M$5)</f>
        <v>#VALUE!</v>
      </c>
      <c r="O209" s="139" t="e">
        <f>O$147*(Calculations!$M66/Calculations!$M$5)</f>
        <v>#VALUE!</v>
      </c>
      <c r="P209" s="139" t="e">
        <f>P$147*(Calculations!$M66/Calculations!$M$5)</f>
        <v>#VALUE!</v>
      </c>
      <c r="Q209" s="139" t="e">
        <f>Q$147*(Calculations!$M66/Calculations!$M$5)</f>
        <v>#VALUE!</v>
      </c>
      <c r="AD209" s="180"/>
      <c r="AE209" s="180"/>
      <c r="AF209" s="180"/>
      <c r="AG209" s="167"/>
      <c r="AH209" s="180"/>
      <c r="AI209" s="180"/>
      <c r="AJ209" s="180"/>
      <c r="AK209" s="180"/>
      <c r="AL209" s="180"/>
      <c r="AM209" s="167"/>
      <c r="AN209" s="180"/>
      <c r="AO209" s="180"/>
      <c r="AP209" s="180"/>
      <c r="AQ209" s="180"/>
      <c r="AR209" s="180"/>
      <c r="AS209" s="167"/>
      <c r="AT209" s="180"/>
      <c r="AU209" s="180"/>
      <c r="AV209" s="180"/>
      <c r="AW209" s="180"/>
      <c r="AX209" s="180"/>
      <c r="AY209" s="167"/>
      <c r="AZ209" s="180"/>
      <c r="BA209" s="180"/>
      <c r="BB209" s="180"/>
      <c r="BC209" s="180"/>
      <c r="BD209" s="180"/>
      <c r="BE209" s="167"/>
      <c r="BF209" s="180"/>
      <c r="BG209" s="180"/>
      <c r="BH209" s="180"/>
      <c r="BI209" s="180"/>
      <c r="BJ209" s="180"/>
      <c r="BK209" s="167"/>
      <c r="BL209" s="180"/>
      <c r="BM209" s="180"/>
      <c r="BN209" s="180"/>
      <c r="BO209" s="180"/>
      <c r="BP209" s="180"/>
      <c r="BQ209" s="167"/>
      <c r="BR209" s="180"/>
      <c r="BS209" s="180"/>
      <c r="BT209" s="180"/>
      <c r="BU209" s="180"/>
      <c r="BV209" s="180"/>
      <c r="BW209" s="167"/>
      <c r="BX209" s="180"/>
      <c r="BY209" s="180"/>
      <c r="BZ209" s="180"/>
      <c r="CA209" s="180"/>
      <c r="CB209" s="180"/>
      <c r="CC209" s="167"/>
      <c r="CD209" s="180"/>
      <c r="CE209" s="180"/>
      <c r="CF209" s="180"/>
      <c r="CG209" s="180"/>
      <c r="CH209" s="180"/>
      <c r="CI209" s="167"/>
      <c r="CJ209" s="180"/>
      <c r="CK209" s="180"/>
      <c r="CL209" s="180"/>
      <c r="CM209" s="180"/>
      <c r="CN209" s="180"/>
      <c r="CO209" s="167"/>
      <c r="CP209" s="180"/>
      <c r="CQ209" s="180"/>
      <c r="CR209" s="180"/>
      <c r="CS209" s="180"/>
      <c r="CT209" s="180"/>
      <c r="CU209" s="167"/>
      <c r="CV209" s="180"/>
      <c r="CW209" s="180"/>
      <c r="CX209" s="180"/>
      <c r="CY209" s="180"/>
      <c r="CZ209" s="180"/>
      <c r="DA209" s="167"/>
      <c r="DB209" s="180"/>
      <c r="DC209" s="180"/>
      <c r="DD209" s="180"/>
      <c r="DE209" s="180"/>
      <c r="DF209" s="180"/>
      <c r="DG209" s="167"/>
      <c r="DH209" s="180"/>
      <c r="DI209" s="180"/>
      <c r="DJ209" s="180"/>
      <c r="DK209" s="180"/>
      <c r="DL209" s="180"/>
      <c r="DM209" s="167"/>
      <c r="DN209" s="180"/>
      <c r="DO209" s="180"/>
      <c r="DP209" s="180"/>
      <c r="DQ209" s="180"/>
      <c r="DR209" s="180"/>
      <c r="DS209" s="167"/>
      <c r="DT209" s="180"/>
      <c r="DU209" s="180"/>
      <c r="DV209" s="180"/>
      <c r="DW209" s="180"/>
      <c r="DX209" s="180"/>
      <c r="DY209" s="164"/>
      <c r="DZ209" s="164"/>
    </row>
    <row r="210" spans="3:130" x14ac:dyDescent="0.35">
      <c r="C210" s="120">
        <v>62</v>
      </c>
      <c r="E210" s="141" t="str">
        <f>IF(ISBLANK(Calculations!C67), "Z_empty_row_"&amp;C210,Calculations!C67)</f>
        <v/>
      </c>
      <c r="F210" s="140" t="e">
        <f>F$147*(Calculations!$M67/Calculations!$M$5)</f>
        <v>#VALUE!</v>
      </c>
      <c r="G210" s="140" t="e">
        <f>G$147*(Calculations!$M67/Calculations!$M$5)</f>
        <v>#VALUE!</v>
      </c>
      <c r="H210" s="140" t="e">
        <f>H$147*(Calculations!$M67/Calculations!$M$5)</f>
        <v>#VALUE!</v>
      </c>
      <c r="I210" s="140" t="e">
        <f>I$147*(Calculations!$M67/Calculations!$M$5)</f>
        <v>#VALUE!</v>
      </c>
      <c r="J210" s="140" t="e">
        <f>J$147*(Calculations!$M67/Calculations!$M$5)</f>
        <v>#VALUE!</v>
      </c>
      <c r="K210" s="140" t="e">
        <f>K$147*(Calculations!$M67/Calculations!$M$5)</f>
        <v>#VALUE!</v>
      </c>
      <c r="L210" s="140" t="e">
        <f>L$147*(Calculations!$M67/Calculations!$M$5)</f>
        <v>#VALUE!</v>
      </c>
      <c r="M210" s="140" t="e">
        <f>M$147*(Calculations!$M67/Calculations!$M$5)</f>
        <v>#VALUE!</v>
      </c>
      <c r="N210" s="140" t="e">
        <f>N$147*(Calculations!$M67/Calculations!$M$5)</f>
        <v>#VALUE!</v>
      </c>
      <c r="O210" s="140" t="e">
        <f>O$147*(Calculations!$M67/Calculations!$M$5)</f>
        <v>#VALUE!</v>
      </c>
      <c r="P210" s="140" t="e">
        <f>P$147*(Calculations!$M67/Calculations!$M$5)</f>
        <v>#VALUE!</v>
      </c>
      <c r="Q210" s="140" t="e">
        <f>Q$147*(Calculations!$M67/Calculations!$M$5)</f>
        <v>#VALUE!</v>
      </c>
      <c r="AB210" s="180"/>
      <c r="AC210" s="180"/>
      <c r="AD210" s="180"/>
      <c r="AE210" s="180"/>
      <c r="AF210" s="180"/>
      <c r="AG210" s="167"/>
      <c r="AH210" s="180"/>
      <c r="AI210" s="180"/>
      <c r="AJ210" s="180"/>
      <c r="AK210" s="180"/>
      <c r="AL210" s="180"/>
      <c r="AM210" s="167"/>
      <c r="AN210" s="180"/>
      <c r="AO210" s="180"/>
      <c r="AP210" s="180"/>
      <c r="AQ210" s="180"/>
      <c r="AR210" s="180"/>
      <c r="AS210" s="167"/>
      <c r="AT210" s="180"/>
      <c r="AU210" s="180"/>
      <c r="AV210" s="180"/>
      <c r="AW210" s="180"/>
      <c r="AX210" s="180"/>
      <c r="AY210" s="167"/>
      <c r="AZ210" s="180"/>
      <c r="BA210" s="180"/>
      <c r="BB210" s="180"/>
      <c r="BC210" s="180"/>
      <c r="BD210" s="180"/>
      <c r="BE210" s="167"/>
      <c r="BF210" s="180"/>
      <c r="BG210" s="180"/>
      <c r="BH210" s="180"/>
      <c r="BI210" s="180"/>
      <c r="BJ210" s="180"/>
      <c r="BK210" s="167"/>
      <c r="BL210" s="180"/>
      <c r="BM210" s="180"/>
      <c r="BN210" s="180"/>
      <c r="BO210" s="180"/>
      <c r="BP210" s="180"/>
      <c r="BQ210" s="167"/>
      <c r="BR210" s="180"/>
      <c r="BS210" s="180"/>
      <c r="BT210" s="180"/>
      <c r="BU210" s="180"/>
      <c r="BV210" s="180"/>
      <c r="BW210" s="167"/>
      <c r="BX210" s="180"/>
      <c r="BY210" s="180"/>
      <c r="BZ210" s="180"/>
      <c r="CA210" s="180"/>
      <c r="CB210" s="180"/>
      <c r="CC210" s="167"/>
      <c r="CD210" s="180"/>
      <c r="CE210" s="180"/>
      <c r="CF210" s="180"/>
      <c r="CG210" s="180"/>
      <c r="CH210" s="180"/>
      <c r="CI210" s="167"/>
      <c r="CJ210" s="180"/>
      <c r="CK210" s="180"/>
      <c r="CL210" s="180"/>
      <c r="CM210" s="180"/>
      <c r="CN210" s="180"/>
      <c r="CO210" s="167"/>
      <c r="CP210" s="180"/>
      <c r="CQ210" s="180"/>
      <c r="CR210" s="180"/>
      <c r="CS210" s="180"/>
      <c r="CT210" s="180"/>
      <c r="CU210" s="167"/>
      <c r="CV210" s="180"/>
      <c r="CW210" s="180"/>
      <c r="CX210" s="180"/>
      <c r="CY210" s="180"/>
      <c r="CZ210" s="180"/>
      <c r="DA210" s="167"/>
      <c r="DB210" s="180"/>
      <c r="DC210" s="180"/>
      <c r="DD210" s="180"/>
      <c r="DE210" s="180"/>
      <c r="DF210" s="180"/>
      <c r="DG210" s="167"/>
      <c r="DH210" s="180"/>
      <c r="DI210" s="180"/>
      <c r="DJ210" s="180"/>
      <c r="DK210" s="180"/>
      <c r="DL210" s="180"/>
      <c r="DM210" s="167"/>
      <c r="DN210" s="180"/>
      <c r="DO210" s="180"/>
      <c r="DP210" s="180"/>
      <c r="DQ210" s="180"/>
      <c r="DR210" s="180"/>
      <c r="DS210" s="167"/>
      <c r="DT210" s="180"/>
      <c r="DU210" s="180"/>
      <c r="DV210" s="180"/>
      <c r="DW210" s="180"/>
      <c r="DX210" s="180"/>
      <c r="DY210" s="164"/>
      <c r="DZ210" s="164"/>
    </row>
    <row r="211" spans="3:130" x14ac:dyDescent="0.35">
      <c r="C211" s="120">
        <v>63</v>
      </c>
      <c r="E211" s="141" t="str">
        <f>IF(ISBLANK(Calculations!C68), "Z_empty_row_"&amp;C211,Calculations!C68)</f>
        <v/>
      </c>
      <c r="F211" s="139" t="e">
        <f>F$147*(Calculations!$M68/Calculations!$M$5)</f>
        <v>#VALUE!</v>
      </c>
      <c r="G211" s="139" t="e">
        <f>G$147*(Calculations!$M68/Calculations!$M$5)</f>
        <v>#VALUE!</v>
      </c>
      <c r="H211" s="139" t="e">
        <f>H$147*(Calculations!$M68/Calculations!$M$5)</f>
        <v>#VALUE!</v>
      </c>
      <c r="I211" s="139" t="e">
        <f>I$147*(Calculations!$M68/Calculations!$M$5)</f>
        <v>#VALUE!</v>
      </c>
      <c r="J211" s="139" t="e">
        <f>J$147*(Calculations!$M68/Calculations!$M$5)</f>
        <v>#VALUE!</v>
      </c>
      <c r="K211" s="139" t="e">
        <f>K$147*(Calculations!$M68/Calculations!$M$5)</f>
        <v>#VALUE!</v>
      </c>
      <c r="L211" s="139" t="e">
        <f>L$147*(Calculations!$M68/Calculations!$M$5)</f>
        <v>#VALUE!</v>
      </c>
      <c r="M211" s="139" t="e">
        <f>M$147*(Calculations!$M68/Calculations!$M$5)</f>
        <v>#VALUE!</v>
      </c>
      <c r="N211" s="139" t="e">
        <f>N$147*(Calculations!$M68/Calculations!$M$5)</f>
        <v>#VALUE!</v>
      </c>
      <c r="O211" s="139" t="e">
        <f>O$147*(Calculations!$M68/Calculations!$M$5)</f>
        <v>#VALUE!</v>
      </c>
      <c r="P211" s="139" t="e">
        <f>P$147*(Calculations!$M68/Calculations!$M$5)</f>
        <v>#VALUE!</v>
      </c>
      <c r="Q211" s="139" t="e">
        <f>Q$147*(Calculations!$M68/Calculations!$M$5)</f>
        <v>#VALUE!</v>
      </c>
      <c r="AB211" s="180"/>
      <c r="AC211" s="180"/>
      <c r="AD211" s="180"/>
      <c r="AE211" s="180"/>
      <c r="AF211" s="180"/>
      <c r="AG211" s="167"/>
      <c r="AH211" s="180"/>
      <c r="AI211" s="180"/>
      <c r="AJ211" s="180"/>
      <c r="AK211" s="180"/>
      <c r="AL211" s="180"/>
      <c r="AM211" s="167"/>
      <c r="AN211" s="180"/>
      <c r="AO211" s="180"/>
      <c r="AP211" s="180"/>
      <c r="AQ211" s="180"/>
      <c r="AR211" s="180"/>
      <c r="AS211" s="167"/>
      <c r="AT211" s="180"/>
      <c r="AU211" s="180"/>
      <c r="AV211" s="180"/>
      <c r="AW211" s="180"/>
      <c r="AX211" s="180"/>
      <c r="AY211" s="167"/>
      <c r="AZ211" s="180"/>
      <c r="BA211" s="180"/>
      <c r="BB211" s="180"/>
      <c r="BC211" s="180"/>
      <c r="BD211" s="180"/>
      <c r="BE211" s="167"/>
      <c r="BF211" s="180"/>
      <c r="BG211" s="180"/>
      <c r="BH211" s="180"/>
      <c r="BI211" s="180"/>
      <c r="BJ211" s="180"/>
      <c r="BK211" s="167"/>
      <c r="BL211" s="180"/>
      <c r="BM211" s="180"/>
      <c r="BN211" s="180"/>
      <c r="BO211" s="180"/>
      <c r="BP211" s="180"/>
      <c r="BQ211" s="167"/>
      <c r="BR211" s="180"/>
      <c r="BS211" s="180"/>
      <c r="BT211" s="180"/>
      <c r="BU211" s="180"/>
      <c r="BV211" s="180"/>
      <c r="BW211" s="167"/>
      <c r="BX211" s="180"/>
      <c r="BY211" s="180"/>
      <c r="BZ211" s="180"/>
      <c r="CA211" s="180"/>
      <c r="CB211" s="180"/>
      <c r="CC211" s="167"/>
      <c r="CD211" s="180"/>
      <c r="CE211" s="180"/>
      <c r="CF211" s="180"/>
      <c r="CG211" s="180"/>
      <c r="CH211" s="180"/>
      <c r="CI211" s="167"/>
      <c r="CJ211" s="180"/>
      <c r="CK211" s="180"/>
      <c r="CL211" s="180"/>
      <c r="CM211" s="180"/>
      <c r="CN211" s="180"/>
      <c r="CO211" s="167"/>
      <c r="CP211" s="180"/>
      <c r="CQ211" s="180"/>
      <c r="CR211" s="180"/>
      <c r="CS211" s="180"/>
      <c r="CT211" s="180"/>
      <c r="CU211" s="167"/>
      <c r="CV211" s="180"/>
      <c r="CW211" s="180"/>
      <c r="CX211" s="180"/>
      <c r="CY211" s="180"/>
      <c r="CZ211" s="180"/>
      <c r="DA211" s="167"/>
      <c r="DB211" s="180"/>
      <c r="DC211" s="180"/>
      <c r="DD211" s="180"/>
      <c r="DE211" s="180"/>
      <c r="DF211" s="180"/>
      <c r="DG211" s="167"/>
      <c r="DH211" s="180"/>
      <c r="DI211" s="180"/>
      <c r="DJ211" s="180"/>
      <c r="DK211" s="180"/>
      <c r="DL211" s="180"/>
      <c r="DM211" s="167"/>
      <c r="DN211" s="180"/>
      <c r="DO211" s="180"/>
      <c r="DP211" s="180"/>
      <c r="DQ211" s="180"/>
      <c r="DR211" s="180"/>
      <c r="DS211" s="167"/>
      <c r="DT211" s="180"/>
      <c r="DU211" s="180"/>
      <c r="DV211" s="180"/>
      <c r="DW211" s="180"/>
      <c r="DX211" s="180"/>
      <c r="DY211" s="164"/>
      <c r="DZ211" s="164"/>
    </row>
    <row r="212" spans="3:130" x14ac:dyDescent="0.35">
      <c r="C212" s="120">
        <v>64</v>
      </c>
      <c r="E212" s="141" t="str">
        <f>IF(ISBLANK(Calculations!C69), "Z_empty_row_"&amp;C212,Calculations!C69)</f>
        <v/>
      </c>
      <c r="F212" s="140" t="e">
        <f>F$147*(Calculations!$M69/Calculations!$M$5)</f>
        <v>#VALUE!</v>
      </c>
      <c r="G212" s="140" t="e">
        <f>G$147*(Calculations!$M69/Calculations!$M$5)</f>
        <v>#VALUE!</v>
      </c>
      <c r="H212" s="140" t="e">
        <f>H$147*(Calculations!$M69/Calculations!$M$5)</f>
        <v>#VALUE!</v>
      </c>
      <c r="I212" s="140" t="e">
        <f>I$147*(Calculations!$M69/Calculations!$M$5)</f>
        <v>#VALUE!</v>
      </c>
      <c r="J212" s="140" t="e">
        <f>J$147*(Calculations!$M69/Calculations!$M$5)</f>
        <v>#VALUE!</v>
      </c>
      <c r="K212" s="140" t="e">
        <f>K$147*(Calculations!$M69/Calculations!$M$5)</f>
        <v>#VALUE!</v>
      </c>
      <c r="L212" s="140" t="e">
        <f>L$147*(Calculations!$M69/Calculations!$M$5)</f>
        <v>#VALUE!</v>
      </c>
      <c r="M212" s="140" t="e">
        <f>M$147*(Calculations!$M69/Calculations!$M$5)</f>
        <v>#VALUE!</v>
      </c>
      <c r="N212" s="140" t="e">
        <f>N$147*(Calculations!$M69/Calculations!$M$5)</f>
        <v>#VALUE!</v>
      </c>
      <c r="O212" s="140" t="e">
        <f>O$147*(Calculations!$M69/Calculations!$M$5)</f>
        <v>#VALUE!</v>
      </c>
      <c r="P212" s="140" t="e">
        <f>P$147*(Calculations!$M69/Calculations!$M$5)</f>
        <v>#VALUE!</v>
      </c>
      <c r="Q212" s="140" t="e">
        <f>Q$147*(Calculations!$M69/Calculations!$M$5)</f>
        <v>#VALUE!</v>
      </c>
      <c r="Z212" s="97" t="s">
        <v>308</v>
      </c>
      <c r="AB212" s="180"/>
      <c r="AC212" s="180"/>
      <c r="AD212" s="180"/>
      <c r="AE212" s="180"/>
      <c r="AF212" s="180"/>
      <c r="AG212" s="167"/>
      <c r="AH212" s="180"/>
      <c r="AI212" s="180"/>
      <c r="AJ212" s="180"/>
      <c r="AK212" s="180"/>
      <c r="AL212" s="180"/>
      <c r="AM212" s="167"/>
      <c r="AN212" s="180"/>
      <c r="AO212" s="180"/>
      <c r="AP212" s="180"/>
      <c r="AQ212" s="180"/>
      <c r="AR212" s="180"/>
      <c r="AS212" s="167"/>
      <c r="AT212" s="180"/>
      <c r="AU212" s="180"/>
      <c r="AV212" s="180"/>
      <c r="AW212" s="180"/>
      <c r="AX212" s="180"/>
      <c r="AY212" s="167"/>
      <c r="AZ212" s="180"/>
      <c r="BA212" s="180"/>
      <c r="BB212" s="180"/>
      <c r="BC212" s="180"/>
      <c r="BD212" s="180"/>
      <c r="BE212" s="167"/>
      <c r="BF212" s="180"/>
      <c r="BG212" s="180"/>
      <c r="BH212" s="180"/>
      <c r="BI212" s="180"/>
      <c r="BJ212" s="180"/>
      <c r="BK212" s="167"/>
      <c r="BL212" s="180"/>
      <c r="BM212" s="180"/>
      <c r="BN212" s="180"/>
      <c r="BO212" s="180"/>
      <c r="BP212" s="180"/>
      <c r="BQ212" s="167"/>
      <c r="BR212" s="180"/>
      <c r="BS212" s="180"/>
      <c r="BT212" s="180"/>
      <c r="BU212" s="180"/>
      <c r="BV212" s="180"/>
      <c r="BW212" s="167"/>
      <c r="BX212" s="180"/>
      <c r="BY212" s="180"/>
      <c r="BZ212" s="180"/>
      <c r="CA212" s="180"/>
      <c r="CB212" s="180"/>
      <c r="CC212" s="167"/>
      <c r="CD212" s="180"/>
      <c r="CE212" s="180"/>
      <c r="CF212" s="180"/>
      <c r="CG212" s="180"/>
      <c r="CH212" s="180"/>
      <c r="CI212" s="167"/>
      <c r="CJ212" s="180"/>
      <c r="CK212" s="180"/>
      <c r="CL212" s="180"/>
      <c r="CM212" s="180"/>
      <c r="CN212" s="180"/>
      <c r="CO212" s="167"/>
      <c r="CP212" s="180"/>
      <c r="CQ212" s="180"/>
      <c r="CR212" s="180"/>
      <c r="CS212" s="180"/>
      <c r="CT212" s="180"/>
      <c r="CU212" s="167"/>
      <c r="CV212" s="180"/>
      <c r="CW212" s="180"/>
      <c r="CX212" s="180"/>
      <c r="CY212" s="180"/>
      <c r="CZ212" s="180"/>
      <c r="DA212" s="167"/>
      <c r="DB212" s="180"/>
      <c r="DC212" s="180"/>
      <c r="DD212" s="180"/>
      <c r="DE212" s="180"/>
      <c r="DF212" s="180"/>
      <c r="DG212" s="167"/>
      <c r="DH212" s="180"/>
      <c r="DI212" s="180"/>
      <c r="DJ212" s="180"/>
      <c r="DK212" s="180"/>
      <c r="DL212" s="180"/>
      <c r="DM212" s="167"/>
      <c r="DN212" s="180"/>
      <c r="DO212" s="180"/>
      <c r="DP212" s="180"/>
      <c r="DQ212" s="180"/>
      <c r="DR212" s="180"/>
      <c r="DS212" s="167"/>
      <c r="DT212" s="180"/>
      <c r="DU212" s="180"/>
      <c r="DV212" s="180"/>
      <c r="DW212" s="180"/>
      <c r="DX212" s="180"/>
      <c r="DY212" s="164"/>
      <c r="DZ212" s="164"/>
    </row>
    <row r="213" spans="3:130" x14ac:dyDescent="0.35">
      <c r="C213" s="120">
        <v>65</v>
      </c>
      <c r="E213" s="141" t="str">
        <f>IF(ISBLANK(Calculations!C70), "Z_empty_row_"&amp;C213,Calculations!C70)</f>
        <v/>
      </c>
      <c r="F213" s="139" t="e">
        <f>F$147*(Calculations!$M70/Calculations!$M$5)</f>
        <v>#VALUE!</v>
      </c>
      <c r="G213" s="139" t="e">
        <f>G$147*(Calculations!$M70/Calculations!$M$5)</f>
        <v>#VALUE!</v>
      </c>
      <c r="H213" s="139" t="e">
        <f>H$147*(Calculations!$M70/Calculations!$M$5)</f>
        <v>#VALUE!</v>
      </c>
      <c r="I213" s="139" t="e">
        <f>I$147*(Calculations!$M70/Calculations!$M$5)</f>
        <v>#VALUE!</v>
      </c>
      <c r="J213" s="139" t="e">
        <f>J$147*(Calculations!$M70/Calculations!$M$5)</f>
        <v>#VALUE!</v>
      </c>
      <c r="K213" s="139" t="e">
        <f>K$147*(Calculations!$M70/Calculations!$M$5)</f>
        <v>#VALUE!</v>
      </c>
      <c r="L213" s="139" t="e">
        <f>L$147*(Calculations!$M70/Calculations!$M$5)</f>
        <v>#VALUE!</v>
      </c>
      <c r="M213" s="139" t="e">
        <f>M$147*(Calculations!$M70/Calculations!$M$5)</f>
        <v>#VALUE!</v>
      </c>
      <c r="N213" s="139" t="e">
        <f>N$147*(Calculations!$M70/Calculations!$M$5)</f>
        <v>#VALUE!</v>
      </c>
      <c r="O213" s="139" t="e">
        <f>O$147*(Calculations!$M70/Calculations!$M$5)</f>
        <v>#VALUE!</v>
      </c>
      <c r="P213" s="139" t="e">
        <f>P$147*(Calculations!$M70/Calculations!$M$5)</f>
        <v>#VALUE!</v>
      </c>
      <c r="Q213" s="139" t="e">
        <f>Q$147*(Calculations!$M70/Calculations!$M$5)</f>
        <v>#VALUE!</v>
      </c>
      <c r="Z213" s="97" t="s">
        <v>63</v>
      </c>
      <c r="AB213" s="180"/>
      <c r="AC213" s="180"/>
      <c r="AD213" s="180"/>
      <c r="AE213" s="180"/>
      <c r="AF213" s="180"/>
      <c r="AG213" s="167"/>
      <c r="AH213" s="180"/>
      <c r="AI213" s="180"/>
      <c r="AJ213" s="180"/>
      <c r="AK213" s="180"/>
      <c r="AL213" s="180"/>
      <c r="AM213" s="167"/>
      <c r="AN213" s="180"/>
      <c r="AO213" s="180"/>
      <c r="AP213" s="180"/>
      <c r="AQ213" s="180"/>
      <c r="AR213" s="180"/>
      <c r="AS213" s="167"/>
      <c r="AT213" s="180"/>
      <c r="AU213" s="180"/>
      <c r="AV213" s="180"/>
      <c r="AW213" s="180"/>
      <c r="AX213" s="180"/>
      <c r="AY213" s="167"/>
      <c r="AZ213" s="180"/>
      <c r="BA213" s="180"/>
      <c r="BB213" s="180"/>
      <c r="BC213" s="180"/>
      <c r="BD213" s="180"/>
      <c r="BE213" s="167"/>
      <c r="BF213" s="180"/>
      <c r="BG213" s="180"/>
      <c r="BH213" s="180"/>
      <c r="BI213" s="180"/>
      <c r="BJ213" s="180"/>
      <c r="BK213" s="167"/>
      <c r="BL213" s="180"/>
      <c r="BM213" s="180"/>
      <c r="BN213" s="180"/>
      <c r="BO213" s="180"/>
      <c r="BP213" s="180"/>
      <c r="BQ213" s="167"/>
      <c r="BR213" s="180"/>
      <c r="BS213" s="180"/>
      <c r="BT213" s="180"/>
      <c r="BU213" s="180"/>
      <c r="BV213" s="180"/>
      <c r="BW213" s="167"/>
      <c r="BX213" s="180"/>
      <c r="BY213" s="180"/>
      <c r="BZ213" s="180"/>
      <c r="CA213" s="180"/>
      <c r="CB213" s="180"/>
      <c r="CC213" s="167"/>
      <c r="CD213" s="180"/>
      <c r="CE213" s="180"/>
      <c r="CF213" s="180"/>
      <c r="CG213" s="180"/>
      <c r="CH213" s="180"/>
      <c r="CI213" s="167"/>
      <c r="CJ213" s="180"/>
      <c r="CK213" s="180"/>
      <c r="CL213" s="180"/>
      <c r="CM213" s="180"/>
      <c r="CN213" s="180"/>
      <c r="CO213" s="167"/>
      <c r="CP213" s="180"/>
      <c r="CQ213" s="180"/>
      <c r="CR213" s="180"/>
      <c r="CS213" s="180"/>
      <c r="CT213" s="180"/>
      <c r="CU213" s="167"/>
      <c r="CV213" s="180"/>
      <c r="CW213" s="180"/>
      <c r="CX213" s="180"/>
      <c r="CY213" s="180"/>
      <c r="CZ213" s="180"/>
      <c r="DA213" s="167"/>
      <c r="DB213" s="180"/>
      <c r="DC213" s="180"/>
      <c r="DD213" s="180"/>
      <c r="DE213" s="180"/>
      <c r="DF213" s="180"/>
      <c r="DG213" s="167"/>
      <c r="DH213" s="180"/>
      <c r="DI213" s="180"/>
      <c r="DJ213" s="180"/>
      <c r="DK213" s="180"/>
      <c r="DL213" s="180"/>
      <c r="DM213" s="167"/>
      <c r="DN213" s="180"/>
      <c r="DO213" s="180"/>
      <c r="DP213" s="180"/>
      <c r="DQ213" s="180"/>
      <c r="DR213" s="180"/>
      <c r="DS213" s="167"/>
      <c r="DT213" s="180"/>
      <c r="DU213" s="180"/>
      <c r="DV213" s="180"/>
      <c r="DW213" s="180"/>
      <c r="DX213" s="180"/>
      <c r="DY213" s="164"/>
      <c r="DZ213" s="164"/>
    </row>
    <row r="214" spans="3:130" x14ac:dyDescent="0.35">
      <c r="C214" s="120">
        <v>66</v>
      </c>
      <c r="E214" s="141" t="str">
        <f>IF(ISBLANK(Calculations!C71), "Z_empty_row_"&amp;C214,Calculations!C71)</f>
        <v/>
      </c>
      <c r="F214" s="140" t="e">
        <f>F$147*(Calculations!$M71/Calculations!$M$5)</f>
        <v>#VALUE!</v>
      </c>
      <c r="G214" s="140" t="e">
        <f>G$147*(Calculations!$M71/Calculations!$M$5)</f>
        <v>#VALUE!</v>
      </c>
      <c r="H214" s="140" t="e">
        <f>H$147*(Calculations!$M71/Calculations!$M$5)</f>
        <v>#VALUE!</v>
      </c>
      <c r="I214" s="140" t="e">
        <f>I$147*(Calculations!$M71/Calculations!$M$5)</f>
        <v>#VALUE!</v>
      </c>
      <c r="J214" s="140" t="e">
        <f>J$147*(Calculations!$M71/Calculations!$M$5)</f>
        <v>#VALUE!</v>
      </c>
      <c r="K214" s="140" t="e">
        <f>K$147*(Calculations!$M71/Calculations!$M$5)</f>
        <v>#VALUE!</v>
      </c>
      <c r="L214" s="140" t="e">
        <f>L$147*(Calculations!$M71/Calculations!$M$5)</f>
        <v>#VALUE!</v>
      </c>
      <c r="M214" s="140" t="e">
        <f>M$147*(Calculations!$M71/Calculations!$M$5)</f>
        <v>#VALUE!</v>
      </c>
      <c r="N214" s="140" t="e">
        <f>N$147*(Calculations!$M71/Calculations!$M$5)</f>
        <v>#VALUE!</v>
      </c>
      <c r="O214" s="140" t="e">
        <f>O$147*(Calculations!$M71/Calculations!$M$5)</f>
        <v>#VALUE!</v>
      </c>
      <c r="P214" s="140" t="e">
        <f>P$147*(Calculations!$M71/Calculations!$M$5)</f>
        <v>#VALUE!</v>
      </c>
      <c r="Q214" s="140" t="e">
        <f>Q$147*(Calculations!$M71/Calculations!$M$5)</f>
        <v>#VALUE!</v>
      </c>
      <c r="T214" s="2" t="s">
        <v>300</v>
      </c>
      <c r="V214" s="2"/>
      <c r="W214" s="2"/>
      <c r="X214" s="2"/>
      <c r="Y214" s="2"/>
      <c r="AB214" s="142" t="s">
        <v>294</v>
      </c>
    </row>
    <row r="215" spans="3:130" x14ac:dyDescent="0.35">
      <c r="C215" s="120">
        <v>67</v>
      </c>
      <c r="E215" s="141" t="str">
        <f>IF(ISBLANK(Calculations!C72), "Z_empty_row_"&amp;C215,Calculations!C72)</f>
        <v/>
      </c>
      <c r="F215" s="139" t="e">
        <f>F$147*(Calculations!$M72/Calculations!$M$5)</f>
        <v>#VALUE!</v>
      </c>
      <c r="G215" s="139" t="e">
        <f>G$147*(Calculations!$M72/Calculations!$M$5)</f>
        <v>#VALUE!</v>
      </c>
      <c r="H215" s="139" t="e">
        <f>H$147*(Calculations!$M72/Calculations!$M$5)</f>
        <v>#VALUE!</v>
      </c>
      <c r="I215" s="139" t="e">
        <f>I$147*(Calculations!$M72/Calculations!$M$5)</f>
        <v>#VALUE!</v>
      </c>
      <c r="J215" s="139" t="e">
        <f>J$147*(Calculations!$M72/Calculations!$M$5)</f>
        <v>#VALUE!</v>
      </c>
      <c r="K215" s="139" t="e">
        <f>K$147*(Calculations!$M72/Calculations!$M$5)</f>
        <v>#VALUE!</v>
      </c>
      <c r="L215" s="139" t="e">
        <f>L$147*(Calculations!$M72/Calculations!$M$5)</f>
        <v>#VALUE!</v>
      </c>
      <c r="M215" s="139" t="e">
        <f>M$147*(Calculations!$M72/Calculations!$M$5)</f>
        <v>#VALUE!</v>
      </c>
      <c r="N215" s="139" t="e">
        <f>N$147*(Calculations!$M72/Calculations!$M$5)</f>
        <v>#VALUE!</v>
      </c>
      <c r="O215" s="139" t="e">
        <f>O$147*(Calculations!$M72/Calculations!$M$5)</f>
        <v>#VALUE!</v>
      </c>
      <c r="P215" s="139" t="e">
        <f>P$147*(Calculations!$M72/Calculations!$M$5)</f>
        <v>#VALUE!</v>
      </c>
      <c r="Q215" s="139" t="e">
        <f>Q$147*(Calculations!$M72/Calculations!$M$5)</f>
        <v>#VALUE!</v>
      </c>
      <c r="T215" s="2"/>
      <c r="V215" s="2" t="s">
        <v>301</v>
      </c>
      <c r="W215" s="2" t="s">
        <v>302</v>
      </c>
      <c r="X215" s="2" t="s">
        <v>303</v>
      </c>
      <c r="Y215" s="2" t="s">
        <v>304</v>
      </c>
      <c r="AA215" s="142" t="s">
        <v>297</v>
      </c>
      <c r="AB215" t="s">
        <v>80</v>
      </c>
      <c r="AC215" t="s">
        <v>82</v>
      </c>
      <c r="AD215" t="s">
        <v>84</v>
      </c>
      <c r="AE215" t="s">
        <v>86</v>
      </c>
      <c r="AF215" t="s">
        <v>89</v>
      </c>
      <c r="AG215" t="s">
        <v>90</v>
      </c>
      <c r="AH215" t="s">
        <v>92</v>
      </c>
      <c r="AI215" t="s">
        <v>94</v>
      </c>
      <c r="AJ215" t="s">
        <v>96</v>
      </c>
      <c r="AK215" t="s">
        <v>99</v>
      </c>
      <c r="AL215" t="s">
        <v>100</v>
      </c>
      <c r="AM215" t="s">
        <v>102</v>
      </c>
      <c r="AN215" t="s">
        <v>104</v>
      </c>
      <c r="AO215" t="s">
        <v>106</v>
      </c>
      <c r="AP215" t="s">
        <v>109</v>
      </c>
      <c r="AQ215" t="s">
        <v>110</v>
      </c>
      <c r="AR215" t="s">
        <v>111</v>
      </c>
      <c r="AS215" t="s">
        <v>113</v>
      </c>
      <c r="AT215" t="s">
        <v>114</v>
      </c>
      <c r="AU215" t="s">
        <v>115</v>
      </c>
      <c r="AV215" t="s">
        <v>116</v>
      </c>
      <c r="AW215" t="s">
        <v>117</v>
      </c>
      <c r="AX215" t="s">
        <v>118</v>
      </c>
      <c r="AY215" t="s">
        <v>119</v>
      </c>
      <c r="AZ215" t="s">
        <v>120</v>
      </c>
      <c r="BA215" t="s">
        <v>121</v>
      </c>
      <c r="BB215" t="s">
        <v>122</v>
      </c>
      <c r="BC215" t="s">
        <v>123</v>
      </c>
      <c r="BD215" t="s">
        <v>124</v>
      </c>
      <c r="BE215" t="s">
        <v>125</v>
      </c>
      <c r="BF215" t="s">
        <v>410</v>
      </c>
      <c r="BG215" t="s">
        <v>411</v>
      </c>
      <c r="BH215" t="s">
        <v>412</v>
      </c>
      <c r="BI215" t="s">
        <v>413</v>
      </c>
      <c r="BJ215" t="s">
        <v>414</v>
      </c>
      <c r="BK215" t="s">
        <v>415</v>
      </c>
      <c r="BL215" t="s">
        <v>416</v>
      </c>
      <c r="BM215" t="s">
        <v>417</v>
      </c>
      <c r="BN215" t="s">
        <v>418</v>
      </c>
      <c r="BO215" t="s">
        <v>419</v>
      </c>
      <c r="BP215" t="s">
        <v>420</v>
      </c>
      <c r="BQ215" t="s">
        <v>421</v>
      </c>
      <c r="BR215" t="s">
        <v>422</v>
      </c>
      <c r="BS215" t="s">
        <v>423</v>
      </c>
      <c r="BT215" t="s">
        <v>424</v>
      </c>
      <c r="BU215" t="s">
        <v>425</v>
      </c>
      <c r="BV215" t="s">
        <v>426</v>
      </c>
      <c r="BW215" t="s">
        <v>427</v>
      </c>
      <c r="BX215" t="s">
        <v>428</v>
      </c>
      <c r="BY215" t="s">
        <v>429</v>
      </c>
      <c r="BZ215" t="s">
        <v>430</v>
      </c>
      <c r="CA215" t="s">
        <v>431</v>
      </c>
      <c r="CB215" t="s">
        <v>432</v>
      </c>
      <c r="CC215" t="s">
        <v>433</v>
      </c>
      <c r="CD215" t="s">
        <v>434</v>
      </c>
      <c r="CE215" t="s">
        <v>435</v>
      </c>
      <c r="CF215" t="s">
        <v>436</v>
      </c>
      <c r="CG215" t="s">
        <v>437</v>
      </c>
      <c r="CH215" t="s">
        <v>438</v>
      </c>
      <c r="CI215" t="s">
        <v>439</v>
      </c>
      <c r="CJ215" t="s">
        <v>440</v>
      </c>
      <c r="CK215" t="s">
        <v>441</v>
      </c>
      <c r="CL215" t="s">
        <v>442</v>
      </c>
      <c r="CM215" t="s">
        <v>443</v>
      </c>
      <c r="CN215" t="s">
        <v>444</v>
      </c>
      <c r="CO215" t="s">
        <v>445</v>
      </c>
      <c r="CP215" t="s">
        <v>446</v>
      </c>
      <c r="CQ215" t="s">
        <v>447</v>
      </c>
      <c r="CR215" t="s">
        <v>448</v>
      </c>
      <c r="CS215" t="s">
        <v>449</v>
      </c>
      <c r="CT215" t="s">
        <v>450</v>
      </c>
      <c r="CU215" t="s">
        <v>451</v>
      </c>
      <c r="CV215" t="s">
        <v>452</v>
      </c>
      <c r="CW215" t="s">
        <v>453</v>
      </c>
      <c r="CX215" t="s">
        <v>454</v>
      </c>
      <c r="CY215" t="s">
        <v>455</v>
      </c>
      <c r="CZ215" t="s">
        <v>456</v>
      </c>
      <c r="DA215" t="s">
        <v>457</v>
      </c>
      <c r="DB215" t="s">
        <v>458</v>
      </c>
      <c r="DC215" t="s">
        <v>459</v>
      </c>
      <c r="DD215" t="s">
        <v>460</v>
      </c>
      <c r="DE215" t="s">
        <v>461</v>
      </c>
      <c r="DF215" t="s">
        <v>462</v>
      </c>
      <c r="DG215" t="s">
        <v>463</v>
      </c>
      <c r="DH215" t="s">
        <v>464</v>
      </c>
      <c r="DI215" t="s">
        <v>465</v>
      </c>
      <c r="DJ215" t="s">
        <v>466</v>
      </c>
      <c r="DK215" t="s">
        <v>467</v>
      </c>
      <c r="DL215" t="s">
        <v>468</v>
      </c>
      <c r="DM215" t="s">
        <v>469</v>
      </c>
      <c r="DN215" t="s">
        <v>470</v>
      </c>
      <c r="DO215" t="s">
        <v>471</v>
      </c>
      <c r="DP215" t="s">
        <v>472</v>
      </c>
      <c r="DQ215" t="s">
        <v>473</v>
      </c>
      <c r="DR215" t="s">
        <v>474</v>
      </c>
      <c r="DS215" t="s">
        <v>475</v>
      </c>
      <c r="DT215" t="s">
        <v>476</v>
      </c>
      <c r="DU215" t="s">
        <v>477</v>
      </c>
      <c r="DV215" t="s">
        <v>478</v>
      </c>
      <c r="DW215" t="s">
        <v>298</v>
      </c>
    </row>
    <row r="216" spans="3:130" x14ac:dyDescent="0.35">
      <c r="C216" s="120">
        <v>68</v>
      </c>
      <c r="E216" s="141" t="str">
        <f>IF(ISBLANK(Calculations!C73), "Z_empty_row_"&amp;C216,Calculations!C73)</f>
        <v/>
      </c>
      <c r="F216" s="140" t="e">
        <f>F$147*(Calculations!$M73/Calculations!$M$5)</f>
        <v>#VALUE!</v>
      </c>
      <c r="G216" s="140" t="e">
        <f>G$147*(Calculations!$M73/Calculations!$M$5)</f>
        <v>#VALUE!</v>
      </c>
      <c r="H216" s="140" t="e">
        <f>H$147*(Calculations!$M73/Calculations!$M$5)</f>
        <v>#VALUE!</v>
      </c>
      <c r="I216" s="140" t="e">
        <f>I$147*(Calculations!$M73/Calculations!$M$5)</f>
        <v>#VALUE!</v>
      </c>
      <c r="J216" s="140" t="e">
        <f>J$147*(Calculations!$M73/Calculations!$M$5)</f>
        <v>#VALUE!</v>
      </c>
      <c r="K216" s="140" t="e">
        <f>K$147*(Calculations!$M73/Calculations!$M$5)</f>
        <v>#VALUE!</v>
      </c>
      <c r="L216" s="140" t="e">
        <f>L$147*(Calculations!$M73/Calculations!$M$5)</f>
        <v>#VALUE!</v>
      </c>
      <c r="M216" s="140" t="e">
        <f>M$147*(Calculations!$M73/Calculations!$M$5)</f>
        <v>#VALUE!</v>
      </c>
      <c r="N216" s="140" t="e">
        <f>N$147*(Calculations!$M73/Calculations!$M$5)</f>
        <v>#VALUE!</v>
      </c>
      <c r="O216" s="140" t="e">
        <f>O$147*(Calculations!$M73/Calculations!$M$5)</f>
        <v>#VALUE!</v>
      </c>
      <c r="P216" s="140" t="e">
        <f>P$147*(Calculations!$M73/Calculations!$M$5)</f>
        <v>#VALUE!</v>
      </c>
      <c r="Q216" s="140" t="e">
        <f>Q$147*(Calculations!$M73/Calculations!$M$5)</f>
        <v>#VALUE!</v>
      </c>
      <c r="T216" s="2"/>
      <c r="U216" s="18" t="s">
        <v>65</v>
      </c>
      <c r="V216" s="29">
        <f>X216</f>
        <v>10488.975381496804</v>
      </c>
      <c r="W216" s="29">
        <f>V216*Burden!$F$22</f>
        <v>7866.7315361226028</v>
      </c>
      <c r="X216" s="103">
        <f>SUM(AB216:BC216)</f>
        <v>10488.975381496804</v>
      </c>
      <c r="Y216" s="29">
        <f>X216*Burden!$F$22</f>
        <v>7866.7315361226028</v>
      </c>
      <c r="AA216" s="1" t="s">
        <v>374</v>
      </c>
      <c r="AB216" s="212">
        <v>393.69621062566523</v>
      </c>
      <c r="AC216" s="212">
        <v>226.16545161605842</v>
      </c>
      <c r="AD216" s="212">
        <v>357.01006714555842</v>
      </c>
      <c r="AE216" s="212">
        <v>265.21720868103563</v>
      </c>
      <c r="AF216" s="212">
        <v>86.97846993605458</v>
      </c>
      <c r="AG216" s="212">
        <v>81.026298227210361</v>
      </c>
      <c r="AH216" s="212">
        <v>112.23699477635199</v>
      </c>
      <c r="AI216" s="212">
        <v>218.80200577046128</v>
      </c>
      <c r="AJ216" s="212">
        <v>1296.0186277477251</v>
      </c>
      <c r="AK216" s="212">
        <v>826.20541569017473</v>
      </c>
      <c r="AL216" s="212">
        <v>421.76805285981902</v>
      </c>
      <c r="AM216" s="212">
        <v>973.12705687544008</v>
      </c>
      <c r="AN216" s="212">
        <v>158.39282270428848</v>
      </c>
      <c r="AO216" s="212">
        <v>1272.8019196086693</v>
      </c>
      <c r="AP216" s="212">
        <v>1088.8171325402052</v>
      </c>
      <c r="AQ216" s="212">
        <v>137.3632262100418</v>
      </c>
      <c r="AR216" s="212">
        <v>262.00221377599348</v>
      </c>
      <c r="AS216" s="212">
        <v>263.3049074436625</v>
      </c>
      <c r="AT216" s="212">
        <v>392.70090783568838</v>
      </c>
      <c r="AU216" s="212">
        <v>361.89671168447319</v>
      </c>
      <c r="AV216" s="212">
        <v>68.800138119658115</v>
      </c>
      <c r="AW216" s="212">
        <v>216.6410549135822</v>
      </c>
      <c r="AX216" s="212">
        <v>87.827174059477613</v>
      </c>
      <c r="AY216" s="212">
        <v>183.41188091655255</v>
      </c>
      <c r="AZ216" s="212">
        <v>204.41257006748125</v>
      </c>
      <c r="BA216" s="212">
        <v>188.80577285162974</v>
      </c>
      <c r="BB216" s="212">
        <v>120.27529663997461</v>
      </c>
      <c r="BC216" s="212">
        <v>223.26979217387208</v>
      </c>
      <c r="BD216" s="212">
        <v>240.60985003457395</v>
      </c>
      <c r="BE216" s="212">
        <v>140.1094109435889</v>
      </c>
      <c r="BF216" s="212">
        <v>0</v>
      </c>
      <c r="BG216" s="212">
        <v>0</v>
      </c>
      <c r="BH216" s="212">
        <v>0</v>
      </c>
      <c r="BI216" s="212">
        <v>0</v>
      </c>
      <c r="BJ216" s="212">
        <v>0</v>
      </c>
      <c r="BK216" s="212">
        <v>0</v>
      </c>
      <c r="BL216" s="212">
        <v>0</v>
      </c>
      <c r="BM216" s="212">
        <v>0</v>
      </c>
      <c r="BN216" s="212">
        <v>0</v>
      </c>
      <c r="BO216" s="212">
        <v>0</v>
      </c>
      <c r="BP216" s="212">
        <v>0</v>
      </c>
      <c r="BQ216" s="212">
        <v>0</v>
      </c>
      <c r="BR216" s="212">
        <v>0</v>
      </c>
      <c r="BS216" s="212">
        <v>0</v>
      </c>
      <c r="BT216" s="212">
        <v>0</v>
      </c>
      <c r="BU216" s="212">
        <v>0</v>
      </c>
      <c r="BV216" s="212">
        <v>0</v>
      </c>
      <c r="BW216" s="212">
        <v>0</v>
      </c>
      <c r="BX216" s="212">
        <v>0</v>
      </c>
      <c r="BY216" s="212">
        <v>0</v>
      </c>
      <c r="BZ216" s="212">
        <v>0</v>
      </c>
      <c r="CA216" s="212">
        <v>0</v>
      </c>
      <c r="CB216" s="212">
        <v>0</v>
      </c>
      <c r="CC216" s="212">
        <v>0</v>
      </c>
      <c r="CD216" s="212">
        <v>0</v>
      </c>
      <c r="CE216" s="212">
        <v>0</v>
      </c>
      <c r="CF216" s="212">
        <v>0</v>
      </c>
      <c r="CG216" s="212">
        <v>0</v>
      </c>
      <c r="CH216" s="212">
        <v>0</v>
      </c>
      <c r="CI216" s="212">
        <v>0</v>
      </c>
      <c r="CJ216" s="212">
        <v>0</v>
      </c>
      <c r="CK216" s="212">
        <v>0</v>
      </c>
      <c r="CL216" s="212">
        <v>0</v>
      </c>
      <c r="CM216" s="212">
        <v>0</v>
      </c>
      <c r="CN216" s="212">
        <v>0</v>
      </c>
      <c r="CO216" s="212">
        <v>0</v>
      </c>
      <c r="CP216" s="212">
        <v>0</v>
      </c>
      <c r="CQ216" s="212">
        <v>0</v>
      </c>
      <c r="CR216" s="212">
        <v>0</v>
      </c>
      <c r="CS216" s="212">
        <v>0</v>
      </c>
      <c r="CT216" s="212">
        <v>0</v>
      </c>
      <c r="CU216" s="212">
        <v>0</v>
      </c>
      <c r="CV216" s="212">
        <v>0</v>
      </c>
      <c r="CW216" s="212">
        <v>0</v>
      </c>
      <c r="CX216" s="212">
        <v>0</v>
      </c>
      <c r="CY216" s="212">
        <v>0</v>
      </c>
      <c r="CZ216" s="212">
        <v>0</v>
      </c>
      <c r="DA216" s="212">
        <v>0</v>
      </c>
      <c r="DB216" s="212">
        <v>0</v>
      </c>
      <c r="DC216" s="212">
        <v>0</v>
      </c>
      <c r="DD216" s="212">
        <v>0</v>
      </c>
      <c r="DE216" s="212">
        <v>0</v>
      </c>
      <c r="DF216" s="212">
        <v>0</v>
      </c>
      <c r="DG216" s="212">
        <v>0</v>
      </c>
      <c r="DH216" s="212">
        <v>0</v>
      </c>
      <c r="DI216" s="212">
        <v>0</v>
      </c>
      <c r="DJ216" s="212">
        <v>0</v>
      </c>
      <c r="DK216" s="212">
        <v>0</v>
      </c>
      <c r="DL216" s="212">
        <v>0</v>
      </c>
      <c r="DM216" s="212">
        <v>0</v>
      </c>
      <c r="DN216" s="212">
        <v>0</v>
      </c>
      <c r="DO216" s="212">
        <v>0</v>
      </c>
      <c r="DP216" s="212">
        <v>0</v>
      </c>
      <c r="DQ216" s="212">
        <v>0</v>
      </c>
      <c r="DR216" s="212">
        <v>0</v>
      </c>
      <c r="DS216" s="212">
        <v>0</v>
      </c>
      <c r="DT216" s="212">
        <v>0</v>
      </c>
      <c r="DU216" s="212">
        <v>0</v>
      </c>
      <c r="DV216" s="212">
        <v>0</v>
      </c>
      <c r="DW216" s="212">
        <v>10869.694642474968</v>
      </c>
    </row>
    <row r="217" spans="3:130" x14ac:dyDescent="0.35">
      <c r="C217" s="120">
        <v>69</v>
      </c>
      <c r="E217" s="141" t="str">
        <f>IF(ISBLANK(Calculations!C74), "Z_empty_row_"&amp;C217,Calculations!C74)</f>
        <v/>
      </c>
      <c r="F217" s="139" t="e">
        <f>F$147*(Calculations!$M74/Calculations!$M$5)</f>
        <v>#VALUE!</v>
      </c>
      <c r="G217" s="139" t="e">
        <f>G$147*(Calculations!$M74/Calculations!$M$5)</f>
        <v>#VALUE!</v>
      </c>
      <c r="H217" s="139" t="e">
        <f>H$147*(Calculations!$M74/Calculations!$M$5)</f>
        <v>#VALUE!</v>
      </c>
      <c r="I217" s="139" t="e">
        <f>I$147*(Calculations!$M74/Calculations!$M$5)</f>
        <v>#VALUE!</v>
      </c>
      <c r="J217" s="139" t="e">
        <f>J$147*(Calculations!$M74/Calculations!$M$5)</f>
        <v>#VALUE!</v>
      </c>
      <c r="K217" s="139" t="e">
        <f>K$147*(Calculations!$M74/Calculations!$M$5)</f>
        <v>#VALUE!</v>
      </c>
      <c r="L217" s="139" t="e">
        <f>L$147*(Calculations!$M74/Calculations!$M$5)</f>
        <v>#VALUE!</v>
      </c>
      <c r="M217" s="139" t="e">
        <f>M$147*(Calculations!$M74/Calculations!$M$5)</f>
        <v>#VALUE!</v>
      </c>
      <c r="N217" s="139" t="e">
        <f>N$147*(Calculations!$M74/Calculations!$M$5)</f>
        <v>#VALUE!</v>
      </c>
      <c r="O217" s="139" t="e">
        <f>O$147*(Calculations!$M74/Calculations!$M$5)</f>
        <v>#VALUE!</v>
      </c>
      <c r="P217" s="139" t="e">
        <f>P$147*(Calculations!$M74/Calculations!$M$5)</f>
        <v>#VALUE!</v>
      </c>
      <c r="Q217" s="139" t="e">
        <f>Q$147*(Calculations!$M74/Calculations!$M$5)</f>
        <v>#VALUE!</v>
      </c>
      <c r="T217" s="2"/>
      <c r="U217" s="18" t="s">
        <v>66</v>
      </c>
      <c r="V217" s="29">
        <f t="shared" ref="V217:V227" si="21">V216+X217</f>
        <v>20167.525832594976</v>
      </c>
      <c r="W217" s="29">
        <f>V217*Burden!$F$22</f>
        <v>15125.644374446232</v>
      </c>
      <c r="X217" s="103">
        <f t="shared" ref="X217:X227" si="22">SUM(AB217:BC217)</f>
        <v>9678.5504510981718</v>
      </c>
      <c r="Y217" s="29">
        <f>X217*Burden!$F$22</f>
        <v>7258.9128383236293</v>
      </c>
      <c r="AA217" s="1" t="s">
        <v>375</v>
      </c>
      <c r="AB217" s="212">
        <v>363.27748882588355</v>
      </c>
      <c r="AC217" s="212">
        <v>208.69090203251619</v>
      </c>
      <c r="AD217" s="212">
        <v>329.42588010204167</v>
      </c>
      <c r="AE217" s="212">
        <v>244.72534650496328</v>
      </c>
      <c r="AF217" s="212">
        <v>80.258126157914489</v>
      </c>
      <c r="AG217" s="212">
        <v>74.765845731813698</v>
      </c>
      <c r="AH217" s="212">
        <v>103.56506492892045</v>
      </c>
      <c r="AI217" s="212">
        <v>201.89638879185577</v>
      </c>
      <c r="AJ217" s="212">
        <v>1195.8824592483099</v>
      </c>
      <c r="AK217" s="212">
        <v>762.36910736144512</v>
      </c>
      <c r="AL217" s="212">
        <v>389.1803755652129</v>
      </c>
      <c r="AM217" s="212">
        <v>897.93892851654186</v>
      </c>
      <c r="AN217" s="212">
        <v>146.154688125175</v>
      </c>
      <c r="AO217" s="212">
        <v>1174.4595773309145</v>
      </c>
      <c r="AP217" s="212">
        <v>1004.6902739328</v>
      </c>
      <c r="AQ217" s="212">
        <v>126.74993187082687</v>
      </c>
      <c r="AR217" s="212">
        <v>241.75875641806451</v>
      </c>
      <c r="AS217" s="212">
        <v>242.96079817393539</v>
      </c>
      <c r="AT217" s="212">
        <v>362.35908756012185</v>
      </c>
      <c r="AU217" s="212">
        <v>333.93496073063216</v>
      </c>
      <c r="AV217" s="212">
        <v>63.48433317979719</v>
      </c>
      <c r="AW217" s="212">
        <v>199.9024026178065</v>
      </c>
      <c r="AX217" s="212">
        <v>81.041255622694734</v>
      </c>
      <c r="AY217" s="212">
        <v>169.24066252583231</v>
      </c>
      <c r="AZ217" s="212">
        <v>188.61874494689033</v>
      </c>
      <c r="BA217" s="212">
        <v>174.21779835870964</v>
      </c>
      <c r="BB217" s="212">
        <v>110.98229180748386</v>
      </c>
      <c r="BC217" s="212">
        <v>206.01897412906828</v>
      </c>
      <c r="BD217" s="212">
        <v>222.01926192894445</v>
      </c>
      <c r="BE217" s="212">
        <v>129.28393414702234</v>
      </c>
      <c r="BF217" s="212">
        <v>0</v>
      </c>
      <c r="BG217" s="212">
        <v>0</v>
      </c>
      <c r="BH217" s="212">
        <v>0</v>
      </c>
      <c r="BI217" s="212">
        <v>0</v>
      </c>
      <c r="BJ217" s="212">
        <v>0</v>
      </c>
      <c r="BK217" s="212">
        <v>0</v>
      </c>
      <c r="BL217" s="212">
        <v>0</v>
      </c>
      <c r="BM217" s="212">
        <v>0</v>
      </c>
      <c r="BN217" s="212">
        <v>0</v>
      </c>
      <c r="BO217" s="212">
        <v>0</v>
      </c>
      <c r="BP217" s="212">
        <v>0</v>
      </c>
      <c r="BQ217" s="212">
        <v>0</v>
      </c>
      <c r="BR217" s="212">
        <v>0</v>
      </c>
      <c r="BS217" s="212">
        <v>0</v>
      </c>
      <c r="BT217" s="212">
        <v>0</v>
      </c>
      <c r="BU217" s="212">
        <v>0</v>
      </c>
      <c r="BV217" s="212">
        <v>0</v>
      </c>
      <c r="BW217" s="212">
        <v>0</v>
      </c>
      <c r="BX217" s="212">
        <v>0</v>
      </c>
      <c r="BY217" s="212">
        <v>0</v>
      </c>
      <c r="BZ217" s="212">
        <v>0</v>
      </c>
      <c r="CA217" s="212">
        <v>0</v>
      </c>
      <c r="CB217" s="212">
        <v>0</v>
      </c>
      <c r="CC217" s="212">
        <v>0</v>
      </c>
      <c r="CD217" s="212">
        <v>0</v>
      </c>
      <c r="CE217" s="212">
        <v>0</v>
      </c>
      <c r="CF217" s="212">
        <v>0</v>
      </c>
      <c r="CG217" s="212">
        <v>0</v>
      </c>
      <c r="CH217" s="212">
        <v>0</v>
      </c>
      <c r="CI217" s="212">
        <v>0</v>
      </c>
      <c r="CJ217" s="212">
        <v>0</v>
      </c>
      <c r="CK217" s="212">
        <v>0</v>
      </c>
      <c r="CL217" s="212">
        <v>0</v>
      </c>
      <c r="CM217" s="212">
        <v>0</v>
      </c>
      <c r="CN217" s="212">
        <v>0</v>
      </c>
      <c r="CO217" s="212">
        <v>0</v>
      </c>
      <c r="CP217" s="212">
        <v>0</v>
      </c>
      <c r="CQ217" s="212">
        <v>0</v>
      </c>
      <c r="CR217" s="212">
        <v>0</v>
      </c>
      <c r="CS217" s="212">
        <v>0</v>
      </c>
      <c r="CT217" s="212">
        <v>0</v>
      </c>
      <c r="CU217" s="212">
        <v>0</v>
      </c>
      <c r="CV217" s="212">
        <v>0</v>
      </c>
      <c r="CW217" s="212">
        <v>0</v>
      </c>
      <c r="CX217" s="212">
        <v>0</v>
      </c>
      <c r="CY217" s="212">
        <v>0</v>
      </c>
      <c r="CZ217" s="212">
        <v>0</v>
      </c>
      <c r="DA217" s="212">
        <v>0</v>
      </c>
      <c r="DB217" s="212">
        <v>0</v>
      </c>
      <c r="DC217" s="212">
        <v>0</v>
      </c>
      <c r="DD217" s="212">
        <v>0</v>
      </c>
      <c r="DE217" s="212">
        <v>0</v>
      </c>
      <c r="DF217" s="212">
        <v>0</v>
      </c>
      <c r="DG217" s="212">
        <v>0</v>
      </c>
      <c r="DH217" s="212">
        <v>0</v>
      </c>
      <c r="DI217" s="212">
        <v>0</v>
      </c>
      <c r="DJ217" s="212">
        <v>0</v>
      </c>
      <c r="DK217" s="212">
        <v>0</v>
      </c>
      <c r="DL217" s="212">
        <v>0</v>
      </c>
      <c r="DM217" s="212">
        <v>0</v>
      </c>
      <c r="DN217" s="212">
        <v>0</v>
      </c>
      <c r="DO217" s="212">
        <v>0</v>
      </c>
      <c r="DP217" s="212">
        <v>0</v>
      </c>
      <c r="DQ217" s="212">
        <v>0</v>
      </c>
      <c r="DR217" s="212">
        <v>0</v>
      </c>
      <c r="DS217" s="212">
        <v>0</v>
      </c>
      <c r="DT217" s="212">
        <v>0</v>
      </c>
      <c r="DU217" s="212">
        <v>0</v>
      </c>
      <c r="DV217" s="212">
        <v>0</v>
      </c>
      <c r="DW217" s="212">
        <v>10029.853647174139</v>
      </c>
    </row>
    <row r="218" spans="3:130" x14ac:dyDescent="0.35">
      <c r="C218" s="120">
        <v>70</v>
      </c>
      <c r="E218" s="141" t="str">
        <f>IF(ISBLANK(Calculations!C75), "Z_empty_row_"&amp;C218,Calculations!C75)</f>
        <v/>
      </c>
      <c r="F218" s="140" t="e">
        <f>F$147*(Calculations!$M75/Calculations!$M$5)</f>
        <v>#VALUE!</v>
      </c>
      <c r="G218" s="140" t="e">
        <f>G$147*(Calculations!$M75/Calculations!$M$5)</f>
        <v>#VALUE!</v>
      </c>
      <c r="H218" s="140" t="e">
        <f>H$147*(Calculations!$M75/Calculations!$M$5)</f>
        <v>#VALUE!</v>
      </c>
      <c r="I218" s="140" t="e">
        <f>I$147*(Calculations!$M75/Calculations!$M$5)</f>
        <v>#VALUE!</v>
      </c>
      <c r="J218" s="140" t="e">
        <f>J$147*(Calculations!$M75/Calculations!$M$5)</f>
        <v>#VALUE!</v>
      </c>
      <c r="K218" s="140" t="e">
        <f>K$147*(Calculations!$M75/Calculations!$M$5)</f>
        <v>#VALUE!</v>
      </c>
      <c r="L218" s="140" t="e">
        <f>L$147*(Calculations!$M75/Calculations!$M$5)</f>
        <v>#VALUE!</v>
      </c>
      <c r="M218" s="140" t="e">
        <f>M$147*(Calculations!$M75/Calculations!$M$5)</f>
        <v>#VALUE!</v>
      </c>
      <c r="N218" s="140" t="e">
        <f>N$147*(Calculations!$M75/Calculations!$M$5)</f>
        <v>#VALUE!</v>
      </c>
      <c r="O218" s="140" t="e">
        <f>O$147*(Calculations!$M75/Calculations!$M$5)</f>
        <v>#VALUE!</v>
      </c>
      <c r="P218" s="140" t="e">
        <f>P$147*(Calculations!$M75/Calculations!$M$5)</f>
        <v>#VALUE!</v>
      </c>
      <c r="Q218" s="140" t="e">
        <f>Q$147*(Calculations!$M75/Calculations!$M$5)</f>
        <v>#VALUE!</v>
      </c>
      <c r="T218" s="2"/>
      <c r="U218" s="18" t="s">
        <v>67</v>
      </c>
      <c r="V218" s="29">
        <f t="shared" si="21"/>
        <v>30656.501214091782</v>
      </c>
      <c r="W218" s="29">
        <f>V218*Burden!$F$22</f>
        <v>22992.375910568837</v>
      </c>
      <c r="X218" s="103">
        <f t="shared" si="22"/>
        <v>10488.975381496804</v>
      </c>
      <c r="Y218" s="29">
        <f>X218*Burden!$F$22</f>
        <v>7866.7315361226028</v>
      </c>
      <c r="AA218" s="1" t="s">
        <v>376</v>
      </c>
      <c r="AB218" s="212">
        <v>393.69621062566523</v>
      </c>
      <c r="AC218" s="212">
        <v>226.16545161605842</v>
      </c>
      <c r="AD218" s="212">
        <v>357.01006714555842</v>
      </c>
      <c r="AE218" s="212">
        <v>265.21720868103563</v>
      </c>
      <c r="AF218" s="212">
        <v>86.97846993605458</v>
      </c>
      <c r="AG218" s="212">
        <v>81.026298227210361</v>
      </c>
      <c r="AH218" s="212">
        <v>112.23699477635199</v>
      </c>
      <c r="AI218" s="212">
        <v>218.80200577046128</v>
      </c>
      <c r="AJ218" s="212">
        <v>1296.0186277477251</v>
      </c>
      <c r="AK218" s="212">
        <v>826.20541569017473</v>
      </c>
      <c r="AL218" s="212">
        <v>421.76805285981902</v>
      </c>
      <c r="AM218" s="212">
        <v>973.12705687544008</v>
      </c>
      <c r="AN218" s="212">
        <v>158.39282270428848</v>
      </c>
      <c r="AO218" s="212">
        <v>1272.8019196086693</v>
      </c>
      <c r="AP218" s="212">
        <v>1088.8171325402052</v>
      </c>
      <c r="AQ218" s="212">
        <v>137.3632262100418</v>
      </c>
      <c r="AR218" s="212">
        <v>262.00221377599348</v>
      </c>
      <c r="AS218" s="212">
        <v>263.3049074436625</v>
      </c>
      <c r="AT218" s="212">
        <v>392.70090783568838</v>
      </c>
      <c r="AU218" s="212">
        <v>361.89671168447319</v>
      </c>
      <c r="AV218" s="212">
        <v>68.800138119658115</v>
      </c>
      <c r="AW218" s="212">
        <v>216.6410549135822</v>
      </c>
      <c r="AX218" s="212">
        <v>87.827174059477613</v>
      </c>
      <c r="AY218" s="212">
        <v>183.41188091655255</v>
      </c>
      <c r="AZ218" s="212">
        <v>204.41257006748125</v>
      </c>
      <c r="BA218" s="212">
        <v>188.80577285162974</v>
      </c>
      <c r="BB218" s="212">
        <v>120.27529663997461</v>
      </c>
      <c r="BC218" s="212">
        <v>223.26979217387208</v>
      </c>
      <c r="BD218" s="212">
        <v>240.60985003457395</v>
      </c>
      <c r="BE218" s="212">
        <v>140.1094109435889</v>
      </c>
      <c r="BF218" s="212">
        <v>0</v>
      </c>
      <c r="BG218" s="212">
        <v>0</v>
      </c>
      <c r="BH218" s="212">
        <v>0</v>
      </c>
      <c r="BI218" s="212">
        <v>0</v>
      </c>
      <c r="BJ218" s="212">
        <v>0</v>
      </c>
      <c r="BK218" s="212">
        <v>0</v>
      </c>
      <c r="BL218" s="212">
        <v>0</v>
      </c>
      <c r="BM218" s="212">
        <v>0</v>
      </c>
      <c r="BN218" s="212">
        <v>0</v>
      </c>
      <c r="BO218" s="212">
        <v>0</v>
      </c>
      <c r="BP218" s="212">
        <v>0</v>
      </c>
      <c r="BQ218" s="212">
        <v>0</v>
      </c>
      <c r="BR218" s="212">
        <v>0</v>
      </c>
      <c r="BS218" s="212">
        <v>0</v>
      </c>
      <c r="BT218" s="212">
        <v>0</v>
      </c>
      <c r="BU218" s="212">
        <v>0</v>
      </c>
      <c r="BV218" s="212">
        <v>0</v>
      </c>
      <c r="BW218" s="212">
        <v>0</v>
      </c>
      <c r="BX218" s="212">
        <v>0</v>
      </c>
      <c r="BY218" s="212">
        <v>0</v>
      </c>
      <c r="BZ218" s="212">
        <v>0</v>
      </c>
      <c r="CA218" s="212">
        <v>0</v>
      </c>
      <c r="CB218" s="212">
        <v>0</v>
      </c>
      <c r="CC218" s="212">
        <v>0</v>
      </c>
      <c r="CD218" s="212">
        <v>0</v>
      </c>
      <c r="CE218" s="212">
        <v>0</v>
      </c>
      <c r="CF218" s="212">
        <v>0</v>
      </c>
      <c r="CG218" s="212">
        <v>0</v>
      </c>
      <c r="CH218" s="212">
        <v>0</v>
      </c>
      <c r="CI218" s="212">
        <v>0</v>
      </c>
      <c r="CJ218" s="212">
        <v>0</v>
      </c>
      <c r="CK218" s="212">
        <v>0</v>
      </c>
      <c r="CL218" s="212">
        <v>0</v>
      </c>
      <c r="CM218" s="212">
        <v>0</v>
      </c>
      <c r="CN218" s="212">
        <v>0</v>
      </c>
      <c r="CO218" s="212">
        <v>0</v>
      </c>
      <c r="CP218" s="212">
        <v>0</v>
      </c>
      <c r="CQ218" s="212">
        <v>0</v>
      </c>
      <c r="CR218" s="212">
        <v>0</v>
      </c>
      <c r="CS218" s="212">
        <v>0</v>
      </c>
      <c r="CT218" s="212">
        <v>0</v>
      </c>
      <c r="CU218" s="212">
        <v>0</v>
      </c>
      <c r="CV218" s="212">
        <v>0</v>
      </c>
      <c r="CW218" s="212">
        <v>0</v>
      </c>
      <c r="CX218" s="212">
        <v>0</v>
      </c>
      <c r="CY218" s="212">
        <v>0</v>
      </c>
      <c r="CZ218" s="212">
        <v>0</v>
      </c>
      <c r="DA218" s="212">
        <v>0</v>
      </c>
      <c r="DB218" s="212">
        <v>0</v>
      </c>
      <c r="DC218" s="212">
        <v>0</v>
      </c>
      <c r="DD218" s="212">
        <v>0</v>
      </c>
      <c r="DE218" s="212">
        <v>0</v>
      </c>
      <c r="DF218" s="212">
        <v>0</v>
      </c>
      <c r="DG218" s="212">
        <v>0</v>
      </c>
      <c r="DH218" s="212">
        <v>0</v>
      </c>
      <c r="DI218" s="212">
        <v>0</v>
      </c>
      <c r="DJ218" s="212">
        <v>0</v>
      </c>
      <c r="DK218" s="212">
        <v>0</v>
      </c>
      <c r="DL218" s="212">
        <v>0</v>
      </c>
      <c r="DM218" s="212">
        <v>0</v>
      </c>
      <c r="DN218" s="212">
        <v>0</v>
      </c>
      <c r="DO218" s="212">
        <v>0</v>
      </c>
      <c r="DP218" s="212">
        <v>0</v>
      </c>
      <c r="DQ218" s="212">
        <v>0</v>
      </c>
      <c r="DR218" s="212">
        <v>0</v>
      </c>
      <c r="DS218" s="212">
        <v>0</v>
      </c>
      <c r="DT218" s="212">
        <v>0</v>
      </c>
      <c r="DU218" s="212">
        <v>0</v>
      </c>
      <c r="DV218" s="212">
        <v>0</v>
      </c>
      <c r="DW218" s="212">
        <v>10869.694642474968</v>
      </c>
      <c r="DX218" s="180"/>
      <c r="DY218" s="164"/>
      <c r="DZ218" s="164"/>
    </row>
    <row r="219" spans="3:130" x14ac:dyDescent="0.35">
      <c r="C219" s="120">
        <v>71</v>
      </c>
      <c r="E219" s="141" t="str">
        <f>IF(ISBLANK(Calculations!C76), "Z_empty_row_"&amp;C219,Calculations!C76)</f>
        <v/>
      </c>
      <c r="F219" s="139" t="e">
        <f>F$147*(Calculations!$M76/Calculations!$M$5)</f>
        <v>#VALUE!</v>
      </c>
      <c r="G219" s="139" t="e">
        <f>G$147*(Calculations!$M76/Calculations!$M$5)</f>
        <v>#VALUE!</v>
      </c>
      <c r="H219" s="139" t="e">
        <f>H$147*(Calculations!$M76/Calculations!$M$5)</f>
        <v>#VALUE!</v>
      </c>
      <c r="I219" s="139" t="e">
        <f>I$147*(Calculations!$M76/Calculations!$M$5)</f>
        <v>#VALUE!</v>
      </c>
      <c r="J219" s="139" t="e">
        <f>J$147*(Calculations!$M76/Calculations!$M$5)</f>
        <v>#VALUE!</v>
      </c>
      <c r="K219" s="139" t="e">
        <f>K$147*(Calculations!$M76/Calculations!$M$5)</f>
        <v>#VALUE!</v>
      </c>
      <c r="L219" s="139" t="e">
        <f>L$147*(Calculations!$M76/Calculations!$M$5)</f>
        <v>#VALUE!</v>
      </c>
      <c r="M219" s="139" t="e">
        <f>M$147*(Calculations!$M76/Calculations!$M$5)</f>
        <v>#VALUE!</v>
      </c>
      <c r="N219" s="139" t="e">
        <f>N$147*(Calculations!$M76/Calculations!$M$5)</f>
        <v>#VALUE!</v>
      </c>
      <c r="O219" s="139" t="e">
        <f>O$147*(Calculations!$M76/Calculations!$M$5)</f>
        <v>#VALUE!</v>
      </c>
      <c r="P219" s="139" t="e">
        <f>P$147*(Calculations!$M76/Calculations!$M$5)</f>
        <v>#VALUE!</v>
      </c>
      <c r="Q219" s="139" t="e">
        <f>Q$147*(Calculations!$M76/Calculations!$M$5)</f>
        <v>#VALUE!</v>
      </c>
      <c r="T219" s="2"/>
      <c r="U219" s="18" t="s">
        <v>68</v>
      </c>
      <c r="V219" s="29">
        <f t="shared" si="21"/>
        <v>43359.598681158124</v>
      </c>
      <c r="W219" s="29">
        <f>V219*Burden!$F$22</f>
        <v>32519.699010868593</v>
      </c>
      <c r="X219" s="103">
        <f t="shared" si="22"/>
        <v>12703.097467066345</v>
      </c>
      <c r="Y219" s="29">
        <f>X219*Burden!$F$22</f>
        <v>9527.32310029976</v>
      </c>
      <c r="AA219" s="1" t="s">
        <v>377</v>
      </c>
      <c r="AB219" s="212">
        <v>476.80170408397214</v>
      </c>
      <c r="AC219" s="212">
        <v>273.90680891767749</v>
      </c>
      <c r="AD219" s="212">
        <v>432.37146763392968</v>
      </c>
      <c r="AE219" s="212">
        <v>321.20201728776431</v>
      </c>
      <c r="AF219" s="212">
        <v>105.33879058226276</v>
      </c>
      <c r="AG219" s="212">
        <v>98.130172523005484</v>
      </c>
      <c r="AH219" s="212">
        <v>135.92914771920809</v>
      </c>
      <c r="AI219" s="212">
        <v>264.98901028931073</v>
      </c>
      <c r="AJ219" s="212">
        <v>1569.5957277634066</v>
      </c>
      <c r="AK219" s="212">
        <v>1000.6094534118968</v>
      </c>
      <c r="AL219" s="212">
        <v>510.79924292934191</v>
      </c>
      <c r="AM219" s="212">
        <v>1178.5448436779611</v>
      </c>
      <c r="AN219" s="212">
        <v>191.82802816429216</v>
      </c>
      <c r="AO219" s="212">
        <v>1541.4781952468252</v>
      </c>
      <c r="AP219" s="212">
        <v>1318.6559845367999</v>
      </c>
      <c r="AQ219" s="212">
        <v>166.35928558046027</v>
      </c>
      <c r="AR219" s="212">
        <v>317.30836779870964</v>
      </c>
      <c r="AS219" s="212">
        <v>318.88604760329019</v>
      </c>
      <c r="AT219" s="212">
        <v>475.59630242265996</v>
      </c>
      <c r="AU219" s="212">
        <v>438.2896359589547</v>
      </c>
      <c r="AV219" s="212">
        <v>83.323187298483816</v>
      </c>
      <c r="AW219" s="212">
        <v>262.37190343587099</v>
      </c>
      <c r="AX219" s="212">
        <v>106.36664800478684</v>
      </c>
      <c r="AY219" s="212">
        <v>222.12836956515488</v>
      </c>
      <c r="AZ219" s="212">
        <v>247.56210274279354</v>
      </c>
      <c r="BA219" s="212">
        <v>228.66086034580638</v>
      </c>
      <c r="BB219" s="212">
        <v>145.66425799732255</v>
      </c>
      <c r="BC219" s="212">
        <v>270.39990354440215</v>
      </c>
      <c r="BD219" s="212">
        <v>291.40028128173958</v>
      </c>
      <c r="BE219" s="212">
        <v>169.68516356796681</v>
      </c>
      <c r="BF219" s="212">
        <v>0</v>
      </c>
      <c r="BG219" s="212">
        <v>0</v>
      </c>
      <c r="BH219" s="212">
        <v>0</v>
      </c>
      <c r="BI219" s="212">
        <v>0</v>
      </c>
      <c r="BJ219" s="212">
        <v>0</v>
      </c>
      <c r="BK219" s="212">
        <v>0</v>
      </c>
      <c r="BL219" s="212">
        <v>0</v>
      </c>
      <c r="BM219" s="212">
        <v>0</v>
      </c>
      <c r="BN219" s="212">
        <v>0</v>
      </c>
      <c r="BO219" s="212">
        <v>0</v>
      </c>
      <c r="BP219" s="212">
        <v>0</v>
      </c>
      <c r="BQ219" s="212">
        <v>0</v>
      </c>
      <c r="BR219" s="212">
        <v>0</v>
      </c>
      <c r="BS219" s="212">
        <v>0</v>
      </c>
      <c r="BT219" s="212">
        <v>0</v>
      </c>
      <c r="BU219" s="212">
        <v>0</v>
      </c>
      <c r="BV219" s="212">
        <v>0</v>
      </c>
      <c r="BW219" s="212">
        <v>0</v>
      </c>
      <c r="BX219" s="212">
        <v>0</v>
      </c>
      <c r="BY219" s="212">
        <v>0</v>
      </c>
      <c r="BZ219" s="212">
        <v>0</v>
      </c>
      <c r="CA219" s="212">
        <v>0</v>
      </c>
      <c r="CB219" s="212">
        <v>0</v>
      </c>
      <c r="CC219" s="212">
        <v>0</v>
      </c>
      <c r="CD219" s="212">
        <v>0</v>
      </c>
      <c r="CE219" s="212">
        <v>0</v>
      </c>
      <c r="CF219" s="212">
        <v>0</v>
      </c>
      <c r="CG219" s="212">
        <v>0</v>
      </c>
      <c r="CH219" s="212">
        <v>0</v>
      </c>
      <c r="CI219" s="212">
        <v>0</v>
      </c>
      <c r="CJ219" s="212">
        <v>0</v>
      </c>
      <c r="CK219" s="212">
        <v>0</v>
      </c>
      <c r="CL219" s="212">
        <v>0</v>
      </c>
      <c r="CM219" s="212">
        <v>0</v>
      </c>
      <c r="CN219" s="212">
        <v>0</v>
      </c>
      <c r="CO219" s="212">
        <v>0</v>
      </c>
      <c r="CP219" s="212">
        <v>0</v>
      </c>
      <c r="CQ219" s="212">
        <v>0</v>
      </c>
      <c r="CR219" s="212">
        <v>0</v>
      </c>
      <c r="CS219" s="212">
        <v>0</v>
      </c>
      <c r="CT219" s="212">
        <v>0</v>
      </c>
      <c r="CU219" s="212">
        <v>0</v>
      </c>
      <c r="CV219" s="212">
        <v>0</v>
      </c>
      <c r="CW219" s="212">
        <v>0</v>
      </c>
      <c r="CX219" s="212">
        <v>0</v>
      </c>
      <c r="CY219" s="212">
        <v>0</v>
      </c>
      <c r="CZ219" s="212">
        <v>0</v>
      </c>
      <c r="DA219" s="212">
        <v>0</v>
      </c>
      <c r="DB219" s="212">
        <v>0</v>
      </c>
      <c r="DC219" s="212">
        <v>0</v>
      </c>
      <c r="DD219" s="212">
        <v>0</v>
      </c>
      <c r="DE219" s="212">
        <v>0</v>
      </c>
      <c r="DF219" s="212">
        <v>0</v>
      </c>
      <c r="DG219" s="212">
        <v>0</v>
      </c>
      <c r="DH219" s="212">
        <v>0</v>
      </c>
      <c r="DI219" s="212">
        <v>0</v>
      </c>
      <c r="DJ219" s="212">
        <v>0</v>
      </c>
      <c r="DK219" s="212">
        <v>0</v>
      </c>
      <c r="DL219" s="212">
        <v>0</v>
      </c>
      <c r="DM219" s="212">
        <v>0</v>
      </c>
      <c r="DN219" s="212">
        <v>0</v>
      </c>
      <c r="DO219" s="212">
        <v>0</v>
      </c>
      <c r="DP219" s="212">
        <v>0</v>
      </c>
      <c r="DQ219" s="212">
        <v>0</v>
      </c>
      <c r="DR219" s="212">
        <v>0</v>
      </c>
      <c r="DS219" s="212">
        <v>0</v>
      </c>
      <c r="DT219" s="212">
        <v>0</v>
      </c>
      <c r="DU219" s="212">
        <v>0</v>
      </c>
      <c r="DV219" s="212">
        <v>0</v>
      </c>
      <c r="DW219" s="212">
        <v>13164.182911916052</v>
      </c>
      <c r="DX219" s="180"/>
      <c r="DY219" s="164"/>
      <c r="DZ219" s="164"/>
    </row>
    <row r="220" spans="3:130" x14ac:dyDescent="0.35">
      <c r="C220" s="120">
        <v>72</v>
      </c>
      <c r="E220" s="141" t="str">
        <f>IF(ISBLANK(Calculations!C77), "Z_empty_row_"&amp;C220,Calculations!C77)</f>
        <v/>
      </c>
      <c r="F220" s="140" t="e">
        <f>F$147*(Calculations!$M77/Calculations!$M$5)</f>
        <v>#VALUE!</v>
      </c>
      <c r="G220" s="140" t="e">
        <f>G$147*(Calculations!$M77/Calculations!$M$5)</f>
        <v>#VALUE!</v>
      </c>
      <c r="H220" s="140" t="e">
        <f>H$147*(Calculations!$M77/Calculations!$M$5)</f>
        <v>#VALUE!</v>
      </c>
      <c r="I220" s="140" t="e">
        <f>I$147*(Calculations!$M77/Calculations!$M$5)</f>
        <v>#VALUE!</v>
      </c>
      <c r="J220" s="140" t="e">
        <f>J$147*(Calculations!$M77/Calculations!$M$5)</f>
        <v>#VALUE!</v>
      </c>
      <c r="K220" s="140" t="e">
        <f>K$147*(Calculations!$M77/Calculations!$M$5)</f>
        <v>#VALUE!</v>
      </c>
      <c r="L220" s="140" t="e">
        <f>L$147*(Calculations!$M77/Calculations!$M$5)</f>
        <v>#VALUE!</v>
      </c>
      <c r="M220" s="140" t="e">
        <f>M$147*(Calculations!$M77/Calculations!$M$5)</f>
        <v>#VALUE!</v>
      </c>
      <c r="N220" s="140" t="e">
        <f>N$147*(Calculations!$M77/Calculations!$M$5)</f>
        <v>#VALUE!</v>
      </c>
      <c r="O220" s="140" t="e">
        <f>O$147*(Calculations!$M77/Calculations!$M$5)</f>
        <v>#VALUE!</v>
      </c>
      <c r="P220" s="140" t="e">
        <f>P$147*(Calculations!$M77/Calculations!$M$5)</f>
        <v>#VALUE!</v>
      </c>
      <c r="Q220" s="140" t="e">
        <f>Q$147*(Calculations!$M77/Calculations!$M$5)</f>
        <v>#VALUE!</v>
      </c>
      <c r="T220" s="2"/>
      <c r="U220" s="18" t="s">
        <v>69</v>
      </c>
      <c r="V220" s="29">
        <f t="shared" si="21"/>
        <v>59087.243164192652</v>
      </c>
      <c r="W220" s="29">
        <f>V220*Burden!$F$22</f>
        <v>44315.432373144489</v>
      </c>
      <c r="X220" s="103">
        <f t="shared" si="22"/>
        <v>15727.64448303453</v>
      </c>
      <c r="Y220" s="29">
        <f>X220*Burden!$F$22</f>
        <v>11795.733362275898</v>
      </c>
      <c r="AA220" s="1" t="s">
        <v>378</v>
      </c>
      <c r="AB220" s="212">
        <v>590.32591934206073</v>
      </c>
      <c r="AC220" s="212">
        <v>339.1227158028388</v>
      </c>
      <c r="AD220" s="212">
        <v>535.31705516581769</v>
      </c>
      <c r="AE220" s="212">
        <v>397.67868807056533</v>
      </c>
      <c r="AF220" s="212">
        <v>130.41945500661103</v>
      </c>
      <c r="AG220" s="212">
        <v>121.49449931419726</v>
      </c>
      <c r="AH220" s="212">
        <v>168.29323050949571</v>
      </c>
      <c r="AI220" s="212">
        <v>328.08163178676563</v>
      </c>
      <c r="AJ220" s="212">
        <v>1943.3089962785034</v>
      </c>
      <c r="AK220" s="212">
        <v>1238.8497994623483</v>
      </c>
      <c r="AL220" s="212">
        <v>632.41811029347093</v>
      </c>
      <c r="AM220" s="212">
        <v>1459.1507588393804</v>
      </c>
      <c r="AN220" s="212">
        <v>237.50136820340936</v>
      </c>
      <c r="AO220" s="212">
        <v>1908.4968131627359</v>
      </c>
      <c r="AP220" s="212">
        <v>1632.6216951407998</v>
      </c>
      <c r="AQ220" s="212">
        <v>205.96863929009365</v>
      </c>
      <c r="AR220" s="212">
        <v>392.8579791793548</v>
      </c>
      <c r="AS220" s="212">
        <v>394.81129703264497</v>
      </c>
      <c r="AT220" s="212">
        <v>588.83351728519801</v>
      </c>
      <c r="AU220" s="212">
        <v>542.64431118727725</v>
      </c>
      <c r="AV220" s="212">
        <v>103.16204141717043</v>
      </c>
      <c r="AW220" s="212">
        <v>324.84140425393554</v>
      </c>
      <c r="AX220" s="212">
        <v>131.69204038687894</v>
      </c>
      <c r="AY220" s="212">
        <v>275.01607660447746</v>
      </c>
      <c r="AZ220" s="212">
        <v>306.50546053869675</v>
      </c>
      <c r="BA220" s="212">
        <v>283.10392233290315</v>
      </c>
      <c r="BB220" s="212">
        <v>180.34622418716125</v>
      </c>
      <c r="BC220" s="212">
        <v>334.78083295973596</v>
      </c>
      <c r="BD220" s="212">
        <v>360.78130063453472</v>
      </c>
      <c r="BE220" s="212">
        <v>210.08639298891129</v>
      </c>
      <c r="BF220" s="212">
        <v>0</v>
      </c>
      <c r="BG220" s="212">
        <v>0</v>
      </c>
      <c r="BH220" s="212">
        <v>0</v>
      </c>
      <c r="BI220" s="212">
        <v>0</v>
      </c>
      <c r="BJ220" s="212">
        <v>0</v>
      </c>
      <c r="BK220" s="212">
        <v>0</v>
      </c>
      <c r="BL220" s="212">
        <v>0</v>
      </c>
      <c r="BM220" s="212">
        <v>0</v>
      </c>
      <c r="BN220" s="212">
        <v>0</v>
      </c>
      <c r="BO220" s="212">
        <v>0</v>
      </c>
      <c r="BP220" s="212">
        <v>0</v>
      </c>
      <c r="BQ220" s="212">
        <v>0</v>
      </c>
      <c r="BR220" s="212">
        <v>0</v>
      </c>
      <c r="BS220" s="212">
        <v>0</v>
      </c>
      <c r="BT220" s="212">
        <v>0</v>
      </c>
      <c r="BU220" s="212">
        <v>0</v>
      </c>
      <c r="BV220" s="212">
        <v>0</v>
      </c>
      <c r="BW220" s="212">
        <v>0</v>
      </c>
      <c r="BX220" s="212">
        <v>0</v>
      </c>
      <c r="BY220" s="212">
        <v>0</v>
      </c>
      <c r="BZ220" s="212">
        <v>0</v>
      </c>
      <c r="CA220" s="212">
        <v>0</v>
      </c>
      <c r="CB220" s="212">
        <v>0</v>
      </c>
      <c r="CC220" s="212">
        <v>0</v>
      </c>
      <c r="CD220" s="212">
        <v>0</v>
      </c>
      <c r="CE220" s="212">
        <v>0</v>
      </c>
      <c r="CF220" s="212">
        <v>0</v>
      </c>
      <c r="CG220" s="212">
        <v>0</v>
      </c>
      <c r="CH220" s="212">
        <v>0</v>
      </c>
      <c r="CI220" s="212">
        <v>0</v>
      </c>
      <c r="CJ220" s="212">
        <v>0</v>
      </c>
      <c r="CK220" s="212">
        <v>0</v>
      </c>
      <c r="CL220" s="212">
        <v>0</v>
      </c>
      <c r="CM220" s="212">
        <v>0</v>
      </c>
      <c r="CN220" s="212">
        <v>0</v>
      </c>
      <c r="CO220" s="212">
        <v>0</v>
      </c>
      <c r="CP220" s="212">
        <v>0</v>
      </c>
      <c r="CQ220" s="212">
        <v>0</v>
      </c>
      <c r="CR220" s="212">
        <v>0</v>
      </c>
      <c r="CS220" s="212">
        <v>0</v>
      </c>
      <c r="CT220" s="212">
        <v>0</v>
      </c>
      <c r="CU220" s="212">
        <v>0</v>
      </c>
      <c r="CV220" s="212">
        <v>0</v>
      </c>
      <c r="CW220" s="212">
        <v>0</v>
      </c>
      <c r="CX220" s="212">
        <v>0</v>
      </c>
      <c r="CY220" s="212">
        <v>0</v>
      </c>
      <c r="CZ220" s="212">
        <v>0</v>
      </c>
      <c r="DA220" s="212">
        <v>0</v>
      </c>
      <c r="DB220" s="212">
        <v>0</v>
      </c>
      <c r="DC220" s="212">
        <v>0</v>
      </c>
      <c r="DD220" s="212">
        <v>0</v>
      </c>
      <c r="DE220" s="212">
        <v>0</v>
      </c>
      <c r="DF220" s="212">
        <v>0</v>
      </c>
      <c r="DG220" s="212">
        <v>0</v>
      </c>
      <c r="DH220" s="212">
        <v>0</v>
      </c>
      <c r="DI220" s="212">
        <v>0</v>
      </c>
      <c r="DJ220" s="212">
        <v>0</v>
      </c>
      <c r="DK220" s="212">
        <v>0</v>
      </c>
      <c r="DL220" s="212">
        <v>0</v>
      </c>
      <c r="DM220" s="212">
        <v>0</v>
      </c>
      <c r="DN220" s="212">
        <v>0</v>
      </c>
      <c r="DO220" s="212">
        <v>0</v>
      </c>
      <c r="DP220" s="212">
        <v>0</v>
      </c>
      <c r="DQ220" s="212">
        <v>0</v>
      </c>
      <c r="DR220" s="212">
        <v>0</v>
      </c>
      <c r="DS220" s="212">
        <v>0</v>
      </c>
      <c r="DT220" s="212">
        <v>0</v>
      </c>
      <c r="DU220" s="212">
        <v>0</v>
      </c>
      <c r="DV220" s="212">
        <v>0</v>
      </c>
      <c r="DW220" s="212">
        <v>16298.512176657976</v>
      </c>
      <c r="DX220" s="180"/>
      <c r="DY220" s="164"/>
      <c r="DZ220" s="164"/>
    </row>
    <row r="221" spans="3:130" x14ac:dyDescent="0.35">
      <c r="C221" s="120">
        <v>73</v>
      </c>
      <c r="E221" s="141" t="str">
        <f>IF(ISBLANK(Calculations!C78), "Z_empty_row_"&amp;C221,Calculations!C78)</f>
        <v/>
      </c>
      <c r="F221" s="139" t="e">
        <f>F$147*(Calculations!$M78/Calculations!$M$5)</f>
        <v>#VALUE!</v>
      </c>
      <c r="G221" s="139" t="e">
        <f>G$147*(Calculations!$M78/Calculations!$M$5)</f>
        <v>#VALUE!</v>
      </c>
      <c r="H221" s="139" t="e">
        <f>H$147*(Calculations!$M78/Calculations!$M$5)</f>
        <v>#VALUE!</v>
      </c>
      <c r="I221" s="139" t="e">
        <f>I$147*(Calculations!$M78/Calculations!$M$5)</f>
        <v>#VALUE!</v>
      </c>
      <c r="J221" s="139" t="e">
        <f>J$147*(Calculations!$M78/Calculations!$M$5)</f>
        <v>#VALUE!</v>
      </c>
      <c r="K221" s="139" t="e">
        <f>K$147*(Calculations!$M78/Calculations!$M$5)</f>
        <v>#VALUE!</v>
      </c>
      <c r="L221" s="139" t="e">
        <f>L$147*(Calculations!$M78/Calculations!$M$5)</f>
        <v>#VALUE!</v>
      </c>
      <c r="M221" s="139" t="e">
        <f>M$147*(Calculations!$M78/Calculations!$M$5)</f>
        <v>#VALUE!</v>
      </c>
      <c r="N221" s="139" t="e">
        <f>N$147*(Calculations!$M78/Calculations!$M$5)</f>
        <v>#VALUE!</v>
      </c>
      <c r="O221" s="139" t="e">
        <f>O$147*(Calculations!$M78/Calculations!$M$5)</f>
        <v>#VALUE!</v>
      </c>
      <c r="P221" s="139" t="e">
        <f>P$147*(Calculations!$M78/Calculations!$M$5)</f>
        <v>#VALUE!</v>
      </c>
      <c r="Q221" s="139" t="e">
        <f>Q$147*(Calculations!$M78/Calculations!$M$5)</f>
        <v>#VALUE!</v>
      </c>
      <c r="T221" s="2"/>
      <c r="U221" s="18" t="s">
        <v>70</v>
      </c>
      <c r="V221" s="29">
        <f t="shared" si="21"/>
        <v>77839.434663195367</v>
      </c>
      <c r="W221" s="29">
        <f>V221*Burden!$F$22</f>
        <v>58379.575997396525</v>
      </c>
      <c r="X221" s="103">
        <f t="shared" si="22"/>
        <v>18752.191499002711</v>
      </c>
      <c r="Y221" s="29">
        <f>X221*Burden!$F$22</f>
        <v>14064.143624252032</v>
      </c>
      <c r="AA221" s="1" t="s">
        <v>379</v>
      </c>
      <c r="AB221" s="212">
        <v>703.85013460014932</v>
      </c>
      <c r="AC221" s="212">
        <v>404.3386226880001</v>
      </c>
      <c r="AD221" s="212">
        <v>638.2626426977057</v>
      </c>
      <c r="AE221" s="212">
        <v>474.15535885336635</v>
      </c>
      <c r="AF221" s="212">
        <v>155.5001194309593</v>
      </c>
      <c r="AG221" s="212">
        <v>144.85882610538903</v>
      </c>
      <c r="AH221" s="212">
        <v>200.65731329978334</v>
      </c>
      <c r="AI221" s="212">
        <v>391.17425328422053</v>
      </c>
      <c r="AJ221" s="212">
        <v>2317.0222647936002</v>
      </c>
      <c r="AK221" s="212">
        <v>1477.0901455127998</v>
      </c>
      <c r="AL221" s="212">
        <v>754.03697765759989</v>
      </c>
      <c r="AM221" s="212">
        <v>1739.7566740007996</v>
      </c>
      <c r="AN221" s="212">
        <v>283.17470824252655</v>
      </c>
      <c r="AO221" s="212">
        <v>2275.5154310786465</v>
      </c>
      <c r="AP221" s="212">
        <v>1946.5874057447998</v>
      </c>
      <c r="AQ221" s="212">
        <v>245.57799299972703</v>
      </c>
      <c r="AR221" s="212">
        <v>468.40759055999996</v>
      </c>
      <c r="AS221" s="212">
        <v>470.73654646199975</v>
      </c>
      <c r="AT221" s="212">
        <v>702.07073214773607</v>
      </c>
      <c r="AU221" s="212">
        <v>646.9989864155998</v>
      </c>
      <c r="AV221" s="212">
        <v>123.00089553585704</v>
      </c>
      <c r="AW221" s="212">
        <v>387.31090507200008</v>
      </c>
      <c r="AX221" s="212">
        <v>157.01743276897105</v>
      </c>
      <c r="AY221" s="212">
        <v>327.90378364380007</v>
      </c>
      <c r="AZ221" s="212">
        <v>365.44881833459999</v>
      </c>
      <c r="BA221" s="212">
        <v>337.54698431999992</v>
      </c>
      <c r="BB221" s="212">
        <v>215.02819037699996</v>
      </c>
      <c r="BC221" s="212">
        <v>399.16176237506977</v>
      </c>
      <c r="BD221" s="212">
        <v>430.16231998732985</v>
      </c>
      <c r="BE221" s="212">
        <v>250.48762240985576</v>
      </c>
      <c r="BF221" s="212">
        <v>0</v>
      </c>
      <c r="BG221" s="212">
        <v>0</v>
      </c>
      <c r="BH221" s="212">
        <v>0</v>
      </c>
      <c r="BI221" s="212">
        <v>0</v>
      </c>
      <c r="BJ221" s="212">
        <v>0</v>
      </c>
      <c r="BK221" s="212">
        <v>0</v>
      </c>
      <c r="BL221" s="212">
        <v>0</v>
      </c>
      <c r="BM221" s="212">
        <v>0</v>
      </c>
      <c r="BN221" s="212">
        <v>0</v>
      </c>
      <c r="BO221" s="212">
        <v>0</v>
      </c>
      <c r="BP221" s="212">
        <v>0</v>
      </c>
      <c r="BQ221" s="212">
        <v>0</v>
      </c>
      <c r="BR221" s="212">
        <v>0</v>
      </c>
      <c r="BS221" s="212">
        <v>0</v>
      </c>
      <c r="BT221" s="212">
        <v>0</v>
      </c>
      <c r="BU221" s="212">
        <v>0</v>
      </c>
      <c r="BV221" s="212">
        <v>0</v>
      </c>
      <c r="BW221" s="212">
        <v>0</v>
      </c>
      <c r="BX221" s="212">
        <v>0</v>
      </c>
      <c r="BY221" s="212">
        <v>0</v>
      </c>
      <c r="BZ221" s="212">
        <v>0</v>
      </c>
      <c r="CA221" s="212">
        <v>0</v>
      </c>
      <c r="CB221" s="212">
        <v>0</v>
      </c>
      <c r="CC221" s="212">
        <v>0</v>
      </c>
      <c r="CD221" s="212">
        <v>0</v>
      </c>
      <c r="CE221" s="212">
        <v>0</v>
      </c>
      <c r="CF221" s="212">
        <v>0</v>
      </c>
      <c r="CG221" s="212">
        <v>0</v>
      </c>
      <c r="CH221" s="212">
        <v>0</v>
      </c>
      <c r="CI221" s="212">
        <v>0</v>
      </c>
      <c r="CJ221" s="212">
        <v>0</v>
      </c>
      <c r="CK221" s="212">
        <v>0</v>
      </c>
      <c r="CL221" s="212">
        <v>0</v>
      </c>
      <c r="CM221" s="212">
        <v>0</v>
      </c>
      <c r="CN221" s="212">
        <v>0</v>
      </c>
      <c r="CO221" s="212">
        <v>0</v>
      </c>
      <c r="CP221" s="212">
        <v>0</v>
      </c>
      <c r="CQ221" s="212">
        <v>0</v>
      </c>
      <c r="CR221" s="212">
        <v>0</v>
      </c>
      <c r="CS221" s="212">
        <v>0</v>
      </c>
      <c r="CT221" s="212">
        <v>0</v>
      </c>
      <c r="CU221" s="212">
        <v>0</v>
      </c>
      <c r="CV221" s="212">
        <v>0</v>
      </c>
      <c r="CW221" s="212">
        <v>0</v>
      </c>
      <c r="CX221" s="212">
        <v>0</v>
      </c>
      <c r="CY221" s="212">
        <v>0</v>
      </c>
      <c r="CZ221" s="212">
        <v>0</v>
      </c>
      <c r="DA221" s="212">
        <v>0</v>
      </c>
      <c r="DB221" s="212">
        <v>0</v>
      </c>
      <c r="DC221" s="212">
        <v>0</v>
      </c>
      <c r="DD221" s="212">
        <v>0</v>
      </c>
      <c r="DE221" s="212">
        <v>0</v>
      </c>
      <c r="DF221" s="212">
        <v>0</v>
      </c>
      <c r="DG221" s="212">
        <v>0</v>
      </c>
      <c r="DH221" s="212">
        <v>0</v>
      </c>
      <c r="DI221" s="212">
        <v>0</v>
      </c>
      <c r="DJ221" s="212">
        <v>0</v>
      </c>
      <c r="DK221" s="212">
        <v>0</v>
      </c>
      <c r="DL221" s="212">
        <v>0</v>
      </c>
      <c r="DM221" s="212">
        <v>0</v>
      </c>
      <c r="DN221" s="212">
        <v>0</v>
      </c>
      <c r="DO221" s="212">
        <v>0</v>
      </c>
      <c r="DP221" s="212">
        <v>0</v>
      </c>
      <c r="DQ221" s="212">
        <v>0</v>
      </c>
      <c r="DR221" s="212">
        <v>0</v>
      </c>
      <c r="DS221" s="212">
        <v>0</v>
      </c>
      <c r="DT221" s="212">
        <v>0</v>
      </c>
      <c r="DU221" s="212">
        <v>0</v>
      </c>
      <c r="DV221" s="212">
        <v>0</v>
      </c>
      <c r="DW221" s="212">
        <v>19432.841441399894</v>
      </c>
      <c r="DX221" s="180"/>
      <c r="DY221" s="164"/>
      <c r="DZ221" s="164"/>
    </row>
    <row r="222" spans="3:130" x14ac:dyDescent="0.35">
      <c r="C222" s="120">
        <v>74</v>
      </c>
      <c r="E222" s="141" t="str">
        <f>IF(ISBLANK(Calculations!C79), "Z_empty_row_"&amp;C222,Calculations!C79)</f>
        <v/>
      </c>
      <c r="F222" s="140" t="e">
        <f>F$147*(Calculations!$M79/Calculations!$M$5)</f>
        <v>#VALUE!</v>
      </c>
      <c r="G222" s="140" t="e">
        <f>G$147*(Calculations!$M79/Calculations!$M$5)</f>
        <v>#VALUE!</v>
      </c>
      <c r="H222" s="140" t="e">
        <f>H$147*(Calculations!$M79/Calculations!$M$5)</f>
        <v>#VALUE!</v>
      </c>
      <c r="I222" s="140" t="e">
        <f>I$147*(Calculations!$M79/Calculations!$M$5)</f>
        <v>#VALUE!</v>
      </c>
      <c r="J222" s="140" t="e">
        <f>J$147*(Calculations!$M79/Calculations!$M$5)</f>
        <v>#VALUE!</v>
      </c>
      <c r="K222" s="140" t="e">
        <f>K$147*(Calculations!$M79/Calculations!$M$5)</f>
        <v>#VALUE!</v>
      </c>
      <c r="L222" s="140" t="e">
        <f>L$147*(Calculations!$M79/Calculations!$M$5)</f>
        <v>#VALUE!</v>
      </c>
      <c r="M222" s="140" t="e">
        <f>M$147*(Calculations!$M79/Calculations!$M$5)</f>
        <v>#VALUE!</v>
      </c>
      <c r="N222" s="140" t="e">
        <f>N$147*(Calculations!$M79/Calculations!$M$5)</f>
        <v>#VALUE!</v>
      </c>
      <c r="O222" s="140" t="e">
        <f>O$147*(Calculations!$M79/Calculations!$M$5)</f>
        <v>#VALUE!</v>
      </c>
      <c r="P222" s="140" t="e">
        <f>P$147*(Calculations!$M79/Calculations!$M$5)</f>
        <v>#VALUE!</v>
      </c>
      <c r="Q222" s="140" t="e">
        <f>Q$147*(Calculations!$M79/Calculations!$M$5)</f>
        <v>#VALUE!</v>
      </c>
      <c r="T222" s="2"/>
      <c r="U222" s="18" t="s">
        <v>71</v>
      </c>
      <c r="V222" s="29">
        <f t="shared" si="21"/>
        <v>98805.748247767624</v>
      </c>
      <c r="W222" s="29">
        <f>V222*Burden!$F$22</f>
        <v>74104.311185825718</v>
      </c>
      <c r="X222" s="103">
        <f t="shared" si="22"/>
        <v>20966.31358457225</v>
      </c>
      <c r="Y222" s="29">
        <f>X222*Burden!$F$22</f>
        <v>15724.735188429187</v>
      </c>
      <c r="AA222" s="1" t="s">
        <v>380</v>
      </c>
      <c r="AB222" s="212">
        <v>786.95562805845623</v>
      </c>
      <c r="AC222" s="212">
        <v>452.07997998961918</v>
      </c>
      <c r="AD222" s="212">
        <v>713.62404318607696</v>
      </c>
      <c r="AE222" s="212">
        <v>530.14016746009509</v>
      </c>
      <c r="AF222" s="212">
        <v>173.86044007716748</v>
      </c>
      <c r="AG222" s="212">
        <v>161.96270040118415</v>
      </c>
      <c r="AH222" s="212">
        <v>224.34946624263944</v>
      </c>
      <c r="AI222" s="212">
        <v>437.36125780306998</v>
      </c>
      <c r="AJ222" s="212">
        <v>2590.5993648092817</v>
      </c>
      <c r="AK222" s="212">
        <v>1651.4941832345219</v>
      </c>
      <c r="AL222" s="212">
        <v>843.06816772712284</v>
      </c>
      <c r="AM222" s="212">
        <v>1945.1744608033207</v>
      </c>
      <c r="AN222" s="212">
        <v>316.60991370253026</v>
      </c>
      <c r="AO222" s="212">
        <v>2544.1917067168024</v>
      </c>
      <c r="AP222" s="212">
        <v>2176.4262577413947</v>
      </c>
      <c r="AQ222" s="212">
        <v>274.57405237014547</v>
      </c>
      <c r="AR222" s="212">
        <v>523.71374458271612</v>
      </c>
      <c r="AS222" s="212">
        <v>526.31768662162744</v>
      </c>
      <c r="AT222" s="212">
        <v>784.96612673470759</v>
      </c>
      <c r="AU222" s="212">
        <v>723.39191069008132</v>
      </c>
      <c r="AV222" s="212">
        <v>137.52394471468276</v>
      </c>
      <c r="AW222" s="212">
        <v>433.04175359428888</v>
      </c>
      <c r="AX222" s="212">
        <v>175.55690671428027</v>
      </c>
      <c r="AY222" s="212">
        <v>366.62027229240238</v>
      </c>
      <c r="AZ222" s="212">
        <v>408.59835100991222</v>
      </c>
      <c r="BA222" s="212">
        <v>377.40207181417657</v>
      </c>
      <c r="BB222" s="212">
        <v>240.4171517343479</v>
      </c>
      <c r="BC222" s="212">
        <v>446.29187374559984</v>
      </c>
      <c r="BD222" s="212">
        <v>480.95275123449545</v>
      </c>
      <c r="BE222" s="212">
        <v>280.06337503423367</v>
      </c>
      <c r="BF222" s="212">
        <v>0</v>
      </c>
      <c r="BG222" s="212">
        <v>0</v>
      </c>
      <c r="BH222" s="212">
        <v>0</v>
      </c>
      <c r="BI222" s="212">
        <v>0</v>
      </c>
      <c r="BJ222" s="212">
        <v>0</v>
      </c>
      <c r="BK222" s="212">
        <v>0</v>
      </c>
      <c r="BL222" s="212">
        <v>0</v>
      </c>
      <c r="BM222" s="212">
        <v>0</v>
      </c>
      <c r="BN222" s="212">
        <v>0</v>
      </c>
      <c r="BO222" s="212">
        <v>0</v>
      </c>
      <c r="BP222" s="212">
        <v>0</v>
      </c>
      <c r="BQ222" s="212">
        <v>0</v>
      </c>
      <c r="BR222" s="212">
        <v>0</v>
      </c>
      <c r="BS222" s="212">
        <v>0</v>
      </c>
      <c r="BT222" s="212">
        <v>0</v>
      </c>
      <c r="BU222" s="212">
        <v>0</v>
      </c>
      <c r="BV222" s="212">
        <v>0</v>
      </c>
      <c r="BW222" s="212">
        <v>0</v>
      </c>
      <c r="BX222" s="212">
        <v>0</v>
      </c>
      <c r="BY222" s="212">
        <v>0</v>
      </c>
      <c r="BZ222" s="212">
        <v>0</v>
      </c>
      <c r="CA222" s="212">
        <v>0</v>
      </c>
      <c r="CB222" s="212">
        <v>0</v>
      </c>
      <c r="CC222" s="212">
        <v>0</v>
      </c>
      <c r="CD222" s="212">
        <v>0</v>
      </c>
      <c r="CE222" s="212">
        <v>0</v>
      </c>
      <c r="CF222" s="212">
        <v>0</v>
      </c>
      <c r="CG222" s="212">
        <v>0</v>
      </c>
      <c r="CH222" s="212">
        <v>0</v>
      </c>
      <c r="CI222" s="212">
        <v>0</v>
      </c>
      <c r="CJ222" s="212">
        <v>0</v>
      </c>
      <c r="CK222" s="212">
        <v>0</v>
      </c>
      <c r="CL222" s="212">
        <v>0</v>
      </c>
      <c r="CM222" s="212">
        <v>0</v>
      </c>
      <c r="CN222" s="212">
        <v>0</v>
      </c>
      <c r="CO222" s="212">
        <v>0</v>
      </c>
      <c r="CP222" s="212">
        <v>0</v>
      </c>
      <c r="CQ222" s="212">
        <v>0</v>
      </c>
      <c r="CR222" s="212">
        <v>0</v>
      </c>
      <c r="CS222" s="212">
        <v>0</v>
      </c>
      <c r="CT222" s="212">
        <v>0</v>
      </c>
      <c r="CU222" s="212">
        <v>0</v>
      </c>
      <c r="CV222" s="212">
        <v>0</v>
      </c>
      <c r="CW222" s="212">
        <v>0</v>
      </c>
      <c r="CX222" s="212">
        <v>0</v>
      </c>
      <c r="CY222" s="212">
        <v>0</v>
      </c>
      <c r="CZ222" s="212">
        <v>0</v>
      </c>
      <c r="DA222" s="212">
        <v>0</v>
      </c>
      <c r="DB222" s="212">
        <v>0</v>
      </c>
      <c r="DC222" s="212">
        <v>0</v>
      </c>
      <c r="DD222" s="212">
        <v>0</v>
      </c>
      <c r="DE222" s="212">
        <v>0</v>
      </c>
      <c r="DF222" s="212">
        <v>0</v>
      </c>
      <c r="DG222" s="212">
        <v>0</v>
      </c>
      <c r="DH222" s="212">
        <v>0</v>
      </c>
      <c r="DI222" s="212">
        <v>0</v>
      </c>
      <c r="DJ222" s="212">
        <v>0</v>
      </c>
      <c r="DK222" s="212">
        <v>0</v>
      </c>
      <c r="DL222" s="212">
        <v>0</v>
      </c>
      <c r="DM222" s="212">
        <v>0</v>
      </c>
      <c r="DN222" s="212">
        <v>0</v>
      </c>
      <c r="DO222" s="212">
        <v>0</v>
      </c>
      <c r="DP222" s="212">
        <v>0</v>
      </c>
      <c r="DQ222" s="212">
        <v>0</v>
      </c>
      <c r="DR222" s="212">
        <v>0</v>
      </c>
      <c r="DS222" s="212">
        <v>0</v>
      </c>
      <c r="DT222" s="212">
        <v>0</v>
      </c>
      <c r="DU222" s="212">
        <v>0</v>
      </c>
      <c r="DV222" s="212">
        <v>0</v>
      </c>
      <c r="DW222" s="212">
        <v>21727.329710840979</v>
      </c>
      <c r="DX222" s="180"/>
      <c r="DY222" s="164"/>
      <c r="DZ222" s="164"/>
    </row>
    <row r="223" spans="3:130" x14ac:dyDescent="0.35">
      <c r="C223" s="120">
        <v>75</v>
      </c>
      <c r="E223" s="141" t="str">
        <f>IF(ISBLANK(Calculations!C80), "Z_empty_row_"&amp;C223,Calculations!C80)</f>
        <v/>
      </c>
      <c r="F223" s="139" t="e">
        <f>F$147*(Calculations!$M80/Calculations!$M$5)</f>
        <v>#VALUE!</v>
      </c>
      <c r="G223" s="139" t="e">
        <f>G$147*(Calculations!$M80/Calculations!$M$5)</f>
        <v>#VALUE!</v>
      </c>
      <c r="H223" s="139" t="e">
        <f>H$147*(Calculations!$M80/Calculations!$M$5)</f>
        <v>#VALUE!</v>
      </c>
      <c r="I223" s="139" t="e">
        <f>I$147*(Calculations!$M80/Calculations!$M$5)</f>
        <v>#VALUE!</v>
      </c>
      <c r="J223" s="139" t="e">
        <f>J$147*(Calculations!$M80/Calculations!$M$5)</f>
        <v>#VALUE!</v>
      </c>
      <c r="K223" s="139" t="e">
        <f>K$147*(Calculations!$M80/Calculations!$M$5)</f>
        <v>#VALUE!</v>
      </c>
      <c r="L223" s="139" t="e">
        <f>L$147*(Calculations!$M80/Calculations!$M$5)</f>
        <v>#VALUE!</v>
      </c>
      <c r="M223" s="139" t="e">
        <f>M$147*(Calculations!$M80/Calculations!$M$5)</f>
        <v>#VALUE!</v>
      </c>
      <c r="N223" s="139" t="e">
        <f>N$147*(Calculations!$M80/Calculations!$M$5)</f>
        <v>#VALUE!</v>
      </c>
      <c r="O223" s="139" t="e">
        <f>O$147*(Calculations!$M80/Calculations!$M$5)</f>
        <v>#VALUE!</v>
      </c>
      <c r="P223" s="139" t="e">
        <f>P$147*(Calculations!$M80/Calculations!$M$5)</f>
        <v>#VALUE!</v>
      </c>
      <c r="Q223" s="139" t="e">
        <f>Q$147*(Calculations!$M80/Calculations!$M$5)</f>
        <v>#VALUE!</v>
      </c>
      <c r="T223" s="2"/>
      <c r="U223" s="18" t="s">
        <v>72</v>
      </c>
      <c r="V223" s="29">
        <f t="shared" si="21"/>
        <v>120582.48676273851</v>
      </c>
      <c r="W223" s="29">
        <f>V223*Burden!$F$22</f>
        <v>90436.865072053886</v>
      </c>
      <c r="X223" s="103">
        <f t="shared" si="22"/>
        <v>21776.738514970886</v>
      </c>
      <c r="Y223" s="29">
        <f>X223*Burden!$F$22</f>
        <v>16332.553886228165</v>
      </c>
      <c r="AA223" s="1" t="s">
        <v>381</v>
      </c>
      <c r="AB223" s="212">
        <v>817.37434985823791</v>
      </c>
      <c r="AC223" s="212">
        <v>469.5545295731614</v>
      </c>
      <c r="AD223" s="212">
        <v>741.20823022959371</v>
      </c>
      <c r="AE223" s="212">
        <v>550.63202963616732</v>
      </c>
      <c r="AF223" s="212">
        <v>180.58078385530757</v>
      </c>
      <c r="AG223" s="212">
        <v>168.22315289658081</v>
      </c>
      <c r="AH223" s="212">
        <v>233.02139609007099</v>
      </c>
      <c r="AI223" s="212">
        <v>454.26687478167548</v>
      </c>
      <c r="AJ223" s="212">
        <v>2690.7355333086971</v>
      </c>
      <c r="AK223" s="212">
        <v>1715.3304915632514</v>
      </c>
      <c r="AL223" s="212">
        <v>875.65584502172896</v>
      </c>
      <c r="AM223" s="212">
        <v>2020.3625891622189</v>
      </c>
      <c r="AN223" s="212">
        <v>328.84804828164374</v>
      </c>
      <c r="AO223" s="212">
        <v>2642.5340489945575</v>
      </c>
      <c r="AP223" s="212">
        <v>2260.5531163487999</v>
      </c>
      <c r="AQ223" s="212">
        <v>285.18734670936044</v>
      </c>
      <c r="AR223" s="212">
        <v>543.95720194064506</v>
      </c>
      <c r="AS223" s="212">
        <v>546.66179589135459</v>
      </c>
      <c r="AT223" s="212">
        <v>815.30794701027412</v>
      </c>
      <c r="AU223" s="212">
        <v>751.35366164392235</v>
      </c>
      <c r="AV223" s="212">
        <v>142.83974965454365</v>
      </c>
      <c r="AW223" s="212">
        <v>449.78040589006457</v>
      </c>
      <c r="AX223" s="212">
        <v>182.34282515106315</v>
      </c>
      <c r="AY223" s="212">
        <v>380.79149068312262</v>
      </c>
      <c r="AZ223" s="212">
        <v>424.39217613050317</v>
      </c>
      <c r="BA223" s="212">
        <v>391.99004630709669</v>
      </c>
      <c r="BB223" s="212">
        <v>249.71015656683866</v>
      </c>
      <c r="BC223" s="212">
        <v>463.54269179040364</v>
      </c>
      <c r="BD223" s="212">
        <v>499.54333934012499</v>
      </c>
      <c r="BE223" s="212">
        <v>290.88885183080021</v>
      </c>
      <c r="BF223" s="212">
        <v>0</v>
      </c>
      <c r="BG223" s="212">
        <v>0</v>
      </c>
      <c r="BH223" s="212">
        <v>0</v>
      </c>
      <c r="BI223" s="212">
        <v>0</v>
      </c>
      <c r="BJ223" s="212">
        <v>0</v>
      </c>
      <c r="BK223" s="212">
        <v>0</v>
      </c>
      <c r="BL223" s="212">
        <v>0</v>
      </c>
      <c r="BM223" s="212">
        <v>0</v>
      </c>
      <c r="BN223" s="212">
        <v>0</v>
      </c>
      <c r="BO223" s="212">
        <v>0</v>
      </c>
      <c r="BP223" s="212">
        <v>0</v>
      </c>
      <c r="BQ223" s="212">
        <v>0</v>
      </c>
      <c r="BR223" s="212">
        <v>0</v>
      </c>
      <c r="BS223" s="212">
        <v>0</v>
      </c>
      <c r="BT223" s="212">
        <v>0</v>
      </c>
      <c r="BU223" s="212">
        <v>0</v>
      </c>
      <c r="BV223" s="212">
        <v>0</v>
      </c>
      <c r="BW223" s="212">
        <v>0</v>
      </c>
      <c r="BX223" s="212">
        <v>0</v>
      </c>
      <c r="BY223" s="212">
        <v>0</v>
      </c>
      <c r="BZ223" s="212">
        <v>0</v>
      </c>
      <c r="CA223" s="212">
        <v>0</v>
      </c>
      <c r="CB223" s="212">
        <v>0</v>
      </c>
      <c r="CC223" s="212">
        <v>0</v>
      </c>
      <c r="CD223" s="212">
        <v>0</v>
      </c>
      <c r="CE223" s="212">
        <v>0</v>
      </c>
      <c r="CF223" s="212">
        <v>0</v>
      </c>
      <c r="CG223" s="212">
        <v>0</v>
      </c>
      <c r="CH223" s="212">
        <v>0</v>
      </c>
      <c r="CI223" s="212">
        <v>0</v>
      </c>
      <c r="CJ223" s="212">
        <v>0</v>
      </c>
      <c r="CK223" s="212">
        <v>0</v>
      </c>
      <c r="CL223" s="212">
        <v>0</v>
      </c>
      <c r="CM223" s="212">
        <v>0</v>
      </c>
      <c r="CN223" s="212">
        <v>0</v>
      </c>
      <c r="CO223" s="212">
        <v>0</v>
      </c>
      <c r="CP223" s="212">
        <v>0</v>
      </c>
      <c r="CQ223" s="212">
        <v>0</v>
      </c>
      <c r="CR223" s="212">
        <v>0</v>
      </c>
      <c r="CS223" s="212">
        <v>0</v>
      </c>
      <c r="CT223" s="212">
        <v>0</v>
      </c>
      <c r="CU223" s="212">
        <v>0</v>
      </c>
      <c r="CV223" s="212">
        <v>0</v>
      </c>
      <c r="CW223" s="212">
        <v>0</v>
      </c>
      <c r="CX223" s="212">
        <v>0</v>
      </c>
      <c r="CY223" s="212">
        <v>0</v>
      </c>
      <c r="CZ223" s="212">
        <v>0</v>
      </c>
      <c r="DA223" s="212">
        <v>0</v>
      </c>
      <c r="DB223" s="212">
        <v>0</v>
      </c>
      <c r="DC223" s="212">
        <v>0</v>
      </c>
      <c r="DD223" s="212">
        <v>0</v>
      </c>
      <c r="DE223" s="212">
        <v>0</v>
      </c>
      <c r="DF223" s="212">
        <v>0</v>
      </c>
      <c r="DG223" s="212">
        <v>0</v>
      </c>
      <c r="DH223" s="212">
        <v>0</v>
      </c>
      <c r="DI223" s="212">
        <v>0</v>
      </c>
      <c r="DJ223" s="212">
        <v>0</v>
      </c>
      <c r="DK223" s="212">
        <v>0</v>
      </c>
      <c r="DL223" s="212">
        <v>0</v>
      </c>
      <c r="DM223" s="212">
        <v>0</v>
      </c>
      <c r="DN223" s="212">
        <v>0</v>
      </c>
      <c r="DO223" s="212">
        <v>0</v>
      </c>
      <c r="DP223" s="212">
        <v>0</v>
      </c>
      <c r="DQ223" s="212">
        <v>0</v>
      </c>
      <c r="DR223" s="212">
        <v>0</v>
      </c>
      <c r="DS223" s="212">
        <v>0</v>
      </c>
      <c r="DT223" s="212">
        <v>0</v>
      </c>
      <c r="DU223" s="212">
        <v>0</v>
      </c>
      <c r="DV223" s="212">
        <v>0</v>
      </c>
      <c r="DW223" s="212">
        <v>22567.170706141813</v>
      </c>
      <c r="DX223" s="180"/>
      <c r="DY223" s="164"/>
      <c r="DZ223" s="164"/>
    </row>
    <row r="224" spans="3:130" x14ac:dyDescent="0.35">
      <c r="C224" s="120">
        <v>76</v>
      </c>
      <c r="E224" s="141" t="str">
        <f>IF(ISBLANK(Calculations!C81), "Z_empty_row_"&amp;C224,Calculations!C81)</f>
        <v/>
      </c>
      <c r="F224" s="140" t="e">
        <f>F$147*(Calculations!$M81/Calculations!$M$5)</f>
        <v>#VALUE!</v>
      </c>
      <c r="G224" s="140" t="e">
        <f>G$147*(Calculations!$M81/Calculations!$M$5)</f>
        <v>#VALUE!</v>
      </c>
      <c r="H224" s="140" t="e">
        <f>H$147*(Calculations!$M81/Calculations!$M$5)</f>
        <v>#VALUE!</v>
      </c>
      <c r="I224" s="140" t="e">
        <f>I$147*(Calculations!$M81/Calculations!$M$5)</f>
        <v>#VALUE!</v>
      </c>
      <c r="J224" s="140" t="e">
        <f>J$147*(Calculations!$M81/Calculations!$M$5)</f>
        <v>#VALUE!</v>
      </c>
      <c r="K224" s="140" t="e">
        <f>K$147*(Calculations!$M81/Calculations!$M$5)</f>
        <v>#VALUE!</v>
      </c>
      <c r="L224" s="140" t="e">
        <f>L$147*(Calculations!$M81/Calculations!$M$5)</f>
        <v>#VALUE!</v>
      </c>
      <c r="M224" s="140" t="e">
        <f>M$147*(Calculations!$M81/Calculations!$M$5)</f>
        <v>#VALUE!</v>
      </c>
      <c r="N224" s="140" t="e">
        <f>N$147*(Calculations!$M81/Calculations!$M$5)</f>
        <v>#VALUE!</v>
      </c>
      <c r="O224" s="140" t="e">
        <f>O$147*(Calculations!$M81/Calculations!$M$5)</f>
        <v>#VALUE!</v>
      </c>
      <c r="P224" s="140" t="e">
        <f>P$147*(Calculations!$M81/Calculations!$M$5)</f>
        <v>#VALUE!</v>
      </c>
      <c r="Q224" s="140" t="e">
        <f>Q$147*(Calculations!$M81/Calculations!$M$5)</f>
        <v>#VALUE!</v>
      </c>
      <c r="T224" s="2"/>
      <c r="U224" s="18" t="s">
        <v>73</v>
      </c>
      <c r="V224" s="29">
        <f t="shared" si="21"/>
        <v>141548.80034731075</v>
      </c>
      <c r="W224" s="29">
        <f>V224*Burden!$F$22</f>
        <v>106161.60026048307</v>
      </c>
      <c r="X224" s="103">
        <f t="shared" si="22"/>
        <v>20966.31358457225</v>
      </c>
      <c r="Y224" s="29">
        <f>X224*Burden!$F$22</f>
        <v>15724.735188429187</v>
      </c>
      <c r="AA224" s="1" t="s">
        <v>382</v>
      </c>
      <c r="AB224" s="212">
        <v>786.95562805845623</v>
      </c>
      <c r="AC224" s="212">
        <v>452.07997998961918</v>
      </c>
      <c r="AD224" s="212">
        <v>713.62404318607696</v>
      </c>
      <c r="AE224" s="212">
        <v>530.14016746009509</v>
      </c>
      <c r="AF224" s="212">
        <v>173.86044007716748</v>
      </c>
      <c r="AG224" s="212">
        <v>161.96270040118415</v>
      </c>
      <c r="AH224" s="212">
        <v>224.34946624263944</v>
      </c>
      <c r="AI224" s="212">
        <v>437.36125780306998</v>
      </c>
      <c r="AJ224" s="212">
        <v>2590.5993648092817</v>
      </c>
      <c r="AK224" s="212">
        <v>1651.4941832345219</v>
      </c>
      <c r="AL224" s="212">
        <v>843.06816772712284</v>
      </c>
      <c r="AM224" s="212">
        <v>1945.1744608033207</v>
      </c>
      <c r="AN224" s="212">
        <v>316.60991370253026</v>
      </c>
      <c r="AO224" s="212">
        <v>2544.1917067168024</v>
      </c>
      <c r="AP224" s="212">
        <v>2176.4262577413947</v>
      </c>
      <c r="AQ224" s="212">
        <v>274.57405237014547</v>
      </c>
      <c r="AR224" s="212">
        <v>523.71374458271612</v>
      </c>
      <c r="AS224" s="212">
        <v>526.31768662162744</v>
      </c>
      <c r="AT224" s="212">
        <v>784.96612673470759</v>
      </c>
      <c r="AU224" s="212">
        <v>723.39191069008132</v>
      </c>
      <c r="AV224" s="212">
        <v>137.52394471468276</v>
      </c>
      <c r="AW224" s="212">
        <v>433.04175359428888</v>
      </c>
      <c r="AX224" s="212">
        <v>175.55690671428027</v>
      </c>
      <c r="AY224" s="212">
        <v>366.62027229240238</v>
      </c>
      <c r="AZ224" s="212">
        <v>408.59835100991222</v>
      </c>
      <c r="BA224" s="212">
        <v>377.40207181417657</v>
      </c>
      <c r="BB224" s="212">
        <v>240.4171517343479</v>
      </c>
      <c r="BC224" s="212">
        <v>446.29187374559984</v>
      </c>
      <c r="BD224" s="212">
        <v>480.95275123449545</v>
      </c>
      <c r="BE224" s="212">
        <v>280.06337503423367</v>
      </c>
      <c r="BF224" s="212">
        <v>0</v>
      </c>
      <c r="BG224" s="212">
        <v>0</v>
      </c>
      <c r="BH224" s="212">
        <v>0</v>
      </c>
      <c r="BI224" s="212">
        <v>0</v>
      </c>
      <c r="BJ224" s="212">
        <v>0</v>
      </c>
      <c r="BK224" s="212">
        <v>0</v>
      </c>
      <c r="BL224" s="212">
        <v>0</v>
      </c>
      <c r="BM224" s="212">
        <v>0</v>
      </c>
      <c r="BN224" s="212">
        <v>0</v>
      </c>
      <c r="BO224" s="212">
        <v>0</v>
      </c>
      <c r="BP224" s="212">
        <v>0</v>
      </c>
      <c r="BQ224" s="212">
        <v>0</v>
      </c>
      <c r="BR224" s="212">
        <v>0</v>
      </c>
      <c r="BS224" s="212">
        <v>0</v>
      </c>
      <c r="BT224" s="212">
        <v>0</v>
      </c>
      <c r="BU224" s="212">
        <v>0</v>
      </c>
      <c r="BV224" s="212">
        <v>0</v>
      </c>
      <c r="BW224" s="212">
        <v>0</v>
      </c>
      <c r="BX224" s="212">
        <v>0</v>
      </c>
      <c r="BY224" s="212">
        <v>0</v>
      </c>
      <c r="BZ224" s="212">
        <v>0</v>
      </c>
      <c r="CA224" s="212">
        <v>0</v>
      </c>
      <c r="CB224" s="212">
        <v>0</v>
      </c>
      <c r="CC224" s="212">
        <v>0</v>
      </c>
      <c r="CD224" s="212">
        <v>0</v>
      </c>
      <c r="CE224" s="212">
        <v>0</v>
      </c>
      <c r="CF224" s="212">
        <v>0</v>
      </c>
      <c r="CG224" s="212">
        <v>0</v>
      </c>
      <c r="CH224" s="212">
        <v>0</v>
      </c>
      <c r="CI224" s="212">
        <v>0</v>
      </c>
      <c r="CJ224" s="212">
        <v>0</v>
      </c>
      <c r="CK224" s="212">
        <v>0</v>
      </c>
      <c r="CL224" s="212">
        <v>0</v>
      </c>
      <c r="CM224" s="212">
        <v>0</v>
      </c>
      <c r="CN224" s="212">
        <v>0</v>
      </c>
      <c r="CO224" s="212">
        <v>0</v>
      </c>
      <c r="CP224" s="212">
        <v>0</v>
      </c>
      <c r="CQ224" s="212">
        <v>0</v>
      </c>
      <c r="CR224" s="212">
        <v>0</v>
      </c>
      <c r="CS224" s="212">
        <v>0</v>
      </c>
      <c r="CT224" s="212">
        <v>0</v>
      </c>
      <c r="CU224" s="212">
        <v>0</v>
      </c>
      <c r="CV224" s="212">
        <v>0</v>
      </c>
      <c r="CW224" s="212">
        <v>0</v>
      </c>
      <c r="CX224" s="212">
        <v>0</v>
      </c>
      <c r="CY224" s="212">
        <v>0</v>
      </c>
      <c r="CZ224" s="212">
        <v>0</v>
      </c>
      <c r="DA224" s="212">
        <v>0</v>
      </c>
      <c r="DB224" s="212">
        <v>0</v>
      </c>
      <c r="DC224" s="212">
        <v>0</v>
      </c>
      <c r="DD224" s="212">
        <v>0</v>
      </c>
      <c r="DE224" s="212">
        <v>0</v>
      </c>
      <c r="DF224" s="212">
        <v>0</v>
      </c>
      <c r="DG224" s="212">
        <v>0</v>
      </c>
      <c r="DH224" s="212">
        <v>0</v>
      </c>
      <c r="DI224" s="212">
        <v>0</v>
      </c>
      <c r="DJ224" s="212">
        <v>0</v>
      </c>
      <c r="DK224" s="212">
        <v>0</v>
      </c>
      <c r="DL224" s="212">
        <v>0</v>
      </c>
      <c r="DM224" s="212">
        <v>0</v>
      </c>
      <c r="DN224" s="212">
        <v>0</v>
      </c>
      <c r="DO224" s="212">
        <v>0</v>
      </c>
      <c r="DP224" s="212">
        <v>0</v>
      </c>
      <c r="DQ224" s="212">
        <v>0</v>
      </c>
      <c r="DR224" s="212">
        <v>0</v>
      </c>
      <c r="DS224" s="212">
        <v>0</v>
      </c>
      <c r="DT224" s="212">
        <v>0</v>
      </c>
      <c r="DU224" s="212">
        <v>0</v>
      </c>
      <c r="DV224" s="212">
        <v>0</v>
      </c>
      <c r="DW224" s="212">
        <v>21727.329710840979</v>
      </c>
      <c r="DX224" s="180"/>
      <c r="DY224" s="164"/>
      <c r="DZ224" s="164"/>
    </row>
    <row r="225" spans="3:130" x14ac:dyDescent="0.35">
      <c r="C225" s="120">
        <v>77</v>
      </c>
      <c r="E225" s="141" t="str">
        <f>IF(ISBLANK(Calculations!C82), "Z_empty_row_"&amp;C225,Calculations!C82)</f>
        <v/>
      </c>
      <c r="F225" s="139" t="e">
        <f>F$147*(Calculations!$M82/Calculations!$M$5)</f>
        <v>#VALUE!</v>
      </c>
      <c r="G225" s="139" t="e">
        <f>G$147*(Calculations!$M82/Calculations!$M$5)</f>
        <v>#VALUE!</v>
      </c>
      <c r="H225" s="139" t="e">
        <f>H$147*(Calculations!$M82/Calculations!$M$5)</f>
        <v>#VALUE!</v>
      </c>
      <c r="I225" s="139" t="e">
        <f>I$147*(Calculations!$M82/Calculations!$M$5)</f>
        <v>#VALUE!</v>
      </c>
      <c r="J225" s="139" t="e">
        <f>J$147*(Calculations!$M82/Calculations!$M$5)</f>
        <v>#VALUE!</v>
      </c>
      <c r="K225" s="139" t="e">
        <f>K$147*(Calculations!$M82/Calculations!$M$5)</f>
        <v>#VALUE!</v>
      </c>
      <c r="L225" s="139" t="e">
        <f>L$147*(Calculations!$M82/Calculations!$M$5)</f>
        <v>#VALUE!</v>
      </c>
      <c r="M225" s="139" t="e">
        <f>M$147*(Calculations!$M82/Calculations!$M$5)</f>
        <v>#VALUE!</v>
      </c>
      <c r="N225" s="139" t="e">
        <f>N$147*(Calculations!$M82/Calculations!$M$5)</f>
        <v>#VALUE!</v>
      </c>
      <c r="O225" s="139" t="e">
        <f>O$147*(Calculations!$M82/Calculations!$M$5)</f>
        <v>#VALUE!</v>
      </c>
      <c r="P225" s="139" t="e">
        <f>P$147*(Calculations!$M82/Calculations!$M$5)</f>
        <v>#VALUE!</v>
      </c>
      <c r="Q225" s="139" t="e">
        <f>Q$147*(Calculations!$M82/Calculations!$M$5)</f>
        <v>#VALUE!</v>
      </c>
      <c r="T225" s="2"/>
      <c r="U225" s="18" t="s">
        <v>74</v>
      </c>
      <c r="V225" s="29">
        <f t="shared" si="21"/>
        <v>160300.99184631347</v>
      </c>
      <c r="W225" s="29">
        <f>V225*Burden!$F$22</f>
        <v>120225.7438847351</v>
      </c>
      <c r="X225" s="103">
        <f t="shared" si="22"/>
        <v>18752.191499002711</v>
      </c>
      <c r="Y225" s="29">
        <f>X225*Burden!$F$22</f>
        <v>14064.143624252032</v>
      </c>
      <c r="AA225" s="1" t="s">
        <v>383</v>
      </c>
      <c r="AB225" s="212">
        <v>703.85013460014932</v>
      </c>
      <c r="AC225" s="212">
        <v>404.3386226880001</v>
      </c>
      <c r="AD225" s="212">
        <v>638.2626426977057</v>
      </c>
      <c r="AE225" s="212">
        <v>474.15535885336635</v>
      </c>
      <c r="AF225" s="212">
        <v>155.5001194309593</v>
      </c>
      <c r="AG225" s="212">
        <v>144.85882610538903</v>
      </c>
      <c r="AH225" s="212">
        <v>200.65731329978334</v>
      </c>
      <c r="AI225" s="212">
        <v>391.17425328422053</v>
      </c>
      <c r="AJ225" s="212">
        <v>2317.0222647936002</v>
      </c>
      <c r="AK225" s="212">
        <v>1477.0901455127998</v>
      </c>
      <c r="AL225" s="212">
        <v>754.03697765759989</v>
      </c>
      <c r="AM225" s="212">
        <v>1739.7566740007996</v>
      </c>
      <c r="AN225" s="212">
        <v>283.17470824252655</v>
      </c>
      <c r="AO225" s="212">
        <v>2275.5154310786465</v>
      </c>
      <c r="AP225" s="212">
        <v>1946.5874057447998</v>
      </c>
      <c r="AQ225" s="212">
        <v>245.57799299972703</v>
      </c>
      <c r="AR225" s="212">
        <v>468.40759055999996</v>
      </c>
      <c r="AS225" s="212">
        <v>470.73654646199975</v>
      </c>
      <c r="AT225" s="212">
        <v>702.07073214773607</v>
      </c>
      <c r="AU225" s="212">
        <v>646.9989864155998</v>
      </c>
      <c r="AV225" s="212">
        <v>123.00089553585704</v>
      </c>
      <c r="AW225" s="212">
        <v>387.31090507200008</v>
      </c>
      <c r="AX225" s="212">
        <v>157.01743276897105</v>
      </c>
      <c r="AY225" s="212">
        <v>327.90378364380007</v>
      </c>
      <c r="AZ225" s="212">
        <v>365.44881833459999</v>
      </c>
      <c r="BA225" s="212">
        <v>337.54698431999992</v>
      </c>
      <c r="BB225" s="212">
        <v>215.02819037699996</v>
      </c>
      <c r="BC225" s="212">
        <v>399.16176237506977</v>
      </c>
      <c r="BD225" s="212">
        <v>430.16231998732985</v>
      </c>
      <c r="BE225" s="212">
        <v>250.48762240985576</v>
      </c>
      <c r="BF225" s="212">
        <v>0</v>
      </c>
      <c r="BG225" s="212">
        <v>0</v>
      </c>
      <c r="BH225" s="212">
        <v>0</v>
      </c>
      <c r="BI225" s="212">
        <v>0</v>
      </c>
      <c r="BJ225" s="212">
        <v>0</v>
      </c>
      <c r="BK225" s="212">
        <v>0</v>
      </c>
      <c r="BL225" s="212">
        <v>0</v>
      </c>
      <c r="BM225" s="212">
        <v>0</v>
      </c>
      <c r="BN225" s="212">
        <v>0</v>
      </c>
      <c r="BO225" s="212">
        <v>0</v>
      </c>
      <c r="BP225" s="212">
        <v>0</v>
      </c>
      <c r="BQ225" s="212">
        <v>0</v>
      </c>
      <c r="BR225" s="212">
        <v>0</v>
      </c>
      <c r="BS225" s="212">
        <v>0</v>
      </c>
      <c r="BT225" s="212">
        <v>0</v>
      </c>
      <c r="BU225" s="212">
        <v>0</v>
      </c>
      <c r="BV225" s="212">
        <v>0</v>
      </c>
      <c r="BW225" s="212">
        <v>0</v>
      </c>
      <c r="BX225" s="212">
        <v>0</v>
      </c>
      <c r="BY225" s="212">
        <v>0</v>
      </c>
      <c r="BZ225" s="212">
        <v>0</v>
      </c>
      <c r="CA225" s="212">
        <v>0</v>
      </c>
      <c r="CB225" s="212">
        <v>0</v>
      </c>
      <c r="CC225" s="212">
        <v>0</v>
      </c>
      <c r="CD225" s="212">
        <v>0</v>
      </c>
      <c r="CE225" s="212">
        <v>0</v>
      </c>
      <c r="CF225" s="212">
        <v>0</v>
      </c>
      <c r="CG225" s="212">
        <v>0</v>
      </c>
      <c r="CH225" s="212">
        <v>0</v>
      </c>
      <c r="CI225" s="212">
        <v>0</v>
      </c>
      <c r="CJ225" s="212">
        <v>0</v>
      </c>
      <c r="CK225" s="212">
        <v>0</v>
      </c>
      <c r="CL225" s="212">
        <v>0</v>
      </c>
      <c r="CM225" s="212">
        <v>0</v>
      </c>
      <c r="CN225" s="212">
        <v>0</v>
      </c>
      <c r="CO225" s="212">
        <v>0</v>
      </c>
      <c r="CP225" s="212">
        <v>0</v>
      </c>
      <c r="CQ225" s="212">
        <v>0</v>
      </c>
      <c r="CR225" s="212">
        <v>0</v>
      </c>
      <c r="CS225" s="212">
        <v>0</v>
      </c>
      <c r="CT225" s="212">
        <v>0</v>
      </c>
      <c r="CU225" s="212">
        <v>0</v>
      </c>
      <c r="CV225" s="212">
        <v>0</v>
      </c>
      <c r="CW225" s="212">
        <v>0</v>
      </c>
      <c r="CX225" s="212">
        <v>0</v>
      </c>
      <c r="CY225" s="212">
        <v>0</v>
      </c>
      <c r="CZ225" s="212">
        <v>0</v>
      </c>
      <c r="DA225" s="212">
        <v>0</v>
      </c>
      <c r="DB225" s="212">
        <v>0</v>
      </c>
      <c r="DC225" s="212">
        <v>0</v>
      </c>
      <c r="DD225" s="212">
        <v>0</v>
      </c>
      <c r="DE225" s="212">
        <v>0</v>
      </c>
      <c r="DF225" s="212">
        <v>0</v>
      </c>
      <c r="DG225" s="212">
        <v>0</v>
      </c>
      <c r="DH225" s="212">
        <v>0</v>
      </c>
      <c r="DI225" s="212">
        <v>0</v>
      </c>
      <c r="DJ225" s="212">
        <v>0</v>
      </c>
      <c r="DK225" s="212">
        <v>0</v>
      </c>
      <c r="DL225" s="212">
        <v>0</v>
      </c>
      <c r="DM225" s="212">
        <v>0</v>
      </c>
      <c r="DN225" s="212">
        <v>0</v>
      </c>
      <c r="DO225" s="212">
        <v>0</v>
      </c>
      <c r="DP225" s="212">
        <v>0</v>
      </c>
      <c r="DQ225" s="212">
        <v>0</v>
      </c>
      <c r="DR225" s="212">
        <v>0</v>
      </c>
      <c r="DS225" s="212">
        <v>0</v>
      </c>
      <c r="DT225" s="212">
        <v>0</v>
      </c>
      <c r="DU225" s="212">
        <v>0</v>
      </c>
      <c r="DV225" s="212">
        <v>0</v>
      </c>
      <c r="DW225" s="212">
        <v>19432.841441399894</v>
      </c>
      <c r="DX225" s="180"/>
      <c r="DY225" s="164"/>
      <c r="DZ225" s="164"/>
    </row>
    <row r="226" spans="3:130" x14ac:dyDescent="0.35">
      <c r="C226" s="120">
        <v>78</v>
      </c>
      <c r="E226" s="141" t="str">
        <f>IF(ISBLANK(Calculations!C83), "Z_empty_row_"&amp;C226,Calculations!C83)</f>
        <v/>
      </c>
      <c r="F226" s="140" t="e">
        <f>F$147*(Calculations!$M83/Calculations!$M$5)</f>
        <v>#VALUE!</v>
      </c>
      <c r="G226" s="140" t="e">
        <f>G$147*(Calculations!$M83/Calculations!$M$5)</f>
        <v>#VALUE!</v>
      </c>
      <c r="H226" s="140" t="e">
        <f>H$147*(Calculations!$M83/Calculations!$M$5)</f>
        <v>#VALUE!</v>
      </c>
      <c r="I226" s="140" t="e">
        <f>I$147*(Calculations!$M83/Calculations!$M$5)</f>
        <v>#VALUE!</v>
      </c>
      <c r="J226" s="140" t="e">
        <f>J$147*(Calculations!$M83/Calculations!$M$5)</f>
        <v>#VALUE!</v>
      </c>
      <c r="K226" s="140" t="e">
        <f>K$147*(Calculations!$M83/Calculations!$M$5)</f>
        <v>#VALUE!</v>
      </c>
      <c r="L226" s="140" t="e">
        <f>L$147*(Calculations!$M83/Calculations!$M$5)</f>
        <v>#VALUE!</v>
      </c>
      <c r="M226" s="140" t="e">
        <f>M$147*(Calculations!$M83/Calculations!$M$5)</f>
        <v>#VALUE!</v>
      </c>
      <c r="N226" s="140" t="e">
        <f>N$147*(Calculations!$M83/Calculations!$M$5)</f>
        <v>#VALUE!</v>
      </c>
      <c r="O226" s="140" t="e">
        <f>O$147*(Calculations!$M83/Calculations!$M$5)</f>
        <v>#VALUE!</v>
      </c>
      <c r="P226" s="140" t="e">
        <f>P$147*(Calculations!$M83/Calculations!$M$5)</f>
        <v>#VALUE!</v>
      </c>
      <c r="Q226" s="140" t="e">
        <f>Q$147*(Calculations!$M83/Calculations!$M$5)</f>
        <v>#VALUE!</v>
      </c>
      <c r="T226" s="2"/>
      <c r="U226" s="18" t="s">
        <v>75</v>
      </c>
      <c r="V226" s="29">
        <f t="shared" si="21"/>
        <v>176028.636329348</v>
      </c>
      <c r="W226" s="29">
        <f>V226*Burden!$F$22</f>
        <v>132021.477247011</v>
      </c>
      <c r="X226" s="103">
        <f t="shared" si="22"/>
        <v>15727.64448303453</v>
      </c>
      <c r="Y226" s="29">
        <f>X226*Burden!$F$22</f>
        <v>11795.733362275898</v>
      </c>
      <c r="AA226" s="1" t="s">
        <v>384</v>
      </c>
      <c r="AB226" s="212">
        <v>590.32591934206073</v>
      </c>
      <c r="AC226" s="212">
        <v>339.1227158028388</v>
      </c>
      <c r="AD226" s="212">
        <v>535.31705516581769</v>
      </c>
      <c r="AE226" s="212">
        <v>397.67868807056533</v>
      </c>
      <c r="AF226" s="212">
        <v>130.41945500661103</v>
      </c>
      <c r="AG226" s="212">
        <v>121.49449931419726</v>
      </c>
      <c r="AH226" s="212">
        <v>168.29323050949571</v>
      </c>
      <c r="AI226" s="212">
        <v>328.08163178676563</v>
      </c>
      <c r="AJ226" s="212">
        <v>1943.3089962785034</v>
      </c>
      <c r="AK226" s="212">
        <v>1238.8497994623483</v>
      </c>
      <c r="AL226" s="212">
        <v>632.41811029347093</v>
      </c>
      <c r="AM226" s="212">
        <v>1459.1507588393804</v>
      </c>
      <c r="AN226" s="212">
        <v>237.50136820340936</v>
      </c>
      <c r="AO226" s="212">
        <v>1908.4968131627359</v>
      </c>
      <c r="AP226" s="212">
        <v>1632.6216951407998</v>
      </c>
      <c r="AQ226" s="212">
        <v>205.96863929009365</v>
      </c>
      <c r="AR226" s="212">
        <v>392.8579791793548</v>
      </c>
      <c r="AS226" s="212">
        <v>394.81129703264497</v>
      </c>
      <c r="AT226" s="212">
        <v>588.83351728519801</v>
      </c>
      <c r="AU226" s="212">
        <v>542.64431118727725</v>
      </c>
      <c r="AV226" s="212">
        <v>103.16204141717043</v>
      </c>
      <c r="AW226" s="212">
        <v>324.84140425393554</v>
      </c>
      <c r="AX226" s="212">
        <v>131.69204038687894</v>
      </c>
      <c r="AY226" s="212">
        <v>275.01607660447746</v>
      </c>
      <c r="AZ226" s="212">
        <v>306.50546053869675</v>
      </c>
      <c r="BA226" s="212">
        <v>283.10392233290315</v>
      </c>
      <c r="BB226" s="212">
        <v>180.34622418716125</v>
      </c>
      <c r="BC226" s="212">
        <v>334.78083295973596</v>
      </c>
      <c r="BD226" s="212">
        <v>360.78130063453472</v>
      </c>
      <c r="BE226" s="212">
        <v>210.08639298891129</v>
      </c>
      <c r="BF226" s="212">
        <v>0</v>
      </c>
      <c r="BG226" s="212">
        <v>0</v>
      </c>
      <c r="BH226" s="212">
        <v>0</v>
      </c>
      <c r="BI226" s="212">
        <v>0</v>
      </c>
      <c r="BJ226" s="212">
        <v>0</v>
      </c>
      <c r="BK226" s="212">
        <v>0</v>
      </c>
      <c r="BL226" s="212">
        <v>0</v>
      </c>
      <c r="BM226" s="212">
        <v>0</v>
      </c>
      <c r="BN226" s="212">
        <v>0</v>
      </c>
      <c r="BO226" s="212">
        <v>0</v>
      </c>
      <c r="BP226" s="212">
        <v>0</v>
      </c>
      <c r="BQ226" s="212">
        <v>0</v>
      </c>
      <c r="BR226" s="212">
        <v>0</v>
      </c>
      <c r="BS226" s="212">
        <v>0</v>
      </c>
      <c r="BT226" s="212">
        <v>0</v>
      </c>
      <c r="BU226" s="212">
        <v>0</v>
      </c>
      <c r="BV226" s="212">
        <v>0</v>
      </c>
      <c r="BW226" s="212">
        <v>0</v>
      </c>
      <c r="BX226" s="212">
        <v>0</v>
      </c>
      <c r="BY226" s="212">
        <v>0</v>
      </c>
      <c r="BZ226" s="212">
        <v>0</v>
      </c>
      <c r="CA226" s="212">
        <v>0</v>
      </c>
      <c r="CB226" s="212">
        <v>0</v>
      </c>
      <c r="CC226" s="212">
        <v>0</v>
      </c>
      <c r="CD226" s="212">
        <v>0</v>
      </c>
      <c r="CE226" s="212">
        <v>0</v>
      </c>
      <c r="CF226" s="212">
        <v>0</v>
      </c>
      <c r="CG226" s="212">
        <v>0</v>
      </c>
      <c r="CH226" s="212">
        <v>0</v>
      </c>
      <c r="CI226" s="212">
        <v>0</v>
      </c>
      <c r="CJ226" s="212">
        <v>0</v>
      </c>
      <c r="CK226" s="212">
        <v>0</v>
      </c>
      <c r="CL226" s="212">
        <v>0</v>
      </c>
      <c r="CM226" s="212">
        <v>0</v>
      </c>
      <c r="CN226" s="212">
        <v>0</v>
      </c>
      <c r="CO226" s="212">
        <v>0</v>
      </c>
      <c r="CP226" s="212">
        <v>0</v>
      </c>
      <c r="CQ226" s="212">
        <v>0</v>
      </c>
      <c r="CR226" s="212">
        <v>0</v>
      </c>
      <c r="CS226" s="212">
        <v>0</v>
      </c>
      <c r="CT226" s="212">
        <v>0</v>
      </c>
      <c r="CU226" s="212">
        <v>0</v>
      </c>
      <c r="CV226" s="212">
        <v>0</v>
      </c>
      <c r="CW226" s="212">
        <v>0</v>
      </c>
      <c r="CX226" s="212">
        <v>0</v>
      </c>
      <c r="CY226" s="212">
        <v>0</v>
      </c>
      <c r="CZ226" s="212">
        <v>0</v>
      </c>
      <c r="DA226" s="212">
        <v>0</v>
      </c>
      <c r="DB226" s="212">
        <v>0</v>
      </c>
      <c r="DC226" s="212">
        <v>0</v>
      </c>
      <c r="DD226" s="212">
        <v>0</v>
      </c>
      <c r="DE226" s="212">
        <v>0</v>
      </c>
      <c r="DF226" s="212">
        <v>0</v>
      </c>
      <c r="DG226" s="212">
        <v>0</v>
      </c>
      <c r="DH226" s="212">
        <v>0</v>
      </c>
      <c r="DI226" s="212">
        <v>0</v>
      </c>
      <c r="DJ226" s="212">
        <v>0</v>
      </c>
      <c r="DK226" s="212">
        <v>0</v>
      </c>
      <c r="DL226" s="212">
        <v>0</v>
      </c>
      <c r="DM226" s="212">
        <v>0</v>
      </c>
      <c r="DN226" s="212">
        <v>0</v>
      </c>
      <c r="DO226" s="212">
        <v>0</v>
      </c>
      <c r="DP226" s="212">
        <v>0</v>
      </c>
      <c r="DQ226" s="212">
        <v>0</v>
      </c>
      <c r="DR226" s="212">
        <v>0</v>
      </c>
      <c r="DS226" s="212">
        <v>0</v>
      </c>
      <c r="DT226" s="212">
        <v>0</v>
      </c>
      <c r="DU226" s="212">
        <v>0</v>
      </c>
      <c r="DV226" s="212">
        <v>0</v>
      </c>
      <c r="DW226" s="212">
        <v>16298.512176657976</v>
      </c>
      <c r="DX226" s="180"/>
      <c r="DY226" s="164"/>
      <c r="DZ226" s="164"/>
    </row>
    <row r="227" spans="3:130" x14ac:dyDescent="0.35">
      <c r="C227" s="120">
        <v>79</v>
      </c>
      <c r="E227" s="141" t="str">
        <f>IF(ISBLANK(Calculations!C84), "Z_empty_row_"&amp;C227,Calculations!C84)</f>
        <v/>
      </c>
      <c r="F227" s="139" t="e">
        <f>F$147*(Calculations!$M84/Calculations!$M$5)</f>
        <v>#VALUE!</v>
      </c>
      <c r="G227" s="139" t="e">
        <f>G$147*(Calculations!$M84/Calculations!$M$5)</f>
        <v>#VALUE!</v>
      </c>
      <c r="H227" s="139" t="e">
        <f>H$147*(Calculations!$M84/Calculations!$M$5)</f>
        <v>#VALUE!</v>
      </c>
      <c r="I227" s="139" t="e">
        <f>I$147*(Calculations!$M84/Calculations!$M$5)</f>
        <v>#VALUE!</v>
      </c>
      <c r="J227" s="139" t="e">
        <f>J$147*(Calculations!$M84/Calculations!$M$5)</f>
        <v>#VALUE!</v>
      </c>
      <c r="K227" s="139" t="e">
        <f>K$147*(Calculations!$M84/Calculations!$M$5)</f>
        <v>#VALUE!</v>
      </c>
      <c r="L227" s="139" t="e">
        <f>L$147*(Calculations!$M84/Calculations!$M$5)</f>
        <v>#VALUE!</v>
      </c>
      <c r="M227" s="139" t="e">
        <f>M$147*(Calculations!$M84/Calculations!$M$5)</f>
        <v>#VALUE!</v>
      </c>
      <c r="N227" s="139" t="e">
        <f>N$147*(Calculations!$M84/Calculations!$M$5)</f>
        <v>#VALUE!</v>
      </c>
      <c r="O227" s="139" t="e">
        <f>O$147*(Calculations!$M84/Calculations!$M$5)</f>
        <v>#VALUE!</v>
      </c>
      <c r="P227" s="139" t="e">
        <f>P$147*(Calculations!$M84/Calculations!$M$5)</f>
        <v>#VALUE!</v>
      </c>
      <c r="Q227" s="139" t="e">
        <f>Q$147*(Calculations!$M84/Calculations!$M$5)</f>
        <v>#VALUE!</v>
      </c>
      <c r="T227" s="2"/>
      <c r="U227" s="18" t="s">
        <v>76</v>
      </c>
      <c r="V227" s="29">
        <f t="shared" si="21"/>
        <v>188731.73379641434</v>
      </c>
      <c r="W227" s="29">
        <f>V227*Burden!$F$22</f>
        <v>141548.80034731075</v>
      </c>
      <c r="X227" s="103">
        <f t="shared" si="22"/>
        <v>12703.097467066345</v>
      </c>
      <c r="Y227" s="29">
        <f>X227*Burden!$F$22</f>
        <v>9527.32310029976</v>
      </c>
      <c r="AA227" s="1" t="s">
        <v>385</v>
      </c>
      <c r="AB227" s="212">
        <v>476.80170408397214</v>
      </c>
      <c r="AC227" s="212">
        <v>273.90680891767749</v>
      </c>
      <c r="AD227" s="212">
        <v>432.37146763392968</v>
      </c>
      <c r="AE227" s="212">
        <v>321.20201728776431</v>
      </c>
      <c r="AF227" s="212">
        <v>105.33879058226276</v>
      </c>
      <c r="AG227" s="212">
        <v>98.130172523005484</v>
      </c>
      <c r="AH227" s="212">
        <v>135.92914771920809</v>
      </c>
      <c r="AI227" s="212">
        <v>264.98901028931073</v>
      </c>
      <c r="AJ227" s="212">
        <v>1569.5957277634066</v>
      </c>
      <c r="AK227" s="212">
        <v>1000.6094534118968</v>
      </c>
      <c r="AL227" s="212">
        <v>510.79924292934191</v>
      </c>
      <c r="AM227" s="212">
        <v>1178.5448436779611</v>
      </c>
      <c r="AN227" s="212">
        <v>191.82802816429216</v>
      </c>
      <c r="AO227" s="212">
        <v>1541.4781952468252</v>
      </c>
      <c r="AP227" s="212">
        <v>1318.6559845367999</v>
      </c>
      <c r="AQ227" s="212">
        <v>166.35928558046027</v>
      </c>
      <c r="AR227" s="212">
        <v>317.30836779870964</v>
      </c>
      <c r="AS227" s="212">
        <v>318.88604760329019</v>
      </c>
      <c r="AT227" s="212">
        <v>475.59630242265996</v>
      </c>
      <c r="AU227" s="212">
        <v>438.2896359589547</v>
      </c>
      <c r="AV227" s="212">
        <v>83.323187298483816</v>
      </c>
      <c r="AW227" s="212">
        <v>262.37190343587099</v>
      </c>
      <c r="AX227" s="212">
        <v>106.36664800478684</v>
      </c>
      <c r="AY227" s="212">
        <v>222.12836956515488</v>
      </c>
      <c r="AZ227" s="212">
        <v>247.56210274279354</v>
      </c>
      <c r="BA227" s="212">
        <v>228.66086034580638</v>
      </c>
      <c r="BB227" s="212">
        <v>145.66425799732255</v>
      </c>
      <c r="BC227" s="212">
        <v>270.39990354440215</v>
      </c>
      <c r="BD227" s="212">
        <v>291.40028128173958</v>
      </c>
      <c r="BE227" s="212">
        <v>169.68516356796681</v>
      </c>
      <c r="BF227" s="212">
        <v>0</v>
      </c>
      <c r="BG227" s="212">
        <v>0</v>
      </c>
      <c r="BH227" s="212">
        <v>0</v>
      </c>
      <c r="BI227" s="212">
        <v>0</v>
      </c>
      <c r="BJ227" s="212">
        <v>0</v>
      </c>
      <c r="BK227" s="212">
        <v>0</v>
      </c>
      <c r="BL227" s="212">
        <v>0</v>
      </c>
      <c r="BM227" s="212">
        <v>0</v>
      </c>
      <c r="BN227" s="212">
        <v>0</v>
      </c>
      <c r="BO227" s="212">
        <v>0</v>
      </c>
      <c r="BP227" s="212">
        <v>0</v>
      </c>
      <c r="BQ227" s="212">
        <v>0</v>
      </c>
      <c r="BR227" s="212">
        <v>0</v>
      </c>
      <c r="BS227" s="212">
        <v>0</v>
      </c>
      <c r="BT227" s="212">
        <v>0</v>
      </c>
      <c r="BU227" s="212">
        <v>0</v>
      </c>
      <c r="BV227" s="212">
        <v>0</v>
      </c>
      <c r="BW227" s="212">
        <v>0</v>
      </c>
      <c r="BX227" s="212">
        <v>0</v>
      </c>
      <c r="BY227" s="212">
        <v>0</v>
      </c>
      <c r="BZ227" s="212">
        <v>0</v>
      </c>
      <c r="CA227" s="212">
        <v>0</v>
      </c>
      <c r="CB227" s="212">
        <v>0</v>
      </c>
      <c r="CC227" s="212">
        <v>0</v>
      </c>
      <c r="CD227" s="212">
        <v>0</v>
      </c>
      <c r="CE227" s="212">
        <v>0</v>
      </c>
      <c r="CF227" s="212">
        <v>0</v>
      </c>
      <c r="CG227" s="212">
        <v>0</v>
      </c>
      <c r="CH227" s="212">
        <v>0</v>
      </c>
      <c r="CI227" s="212">
        <v>0</v>
      </c>
      <c r="CJ227" s="212">
        <v>0</v>
      </c>
      <c r="CK227" s="212">
        <v>0</v>
      </c>
      <c r="CL227" s="212">
        <v>0</v>
      </c>
      <c r="CM227" s="212">
        <v>0</v>
      </c>
      <c r="CN227" s="212">
        <v>0</v>
      </c>
      <c r="CO227" s="212">
        <v>0</v>
      </c>
      <c r="CP227" s="212">
        <v>0</v>
      </c>
      <c r="CQ227" s="212">
        <v>0</v>
      </c>
      <c r="CR227" s="212">
        <v>0</v>
      </c>
      <c r="CS227" s="212">
        <v>0</v>
      </c>
      <c r="CT227" s="212">
        <v>0</v>
      </c>
      <c r="CU227" s="212">
        <v>0</v>
      </c>
      <c r="CV227" s="212">
        <v>0</v>
      </c>
      <c r="CW227" s="212">
        <v>0</v>
      </c>
      <c r="CX227" s="212">
        <v>0</v>
      </c>
      <c r="CY227" s="212">
        <v>0</v>
      </c>
      <c r="CZ227" s="212">
        <v>0</v>
      </c>
      <c r="DA227" s="212">
        <v>0</v>
      </c>
      <c r="DB227" s="212">
        <v>0</v>
      </c>
      <c r="DC227" s="212">
        <v>0</v>
      </c>
      <c r="DD227" s="212">
        <v>0</v>
      </c>
      <c r="DE227" s="212">
        <v>0</v>
      </c>
      <c r="DF227" s="212">
        <v>0</v>
      </c>
      <c r="DG227" s="212">
        <v>0</v>
      </c>
      <c r="DH227" s="212">
        <v>0</v>
      </c>
      <c r="DI227" s="212">
        <v>0</v>
      </c>
      <c r="DJ227" s="212">
        <v>0</v>
      </c>
      <c r="DK227" s="212">
        <v>0</v>
      </c>
      <c r="DL227" s="212">
        <v>0</v>
      </c>
      <c r="DM227" s="212">
        <v>0</v>
      </c>
      <c r="DN227" s="212">
        <v>0</v>
      </c>
      <c r="DO227" s="212">
        <v>0</v>
      </c>
      <c r="DP227" s="212">
        <v>0</v>
      </c>
      <c r="DQ227" s="212">
        <v>0</v>
      </c>
      <c r="DR227" s="212">
        <v>0</v>
      </c>
      <c r="DS227" s="212">
        <v>0</v>
      </c>
      <c r="DT227" s="212">
        <v>0</v>
      </c>
      <c r="DU227" s="212">
        <v>0</v>
      </c>
      <c r="DV227" s="212">
        <v>0</v>
      </c>
      <c r="DW227" s="212">
        <v>13164.182911916052</v>
      </c>
      <c r="DX227" s="180"/>
      <c r="DY227" s="164"/>
      <c r="DZ227" s="164"/>
    </row>
    <row r="228" spans="3:130" x14ac:dyDescent="0.35">
      <c r="C228" s="120">
        <v>80</v>
      </c>
      <c r="E228" s="141" t="str">
        <f>IF(ISBLANK(Calculations!C85), "Z_empty_row_"&amp;C228,Calculations!C85)</f>
        <v/>
      </c>
      <c r="F228" s="140" t="e">
        <f>F$147*(Calculations!$M85/Calculations!$M$5)</f>
        <v>#VALUE!</v>
      </c>
      <c r="G228" s="140" t="e">
        <f>G$147*(Calculations!$M85/Calculations!$M$5)</f>
        <v>#VALUE!</v>
      </c>
      <c r="H228" s="140" t="e">
        <f>H$147*(Calculations!$M85/Calculations!$M$5)</f>
        <v>#VALUE!</v>
      </c>
      <c r="I228" s="140" t="e">
        <f>I$147*(Calculations!$M85/Calculations!$M$5)</f>
        <v>#VALUE!</v>
      </c>
      <c r="J228" s="140" t="e">
        <f>J$147*(Calculations!$M85/Calculations!$M$5)</f>
        <v>#VALUE!</v>
      </c>
      <c r="K228" s="140" t="e">
        <f>K$147*(Calculations!$M85/Calculations!$M$5)</f>
        <v>#VALUE!</v>
      </c>
      <c r="L228" s="140" t="e">
        <f>L$147*(Calculations!$M85/Calculations!$M$5)</f>
        <v>#VALUE!</v>
      </c>
      <c r="M228" s="140" t="e">
        <f>M$147*(Calculations!$M85/Calculations!$M$5)</f>
        <v>#VALUE!</v>
      </c>
      <c r="N228" s="140" t="e">
        <f>N$147*(Calculations!$M85/Calculations!$M$5)</f>
        <v>#VALUE!</v>
      </c>
      <c r="O228" s="140" t="e">
        <f>O$147*(Calculations!$M85/Calculations!$M$5)</f>
        <v>#VALUE!</v>
      </c>
      <c r="P228" s="140" t="e">
        <f>P$147*(Calculations!$M85/Calculations!$M$5)</f>
        <v>#VALUE!</v>
      </c>
      <c r="Q228" s="140" t="e">
        <f>Q$147*(Calculations!$M85/Calculations!$M$5)</f>
        <v>#VALUE!</v>
      </c>
      <c r="T228" s="2"/>
      <c r="U228" s="18"/>
      <c r="V228" s="29"/>
      <c r="W228" s="29"/>
      <c r="X228" s="31"/>
      <c r="AD228" s="180"/>
      <c r="AE228" s="180"/>
      <c r="AF228" s="180"/>
      <c r="AG228" s="167"/>
      <c r="AH228" s="180"/>
      <c r="AI228" s="180"/>
      <c r="AJ228" s="180"/>
      <c r="AK228" s="180"/>
      <c r="AL228" s="180"/>
      <c r="AM228" s="167"/>
      <c r="AN228" s="180"/>
      <c r="AO228" s="180"/>
      <c r="AP228" s="180"/>
      <c r="AQ228" s="180"/>
      <c r="AR228" s="180"/>
      <c r="AS228" s="167"/>
      <c r="AT228" s="180"/>
      <c r="AU228" s="180"/>
      <c r="AV228" s="180"/>
      <c r="AW228" s="180"/>
      <c r="AX228" s="180"/>
      <c r="AY228" s="167"/>
      <c r="AZ228" s="180"/>
      <c r="BA228" s="180"/>
      <c r="BB228" s="180"/>
      <c r="BC228" s="180"/>
      <c r="BD228" s="180"/>
      <c r="BE228" s="167"/>
      <c r="BF228" s="180"/>
      <c r="BG228" s="180"/>
      <c r="BH228" s="180"/>
      <c r="BI228" s="180"/>
      <c r="BJ228" s="180"/>
      <c r="BK228" s="167"/>
      <c r="BL228" s="180"/>
      <c r="BM228" s="180"/>
      <c r="BN228" s="180"/>
      <c r="BO228" s="180"/>
      <c r="BP228" s="180"/>
      <c r="BQ228" s="167"/>
      <c r="BR228" s="180"/>
      <c r="BS228" s="180"/>
      <c r="BT228" s="180"/>
      <c r="BU228" s="180"/>
      <c r="BV228" s="180"/>
      <c r="BW228" s="167"/>
      <c r="BX228" s="180"/>
      <c r="BY228" s="180"/>
      <c r="BZ228" s="180"/>
      <c r="CA228" s="180"/>
      <c r="CB228" s="180"/>
      <c r="CC228" s="167"/>
      <c r="CD228" s="180"/>
      <c r="CE228" s="180"/>
      <c r="CF228" s="180"/>
      <c r="CG228" s="180"/>
      <c r="CH228" s="180"/>
      <c r="CI228" s="167"/>
      <c r="CJ228" s="180"/>
      <c r="CK228" s="180"/>
      <c r="CL228" s="180"/>
      <c r="CM228" s="180"/>
      <c r="CN228" s="180"/>
      <c r="CO228" s="167"/>
      <c r="CP228" s="180"/>
      <c r="CQ228" s="180"/>
      <c r="CR228" s="180"/>
      <c r="CS228" s="180"/>
      <c r="CT228" s="180"/>
      <c r="CU228" s="167"/>
      <c r="CV228" s="180"/>
      <c r="CW228" s="180"/>
      <c r="CX228" s="180"/>
      <c r="CY228" s="180"/>
      <c r="CZ228" s="180"/>
      <c r="DA228" s="167"/>
      <c r="DB228" s="180"/>
      <c r="DC228" s="180"/>
      <c r="DD228" s="180"/>
      <c r="DE228" s="180"/>
      <c r="DF228" s="180"/>
      <c r="DG228" s="167"/>
      <c r="DH228" s="180"/>
      <c r="DI228" s="180"/>
      <c r="DJ228" s="180"/>
      <c r="DK228" s="180"/>
      <c r="DL228" s="180"/>
      <c r="DM228" s="167"/>
      <c r="DN228" s="180"/>
      <c r="DO228" s="180"/>
      <c r="DP228" s="180"/>
      <c r="DQ228" s="180"/>
      <c r="DR228" s="180"/>
      <c r="DS228" s="167"/>
      <c r="DT228" s="180"/>
      <c r="DU228" s="180"/>
      <c r="DV228" s="180"/>
      <c r="DW228" s="180"/>
      <c r="DX228" s="180"/>
      <c r="DY228" s="164"/>
      <c r="DZ228" s="164"/>
    </row>
    <row r="229" spans="3:130" x14ac:dyDescent="0.35">
      <c r="C229" s="120">
        <v>81</v>
      </c>
      <c r="E229" s="141" t="str">
        <f>IF(ISBLANK(Calculations!C86), "Z_empty_row_"&amp;C229,Calculations!C86)</f>
        <v/>
      </c>
      <c r="F229" s="139" t="e">
        <f>F$147*(Calculations!$M86/Calculations!$M$5)</f>
        <v>#VALUE!</v>
      </c>
      <c r="G229" s="139" t="e">
        <f>G$147*(Calculations!$M86/Calculations!$M$5)</f>
        <v>#VALUE!</v>
      </c>
      <c r="H229" s="139" t="e">
        <f>H$147*(Calculations!$M86/Calculations!$M$5)</f>
        <v>#VALUE!</v>
      </c>
      <c r="I229" s="139" t="e">
        <f>I$147*(Calculations!$M86/Calculations!$M$5)</f>
        <v>#VALUE!</v>
      </c>
      <c r="J229" s="139" t="e">
        <f>J$147*(Calculations!$M86/Calculations!$M$5)</f>
        <v>#VALUE!</v>
      </c>
      <c r="K229" s="139" t="e">
        <f>K$147*(Calculations!$M86/Calculations!$M$5)</f>
        <v>#VALUE!</v>
      </c>
      <c r="L229" s="139" t="e">
        <f>L$147*(Calculations!$M86/Calculations!$M$5)</f>
        <v>#VALUE!</v>
      </c>
      <c r="M229" s="139" t="e">
        <f>M$147*(Calculations!$M86/Calculations!$M$5)</f>
        <v>#VALUE!</v>
      </c>
      <c r="N229" s="139" t="e">
        <f>N$147*(Calculations!$M86/Calculations!$M$5)</f>
        <v>#VALUE!</v>
      </c>
      <c r="O229" s="139" t="e">
        <f>O$147*(Calculations!$M86/Calculations!$M$5)</f>
        <v>#VALUE!</v>
      </c>
      <c r="P229" s="139" t="e">
        <f>P$147*(Calculations!$M86/Calculations!$M$5)</f>
        <v>#VALUE!</v>
      </c>
      <c r="Q229" s="139" t="e">
        <f>Q$147*(Calculations!$M86/Calculations!$M$5)</f>
        <v>#VALUE!</v>
      </c>
      <c r="T229" s="2"/>
      <c r="U229" s="31" t="s">
        <v>305</v>
      </c>
      <c r="V229" s="29">
        <f>SUM(X216:X227)</f>
        <v>188731.73379641434</v>
      </c>
      <c r="W229" s="8"/>
      <c r="X229" s="28">
        <f>SUM(X216:X227)</f>
        <v>188731.73379641434</v>
      </c>
      <c r="AD229" s="180"/>
      <c r="AE229" s="180"/>
      <c r="AF229" s="180"/>
      <c r="AG229" s="180"/>
      <c r="AH229" s="180"/>
      <c r="AI229" s="180"/>
      <c r="AJ229" s="180"/>
      <c r="AK229" s="180"/>
      <c r="AL229" s="180"/>
      <c r="AM229" s="180"/>
      <c r="AN229" s="180"/>
      <c r="AO229" s="180"/>
      <c r="AP229" s="180"/>
      <c r="AQ229" s="180"/>
      <c r="AR229" s="180"/>
      <c r="AS229" s="180"/>
      <c r="AT229" s="180"/>
      <c r="AU229" s="180"/>
      <c r="AV229" s="180"/>
      <c r="AW229" s="180"/>
      <c r="AX229" s="180"/>
      <c r="AY229" s="167"/>
      <c r="AZ229" s="180"/>
      <c r="BA229" s="180"/>
      <c r="BB229" s="180"/>
      <c r="BC229" s="180"/>
      <c r="BD229" s="180"/>
      <c r="BE229" s="180"/>
      <c r="BF229" s="180"/>
      <c r="BG229" s="180"/>
      <c r="BH229" s="180"/>
      <c r="BI229" s="180"/>
      <c r="BJ229" s="180"/>
      <c r="BK229" s="180"/>
      <c r="BL229" s="180"/>
      <c r="BM229" s="180"/>
      <c r="BN229" s="180"/>
      <c r="BO229" s="180"/>
      <c r="BP229" s="180"/>
      <c r="BQ229" s="180"/>
      <c r="BR229" s="180"/>
      <c r="BS229" s="180"/>
      <c r="BT229" s="180"/>
      <c r="BU229" s="180"/>
      <c r="BV229" s="180"/>
      <c r="BW229" s="167"/>
      <c r="BX229" s="180"/>
      <c r="BY229" s="180"/>
      <c r="BZ229" s="180"/>
      <c r="CA229" s="180"/>
      <c r="CB229" s="180"/>
      <c r="CC229" s="180"/>
      <c r="CD229" s="180"/>
      <c r="CE229" s="180"/>
      <c r="CF229" s="180"/>
      <c r="CG229" s="180"/>
      <c r="CH229" s="180"/>
      <c r="CI229" s="180"/>
      <c r="CJ229" s="180"/>
      <c r="CK229" s="180"/>
      <c r="CL229" s="180"/>
      <c r="CM229" s="180"/>
      <c r="CN229" s="180"/>
      <c r="CO229" s="180"/>
      <c r="CP229" s="180"/>
      <c r="CQ229" s="180"/>
      <c r="CR229" s="180"/>
      <c r="CS229" s="180"/>
      <c r="CT229" s="180"/>
      <c r="CU229" s="167"/>
      <c r="CV229" s="180"/>
      <c r="CW229" s="180"/>
      <c r="CX229" s="180"/>
      <c r="CY229" s="180"/>
      <c r="CZ229" s="180"/>
      <c r="DA229" s="180"/>
      <c r="DB229" s="180"/>
      <c r="DC229" s="180"/>
      <c r="DD229" s="180"/>
      <c r="DE229" s="180"/>
      <c r="DF229" s="180"/>
      <c r="DG229" s="180"/>
      <c r="DH229" s="180"/>
      <c r="DI229" s="180"/>
      <c r="DJ229" s="180"/>
      <c r="DK229" s="180"/>
      <c r="DL229" s="180"/>
      <c r="DM229" s="180"/>
      <c r="DN229" s="180"/>
      <c r="DO229" s="180"/>
      <c r="DP229" s="180"/>
      <c r="DQ229" s="180"/>
      <c r="DR229" s="180"/>
      <c r="DS229" s="167"/>
      <c r="DT229" s="180"/>
      <c r="DU229" s="180"/>
      <c r="DV229" s="180"/>
      <c r="DW229" s="180"/>
      <c r="DX229" s="164"/>
      <c r="DY229" s="164"/>
      <c r="DZ229" s="164"/>
    </row>
    <row r="230" spans="3:130" x14ac:dyDescent="0.35">
      <c r="C230" s="120">
        <v>82</v>
      </c>
      <c r="E230" s="141" t="str">
        <f>IF(ISBLANK(Calculations!C87), "Z_empty_row_"&amp;C230,Calculations!C87)</f>
        <v/>
      </c>
      <c r="F230" s="140" t="e">
        <f>F$147*(Calculations!$M87/Calculations!$M$5)</f>
        <v>#VALUE!</v>
      </c>
      <c r="G230" s="140" t="e">
        <f>G$147*(Calculations!$M87/Calculations!$M$5)</f>
        <v>#VALUE!</v>
      </c>
      <c r="H230" s="140" t="e">
        <f>H$147*(Calculations!$M87/Calculations!$M$5)</f>
        <v>#VALUE!</v>
      </c>
      <c r="I230" s="140" t="e">
        <f>I$147*(Calculations!$M87/Calculations!$M$5)</f>
        <v>#VALUE!</v>
      </c>
      <c r="J230" s="140" t="e">
        <f>J$147*(Calculations!$M87/Calculations!$M$5)</f>
        <v>#VALUE!</v>
      </c>
      <c r="K230" s="140" t="e">
        <f>K$147*(Calculations!$M87/Calculations!$M$5)</f>
        <v>#VALUE!</v>
      </c>
      <c r="L230" s="140" t="e">
        <f>L$147*(Calculations!$M87/Calculations!$M$5)</f>
        <v>#VALUE!</v>
      </c>
      <c r="M230" s="140" t="e">
        <f>M$147*(Calculations!$M87/Calculations!$M$5)</f>
        <v>#VALUE!</v>
      </c>
      <c r="N230" s="140" t="e">
        <f>N$147*(Calculations!$M87/Calculations!$M$5)</f>
        <v>#VALUE!</v>
      </c>
      <c r="O230" s="140" t="e">
        <f>O$147*(Calculations!$M87/Calculations!$M$5)</f>
        <v>#VALUE!</v>
      </c>
      <c r="P230" s="140" t="e">
        <f>P$147*(Calculations!$M87/Calculations!$M$5)</f>
        <v>#VALUE!</v>
      </c>
      <c r="Q230" s="140" t="e">
        <f>Q$147*(Calculations!$M87/Calculations!$M$5)</f>
        <v>#VALUE!</v>
      </c>
      <c r="T230" s="2"/>
      <c r="U230" s="18"/>
      <c r="V230" s="29"/>
      <c r="W230" s="29"/>
      <c r="X230" s="8"/>
      <c r="AD230" s="164"/>
      <c r="AE230" s="164"/>
      <c r="AF230" s="164"/>
      <c r="AG230" s="164"/>
      <c r="AH230" s="164"/>
      <c r="AI230" s="164"/>
      <c r="AJ230" s="164"/>
      <c r="AK230" s="164"/>
      <c r="AL230" s="164"/>
      <c r="AM230" s="164"/>
      <c r="AN230" s="164"/>
      <c r="AO230" s="164"/>
      <c r="AP230" s="164"/>
      <c r="AQ230" s="164"/>
      <c r="AR230" s="164"/>
      <c r="AS230" s="164"/>
      <c r="AT230" s="164"/>
      <c r="AU230" s="164"/>
      <c r="AV230" s="164"/>
      <c r="AW230" s="164"/>
      <c r="AX230" s="164"/>
      <c r="AY230" s="164"/>
      <c r="AZ230" s="164"/>
      <c r="BA230" s="164"/>
      <c r="BB230" s="164"/>
      <c r="BC230" s="164"/>
      <c r="BD230" s="164"/>
      <c r="BE230" s="164"/>
      <c r="BF230" s="164"/>
      <c r="BG230" s="164"/>
      <c r="BH230" s="164"/>
      <c r="BI230" s="164"/>
      <c r="BJ230" s="164"/>
      <c r="BK230" s="164"/>
      <c r="BL230" s="183"/>
      <c r="BM230" s="168"/>
      <c r="BN230" s="168"/>
      <c r="BO230" s="164"/>
      <c r="BP230" s="184"/>
      <c r="BQ230" s="164"/>
      <c r="BR230" s="164"/>
      <c r="BS230" s="164"/>
      <c r="BT230" s="164"/>
      <c r="BU230" s="164"/>
      <c r="BV230" s="164"/>
      <c r="BW230" s="164"/>
      <c r="BX230" s="164"/>
      <c r="BY230" s="164"/>
      <c r="BZ230" s="164"/>
      <c r="CA230" s="164"/>
      <c r="CB230" s="164"/>
      <c r="CC230" s="164"/>
      <c r="CD230" s="164"/>
      <c r="CE230" s="164"/>
      <c r="CF230" s="164"/>
      <c r="CG230" s="164"/>
      <c r="CH230" s="164"/>
      <c r="CI230" s="164"/>
      <c r="CJ230" s="164"/>
      <c r="CK230" s="164"/>
      <c r="CL230" s="164"/>
      <c r="CM230" s="164"/>
      <c r="CN230" s="164"/>
      <c r="CO230" s="164"/>
      <c r="CP230" s="164"/>
      <c r="CQ230" s="164"/>
      <c r="CR230" s="164"/>
      <c r="CS230" s="164"/>
      <c r="CT230" s="164"/>
      <c r="CU230" s="164"/>
      <c r="CV230" s="164"/>
      <c r="CW230" s="164"/>
      <c r="CX230" s="164"/>
      <c r="CY230" s="164"/>
      <c r="CZ230" s="164"/>
      <c r="DA230" s="164"/>
      <c r="DB230" s="164"/>
      <c r="DC230" s="164"/>
      <c r="DD230" s="164"/>
      <c r="DE230" s="164"/>
      <c r="DF230" s="164"/>
      <c r="DG230" s="164"/>
      <c r="DH230" s="164"/>
      <c r="DI230" s="164"/>
      <c r="DJ230" s="164"/>
      <c r="DK230" s="164"/>
      <c r="DL230" s="164"/>
      <c r="DM230" s="164"/>
      <c r="DN230" s="164"/>
      <c r="DO230" s="164"/>
      <c r="DP230" s="164"/>
      <c r="DQ230" s="164"/>
      <c r="DR230" s="164"/>
      <c r="DS230" s="164"/>
      <c r="DT230" s="164"/>
      <c r="DU230" s="164"/>
      <c r="DV230" s="164"/>
      <c r="DW230" s="164"/>
      <c r="DX230" s="164"/>
      <c r="DY230" s="164"/>
      <c r="DZ230" s="164"/>
    </row>
    <row r="231" spans="3:130" x14ac:dyDescent="0.35">
      <c r="C231" s="120">
        <v>83</v>
      </c>
      <c r="E231" s="141" t="str">
        <f>IF(ISBLANK(Calculations!C88), "Z_empty_row_"&amp;C231,Calculations!C88)</f>
        <v/>
      </c>
      <c r="F231" s="139" t="e">
        <f>F$147*(Calculations!$M88/Calculations!$M$5)</f>
        <v>#VALUE!</v>
      </c>
      <c r="G231" s="139" t="e">
        <f>G$147*(Calculations!$M88/Calculations!$M$5)</f>
        <v>#VALUE!</v>
      </c>
      <c r="H231" s="139" t="e">
        <f>H$147*(Calculations!$M88/Calculations!$M$5)</f>
        <v>#VALUE!</v>
      </c>
      <c r="I231" s="139" t="e">
        <f>I$147*(Calculations!$M88/Calculations!$M$5)</f>
        <v>#VALUE!</v>
      </c>
      <c r="J231" s="139" t="e">
        <f>J$147*(Calculations!$M88/Calculations!$M$5)</f>
        <v>#VALUE!</v>
      </c>
      <c r="K231" s="139" t="e">
        <f>K$147*(Calculations!$M88/Calculations!$M$5)</f>
        <v>#VALUE!</v>
      </c>
      <c r="L231" s="139" t="e">
        <f>L$147*(Calculations!$M88/Calculations!$M$5)</f>
        <v>#VALUE!</v>
      </c>
      <c r="M231" s="139" t="e">
        <f>M$147*(Calculations!$M88/Calculations!$M$5)</f>
        <v>#VALUE!</v>
      </c>
      <c r="N231" s="139" t="e">
        <f>N$147*(Calculations!$M88/Calculations!$M$5)</f>
        <v>#VALUE!</v>
      </c>
      <c r="O231" s="139" t="e">
        <f>O$147*(Calculations!$M88/Calculations!$M$5)</f>
        <v>#VALUE!</v>
      </c>
      <c r="P231" s="139" t="e">
        <f>P$147*(Calculations!$M88/Calculations!$M$5)</f>
        <v>#VALUE!</v>
      </c>
      <c r="Q231" s="139" t="e">
        <f>Q$147*(Calculations!$M88/Calculations!$M$5)</f>
        <v>#VALUE!</v>
      </c>
      <c r="T231" s="2"/>
      <c r="U231" s="18"/>
      <c r="V231" s="29"/>
      <c r="W231" s="29"/>
      <c r="X231" s="31"/>
      <c r="AD231" s="8"/>
      <c r="AE231" s="168"/>
      <c r="AF231" s="168"/>
      <c r="AG231" s="168"/>
      <c r="AH231" s="168"/>
      <c r="AI231" s="168"/>
      <c r="AJ231" s="168"/>
      <c r="AK231" s="168"/>
      <c r="AL231" s="168"/>
      <c r="AM231" s="168"/>
      <c r="AN231" s="168"/>
      <c r="AO231" s="168"/>
      <c r="AP231" s="168"/>
      <c r="AQ231" s="168"/>
      <c r="AR231" s="168"/>
      <c r="AS231" s="168"/>
      <c r="AT231" s="168"/>
      <c r="AU231" s="168"/>
      <c r="AV231" s="168"/>
      <c r="AW231" s="168"/>
      <c r="AX231" s="168"/>
      <c r="AY231" s="168"/>
      <c r="AZ231" s="168"/>
      <c r="BA231" s="168"/>
      <c r="BB231" s="168"/>
      <c r="BC231" s="168"/>
      <c r="BD231" s="168"/>
      <c r="BE231" s="27"/>
      <c r="BF231" s="27"/>
      <c r="BG231" s="27"/>
      <c r="BH231" s="27"/>
      <c r="BI231" s="27"/>
      <c r="BJ231" s="2"/>
      <c r="BK231" s="2"/>
      <c r="BL231" s="18"/>
      <c r="BM231" s="29"/>
      <c r="BN231" s="29"/>
      <c r="BO231" s="2"/>
      <c r="BP231" s="31"/>
    </row>
    <row r="232" spans="3:130" x14ac:dyDescent="0.35">
      <c r="C232" s="120">
        <v>84</v>
      </c>
      <c r="E232" s="141" t="str">
        <f>IF(ISBLANK(Calculations!C89), "Z_empty_row_"&amp;C232,Calculations!C89)</f>
        <v/>
      </c>
      <c r="F232" s="140" t="e">
        <f>F$147*(Calculations!$M89/Calculations!$M$5)</f>
        <v>#VALUE!</v>
      </c>
      <c r="G232" s="140" t="e">
        <f>G$147*(Calculations!$M89/Calculations!$M$5)</f>
        <v>#VALUE!</v>
      </c>
      <c r="H232" s="140" t="e">
        <f>H$147*(Calculations!$M89/Calculations!$M$5)</f>
        <v>#VALUE!</v>
      </c>
      <c r="I232" s="140" t="e">
        <f>I$147*(Calculations!$M89/Calculations!$M$5)</f>
        <v>#VALUE!</v>
      </c>
      <c r="J232" s="140" t="e">
        <f>J$147*(Calculations!$M89/Calculations!$M$5)</f>
        <v>#VALUE!</v>
      </c>
      <c r="K232" s="140" t="e">
        <f>K$147*(Calculations!$M89/Calculations!$M$5)</f>
        <v>#VALUE!</v>
      </c>
      <c r="L232" s="140" t="e">
        <f>L$147*(Calculations!$M89/Calculations!$M$5)</f>
        <v>#VALUE!</v>
      </c>
      <c r="M232" s="140" t="e">
        <f>M$147*(Calculations!$M89/Calculations!$M$5)</f>
        <v>#VALUE!</v>
      </c>
      <c r="N232" s="140" t="e">
        <f>N$147*(Calculations!$M89/Calculations!$M$5)</f>
        <v>#VALUE!</v>
      </c>
      <c r="O232" s="140" t="e">
        <f>O$147*(Calculations!$M89/Calculations!$M$5)</f>
        <v>#VALUE!</v>
      </c>
      <c r="P232" s="140" t="e">
        <f>P$147*(Calculations!$M89/Calculations!$M$5)</f>
        <v>#VALUE!</v>
      </c>
      <c r="Q232" s="140" t="e">
        <f>Q$147*(Calculations!$M89/Calculations!$M$5)</f>
        <v>#VALUE!</v>
      </c>
      <c r="T232" s="2"/>
      <c r="U232" s="18"/>
      <c r="V232" s="29"/>
      <c r="W232" s="29"/>
      <c r="X232" s="31"/>
      <c r="Z232" s="167"/>
      <c r="AC232" s="8"/>
      <c r="AD232" s="8"/>
      <c r="AE232" s="168"/>
      <c r="AF232" s="168"/>
      <c r="AG232" s="168"/>
      <c r="AH232" s="168"/>
      <c r="AI232" s="168"/>
      <c r="AJ232" s="168"/>
      <c r="AK232" s="168"/>
      <c r="AL232" s="168"/>
      <c r="AM232" s="168"/>
      <c r="AN232" s="168"/>
      <c r="AO232" s="168"/>
      <c r="AP232" s="168"/>
      <c r="AQ232" s="168"/>
      <c r="AR232" s="168"/>
      <c r="AS232" s="168"/>
      <c r="AT232" s="168"/>
      <c r="AU232" s="168"/>
      <c r="AV232" s="168"/>
      <c r="AW232" s="168"/>
      <c r="AX232" s="168"/>
      <c r="AY232" s="168"/>
      <c r="AZ232" s="168"/>
      <c r="BA232" s="168"/>
      <c r="BB232" s="168"/>
      <c r="BC232" s="168"/>
      <c r="BD232" s="168"/>
      <c r="BE232" s="27"/>
      <c r="BF232" s="27"/>
      <c r="BG232" s="27"/>
      <c r="BH232" s="27"/>
      <c r="BI232" s="27"/>
      <c r="BJ232" s="2"/>
      <c r="BK232" s="2"/>
      <c r="BL232" s="18"/>
      <c r="BM232" s="29"/>
      <c r="BN232" s="29"/>
      <c r="BO232" s="2"/>
      <c r="BP232" s="31"/>
    </row>
    <row r="233" spans="3:130" x14ac:dyDescent="0.35">
      <c r="C233" s="120">
        <v>85</v>
      </c>
      <c r="E233" s="141" t="str">
        <f>IF(ISBLANK(Calculations!C90), "Z_empty_row_"&amp;C233,Calculations!C90)</f>
        <v/>
      </c>
      <c r="F233" s="139" t="e">
        <f>F$147*(Calculations!$M90/Calculations!$M$5)</f>
        <v>#VALUE!</v>
      </c>
      <c r="G233" s="139" t="e">
        <f>G$147*(Calculations!$M90/Calculations!$M$5)</f>
        <v>#VALUE!</v>
      </c>
      <c r="H233" s="139" t="e">
        <f>H$147*(Calculations!$M90/Calculations!$M$5)</f>
        <v>#VALUE!</v>
      </c>
      <c r="I233" s="139" t="e">
        <f>I$147*(Calculations!$M90/Calculations!$M$5)</f>
        <v>#VALUE!</v>
      </c>
      <c r="J233" s="139" t="e">
        <f>J$147*(Calculations!$M90/Calculations!$M$5)</f>
        <v>#VALUE!</v>
      </c>
      <c r="K233" s="139" t="e">
        <f>K$147*(Calculations!$M90/Calculations!$M$5)</f>
        <v>#VALUE!</v>
      </c>
      <c r="L233" s="139" t="e">
        <f>L$147*(Calculations!$M90/Calculations!$M$5)</f>
        <v>#VALUE!</v>
      </c>
      <c r="M233" s="139" t="e">
        <f>M$147*(Calculations!$M90/Calculations!$M$5)</f>
        <v>#VALUE!</v>
      </c>
      <c r="N233" s="139" t="e">
        <f>N$147*(Calculations!$M90/Calculations!$M$5)</f>
        <v>#VALUE!</v>
      </c>
      <c r="O233" s="139" t="e">
        <f>O$147*(Calculations!$M90/Calculations!$M$5)</f>
        <v>#VALUE!</v>
      </c>
      <c r="P233" s="139" t="e">
        <f>P$147*(Calculations!$M90/Calculations!$M$5)</f>
        <v>#VALUE!</v>
      </c>
      <c r="Q233" s="139" t="e">
        <f>Q$147*(Calculations!$M90/Calculations!$M$5)</f>
        <v>#VALUE!</v>
      </c>
      <c r="T233" s="2"/>
      <c r="U233" s="18"/>
      <c r="V233" s="29"/>
      <c r="W233" s="29"/>
      <c r="X233" s="31"/>
      <c r="Z233" s="167"/>
      <c r="AC233" s="8"/>
      <c r="AD233" s="8"/>
      <c r="AE233" s="168"/>
      <c r="AF233" s="168"/>
      <c r="AG233" s="168"/>
      <c r="AH233" s="168"/>
      <c r="AI233" s="168"/>
      <c r="AJ233" s="168"/>
      <c r="AK233" s="168"/>
      <c r="AL233" s="168"/>
      <c r="AM233" s="168"/>
      <c r="AN233" s="168"/>
      <c r="AO233" s="168"/>
      <c r="AP233" s="168"/>
      <c r="AQ233" s="168"/>
      <c r="AR233" s="168"/>
      <c r="AS233" s="168"/>
      <c r="AT233" s="168"/>
      <c r="AU233" s="168"/>
      <c r="AV233" s="168"/>
      <c r="AW233" s="168"/>
      <c r="AX233" s="168"/>
      <c r="AY233" s="168"/>
      <c r="AZ233" s="168"/>
      <c r="BA233" s="168"/>
      <c r="BB233" s="168"/>
      <c r="BC233" s="168"/>
      <c r="BD233" s="168"/>
      <c r="BE233" s="27"/>
      <c r="BF233" s="27"/>
      <c r="BG233" s="27"/>
      <c r="BH233" s="27"/>
      <c r="BI233" s="27"/>
      <c r="BJ233" s="2"/>
      <c r="BK233" s="2"/>
      <c r="BL233" s="18"/>
      <c r="BM233" s="29"/>
      <c r="BN233" s="29"/>
      <c r="BO233" s="2"/>
      <c r="BP233" s="31"/>
    </row>
    <row r="234" spans="3:130" x14ac:dyDescent="0.35">
      <c r="C234" s="120">
        <v>86</v>
      </c>
      <c r="E234" s="141" t="str">
        <f>IF(ISBLANK(Calculations!C91), "Z_empty_row_"&amp;C234,Calculations!C91)</f>
        <v/>
      </c>
      <c r="F234" s="140" t="e">
        <f>F$147*(Calculations!$M91/Calculations!$M$5)</f>
        <v>#VALUE!</v>
      </c>
      <c r="G234" s="140" t="e">
        <f>G$147*(Calculations!$M91/Calculations!$M$5)</f>
        <v>#VALUE!</v>
      </c>
      <c r="H234" s="140" t="e">
        <f>H$147*(Calculations!$M91/Calculations!$M$5)</f>
        <v>#VALUE!</v>
      </c>
      <c r="I234" s="140" t="e">
        <f>I$147*(Calculations!$M91/Calculations!$M$5)</f>
        <v>#VALUE!</v>
      </c>
      <c r="J234" s="140" t="e">
        <f>J$147*(Calculations!$M91/Calculations!$M$5)</f>
        <v>#VALUE!</v>
      </c>
      <c r="K234" s="140" t="e">
        <f>K$147*(Calculations!$M91/Calculations!$M$5)</f>
        <v>#VALUE!</v>
      </c>
      <c r="L234" s="140" t="e">
        <f>L$147*(Calculations!$M91/Calculations!$M$5)</f>
        <v>#VALUE!</v>
      </c>
      <c r="M234" s="140" t="e">
        <f>M$147*(Calculations!$M91/Calculations!$M$5)</f>
        <v>#VALUE!</v>
      </c>
      <c r="N234" s="140" t="e">
        <f>N$147*(Calculations!$M91/Calculations!$M$5)</f>
        <v>#VALUE!</v>
      </c>
      <c r="O234" s="140" t="e">
        <f>O$147*(Calculations!$M91/Calculations!$M$5)</f>
        <v>#VALUE!</v>
      </c>
      <c r="P234" s="140" t="e">
        <f>P$147*(Calculations!$M91/Calculations!$M$5)</f>
        <v>#VALUE!</v>
      </c>
      <c r="Q234" s="140" t="e">
        <f>Q$147*(Calculations!$M91/Calculations!$M$5)</f>
        <v>#VALUE!</v>
      </c>
      <c r="T234" s="2"/>
      <c r="U234" s="18"/>
      <c r="V234" s="29"/>
      <c r="W234" s="29"/>
      <c r="X234" s="31"/>
      <c r="Z234" s="8"/>
      <c r="BJ234" s="2"/>
      <c r="BK234" s="2"/>
      <c r="BL234" s="18"/>
      <c r="BM234" s="29"/>
      <c r="BN234" s="29"/>
      <c r="BO234" s="2"/>
      <c r="BP234" s="31"/>
    </row>
    <row r="235" spans="3:130" x14ac:dyDescent="0.35">
      <c r="C235" s="120">
        <v>87</v>
      </c>
      <c r="E235" s="141" t="str">
        <f>IF(ISBLANK(Calculations!C92), "Z_empty_row_"&amp;C235,Calculations!C92)</f>
        <v/>
      </c>
      <c r="F235" s="139" t="e">
        <f>F$147*(Calculations!$M92/Calculations!$M$5)</f>
        <v>#VALUE!</v>
      </c>
      <c r="G235" s="139" t="e">
        <f>G$147*(Calculations!$M92/Calculations!$M$5)</f>
        <v>#VALUE!</v>
      </c>
      <c r="H235" s="139" t="e">
        <f>H$147*(Calculations!$M92/Calculations!$M$5)</f>
        <v>#VALUE!</v>
      </c>
      <c r="I235" s="139" t="e">
        <f>I$147*(Calculations!$M92/Calculations!$M$5)</f>
        <v>#VALUE!</v>
      </c>
      <c r="J235" s="139" t="e">
        <f>J$147*(Calculations!$M92/Calculations!$M$5)</f>
        <v>#VALUE!</v>
      </c>
      <c r="K235" s="139" t="e">
        <f>K$147*(Calculations!$M92/Calculations!$M$5)</f>
        <v>#VALUE!</v>
      </c>
      <c r="L235" s="139" t="e">
        <f>L$147*(Calculations!$M92/Calculations!$M$5)</f>
        <v>#VALUE!</v>
      </c>
      <c r="M235" s="139" t="e">
        <f>M$147*(Calculations!$M92/Calculations!$M$5)</f>
        <v>#VALUE!</v>
      </c>
      <c r="N235" s="139" t="e">
        <f>N$147*(Calculations!$M92/Calculations!$M$5)</f>
        <v>#VALUE!</v>
      </c>
      <c r="O235" s="139" t="e">
        <f>O$147*(Calculations!$M92/Calculations!$M$5)</f>
        <v>#VALUE!</v>
      </c>
      <c r="P235" s="139" t="e">
        <f>P$147*(Calculations!$M92/Calculations!$M$5)</f>
        <v>#VALUE!</v>
      </c>
      <c r="Q235" s="139" t="e">
        <f>Q$147*(Calculations!$M92/Calculations!$M$5)</f>
        <v>#VALUE!</v>
      </c>
      <c r="Y235" s="8"/>
      <c r="BJ235" s="2"/>
      <c r="BK235" s="2"/>
      <c r="BL235" s="18"/>
      <c r="BM235" s="29"/>
      <c r="BN235" s="29"/>
      <c r="BO235" s="2"/>
      <c r="BP235" s="31"/>
    </row>
    <row r="236" spans="3:130" x14ac:dyDescent="0.35">
      <c r="C236" s="120">
        <v>88</v>
      </c>
      <c r="E236" s="141" t="str">
        <f>IF(ISBLANK(Calculations!C93), "Z_empty_row_"&amp;C236,Calculations!C93)</f>
        <v/>
      </c>
      <c r="F236" s="140" t="e">
        <f>F$147*(Calculations!$M93/Calculations!$M$5)</f>
        <v>#VALUE!</v>
      </c>
      <c r="G236" s="140" t="e">
        <f>G$147*(Calculations!$M93/Calculations!$M$5)</f>
        <v>#VALUE!</v>
      </c>
      <c r="H236" s="140" t="e">
        <f>H$147*(Calculations!$M93/Calculations!$M$5)</f>
        <v>#VALUE!</v>
      </c>
      <c r="I236" s="140" t="e">
        <f>I$147*(Calculations!$M93/Calculations!$M$5)</f>
        <v>#VALUE!</v>
      </c>
      <c r="J236" s="140" t="e">
        <f>J$147*(Calculations!$M93/Calculations!$M$5)</f>
        <v>#VALUE!</v>
      </c>
      <c r="K236" s="140" t="e">
        <f>K$147*(Calculations!$M93/Calculations!$M$5)</f>
        <v>#VALUE!</v>
      </c>
      <c r="L236" s="140" t="e">
        <f>L$147*(Calculations!$M93/Calculations!$M$5)</f>
        <v>#VALUE!</v>
      </c>
      <c r="M236" s="140" t="e">
        <f>M$147*(Calculations!$M93/Calculations!$M$5)</f>
        <v>#VALUE!</v>
      </c>
      <c r="N236" s="140" t="e">
        <f>N$147*(Calculations!$M93/Calculations!$M$5)</f>
        <v>#VALUE!</v>
      </c>
      <c r="O236" s="140" t="e">
        <f>O$147*(Calculations!$M93/Calculations!$M$5)</f>
        <v>#VALUE!</v>
      </c>
      <c r="P236" s="140" t="e">
        <f>P$147*(Calculations!$M93/Calculations!$M$5)</f>
        <v>#VALUE!</v>
      </c>
      <c r="Q236" s="140" t="e">
        <f>Q$147*(Calculations!$M93/Calculations!$M$5)</f>
        <v>#VALUE!</v>
      </c>
      <c r="Y236" s="8"/>
      <c r="BJ236" s="2"/>
      <c r="BK236" s="2"/>
      <c r="BL236" s="18"/>
      <c r="BM236" s="29"/>
      <c r="BN236" s="29"/>
      <c r="BO236" s="2"/>
      <c r="BP236" s="31"/>
    </row>
    <row r="237" spans="3:130" x14ac:dyDescent="0.35">
      <c r="C237" s="120">
        <v>89</v>
      </c>
      <c r="E237" s="141" t="str">
        <f>IF(ISBLANK(Calculations!C94), "Z_empty_row_"&amp;C237,Calculations!C94)</f>
        <v/>
      </c>
      <c r="F237" s="139" t="e">
        <f>F$147*(Calculations!$M94/Calculations!$M$5)</f>
        <v>#VALUE!</v>
      </c>
      <c r="G237" s="139" t="e">
        <f>G$147*(Calculations!$M94/Calculations!$M$5)</f>
        <v>#VALUE!</v>
      </c>
      <c r="H237" s="139" t="e">
        <f>H$147*(Calculations!$M94/Calculations!$M$5)</f>
        <v>#VALUE!</v>
      </c>
      <c r="I237" s="139" t="e">
        <f>I$147*(Calculations!$M94/Calculations!$M$5)</f>
        <v>#VALUE!</v>
      </c>
      <c r="J237" s="139" t="e">
        <f>J$147*(Calculations!$M94/Calculations!$M$5)</f>
        <v>#VALUE!</v>
      </c>
      <c r="K237" s="139" t="e">
        <f>K$147*(Calculations!$M94/Calculations!$M$5)</f>
        <v>#VALUE!</v>
      </c>
      <c r="L237" s="139" t="e">
        <f>L$147*(Calculations!$M94/Calculations!$M$5)</f>
        <v>#VALUE!</v>
      </c>
      <c r="M237" s="139" t="e">
        <f>M$147*(Calculations!$M94/Calculations!$M$5)</f>
        <v>#VALUE!</v>
      </c>
      <c r="N237" s="139" t="e">
        <f>N$147*(Calculations!$M94/Calculations!$M$5)</f>
        <v>#VALUE!</v>
      </c>
      <c r="O237" s="139" t="e">
        <f>O$147*(Calculations!$M94/Calculations!$M$5)</f>
        <v>#VALUE!</v>
      </c>
      <c r="P237" s="139" t="e">
        <f>P$147*(Calculations!$M94/Calculations!$M$5)</f>
        <v>#VALUE!</v>
      </c>
      <c r="Q237" s="139" t="e">
        <f>Q$147*(Calculations!$M94/Calculations!$M$5)</f>
        <v>#VALUE!</v>
      </c>
      <c r="Y237" s="8"/>
      <c r="BJ237" s="2"/>
      <c r="BK237" s="2"/>
      <c r="BL237" s="18"/>
      <c r="BM237" s="29"/>
      <c r="BN237" s="29"/>
      <c r="BO237" s="2"/>
      <c r="BP237" s="31"/>
    </row>
    <row r="238" spans="3:130" x14ac:dyDescent="0.35">
      <c r="C238" s="120">
        <v>90</v>
      </c>
      <c r="E238" s="141" t="str">
        <f>IF(ISBLANK(Calculations!C95), "Z_empty_row_"&amp;C238,Calculations!C95)</f>
        <v/>
      </c>
      <c r="F238" s="140" t="e">
        <f>F$147*(Calculations!$M95/Calculations!$M$5)</f>
        <v>#VALUE!</v>
      </c>
      <c r="G238" s="140" t="e">
        <f>G$147*(Calculations!$M95/Calculations!$M$5)</f>
        <v>#VALUE!</v>
      </c>
      <c r="H238" s="140" t="e">
        <f>H$147*(Calculations!$M95/Calculations!$M$5)</f>
        <v>#VALUE!</v>
      </c>
      <c r="I238" s="140" t="e">
        <f>I$147*(Calculations!$M95/Calculations!$M$5)</f>
        <v>#VALUE!</v>
      </c>
      <c r="J238" s="140" t="e">
        <f>J$147*(Calculations!$M95/Calculations!$M$5)</f>
        <v>#VALUE!</v>
      </c>
      <c r="K238" s="140" t="e">
        <f>K$147*(Calculations!$M95/Calculations!$M$5)</f>
        <v>#VALUE!</v>
      </c>
      <c r="L238" s="140" t="e">
        <f>L$147*(Calculations!$M95/Calculations!$M$5)</f>
        <v>#VALUE!</v>
      </c>
      <c r="M238" s="140" t="e">
        <f>M$147*(Calculations!$M95/Calculations!$M$5)</f>
        <v>#VALUE!</v>
      </c>
      <c r="N238" s="140" t="e">
        <f>N$147*(Calculations!$M95/Calculations!$M$5)</f>
        <v>#VALUE!</v>
      </c>
      <c r="O238" s="140" t="e">
        <f>O$147*(Calculations!$M95/Calculations!$M$5)</f>
        <v>#VALUE!</v>
      </c>
      <c r="P238" s="140" t="e">
        <f>P$147*(Calculations!$M95/Calculations!$M$5)</f>
        <v>#VALUE!</v>
      </c>
      <c r="Q238" s="140" t="e">
        <f>Q$147*(Calculations!$M95/Calculations!$M$5)</f>
        <v>#VALUE!</v>
      </c>
      <c r="BJ238" s="2"/>
      <c r="BK238" s="2"/>
      <c r="BL238" s="18"/>
      <c r="BM238" s="29"/>
      <c r="BN238" s="29"/>
      <c r="BO238" s="2"/>
      <c r="BP238" s="31"/>
    </row>
    <row r="239" spans="3:130" x14ac:dyDescent="0.35">
      <c r="C239" s="120">
        <v>91</v>
      </c>
      <c r="E239" s="141" t="str">
        <f>IF(ISBLANK(Calculations!C96), "Z_empty_row_"&amp;C239,Calculations!C96)</f>
        <v/>
      </c>
      <c r="F239" s="139" t="e">
        <f>F$147*(Calculations!$M96/Calculations!$M$5)</f>
        <v>#VALUE!</v>
      </c>
      <c r="G239" s="139" t="e">
        <f>G$147*(Calculations!$M96/Calculations!$M$5)</f>
        <v>#VALUE!</v>
      </c>
      <c r="H239" s="139" t="e">
        <f>H$147*(Calculations!$M96/Calculations!$M$5)</f>
        <v>#VALUE!</v>
      </c>
      <c r="I239" s="139" t="e">
        <f>I$147*(Calculations!$M96/Calculations!$M$5)</f>
        <v>#VALUE!</v>
      </c>
      <c r="J239" s="139" t="e">
        <f>J$147*(Calculations!$M96/Calculations!$M$5)</f>
        <v>#VALUE!</v>
      </c>
      <c r="K239" s="139" t="e">
        <f>K$147*(Calculations!$M96/Calculations!$M$5)</f>
        <v>#VALUE!</v>
      </c>
      <c r="L239" s="139" t="e">
        <f>L$147*(Calculations!$M96/Calculations!$M$5)</f>
        <v>#VALUE!</v>
      </c>
      <c r="M239" s="139" t="e">
        <f>M$147*(Calculations!$M96/Calculations!$M$5)</f>
        <v>#VALUE!</v>
      </c>
      <c r="N239" s="139" t="e">
        <f>N$147*(Calculations!$M96/Calculations!$M$5)</f>
        <v>#VALUE!</v>
      </c>
      <c r="O239" s="139" t="e">
        <f>O$147*(Calculations!$M96/Calculations!$M$5)</f>
        <v>#VALUE!</v>
      </c>
      <c r="P239" s="139" t="e">
        <f>P$147*(Calculations!$M96/Calculations!$M$5)</f>
        <v>#VALUE!</v>
      </c>
      <c r="Q239" s="139" t="e">
        <f>Q$147*(Calculations!$M96/Calculations!$M$5)</f>
        <v>#VALUE!</v>
      </c>
      <c r="BJ239" s="2"/>
      <c r="BK239" s="2"/>
      <c r="BL239" s="18"/>
      <c r="BM239" s="29"/>
      <c r="BN239" s="29"/>
      <c r="BO239" s="2"/>
      <c r="BP239" s="31"/>
    </row>
    <row r="240" spans="3:130" x14ac:dyDescent="0.35">
      <c r="C240" s="120">
        <v>92</v>
      </c>
      <c r="E240" s="141" t="str">
        <f>IF(ISBLANK(Calculations!C97), "Z_empty_row_"&amp;C240,Calculations!C97)</f>
        <v/>
      </c>
      <c r="F240" s="140" t="e">
        <f>F$147*(Calculations!$M97/Calculations!$M$5)</f>
        <v>#VALUE!</v>
      </c>
      <c r="G240" s="140" t="e">
        <f>G$147*(Calculations!$M97/Calculations!$M$5)</f>
        <v>#VALUE!</v>
      </c>
      <c r="H240" s="140" t="e">
        <f>H$147*(Calculations!$M97/Calculations!$M$5)</f>
        <v>#VALUE!</v>
      </c>
      <c r="I240" s="140" t="e">
        <f>I$147*(Calculations!$M97/Calculations!$M$5)</f>
        <v>#VALUE!</v>
      </c>
      <c r="J240" s="140" t="e">
        <f>J$147*(Calculations!$M97/Calculations!$M$5)</f>
        <v>#VALUE!</v>
      </c>
      <c r="K240" s="140" t="e">
        <f>K$147*(Calculations!$M97/Calculations!$M$5)</f>
        <v>#VALUE!</v>
      </c>
      <c r="L240" s="140" t="e">
        <f>L$147*(Calculations!$M97/Calculations!$M$5)</f>
        <v>#VALUE!</v>
      </c>
      <c r="M240" s="140" t="e">
        <f>M$147*(Calculations!$M97/Calculations!$M$5)</f>
        <v>#VALUE!</v>
      </c>
      <c r="N240" s="140" t="e">
        <f>N$147*(Calculations!$M97/Calculations!$M$5)</f>
        <v>#VALUE!</v>
      </c>
      <c r="O240" s="140" t="e">
        <f>O$147*(Calculations!$M97/Calculations!$M$5)</f>
        <v>#VALUE!</v>
      </c>
      <c r="P240" s="140" t="e">
        <f>P$147*(Calculations!$M97/Calculations!$M$5)</f>
        <v>#VALUE!</v>
      </c>
      <c r="Q240" s="140" t="e">
        <f>Q$147*(Calculations!$M97/Calculations!$M$5)</f>
        <v>#VALUE!</v>
      </c>
      <c r="BJ240" s="2"/>
      <c r="BK240" s="2"/>
      <c r="BL240" s="18"/>
      <c r="BM240" s="29"/>
      <c r="BN240" s="29"/>
      <c r="BO240" s="2"/>
      <c r="BP240" s="31"/>
    </row>
    <row r="241" spans="3:77" x14ac:dyDescent="0.35">
      <c r="C241" s="120">
        <v>93</v>
      </c>
      <c r="E241" s="141" t="str">
        <f>IF(ISBLANK(Calculations!C98), "Z_empty_row_"&amp;C241,Calculations!C98)</f>
        <v/>
      </c>
      <c r="F241" s="139" t="e">
        <f>F$147*(Calculations!$M98/Calculations!$M$5)</f>
        <v>#VALUE!</v>
      </c>
      <c r="G241" s="139" t="e">
        <f>G$147*(Calculations!$M98/Calculations!$M$5)</f>
        <v>#VALUE!</v>
      </c>
      <c r="H241" s="139" t="e">
        <f>H$147*(Calculations!$M98/Calculations!$M$5)</f>
        <v>#VALUE!</v>
      </c>
      <c r="I241" s="139" t="e">
        <f>I$147*(Calculations!$M98/Calculations!$M$5)</f>
        <v>#VALUE!</v>
      </c>
      <c r="J241" s="139" t="e">
        <f>J$147*(Calculations!$M98/Calculations!$M$5)</f>
        <v>#VALUE!</v>
      </c>
      <c r="K241" s="139" t="e">
        <f>K$147*(Calculations!$M98/Calculations!$M$5)</f>
        <v>#VALUE!</v>
      </c>
      <c r="L241" s="139" t="e">
        <f>L$147*(Calculations!$M98/Calculations!$M$5)</f>
        <v>#VALUE!</v>
      </c>
      <c r="M241" s="139" t="e">
        <f>M$147*(Calculations!$M98/Calculations!$M$5)</f>
        <v>#VALUE!</v>
      </c>
      <c r="N241" s="139" t="e">
        <f>N$147*(Calculations!$M98/Calculations!$M$5)</f>
        <v>#VALUE!</v>
      </c>
      <c r="O241" s="139" t="e">
        <f>O$147*(Calculations!$M98/Calculations!$M$5)</f>
        <v>#VALUE!</v>
      </c>
      <c r="P241" s="139" t="e">
        <f>P$147*(Calculations!$M98/Calculations!$M$5)</f>
        <v>#VALUE!</v>
      </c>
      <c r="Q241" s="139" t="e">
        <f>Q$147*(Calculations!$M98/Calculations!$M$5)</f>
        <v>#VALUE!</v>
      </c>
      <c r="BJ241" s="2"/>
      <c r="BK241" s="2"/>
      <c r="BL241" s="18"/>
      <c r="BM241" s="29"/>
      <c r="BN241" s="29"/>
      <c r="BO241" s="2"/>
      <c r="BP241" s="31"/>
    </row>
    <row r="242" spans="3:77" x14ac:dyDescent="0.35">
      <c r="C242" s="120">
        <v>94</v>
      </c>
      <c r="E242" s="141" t="str">
        <f>IF(ISBLANK(Calculations!C99), "Z_empty_row_"&amp;C242,Calculations!C99)</f>
        <v/>
      </c>
      <c r="F242" s="140" t="e">
        <f>F$147*(Calculations!$M99/Calculations!$M$5)</f>
        <v>#VALUE!</v>
      </c>
      <c r="G242" s="140" t="e">
        <f>G$147*(Calculations!$M99/Calculations!$M$5)</f>
        <v>#VALUE!</v>
      </c>
      <c r="H242" s="140" t="e">
        <f>H$147*(Calculations!$M99/Calculations!$M$5)</f>
        <v>#VALUE!</v>
      </c>
      <c r="I242" s="140" t="e">
        <f>I$147*(Calculations!$M99/Calculations!$M$5)</f>
        <v>#VALUE!</v>
      </c>
      <c r="J242" s="140" t="e">
        <f>J$147*(Calculations!$M99/Calculations!$M$5)</f>
        <v>#VALUE!</v>
      </c>
      <c r="K242" s="140" t="e">
        <f>K$147*(Calculations!$M99/Calculations!$M$5)</f>
        <v>#VALUE!</v>
      </c>
      <c r="L242" s="140" t="e">
        <f>L$147*(Calculations!$M99/Calculations!$M$5)</f>
        <v>#VALUE!</v>
      </c>
      <c r="M242" s="140" t="e">
        <f>M$147*(Calculations!$M99/Calculations!$M$5)</f>
        <v>#VALUE!</v>
      </c>
      <c r="N242" s="140" t="e">
        <f>N$147*(Calculations!$M99/Calculations!$M$5)</f>
        <v>#VALUE!</v>
      </c>
      <c r="O242" s="140" t="e">
        <f>O$147*(Calculations!$M99/Calculations!$M$5)</f>
        <v>#VALUE!</v>
      </c>
      <c r="P242" s="140" t="e">
        <f>P$147*(Calculations!$M99/Calculations!$M$5)</f>
        <v>#VALUE!</v>
      </c>
      <c r="Q242" s="140" t="e">
        <f>Q$147*(Calculations!$M99/Calculations!$M$5)</f>
        <v>#VALUE!</v>
      </c>
      <c r="BJ242" s="2"/>
      <c r="BK242" s="2"/>
      <c r="BL242" s="18"/>
      <c r="BM242" s="29"/>
      <c r="BN242" s="29"/>
      <c r="BO242" s="2"/>
      <c r="BP242" s="31"/>
    </row>
    <row r="243" spans="3:77" x14ac:dyDescent="0.35">
      <c r="C243" s="120">
        <v>95</v>
      </c>
      <c r="E243" s="141" t="str">
        <f>IF(ISBLANK(Calculations!C100), "Z_empty_row_"&amp;C243,Calculations!C100)</f>
        <v/>
      </c>
      <c r="F243" s="139" t="e">
        <f>F$147*(Calculations!$M100/Calculations!$M$5)</f>
        <v>#VALUE!</v>
      </c>
      <c r="G243" s="139" t="e">
        <f>G$147*(Calculations!$M100/Calculations!$M$5)</f>
        <v>#VALUE!</v>
      </c>
      <c r="H243" s="139" t="e">
        <f>H$147*(Calculations!$M100/Calculations!$M$5)</f>
        <v>#VALUE!</v>
      </c>
      <c r="I243" s="139" t="e">
        <f>I$147*(Calculations!$M100/Calculations!$M$5)</f>
        <v>#VALUE!</v>
      </c>
      <c r="J243" s="139" t="e">
        <f>J$147*(Calculations!$M100/Calculations!$M$5)</f>
        <v>#VALUE!</v>
      </c>
      <c r="K243" s="139" t="e">
        <f>K$147*(Calculations!$M100/Calculations!$M$5)</f>
        <v>#VALUE!</v>
      </c>
      <c r="L243" s="139" t="e">
        <f>L$147*(Calculations!$M100/Calculations!$M$5)</f>
        <v>#VALUE!</v>
      </c>
      <c r="M243" s="139" t="e">
        <f>M$147*(Calculations!$M100/Calculations!$M$5)</f>
        <v>#VALUE!</v>
      </c>
      <c r="N243" s="139" t="e">
        <f>N$147*(Calculations!$M100/Calculations!$M$5)</f>
        <v>#VALUE!</v>
      </c>
      <c r="O243" s="139" t="e">
        <f>O$147*(Calculations!$M100/Calculations!$M$5)</f>
        <v>#VALUE!</v>
      </c>
      <c r="P243" s="139" t="e">
        <f>P$147*(Calculations!$M100/Calculations!$M$5)</f>
        <v>#VALUE!</v>
      </c>
      <c r="Q243" s="139" t="e">
        <f>Q$147*(Calculations!$M100/Calculations!$M$5)</f>
        <v>#VALUE!</v>
      </c>
      <c r="BJ243" s="2"/>
      <c r="BK243" s="2"/>
      <c r="BL243" s="18"/>
      <c r="BM243" s="29"/>
      <c r="BN243" s="29"/>
      <c r="BO243" s="2"/>
      <c r="BP243" s="31"/>
    </row>
    <row r="244" spans="3:77" x14ac:dyDescent="0.35">
      <c r="C244" s="120">
        <v>96</v>
      </c>
      <c r="E244" s="141" t="str">
        <f>IF(ISBLANK(Calculations!C101), "Z_empty_row_"&amp;C244,Calculations!C101)</f>
        <v/>
      </c>
      <c r="F244" s="140" t="e">
        <f>F$147*(Calculations!$M101/Calculations!$M$5)</f>
        <v>#VALUE!</v>
      </c>
      <c r="G244" s="140" t="e">
        <f>G$147*(Calculations!$M101/Calculations!$M$5)</f>
        <v>#VALUE!</v>
      </c>
      <c r="H244" s="140" t="e">
        <f>H$147*(Calculations!$M101/Calculations!$M$5)</f>
        <v>#VALUE!</v>
      </c>
      <c r="I244" s="140" t="e">
        <f>I$147*(Calculations!$M101/Calculations!$M$5)</f>
        <v>#VALUE!</v>
      </c>
      <c r="J244" s="140" t="e">
        <f>J$147*(Calculations!$M101/Calculations!$M$5)</f>
        <v>#VALUE!</v>
      </c>
      <c r="K244" s="140" t="e">
        <f>K$147*(Calculations!$M101/Calculations!$M$5)</f>
        <v>#VALUE!</v>
      </c>
      <c r="L244" s="140" t="e">
        <f>L$147*(Calculations!$M101/Calculations!$M$5)</f>
        <v>#VALUE!</v>
      </c>
      <c r="M244" s="140" t="e">
        <f>M$147*(Calculations!$M101/Calculations!$M$5)</f>
        <v>#VALUE!</v>
      </c>
      <c r="N244" s="140" t="e">
        <f>N$147*(Calculations!$M101/Calculations!$M$5)</f>
        <v>#VALUE!</v>
      </c>
      <c r="O244" s="140" t="e">
        <f>O$147*(Calculations!$M101/Calculations!$M$5)</f>
        <v>#VALUE!</v>
      </c>
      <c r="P244" s="140" t="e">
        <f>P$147*(Calculations!$M101/Calculations!$M$5)</f>
        <v>#VALUE!</v>
      </c>
      <c r="Q244" s="140" t="e">
        <f>Q$147*(Calculations!$M101/Calculations!$M$5)</f>
        <v>#VALUE!</v>
      </c>
      <c r="BJ244" s="2"/>
      <c r="BK244" s="2"/>
      <c r="BL244" s="18"/>
      <c r="BM244" s="29"/>
      <c r="BN244" s="29"/>
      <c r="BO244" s="2"/>
      <c r="BP244" s="31"/>
    </row>
    <row r="245" spans="3:77" x14ac:dyDescent="0.35">
      <c r="C245" s="120">
        <v>97</v>
      </c>
      <c r="E245" s="141" t="str">
        <f>IF(ISBLANK(Calculations!C102), "Z_empty_row_"&amp;C245,Calculations!C102)</f>
        <v/>
      </c>
      <c r="F245" s="139" t="e">
        <f>F$147*(Calculations!$M102/Calculations!$M$5)</f>
        <v>#VALUE!</v>
      </c>
      <c r="G245" s="139" t="e">
        <f>G$147*(Calculations!$M102/Calculations!$M$5)</f>
        <v>#VALUE!</v>
      </c>
      <c r="H245" s="139" t="e">
        <f>H$147*(Calculations!$M102/Calculations!$M$5)</f>
        <v>#VALUE!</v>
      </c>
      <c r="I245" s="139" t="e">
        <f>I$147*(Calculations!$M102/Calculations!$M$5)</f>
        <v>#VALUE!</v>
      </c>
      <c r="J245" s="139" t="e">
        <f>J$147*(Calculations!$M102/Calculations!$M$5)</f>
        <v>#VALUE!</v>
      </c>
      <c r="K245" s="139" t="e">
        <f>K$147*(Calculations!$M102/Calculations!$M$5)</f>
        <v>#VALUE!</v>
      </c>
      <c r="L245" s="139" t="e">
        <f>L$147*(Calculations!$M102/Calculations!$M$5)</f>
        <v>#VALUE!</v>
      </c>
      <c r="M245" s="139" t="e">
        <f>M$147*(Calculations!$M102/Calculations!$M$5)</f>
        <v>#VALUE!</v>
      </c>
      <c r="N245" s="139" t="e">
        <f>N$147*(Calculations!$M102/Calculations!$M$5)</f>
        <v>#VALUE!</v>
      </c>
      <c r="O245" s="139" t="e">
        <f>O$147*(Calculations!$M102/Calculations!$M$5)</f>
        <v>#VALUE!</v>
      </c>
      <c r="P245" s="139" t="e">
        <f>P$147*(Calculations!$M102/Calculations!$M$5)</f>
        <v>#VALUE!</v>
      </c>
      <c r="Q245" s="139" t="e">
        <f>Q$147*(Calculations!$M102/Calculations!$M$5)</f>
        <v>#VALUE!</v>
      </c>
      <c r="BJ245" s="2"/>
      <c r="BK245" s="2"/>
      <c r="BL245" s="18"/>
      <c r="BM245" s="29"/>
      <c r="BN245" s="29"/>
      <c r="BO245" s="2"/>
      <c r="BP245" s="31"/>
    </row>
    <row r="246" spans="3:77" x14ac:dyDescent="0.35">
      <c r="C246" s="120">
        <v>98</v>
      </c>
      <c r="E246" s="141" t="str">
        <f>IF(ISBLANK(Calculations!C103), "Z_empty_row_"&amp;C246,Calculations!C103)</f>
        <v/>
      </c>
      <c r="F246" s="140" t="e">
        <f>F$147*(Calculations!$M103/Calculations!$M$5)</f>
        <v>#VALUE!</v>
      </c>
      <c r="G246" s="140" t="e">
        <f>G$147*(Calculations!$M103/Calculations!$M$5)</f>
        <v>#VALUE!</v>
      </c>
      <c r="H246" s="140" t="e">
        <f>H$147*(Calculations!$M103/Calculations!$M$5)</f>
        <v>#VALUE!</v>
      </c>
      <c r="I246" s="140" t="e">
        <f>I$147*(Calculations!$M103/Calculations!$M$5)</f>
        <v>#VALUE!</v>
      </c>
      <c r="J246" s="140" t="e">
        <f>J$147*(Calculations!$M103/Calculations!$M$5)</f>
        <v>#VALUE!</v>
      </c>
      <c r="K246" s="140" t="e">
        <f>K$147*(Calculations!$M103/Calculations!$M$5)</f>
        <v>#VALUE!</v>
      </c>
      <c r="L246" s="140" t="e">
        <f>L$147*(Calculations!$M103/Calculations!$M$5)</f>
        <v>#VALUE!</v>
      </c>
      <c r="M246" s="140" t="e">
        <f>M$147*(Calculations!$M103/Calculations!$M$5)</f>
        <v>#VALUE!</v>
      </c>
      <c r="N246" s="140" t="e">
        <f>N$147*(Calculations!$M103/Calculations!$M$5)</f>
        <v>#VALUE!</v>
      </c>
      <c r="O246" s="140" t="e">
        <f>O$147*(Calculations!$M103/Calculations!$M$5)</f>
        <v>#VALUE!</v>
      </c>
      <c r="P246" s="140" t="e">
        <f>P$147*(Calculations!$M103/Calculations!$M$5)</f>
        <v>#VALUE!</v>
      </c>
      <c r="Q246" s="140" t="e">
        <f>Q$147*(Calculations!$M103/Calculations!$M$5)</f>
        <v>#VALUE!</v>
      </c>
      <c r="BJ246" s="2"/>
      <c r="BK246" s="2"/>
      <c r="BL246" s="18"/>
      <c r="BM246" s="29"/>
      <c r="BN246" s="29"/>
      <c r="BO246" s="2"/>
      <c r="BP246" s="31"/>
    </row>
    <row r="247" spans="3:77" x14ac:dyDescent="0.35">
      <c r="C247" s="120">
        <v>99</v>
      </c>
      <c r="E247" s="141" t="str">
        <f>IF(ISBLANK(Calculations!C104), "Z_empty_row_"&amp;C247,Calculations!C104)</f>
        <v/>
      </c>
      <c r="F247" s="139" t="e">
        <f>F$147*(Calculations!$M104/Calculations!$M$5)</f>
        <v>#VALUE!</v>
      </c>
      <c r="G247" s="139" t="e">
        <f>G$147*(Calculations!$M104/Calculations!$M$5)</f>
        <v>#VALUE!</v>
      </c>
      <c r="H247" s="139" t="e">
        <f>H$147*(Calculations!$M104/Calculations!$M$5)</f>
        <v>#VALUE!</v>
      </c>
      <c r="I247" s="139" t="e">
        <f>I$147*(Calculations!$M104/Calculations!$M$5)</f>
        <v>#VALUE!</v>
      </c>
      <c r="J247" s="139" t="e">
        <f>J$147*(Calculations!$M104/Calculations!$M$5)</f>
        <v>#VALUE!</v>
      </c>
      <c r="K247" s="139" t="e">
        <f>K$147*(Calculations!$M104/Calculations!$M$5)</f>
        <v>#VALUE!</v>
      </c>
      <c r="L247" s="139" t="e">
        <f>L$147*(Calculations!$M104/Calculations!$M$5)</f>
        <v>#VALUE!</v>
      </c>
      <c r="M247" s="139" t="e">
        <f>M$147*(Calculations!$M104/Calculations!$M$5)</f>
        <v>#VALUE!</v>
      </c>
      <c r="N247" s="139" t="e">
        <f>N$147*(Calculations!$M104/Calculations!$M$5)</f>
        <v>#VALUE!</v>
      </c>
      <c r="O247" s="139" t="e">
        <f>O$147*(Calculations!$M104/Calculations!$M$5)</f>
        <v>#VALUE!</v>
      </c>
      <c r="P247" s="139" t="e">
        <f>P$147*(Calculations!$M104/Calculations!$M$5)</f>
        <v>#VALUE!</v>
      </c>
      <c r="Q247" s="139" t="e">
        <f>Q$147*(Calculations!$M104/Calculations!$M$5)</f>
        <v>#VALUE!</v>
      </c>
      <c r="BJ247" s="8"/>
      <c r="BK247" s="8"/>
      <c r="BL247" s="8"/>
      <c r="BM247" s="8"/>
      <c r="BN247" s="8"/>
      <c r="BO247" s="8"/>
      <c r="BP247" s="8"/>
    </row>
    <row r="248" spans="3:77" x14ac:dyDescent="0.35">
      <c r="AB248" s="8"/>
      <c r="AC248" s="8"/>
      <c r="AD248" s="8"/>
      <c r="AE248" s="8"/>
      <c r="AF248" s="8"/>
      <c r="AG248" s="8"/>
      <c r="AH248" s="8"/>
      <c r="AI248" s="8"/>
      <c r="AJ248" s="8"/>
      <c r="AK248" s="8"/>
      <c r="AL248" s="8"/>
      <c r="AM248" s="8"/>
      <c r="AN248" s="8"/>
      <c r="AO248" s="8"/>
      <c r="AP248" s="8"/>
      <c r="AQ248" s="8"/>
      <c r="AR248" s="8"/>
      <c r="AS248" s="8"/>
      <c r="AT248" s="8"/>
      <c r="AU248" s="8"/>
      <c r="AV248" s="8"/>
      <c r="AW248" s="8"/>
      <c r="AX248" s="8"/>
      <c r="AY248" s="8"/>
      <c r="AZ248" s="8"/>
      <c r="BA248" s="8"/>
      <c r="BB248" s="8"/>
      <c r="BC248" s="8"/>
      <c r="BD248" s="8"/>
      <c r="BE248" s="8"/>
      <c r="BF248" s="8"/>
      <c r="BG248" s="8"/>
      <c r="BH248" s="8"/>
      <c r="BI248" s="8"/>
      <c r="BJ248" s="8"/>
      <c r="BK248" s="8"/>
      <c r="BL248" s="8"/>
      <c r="BM248" s="8"/>
      <c r="BN248" s="8"/>
      <c r="BO248" s="8"/>
      <c r="BP248" s="8"/>
      <c r="BQ248" s="8"/>
      <c r="BR248" s="8"/>
      <c r="BS248" s="8"/>
      <c r="BT248" s="8"/>
      <c r="BU248" s="8"/>
      <c r="BV248" s="8"/>
      <c r="BY248" s="8"/>
    </row>
    <row r="249" spans="3:77" x14ac:dyDescent="0.35">
      <c r="E249" s="8"/>
      <c r="F249" s="20"/>
      <c r="G249" s="20"/>
      <c r="H249" s="20"/>
      <c r="I249" s="20"/>
      <c r="J249" s="20"/>
      <c r="K249" s="20"/>
      <c r="L249" s="20"/>
      <c r="M249" s="20"/>
      <c r="N249" s="20"/>
      <c r="O249" s="20"/>
      <c r="P249" s="20"/>
      <c r="Q249" s="20"/>
      <c r="AB249" s="8"/>
      <c r="AC249" s="8"/>
      <c r="AD249" s="8"/>
      <c r="AE249" s="8"/>
      <c r="AF249" s="8"/>
      <c r="AG249" s="8"/>
      <c r="AH249" s="8"/>
      <c r="AI249" s="8"/>
      <c r="AJ249" s="8"/>
      <c r="AK249" s="8"/>
      <c r="AL249" s="8"/>
      <c r="AM249" s="8"/>
      <c r="AN249" s="8"/>
      <c r="AO249" s="8"/>
      <c r="AP249" s="8"/>
      <c r="AQ249" s="8"/>
      <c r="AR249" s="8"/>
      <c r="AS249" s="8"/>
      <c r="AT249" s="8"/>
      <c r="AU249" s="8"/>
      <c r="AV249" s="8"/>
      <c r="AW249" s="8"/>
      <c r="AX249" s="8"/>
      <c r="AY249" s="8"/>
      <c r="AZ249" s="8"/>
      <c r="BA249" s="8"/>
      <c r="BB249" s="8"/>
      <c r="BC249" s="8"/>
      <c r="BD249" s="8"/>
      <c r="BE249" s="8"/>
      <c r="BF249" s="8"/>
      <c r="BG249" s="8"/>
      <c r="BH249" s="8"/>
      <c r="BI249" s="8"/>
      <c r="BJ249" s="8"/>
      <c r="BK249" s="8"/>
      <c r="BL249" s="8"/>
      <c r="BM249" s="8"/>
      <c r="BN249" s="8"/>
      <c r="BO249" s="8"/>
      <c r="BP249" s="8"/>
      <c r="BQ249" s="8"/>
      <c r="BR249" s="8"/>
      <c r="BS249" s="8"/>
      <c r="BT249" s="8"/>
      <c r="BU249" s="8"/>
      <c r="BV249" s="8"/>
      <c r="BY249" s="8"/>
    </row>
    <row r="250" spans="3:77" ht="18.5" x14ac:dyDescent="0.45">
      <c r="C250" s="136">
        <v>2</v>
      </c>
      <c r="D250" s="8" t="s">
        <v>309</v>
      </c>
      <c r="F250" s="8"/>
      <c r="G250" s="8"/>
      <c r="H250" s="8"/>
      <c r="I250" s="8"/>
      <c r="J250" s="8"/>
      <c r="K250" s="8"/>
      <c r="L250" s="8"/>
      <c r="M250" s="8"/>
      <c r="N250" s="8"/>
      <c r="O250" s="8"/>
      <c r="P250" s="8"/>
      <c r="Q250" s="8"/>
      <c r="R250" s="2"/>
      <c r="S250" s="2"/>
      <c r="AB250" s="8"/>
      <c r="AC250" s="8"/>
      <c r="AD250" s="8"/>
      <c r="AE250" s="8"/>
      <c r="AF250" s="8"/>
      <c r="AG250" s="8"/>
      <c r="AH250" s="8"/>
      <c r="AI250" s="8"/>
      <c r="AJ250" s="8"/>
      <c r="AK250" s="8"/>
      <c r="AL250" s="8"/>
      <c r="AM250" s="8"/>
      <c r="AN250" s="8"/>
      <c r="AO250" s="8"/>
      <c r="AP250" s="8"/>
      <c r="AQ250" s="8"/>
      <c r="AR250" s="8"/>
      <c r="AS250" s="8"/>
      <c r="AT250" s="8"/>
      <c r="AU250" s="8"/>
      <c r="AV250" s="8"/>
      <c r="AW250" s="8"/>
      <c r="AX250" s="8"/>
      <c r="AY250" s="8"/>
      <c r="AZ250" s="8"/>
      <c r="BA250" s="8"/>
      <c r="BB250" s="8"/>
      <c r="BC250" s="8"/>
      <c r="BD250" s="8"/>
      <c r="BE250" s="8"/>
      <c r="BF250" s="8"/>
      <c r="BG250" s="8"/>
      <c r="BH250" s="8"/>
      <c r="BI250" s="8"/>
      <c r="BJ250" s="8"/>
      <c r="BK250" s="8"/>
      <c r="BL250" s="8"/>
      <c r="BM250" s="8"/>
      <c r="BN250" s="8"/>
      <c r="BO250" s="8"/>
      <c r="BP250" s="8"/>
      <c r="BQ250" s="8"/>
      <c r="BR250" s="8"/>
      <c r="BS250" s="8"/>
      <c r="BT250" s="8"/>
      <c r="BU250" s="8"/>
      <c r="BV250" s="8"/>
      <c r="BW250" s="8"/>
      <c r="BX250" s="8"/>
    </row>
    <row r="251" spans="3:77" x14ac:dyDescent="0.35">
      <c r="D251" s="24" t="s">
        <v>310</v>
      </c>
      <c r="F251" s="2"/>
      <c r="G251" s="2"/>
      <c r="H251" s="2"/>
      <c r="I251" s="2"/>
      <c r="J251" s="2"/>
      <c r="K251" s="2"/>
      <c r="L251" s="2"/>
      <c r="M251" s="2"/>
      <c r="N251" s="2"/>
      <c r="O251" s="2"/>
      <c r="P251" s="2"/>
      <c r="Q251" s="2"/>
      <c r="R251" s="8"/>
      <c r="S251" s="8"/>
      <c r="BJ251" s="8"/>
      <c r="BK251" s="2"/>
      <c r="BM251" s="2"/>
      <c r="BN251" s="2"/>
      <c r="BO251" s="2"/>
      <c r="BP251" s="2"/>
      <c r="BQ251" s="2"/>
      <c r="BS251" s="8"/>
      <c r="BT251" s="8"/>
      <c r="BU251" s="8"/>
      <c r="BV251" s="8"/>
      <c r="BW251" s="8"/>
      <c r="BX251" s="8"/>
      <c r="BY251" s="8"/>
    </row>
    <row r="252" spans="3:77" x14ac:dyDescent="0.35">
      <c r="D252" s="8" t="s">
        <v>311</v>
      </c>
      <c r="E252" s="5"/>
      <c r="F252" s="36">
        <f>Calculations!F129/Calculations!$T128</f>
        <v>0.66691330623675427</v>
      </c>
      <c r="G252" s="36">
        <f>Calculations!G129/Calculations!$T128</f>
        <v>0.61538461538461531</v>
      </c>
      <c r="H252" s="36">
        <f>Calculations!H129/Calculations!$T128</f>
        <v>0.66691330623675427</v>
      </c>
      <c r="I252" s="36">
        <f>Calculations!I129/Calculations!$T128</f>
        <v>0.80769230769230771</v>
      </c>
      <c r="J252" s="36">
        <f>Calculations!J129/Calculations!$T128</f>
        <v>1</v>
      </c>
      <c r="K252" s="36">
        <f>Calculations!K129/Calculations!$T128</f>
        <v>1.1923076923076923</v>
      </c>
      <c r="L252" s="36">
        <f>Calculations!L129/Calculations!$T128</f>
        <v>1.3330866937632457</v>
      </c>
      <c r="M252" s="36">
        <f>Calculations!M129/Calculations!$T128</f>
        <v>1.3846153846153846</v>
      </c>
      <c r="N252" s="36">
        <f>Calculations!N129/Calculations!$T128</f>
        <v>1.3330866937632457</v>
      </c>
      <c r="O252" s="36">
        <f>Calculations!O129/Calculations!$T128</f>
        <v>1.1923076923076923</v>
      </c>
      <c r="P252" s="36">
        <f>Calculations!P129/Calculations!$T128</f>
        <v>1</v>
      </c>
      <c r="Q252" s="36">
        <f>Calculations!Q129/Calculations!$T128</f>
        <v>0.80769230769230771</v>
      </c>
      <c r="R252" s="2"/>
      <c r="S252" s="2"/>
      <c r="BJ252" s="8"/>
      <c r="BK252" s="2"/>
      <c r="BM252" s="2"/>
      <c r="BN252" s="2"/>
      <c r="BO252" s="2"/>
      <c r="BP252" s="2"/>
      <c r="BQ252" s="2"/>
      <c r="BS252" s="8"/>
      <c r="BT252" s="8"/>
      <c r="BU252" s="8"/>
      <c r="BV252" s="8"/>
      <c r="BW252" s="8"/>
      <c r="BX252" s="8"/>
      <c r="BY252" s="8"/>
    </row>
    <row r="253" spans="3:77" x14ac:dyDescent="0.35">
      <c r="D253" s="8"/>
      <c r="E253" s="8"/>
      <c r="F253" s="8"/>
      <c r="G253" s="28"/>
      <c r="H253" s="28"/>
      <c r="I253" s="28"/>
      <c r="J253" s="28"/>
      <c r="K253" s="28"/>
      <c r="L253" s="28"/>
      <c r="M253" s="28"/>
      <c r="N253" s="28"/>
      <c r="O253" s="28"/>
      <c r="P253" s="28"/>
      <c r="Q253" s="28"/>
      <c r="R253" s="5"/>
      <c r="S253" s="77"/>
      <c r="BJ253" s="8"/>
      <c r="BK253" s="2"/>
      <c r="BL253" s="18"/>
      <c r="BM253" s="29"/>
      <c r="BN253" s="29"/>
      <c r="BO253" s="2"/>
      <c r="BP253" s="31"/>
      <c r="BQ253" s="29"/>
      <c r="BS253" s="8"/>
      <c r="BT253" s="8"/>
      <c r="BU253" s="8"/>
      <c r="BV253" s="8"/>
      <c r="BW253" s="8"/>
      <c r="BX253" s="8"/>
      <c r="BY253" s="8"/>
    </row>
    <row r="254" spans="3:77" x14ac:dyDescent="0.35">
      <c r="D254" s="8"/>
      <c r="E254" s="8"/>
      <c r="F254" s="8"/>
      <c r="G254" s="76"/>
      <c r="H254" s="76"/>
      <c r="I254" s="76"/>
      <c r="J254" s="76"/>
      <c r="K254" s="76"/>
      <c r="L254" s="76"/>
      <c r="M254" s="76"/>
      <c r="N254" s="76"/>
      <c r="O254" s="76"/>
      <c r="P254" s="76"/>
      <c r="Q254" s="76"/>
      <c r="R254" s="8"/>
      <c r="S254" s="8"/>
      <c r="BJ254" s="8"/>
      <c r="BK254" s="2"/>
      <c r="BL254" s="18"/>
      <c r="BM254" s="29"/>
      <c r="BN254" s="29"/>
      <c r="BO254" s="2"/>
      <c r="BP254" s="31"/>
      <c r="BQ254" s="29"/>
      <c r="BS254" s="8"/>
      <c r="BT254" s="8"/>
      <c r="BU254" s="8"/>
      <c r="BV254" s="8"/>
      <c r="BW254" s="8"/>
      <c r="BX254" s="8"/>
      <c r="BY254" s="8"/>
    </row>
    <row r="255" spans="3:77" x14ac:dyDescent="0.35">
      <c r="D255" s="18" t="s">
        <v>313</v>
      </c>
      <c r="E255" s="6"/>
      <c r="F255" s="6"/>
      <c r="G255" s="6"/>
      <c r="H255" s="6"/>
      <c r="I255" s="6"/>
      <c r="J255" s="6"/>
      <c r="K255" s="6"/>
      <c r="L255" s="6"/>
      <c r="M255" s="6"/>
      <c r="N255" s="6"/>
      <c r="O255" s="6"/>
      <c r="P255" s="6"/>
      <c r="Q255" s="6"/>
      <c r="R255" s="75"/>
      <c r="S255" s="6"/>
      <c r="BJ255" s="8"/>
      <c r="BK255" s="2"/>
      <c r="BL255" s="18"/>
      <c r="BM255" s="29"/>
      <c r="BN255" s="29"/>
      <c r="BO255" s="2"/>
      <c r="BP255" s="31"/>
      <c r="BQ255" s="29"/>
      <c r="BS255" s="8"/>
      <c r="BT255" s="8"/>
      <c r="BU255" s="8"/>
      <c r="BV255" s="8"/>
      <c r="BW255" s="8"/>
      <c r="BX255" s="8"/>
      <c r="BY255" s="8"/>
    </row>
    <row r="256" spans="3:77" x14ac:dyDescent="0.35">
      <c r="D256" s="25">
        <f>Calculations!D5*(Burden!F$20)</f>
        <v>7603173.7199999997</v>
      </c>
      <c r="E256" s="8" t="str">
        <f>Calculations!E147</f>
        <v>National</v>
      </c>
      <c r="F256" s="25">
        <f t="shared" ref="F256:Q256" si="23">$R$256/12*F252</f>
        <v>28564.705175703159</v>
      </c>
      <c r="G256" s="25">
        <f t="shared" si="23"/>
        <v>26357.668895999996</v>
      </c>
      <c r="H256" s="25">
        <f t="shared" si="23"/>
        <v>28564.705175703159</v>
      </c>
      <c r="I256" s="25">
        <f t="shared" si="23"/>
        <v>34594.440426000001</v>
      </c>
      <c r="J256" s="25">
        <f t="shared" si="23"/>
        <v>42831.211955999999</v>
      </c>
      <c r="K256" s="25">
        <f t="shared" si="23"/>
        <v>51067.983485999997</v>
      </c>
      <c r="L256" s="25">
        <f t="shared" si="23"/>
        <v>57097.71873629684</v>
      </c>
      <c r="M256" s="25">
        <f t="shared" si="23"/>
        <v>59304.755015999996</v>
      </c>
      <c r="N256" s="25">
        <f t="shared" si="23"/>
        <v>57097.71873629684</v>
      </c>
      <c r="O256" s="25">
        <f t="shared" si="23"/>
        <v>51067.983485999997</v>
      </c>
      <c r="P256" s="25">
        <f t="shared" si="23"/>
        <v>42831.211955999999</v>
      </c>
      <c r="Q256" s="25">
        <f t="shared" si="23"/>
        <v>34594.440426000001</v>
      </c>
      <c r="R256" s="25">
        <f>D256*AVERAGE(Calculations!F147:Q147)/100*(Burden!F21+1)</f>
        <v>513974.54347199999</v>
      </c>
      <c r="S256" s="28"/>
      <c r="BJ256" s="8"/>
      <c r="BK256" s="2"/>
      <c r="BL256" s="18"/>
      <c r="BM256" s="29"/>
      <c r="BN256" s="29"/>
      <c r="BO256" s="2"/>
      <c r="BP256" s="31"/>
      <c r="BQ256" s="29"/>
      <c r="BS256" s="8"/>
      <c r="BT256" s="8"/>
      <c r="BU256" s="8"/>
      <c r="BV256" s="8"/>
      <c r="BW256" s="8"/>
      <c r="BX256" s="8"/>
      <c r="BY256" s="8"/>
    </row>
    <row r="257" spans="2:77" x14ac:dyDescent="0.35">
      <c r="C257" s="3" t="s">
        <v>256</v>
      </c>
      <c r="D257" s="25"/>
      <c r="E257" s="127" t="s">
        <v>314</v>
      </c>
      <c r="F257" s="156" t="s">
        <v>65</v>
      </c>
      <c r="G257" s="156" t="s">
        <v>66</v>
      </c>
      <c r="H257" s="156" t="s">
        <v>67</v>
      </c>
      <c r="I257" s="156" t="s">
        <v>68</v>
      </c>
      <c r="J257" s="156" t="s">
        <v>69</v>
      </c>
      <c r="K257" s="156" t="s">
        <v>70</v>
      </c>
      <c r="L257" s="156" t="s">
        <v>71</v>
      </c>
      <c r="M257" s="156" t="s">
        <v>72</v>
      </c>
      <c r="N257" s="156" t="s">
        <v>73</v>
      </c>
      <c r="O257" s="156" t="s">
        <v>74</v>
      </c>
      <c r="P257" s="156" t="s">
        <v>75</v>
      </c>
      <c r="Q257" s="156" t="s">
        <v>76</v>
      </c>
      <c r="R257" s="8" t="s">
        <v>315</v>
      </c>
      <c r="S257" s="8"/>
      <c r="BJ257" s="8"/>
      <c r="BK257" s="2"/>
      <c r="BL257" s="18"/>
      <c r="BM257" s="29"/>
      <c r="BN257" s="29"/>
      <c r="BO257" s="2"/>
      <c r="BP257" s="31"/>
      <c r="BQ257" s="29"/>
      <c r="BS257" s="2"/>
      <c r="BT257" s="8"/>
      <c r="BU257" s="8"/>
      <c r="BV257" s="8"/>
      <c r="BW257" s="8"/>
      <c r="BX257" s="8"/>
      <c r="BY257" s="8"/>
    </row>
    <row r="258" spans="2:77" x14ac:dyDescent="0.35">
      <c r="B258" s="120">
        <v>1</v>
      </c>
      <c r="C258" s="8"/>
      <c r="D258" s="25" t="e">
        <f>Calculations!D6*(Burden!F$20)</f>
        <v>#VALUE!</v>
      </c>
      <c r="E258" s="126" t="str">
        <f>E149</f>
        <v/>
      </c>
      <c r="F258" s="25" t="e">
        <f t="shared" ref="F258:Q258" si="24">$R258/12*F252</f>
        <v>#VALUE!</v>
      </c>
      <c r="G258" s="25" t="e">
        <f t="shared" si="24"/>
        <v>#VALUE!</v>
      </c>
      <c r="H258" s="25" t="e">
        <f t="shared" si="24"/>
        <v>#VALUE!</v>
      </c>
      <c r="I258" s="25" t="e">
        <f t="shared" si="24"/>
        <v>#VALUE!</v>
      </c>
      <c r="J258" s="25" t="e">
        <f t="shared" si="24"/>
        <v>#VALUE!</v>
      </c>
      <c r="K258" s="25" t="e">
        <f t="shared" si="24"/>
        <v>#VALUE!</v>
      </c>
      <c r="L258" s="25" t="e">
        <f t="shared" si="24"/>
        <v>#VALUE!</v>
      </c>
      <c r="M258" s="25" t="e">
        <f t="shared" si="24"/>
        <v>#VALUE!</v>
      </c>
      <c r="N258" s="25" t="e">
        <f t="shared" si="24"/>
        <v>#VALUE!</v>
      </c>
      <c r="O258" s="25" t="e">
        <f t="shared" si="24"/>
        <v>#VALUE!</v>
      </c>
      <c r="P258" s="25" t="e">
        <f t="shared" si="24"/>
        <v>#VALUE!</v>
      </c>
      <c r="Q258" s="25" t="e">
        <f t="shared" si="24"/>
        <v>#VALUE!</v>
      </c>
      <c r="R258" s="25" t="e">
        <f>D258*AVERAGE(F149:Q149)/100*(Burden!$F$21+1)</f>
        <v>#VALUE!</v>
      </c>
      <c r="S258" s="28"/>
      <c r="BJ258" s="8"/>
      <c r="BK258" s="2"/>
      <c r="BL258" s="18"/>
      <c r="BM258" s="29"/>
      <c r="BN258" s="29"/>
      <c r="BO258" s="2"/>
      <c r="BP258" s="31"/>
      <c r="BQ258" s="29"/>
      <c r="BS258" s="5"/>
      <c r="BT258" s="2"/>
      <c r="BU258" s="8"/>
      <c r="BV258" s="8"/>
      <c r="BW258" s="8"/>
      <c r="BX258" s="8"/>
      <c r="BY258" s="8"/>
    </row>
    <row r="259" spans="2:77" x14ac:dyDescent="0.35">
      <c r="B259" s="120">
        <v>2</v>
      </c>
      <c r="D259" s="25">
        <f>Calculations!D7*(Burden!F$20)</f>
        <v>482577.36119999993</v>
      </c>
      <c r="E259" s="126" t="str">
        <f t="shared" ref="E259:E322" si="25">E150</f>
        <v>Badakhshan</v>
      </c>
      <c r="F259" s="25">
        <f t="shared" ref="F259:Q277" si="26">$R259/12*F$252</f>
        <v>1757.7750482363656</v>
      </c>
      <c r="G259" s="25">
        <f t="shared" si="26"/>
        <v>1621.9615231482624</v>
      </c>
      <c r="H259" s="25">
        <f t="shared" si="26"/>
        <v>1757.7750482363656</v>
      </c>
      <c r="I259" s="25">
        <f t="shared" si="26"/>
        <v>2128.8244991320948</v>
      </c>
      <c r="J259" s="25">
        <f t="shared" si="26"/>
        <v>2635.6874751159266</v>
      </c>
      <c r="K259" s="25">
        <f t="shared" si="26"/>
        <v>3142.5504510997584</v>
      </c>
      <c r="L259" s="25">
        <f t="shared" si="26"/>
        <v>3513.5999019954875</v>
      </c>
      <c r="M259" s="25">
        <f t="shared" si="26"/>
        <v>3649.4134270835907</v>
      </c>
      <c r="N259" s="25">
        <f t="shared" si="26"/>
        <v>3513.5999019954875</v>
      </c>
      <c r="O259" s="25">
        <f t="shared" si="26"/>
        <v>3142.5504510997584</v>
      </c>
      <c r="P259" s="25">
        <f t="shared" si="26"/>
        <v>2635.6874751159266</v>
      </c>
      <c r="Q259" s="25">
        <f t="shared" si="26"/>
        <v>2128.8244991320948</v>
      </c>
      <c r="R259" s="25">
        <f>D259*AVERAGE(F150:Q150)/100*(Burden!$F$21+1)</f>
        <v>31628.24970139112</v>
      </c>
      <c r="S259" s="28"/>
      <c r="T259" s="8"/>
      <c r="U259" s="30">
        <f t="shared" ref="U259:U322" si="27">SUM(F259:Q259)</f>
        <v>31628.249701391116</v>
      </c>
      <c r="V259" s="8"/>
      <c r="Y259" s="8"/>
      <c r="BJ259" s="8"/>
      <c r="BK259" s="2"/>
      <c r="BL259" s="18"/>
      <c r="BM259" s="29"/>
      <c r="BN259" s="29"/>
      <c r="BO259" s="2"/>
      <c r="BP259" s="31"/>
      <c r="BQ259" s="29"/>
      <c r="BS259" s="6"/>
      <c r="BT259" s="5"/>
      <c r="BU259" s="8"/>
      <c r="BV259" s="8"/>
      <c r="BW259" s="8"/>
      <c r="BX259" s="8"/>
      <c r="BY259" s="8"/>
    </row>
    <row r="260" spans="2:77" x14ac:dyDescent="0.35">
      <c r="B260" s="120">
        <v>3</v>
      </c>
      <c r="D260" s="25">
        <f>Calculations!D8*(Burden!F$20)</f>
        <v>277705.098</v>
      </c>
      <c r="E260" s="126" t="str">
        <f t="shared" si="25"/>
        <v>Badghis</v>
      </c>
      <c r="F260" s="25">
        <f t="shared" si="26"/>
        <v>1009.667194714546</v>
      </c>
      <c r="G260" s="25">
        <f t="shared" si="26"/>
        <v>931.65581264516095</v>
      </c>
      <c r="H260" s="25">
        <f t="shared" si="26"/>
        <v>1009.667194714546</v>
      </c>
      <c r="I260" s="25">
        <f t="shared" si="26"/>
        <v>1222.7982540967739</v>
      </c>
      <c r="J260" s="25">
        <f t="shared" si="26"/>
        <v>1513.9406955483867</v>
      </c>
      <c r="K260" s="25">
        <f t="shared" si="26"/>
        <v>1805.0831369999994</v>
      </c>
      <c r="L260" s="25">
        <f t="shared" si="26"/>
        <v>2018.2141963822273</v>
      </c>
      <c r="M260" s="25">
        <f t="shared" si="26"/>
        <v>2096.2255784516124</v>
      </c>
      <c r="N260" s="25">
        <f t="shared" si="26"/>
        <v>2018.2141963822273</v>
      </c>
      <c r="O260" s="25">
        <f t="shared" si="26"/>
        <v>1805.0831369999994</v>
      </c>
      <c r="P260" s="25">
        <f t="shared" si="26"/>
        <v>1513.9406955483867</v>
      </c>
      <c r="Q260" s="25">
        <f t="shared" si="26"/>
        <v>1222.7982540967739</v>
      </c>
      <c r="R260" s="25">
        <f>D260*AVERAGE(F151:Q151)/100*(Burden!$F$21+1)</f>
        <v>18167.288346580641</v>
      </c>
      <c r="S260" s="28"/>
      <c r="T260" s="8"/>
      <c r="U260" s="30">
        <f t="shared" si="27"/>
        <v>18167.288346580641</v>
      </c>
      <c r="V260" s="8"/>
      <c r="Y260" s="8"/>
      <c r="BJ260" s="8"/>
      <c r="BK260" s="2"/>
      <c r="BL260" s="18"/>
      <c r="BM260" s="29"/>
      <c r="BN260" s="29"/>
      <c r="BO260" s="2"/>
      <c r="BP260" s="31"/>
      <c r="BQ260" s="29"/>
      <c r="BS260" s="8"/>
      <c r="BT260" s="6"/>
      <c r="BU260" s="8"/>
      <c r="BV260" s="8"/>
      <c r="BW260" s="8"/>
      <c r="BX260" s="8"/>
      <c r="BY260" s="8"/>
    </row>
    <row r="261" spans="2:77" x14ac:dyDescent="0.35">
      <c r="B261" s="120">
        <v>4</v>
      </c>
      <c r="D261" s="25">
        <f>Calculations!D9*(Burden!F$20)</f>
        <v>510574.52520000003</v>
      </c>
      <c r="E261" s="126" t="str">
        <f t="shared" si="25"/>
        <v>Baghlan</v>
      </c>
      <c r="F261" s="25">
        <f t="shared" si="26"/>
        <v>1576.2930750224475</v>
      </c>
      <c r="G261" s="25">
        <f t="shared" si="26"/>
        <v>1454.5016550648368</v>
      </c>
      <c r="H261" s="25">
        <f t="shared" si="26"/>
        <v>1576.2930750224475</v>
      </c>
      <c r="I261" s="25">
        <f t="shared" si="26"/>
        <v>1909.0334222725985</v>
      </c>
      <c r="J261" s="25">
        <f t="shared" si="26"/>
        <v>2363.56518948036</v>
      </c>
      <c r="K261" s="25">
        <f t="shared" si="26"/>
        <v>2818.0969566881213</v>
      </c>
      <c r="L261" s="25">
        <f t="shared" si="26"/>
        <v>3150.8373039382727</v>
      </c>
      <c r="M261" s="25">
        <f t="shared" si="26"/>
        <v>3272.628723895883</v>
      </c>
      <c r="N261" s="25">
        <f t="shared" si="26"/>
        <v>3150.8373039382727</v>
      </c>
      <c r="O261" s="25">
        <f t="shared" si="26"/>
        <v>2818.0969566881213</v>
      </c>
      <c r="P261" s="25">
        <f t="shared" si="26"/>
        <v>2363.56518948036</v>
      </c>
      <c r="Q261" s="25">
        <f t="shared" si="26"/>
        <v>1909.0334222725985</v>
      </c>
      <c r="R261" s="25">
        <f>D261*AVERAGE(F152:Q152)/100*(Burden!$F$21+1)</f>
        <v>28362.782273764322</v>
      </c>
      <c r="S261" s="28"/>
      <c r="T261" s="8"/>
      <c r="U261" s="30">
        <f t="shared" si="27"/>
        <v>28362.782273764318</v>
      </c>
      <c r="V261" s="8"/>
      <c r="Y261" s="8"/>
      <c r="BJ261" s="8"/>
      <c r="BK261" s="2"/>
      <c r="BL261" s="18"/>
      <c r="BM261" s="29"/>
      <c r="BN261" s="29"/>
      <c r="BO261" s="2"/>
      <c r="BP261" s="31"/>
      <c r="BQ261" s="29"/>
      <c r="BS261" s="8"/>
      <c r="BT261" s="8"/>
      <c r="BU261" s="8"/>
      <c r="BV261" s="8"/>
      <c r="BW261" s="8"/>
      <c r="BX261" s="8"/>
      <c r="BY261" s="8"/>
    </row>
    <row r="262" spans="2:77" x14ac:dyDescent="0.35">
      <c r="B262" s="120">
        <v>5</v>
      </c>
      <c r="D262" s="25">
        <f>Calculations!D10*(Burden!F$20)</f>
        <v>745577.20079999999</v>
      </c>
      <c r="E262" s="126" t="str">
        <f t="shared" si="25"/>
        <v>Balkh</v>
      </c>
      <c r="F262" s="25">
        <f t="shared" si="26"/>
        <v>1082.2234434286968</v>
      </c>
      <c r="G262" s="25">
        <f t="shared" si="26"/>
        <v>998.60604259432546</v>
      </c>
      <c r="H262" s="25">
        <f t="shared" si="26"/>
        <v>1082.2234434286968</v>
      </c>
      <c r="I262" s="25">
        <f t="shared" si="26"/>
        <v>1310.6704309050524</v>
      </c>
      <c r="J262" s="25">
        <f t="shared" si="26"/>
        <v>1622.734819215779</v>
      </c>
      <c r="K262" s="25">
        <f t="shared" si="26"/>
        <v>1934.7992075265056</v>
      </c>
      <c r="L262" s="25">
        <f t="shared" si="26"/>
        <v>2163.246195002861</v>
      </c>
      <c r="M262" s="25">
        <f t="shared" si="26"/>
        <v>2246.8635958372324</v>
      </c>
      <c r="N262" s="25">
        <f t="shared" si="26"/>
        <v>2163.246195002861</v>
      </c>
      <c r="O262" s="25">
        <f t="shared" si="26"/>
        <v>1934.7992075265056</v>
      </c>
      <c r="P262" s="25">
        <f t="shared" si="26"/>
        <v>1622.734819215779</v>
      </c>
      <c r="Q262" s="25">
        <f t="shared" si="26"/>
        <v>1310.6704309050524</v>
      </c>
      <c r="R262" s="25">
        <f>D262*AVERAGE(F153:Q153)/100*(Burden!$F$21+1)</f>
        <v>19472.817830589349</v>
      </c>
      <c r="S262" s="28"/>
      <c r="T262" s="8"/>
      <c r="U262" s="30">
        <f t="shared" si="27"/>
        <v>19472.817830589345</v>
      </c>
      <c r="V262" s="8"/>
      <c r="Y262" s="8"/>
      <c r="BJ262" s="8"/>
      <c r="BK262" s="2"/>
      <c r="BL262" s="18"/>
      <c r="BM262" s="29"/>
      <c r="BN262" s="29"/>
      <c r="BO262" s="2"/>
      <c r="BP262" s="31"/>
      <c r="BQ262" s="29"/>
      <c r="BS262" s="8"/>
      <c r="BT262" s="8"/>
      <c r="BU262" s="8"/>
      <c r="BV262" s="8"/>
      <c r="BW262" s="8"/>
      <c r="BX262" s="8"/>
      <c r="BY262" s="8"/>
    </row>
    <row r="263" spans="2:77" x14ac:dyDescent="0.35">
      <c r="B263" s="120">
        <v>6</v>
      </c>
      <c r="D263" s="25">
        <f>Calculations!D11*(Burden!F$20)</f>
        <v>250411.85639999999</v>
      </c>
      <c r="E263" s="126" t="str">
        <f t="shared" si="25"/>
        <v>Bamyan</v>
      </c>
      <c r="F263" s="25">
        <f t="shared" si="26"/>
        <v>353.48747653024634</v>
      </c>
      <c r="G263" s="25">
        <f t="shared" si="26"/>
        <v>326.17546051873262</v>
      </c>
      <c r="H263" s="25">
        <f t="shared" si="26"/>
        <v>353.48747653024634</v>
      </c>
      <c r="I263" s="25">
        <f t="shared" si="26"/>
        <v>428.10529193083659</v>
      </c>
      <c r="J263" s="25">
        <f t="shared" si="26"/>
        <v>530.03512334294055</v>
      </c>
      <c r="K263" s="25">
        <f t="shared" si="26"/>
        <v>631.96495475504446</v>
      </c>
      <c r="L263" s="25">
        <f t="shared" si="26"/>
        <v>706.58277015563476</v>
      </c>
      <c r="M263" s="25">
        <f t="shared" si="26"/>
        <v>733.89478616714848</v>
      </c>
      <c r="N263" s="25">
        <f t="shared" si="26"/>
        <v>706.58277015563476</v>
      </c>
      <c r="O263" s="25">
        <f t="shared" si="26"/>
        <v>631.96495475504446</v>
      </c>
      <c r="P263" s="25">
        <f t="shared" si="26"/>
        <v>530.03512334294055</v>
      </c>
      <c r="Q263" s="25">
        <f t="shared" si="26"/>
        <v>428.10529193083659</v>
      </c>
      <c r="R263" s="25">
        <f>D263*AVERAGE(F154:Q154)/100*(Burden!$F$21+1)</f>
        <v>6360.4214801152866</v>
      </c>
      <c r="S263" s="28"/>
      <c r="T263" s="8"/>
      <c r="U263" s="30">
        <f t="shared" si="27"/>
        <v>6360.4214801152866</v>
      </c>
      <c r="V263" s="8"/>
      <c r="Y263" s="8"/>
      <c r="BJ263" s="8"/>
      <c r="BK263" s="2"/>
      <c r="BL263" s="18"/>
      <c r="BM263" s="29"/>
      <c r="BN263" s="29"/>
      <c r="BO263" s="2"/>
      <c r="BP263" s="31"/>
      <c r="BQ263" s="29"/>
      <c r="BS263" s="8"/>
      <c r="BT263" s="8"/>
      <c r="BU263" s="8"/>
      <c r="BV263" s="8"/>
      <c r="BW263" s="8"/>
      <c r="BX263" s="8"/>
      <c r="BY263" s="8"/>
    </row>
    <row r="264" spans="2:77" x14ac:dyDescent="0.35">
      <c r="B264" s="120">
        <v>7</v>
      </c>
      <c r="D264" s="25">
        <f>Calculations!D12*(Burden!F$20)</f>
        <v>257872.44239999997</v>
      </c>
      <c r="E264" s="126" t="str">
        <f t="shared" si="25"/>
        <v>Dykundi</v>
      </c>
      <c r="F264" s="25">
        <f t="shared" si="26"/>
        <v>323.3354784384901</v>
      </c>
      <c r="G264" s="25">
        <f t="shared" si="26"/>
        <v>298.35314002332177</v>
      </c>
      <c r="H264" s="25">
        <f t="shared" si="26"/>
        <v>323.3354784384901</v>
      </c>
      <c r="I264" s="25">
        <f t="shared" si="26"/>
        <v>391.58849628060989</v>
      </c>
      <c r="J264" s="25">
        <f t="shared" si="26"/>
        <v>484.82385253789795</v>
      </c>
      <c r="K264" s="25">
        <f t="shared" si="26"/>
        <v>578.05920879518601</v>
      </c>
      <c r="L264" s="25">
        <f t="shared" si="26"/>
        <v>646.3122266373058</v>
      </c>
      <c r="M264" s="25">
        <f t="shared" si="26"/>
        <v>671.29456505247401</v>
      </c>
      <c r="N264" s="25">
        <f t="shared" si="26"/>
        <v>646.3122266373058</v>
      </c>
      <c r="O264" s="25">
        <f t="shared" si="26"/>
        <v>578.05920879518601</v>
      </c>
      <c r="P264" s="25">
        <f t="shared" si="26"/>
        <v>484.82385253789795</v>
      </c>
      <c r="Q264" s="25">
        <f t="shared" si="26"/>
        <v>391.58849628060989</v>
      </c>
      <c r="R264" s="25">
        <f>D264*AVERAGE(F155:Q155)/100*(Burden!$F$21+1)</f>
        <v>5817.8862304547756</v>
      </c>
      <c r="S264" s="28"/>
      <c r="T264" s="8"/>
      <c r="U264" s="30">
        <f t="shared" si="27"/>
        <v>5817.8862304547765</v>
      </c>
      <c r="V264" s="8"/>
      <c r="Y264" s="8"/>
      <c r="BJ264" s="8"/>
      <c r="BK264" s="2"/>
      <c r="BL264" s="18"/>
      <c r="BM264" s="29"/>
      <c r="BN264" s="29"/>
      <c r="BO264" s="2"/>
      <c r="BP264" s="31"/>
      <c r="BQ264" s="29"/>
      <c r="BS264" s="8"/>
      <c r="BT264" s="8"/>
      <c r="BU264" s="8"/>
      <c r="BV264" s="8"/>
    </row>
    <row r="265" spans="2:77" x14ac:dyDescent="0.35">
      <c r="B265" s="120">
        <v>8</v>
      </c>
      <c r="D265" s="25">
        <f>Calculations!D13*(Burden!F$20)</f>
        <v>284197.92839999998</v>
      </c>
      <c r="E265" s="126" t="str">
        <f t="shared" si="25"/>
        <v>Farah</v>
      </c>
      <c r="F265" s="25">
        <f t="shared" si="26"/>
        <v>465.57697831905767</v>
      </c>
      <c r="G265" s="25">
        <f t="shared" si="26"/>
        <v>429.60442842490539</v>
      </c>
      <c r="H265" s="25">
        <f t="shared" si="26"/>
        <v>465.57697831905767</v>
      </c>
      <c r="I265" s="25">
        <f t="shared" si="26"/>
        <v>563.85581230768832</v>
      </c>
      <c r="J265" s="25">
        <f t="shared" si="26"/>
        <v>698.10719619047131</v>
      </c>
      <c r="K265" s="25">
        <f t="shared" si="26"/>
        <v>832.3585800732543</v>
      </c>
      <c r="L265" s="25">
        <f t="shared" si="26"/>
        <v>930.6374140618849</v>
      </c>
      <c r="M265" s="25">
        <f t="shared" si="26"/>
        <v>966.60996395603718</v>
      </c>
      <c r="N265" s="25">
        <f t="shared" si="26"/>
        <v>930.6374140618849</v>
      </c>
      <c r="O265" s="25">
        <f t="shared" si="26"/>
        <v>832.3585800732543</v>
      </c>
      <c r="P265" s="25">
        <f t="shared" si="26"/>
        <v>698.10719619047131</v>
      </c>
      <c r="Q265" s="25">
        <f t="shared" si="26"/>
        <v>563.85581230768832</v>
      </c>
      <c r="R265" s="25">
        <f>D265*AVERAGE(F156:Q156)/100*(Burden!$F$21+1)</f>
        <v>8377.2863542856558</v>
      </c>
      <c r="S265" s="28"/>
      <c r="T265" s="8"/>
      <c r="U265" s="30">
        <f t="shared" si="27"/>
        <v>8377.2863542856558</v>
      </c>
      <c r="V265" s="8"/>
      <c r="Y265" s="8"/>
      <c r="AC265" s="8"/>
      <c r="AD265" s="8"/>
      <c r="AE265" s="8"/>
      <c r="AF265" s="8"/>
      <c r="AG265" s="8"/>
      <c r="AH265" s="8"/>
      <c r="AI265" s="8"/>
      <c r="AJ265" s="8"/>
      <c r="AK265" s="8"/>
      <c r="AL265" s="8"/>
      <c r="AM265" s="8"/>
      <c r="AN265" s="8"/>
      <c r="AO265" s="8"/>
      <c r="AP265" s="8"/>
      <c r="AQ265" s="8"/>
      <c r="AR265" s="8"/>
      <c r="AS265" s="8"/>
      <c r="AT265" s="8"/>
      <c r="AU265" s="8"/>
      <c r="AV265" s="8"/>
      <c r="AW265" s="8"/>
      <c r="AX265" s="8"/>
      <c r="AY265" s="8"/>
      <c r="AZ265" s="8"/>
      <c r="BA265" s="8"/>
      <c r="BB265" s="8"/>
      <c r="BC265" s="8"/>
      <c r="BD265" s="8"/>
      <c r="BE265" s="8"/>
      <c r="BF265" s="8"/>
      <c r="BG265" s="8"/>
      <c r="BH265" s="8"/>
      <c r="BI265" s="8"/>
      <c r="BJ265" s="8"/>
      <c r="BK265" s="2"/>
      <c r="BL265" s="18"/>
      <c r="BM265" s="29"/>
      <c r="BN265" s="29"/>
      <c r="BO265" s="2"/>
      <c r="BP265" s="31"/>
      <c r="BQ265" s="29"/>
      <c r="BS265" s="8"/>
      <c r="BT265" s="8"/>
      <c r="BU265" s="8"/>
      <c r="BV265" s="8"/>
    </row>
    <row r="266" spans="2:77" x14ac:dyDescent="0.35">
      <c r="B266" s="120">
        <v>9</v>
      </c>
      <c r="D266" s="25">
        <f>Calculations!D14*(Burden!F$20)</f>
        <v>559246.51800000004</v>
      </c>
      <c r="E266" s="126" t="str">
        <f t="shared" si="25"/>
        <v>Faryab</v>
      </c>
      <c r="F266" s="25">
        <f t="shared" si="26"/>
        <v>906.36215923523093</v>
      </c>
      <c r="G266" s="25">
        <f t="shared" si="26"/>
        <v>836.33258407673259</v>
      </c>
      <c r="H266" s="25">
        <f t="shared" si="26"/>
        <v>906.36215923523093</v>
      </c>
      <c r="I266" s="25">
        <f t="shared" si="26"/>
        <v>1097.6865166007117</v>
      </c>
      <c r="J266" s="25">
        <f t="shared" si="26"/>
        <v>1359.0404491246907</v>
      </c>
      <c r="K266" s="25">
        <f t="shared" si="26"/>
        <v>1620.3943816486697</v>
      </c>
      <c r="L266" s="25">
        <f t="shared" si="26"/>
        <v>1811.7187390141505</v>
      </c>
      <c r="M266" s="25">
        <f t="shared" si="26"/>
        <v>1881.7483141726486</v>
      </c>
      <c r="N266" s="25">
        <f t="shared" si="26"/>
        <v>1811.7187390141505</v>
      </c>
      <c r="O266" s="25">
        <f t="shared" si="26"/>
        <v>1620.3943816486697</v>
      </c>
      <c r="P266" s="25">
        <f t="shared" si="26"/>
        <v>1359.0404491246907</v>
      </c>
      <c r="Q266" s="25">
        <f t="shared" si="26"/>
        <v>1097.6865166007117</v>
      </c>
      <c r="R266" s="25">
        <f>D266*AVERAGE(F157:Q157)/100*(Burden!$F$21+1)</f>
        <v>16308.485389496289</v>
      </c>
      <c r="S266" s="28"/>
      <c r="T266" s="8"/>
      <c r="U266" s="30">
        <f t="shared" si="27"/>
        <v>16308.485389496287</v>
      </c>
      <c r="V266" s="8"/>
      <c r="Y266" s="8"/>
      <c r="AC266" s="8"/>
      <c r="AD266" s="8"/>
      <c r="AE266" s="8"/>
      <c r="AF266" s="8"/>
      <c r="AG266" s="8"/>
      <c r="AH266" s="8"/>
      <c r="AI266" s="8"/>
      <c r="AJ266" s="8"/>
      <c r="AK266" s="8"/>
      <c r="AL266" s="8"/>
      <c r="AM266" s="8"/>
      <c r="AN266" s="8"/>
      <c r="AO266" s="8"/>
      <c r="AP266" s="8"/>
      <c r="AQ266" s="8"/>
      <c r="AR266" s="8"/>
      <c r="AS266" s="8"/>
      <c r="AT266" s="8"/>
      <c r="AU266" s="8"/>
      <c r="AV266" s="8"/>
      <c r="AW266" s="8"/>
      <c r="AX266" s="8"/>
      <c r="AY266" s="8"/>
      <c r="AZ266" s="8"/>
      <c r="BA266" s="8"/>
      <c r="BB266" s="8"/>
      <c r="BC266" s="8"/>
      <c r="BD266" s="8"/>
      <c r="BE266" s="8"/>
      <c r="BF266" s="8"/>
      <c r="BG266" s="8"/>
      <c r="BH266" s="8"/>
      <c r="BI266" s="8"/>
      <c r="BJ266" s="8"/>
      <c r="BK266" s="2"/>
      <c r="BL266" s="31"/>
      <c r="BM266" s="29"/>
      <c r="BN266" s="8"/>
      <c r="BO266" s="2"/>
      <c r="BP266" s="28"/>
      <c r="BQ266" s="8"/>
      <c r="BR266" s="2"/>
      <c r="BS266" s="8"/>
      <c r="BT266" s="8"/>
      <c r="BU266" s="8"/>
      <c r="BV266" s="8"/>
    </row>
    <row r="267" spans="2:77" x14ac:dyDescent="0.35">
      <c r="B267" s="120">
        <v>10</v>
      </c>
      <c r="D267" s="25">
        <f>Calculations!D15*(Burden!F$20)</f>
        <v>688156.30079999997</v>
      </c>
      <c r="E267" s="126" t="str">
        <f t="shared" si="25"/>
        <v>Ghazni</v>
      </c>
      <c r="F267" s="25">
        <f t="shared" si="26"/>
        <v>6004.7195108002697</v>
      </c>
      <c r="G267" s="25">
        <f t="shared" si="26"/>
        <v>5540.7681509574177</v>
      </c>
      <c r="H267" s="25">
        <f t="shared" si="26"/>
        <v>6004.7195108002697</v>
      </c>
      <c r="I267" s="25">
        <f t="shared" si="26"/>
        <v>7272.2581981316125</v>
      </c>
      <c r="J267" s="25">
        <f t="shared" si="26"/>
        <v>9003.7482453058055</v>
      </c>
      <c r="K267" s="25">
        <f t="shared" si="26"/>
        <v>10735.238292479999</v>
      </c>
      <c r="L267" s="25">
        <f t="shared" si="26"/>
        <v>12002.776979811342</v>
      </c>
      <c r="M267" s="25">
        <f t="shared" si="26"/>
        <v>12466.728339654192</v>
      </c>
      <c r="N267" s="25">
        <f t="shared" si="26"/>
        <v>12002.776979811342</v>
      </c>
      <c r="O267" s="25">
        <f t="shared" si="26"/>
        <v>10735.238292479999</v>
      </c>
      <c r="P267" s="25">
        <f t="shared" si="26"/>
        <v>9003.7482453058055</v>
      </c>
      <c r="Q267" s="25">
        <f t="shared" si="26"/>
        <v>7272.2581981316125</v>
      </c>
      <c r="R267" s="25">
        <f>D267*AVERAGE(F158:Q158)/100*(Burden!$F$21+1)</f>
        <v>108044.97894366967</v>
      </c>
      <c r="S267" s="28"/>
      <c r="T267" s="8"/>
      <c r="U267" s="30">
        <f t="shared" si="27"/>
        <v>108044.97894366967</v>
      </c>
      <c r="V267" s="8"/>
      <c r="Y267" s="8"/>
      <c r="AC267" s="8"/>
      <c r="AD267" s="8"/>
      <c r="AE267" s="8"/>
      <c r="AF267" s="8"/>
      <c r="AG267" s="8"/>
      <c r="AH267" s="8"/>
      <c r="AI267" s="8"/>
      <c r="AJ267" s="8"/>
      <c r="AK267" s="8"/>
      <c r="AL267" s="8"/>
      <c r="AM267" s="8"/>
      <c r="AN267" s="8"/>
      <c r="AO267" s="8"/>
      <c r="AP267" s="8"/>
      <c r="AQ267" s="8"/>
      <c r="AR267" s="8"/>
      <c r="AS267" s="8"/>
      <c r="AT267" s="8"/>
      <c r="AU267" s="8"/>
      <c r="AV267" s="8"/>
      <c r="AW267" s="8"/>
      <c r="AX267" s="8"/>
      <c r="AY267" s="8"/>
      <c r="AZ267" s="8"/>
      <c r="BA267" s="8"/>
      <c r="BB267" s="8"/>
      <c r="BC267" s="8"/>
      <c r="BD267" s="8"/>
      <c r="BE267" s="8"/>
      <c r="BF267" s="8"/>
      <c r="BG267" s="8"/>
      <c r="BH267" s="8"/>
      <c r="BI267" s="8"/>
      <c r="BJ267" s="8"/>
      <c r="BK267" s="2"/>
      <c r="BL267" s="18"/>
      <c r="BM267" s="29"/>
      <c r="BN267" s="29"/>
      <c r="BO267" s="2"/>
      <c r="BP267" s="8"/>
      <c r="BQ267" s="8"/>
      <c r="BR267" s="8"/>
      <c r="BS267" s="8"/>
      <c r="BT267" s="8"/>
      <c r="BU267" s="8"/>
      <c r="BV267" s="8"/>
    </row>
    <row r="268" spans="2:77" x14ac:dyDescent="0.35">
      <c r="B268" s="120">
        <v>11</v>
      </c>
      <c r="D268" s="25">
        <f>Calculations!D16*(Burden!F$20)</f>
        <v>386470.47240000003</v>
      </c>
      <c r="E268" s="126" t="str">
        <f t="shared" si="25"/>
        <v>Ghor</v>
      </c>
      <c r="F268" s="25">
        <f t="shared" si="26"/>
        <v>3840.6374198749627</v>
      </c>
      <c r="G268" s="25">
        <f t="shared" si="26"/>
        <v>3543.8926759432261</v>
      </c>
      <c r="H268" s="25">
        <f t="shared" si="26"/>
        <v>3840.6374198749627</v>
      </c>
      <c r="I268" s="25">
        <f t="shared" si="26"/>
        <v>4651.3591371754846</v>
      </c>
      <c r="J268" s="25">
        <f t="shared" si="26"/>
        <v>5758.8255984077432</v>
      </c>
      <c r="K268" s="25">
        <f t="shared" si="26"/>
        <v>6866.2920596400018</v>
      </c>
      <c r="L268" s="25">
        <f t="shared" si="26"/>
        <v>7677.0137769405237</v>
      </c>
      <c r="M268" s="25">
        <f t="shared" si="26"/>
        <v>7973.7585208722594</v>
      </c>
      <c r="N268" s="25">
        <f t="shared" si="26"/>
        <v>7677.0137769405237</v>
      </c>
      <c r="O268" s="25">
        <f t="shared" si="26"/>
        <v>6866.2920596400018</v>
      </c>
      <c r="P268" s="25">
        <f t="shared" si="26"/>
        <v>5758.8255984077432</v>
      </c>
      <c r="Q268" s="25">
        <f t="shared" si="26"/>
        <v>4651.3591371754846</v>
      </c>
      <c r="R268" s="25">
        <f>D268*AVERAGE(F159:Q159)/100*(Burden!$F$21+1)</f>
        <v>69105.907180892915</v>
      </c>
      <c r="S268" s="28"/>
      <c r="T268" s="8"/>
      <c r="U268" s="30">
        <f t="shared" si="27"/>
        <v>69105.907180892915</v>
      </c>
      <c r="V268" s="8"/>
      <c r="Y268" s="8"/>
      <c r="AC268" s="8"/>
      <c r="AD268" s="8"/>
      <c r="AE268" s="8"/>
      <c r="AF268" s="8"/>
      <c r="AG268" s="8"/>
      <c r="AH268" s="8"/>
      <c r="AI268" s="8"/>
      <c r="AJ268" s="8"/>
      <c r="AK268" s="8"/>
      <c r="AL268" s="8"/>
      <c r="AM268" s="8"/>
      <c r="AN268" s="8"/>
      <c r="AO268" s="8"/>
      <c r="AP268" s="8"/>
      <c r="AQ268" s="8"/>
      <c r="AR268" s="8"/>
      <c r="AS268" s="8"/>
      <c r="AT268" s="8"/>
      <c r="AU268" s="8"/>
      <c r="AV268" s="8"/>
      <c r="AW268" s="8"/>
      <c r="AX268" s="8"/>
      <c r="AY268" s="8"/>
      <c r="AZ268" s="8"/>
      <c r="BA268" s="8"/>
      <c r="BB268" s="8"/>
      <c r="BC268" s="8"/>
      <c r="BD268" s="8"/>
      <c r="BE268" s="8"/>
      <c r="BF268" s="8"/>
      <c r="BG268" s="8"/>
      <c r="BH268" s="8"/>
      <c r="BI268" s="8"/>
      <c r="BJ268" s="8"/>
      <c r="BK268" s="2"/>
      <c r="BL268" s="18"/>
      <c r="BM268" s="29"/>
      <c r="BN268" s="29"/>
      <c r="BO268" s="2"/>
      <c r="BP268" s="31"/>
      <c r="BQ268" s="29"/>
      <c r="BR268" s="8"/>
      <c r="BS268" s="8"/>
      <c r="BT268" s="8"/>
      <c r="BU268" s="8"/>
      <c r="BV268" s="8"/>
    </row>
    <row r="269" spans="2:77" x14ac:dyDescent="0.35">
      <c r="B269" s="120">
        <v>12</v>
      </c>
      <c r="D269" s="25">
        <f>Calculations!D17*(Burden!F$20)</f>
        <v>517882.53959999996</v>
      </c>
      <c r="E269" s="126" t="str">
        <f t="shared" si="25"/>
        <v>Helmand</v>
      </c>
      <c r="F269" s="25">
        <f t="shared" si="26"/>
        <v>1882.8930931241914</v>
      </c>
      <c r="G269" s="25">
        <f t="shared" si="26"/>
        <v>1737.4123909161281</v>
      </c>
      <c r="H269" s="25">
        <f t="shared" si="26"/>
        <v>1882.8930931241914</v>
      </c>
      <c r="I269" s="25">
        <f t="shared" si="26"/>
        <v>2280.3537630774185</v>
      </c>
      <c r="J269" s="25">
        <f t="shared" si="26"/>
        <v>2823.2951352387086</v>
      </c>
      <c r="K269" s="25">
        <f t="shared" si="26"/>
        <v>3366.2365073999986</v>
      </c>
      <c r="L269" s="25">
        <f t="shared" si="26"/>
        <v>3763.6971773532259</v>
      </c>
      <c r="M269" s="25">
        <f t="shared" si="26"/>
        <v>3909.1778795612886</v>
      </c>
      <c r="N269" s="25">
        <f t="shared" si="26"/>
        <v>3763.6971773532259</v>
      </c>
      <c r="O269" s="25">
        <f t="shared" si="26"/>
        <v>3366.2365073999986</v>
      </c>
      <c r="P269" s="25">
        <f t="shared" si="26"/>
        <v>2823.2951352387086</v>
      </c>
      <c r="Q269" s="25">
        <f t="shared" si="26"/>
        <v>2280.3537630774185</v>
      </c>
      <c r="R269" s="25">
        <f>D269*AVERAGE(F160:Q160)/100*(Burden!$F$21+1)</f>
        <v>33879.541622864504</v>
      </c>
      <c r="S269" s="28"/>
      <c r="T269" s="8"/>
      <c r="U269" s="30">
        <f t="shared" si="27"/>
        <v>33879.541622864497</v>
      </c>
      <c r="V269" s="8"/>
      <c r="Y269" s="8"/>
      <c r="AB269" s="8"/>
      <c r="AC269" s="8"/>
      <c r="AD269" s="8"/>
      <c r="AE269" s="8"/>
      <c r="AF269" s="8"/>
      <c r="AG269" s="8"/>
      <c r="AH269" s="8"/>
      <c r="AI269" s="8"/>
      <c r="AJ269" s="8"/>
      <c r="AK269" s="8"/>
      <c r="AL269" s="8"/>
      <c r="AM269" s="8"/>
      <c r="AN269" s="8"/>
      <c r="AO269" s="8"/>
      <c r="AP269" s="8"/>
      <c r="AQ269" s="8"/>
      <c r="AR269" s="8"/>
      <c r="AS269" s="8"/>
      <c r="AT269" s="8"/>
      <c r="AU269" s="8"/>
      <c r="AV269" s="8"/>
      <c r="AW269" s="8"/>
      <c r="AX269" s="8"/>
      <c r="AY269" s="8"/>
      <c r="AZ269" s="8"/>
      <c r="BA269" s="8"/>
      <c r="BB269" s="8"/>
      <c r="BC269" s="8"/>
      <c r="BD269" s="8"/>
      <c r="BE269" s="8"/>
      <c r="BF269" s="8"/>
      <c r="BG269" s="8"/>
      <c r="BH269" s="8"/>
      <c r="BI269" s="8"/>
      <c r="BJ269" s="8"/>
      <c r="BK269" s="2"/>
      <c r="BL269" s="18"/>
      <c r="BM269" s="29"/>
      <c r="BN269" s="29"/>
      <c r="BO269" s="2"/>
      <c r="BP269" s="31"/>
      <c r="BQ269" s="29"/>
      <c r="BR269" s="8"/>
      <c r="BS269" s="8"/>
      <c r="BT269" s="8"/>
      <c r="BU269" s="8"/>
      <c r="BV269" s="8"/>
    </row>
    <row r="270" spans="2:77" x14ac:dyDescent="0.35">
      <c r="B270" s="120">
        <v>13</v>
      </c>
      <c r="D270" s="25">
        <f>Calculations!D18*(Burden!F$20)</f>
        <v>1062122.5116000001</v>
      </c>
      <c r="E270" s="126" t="str">
        <f t="shared" si="25"/>
        <v>Hirat</v>
      </c>
      <c r="F270" s="25">
        <f t="shared" si="26"/>
        <v>4376.4973457361075</v>
      </c>
      <c r="G270" s="25">
        <f t="shared" si="26"/>
        <v>4038.3496785135485</v>
      </c>
      <c r="H270" s="25">
        <f t="shared" si="26"/>
        <v>4376.4973457361075</v>
      </c>
      <c r="I270" s="25">
        <f t="shared" si="26"/>
        <v>5300.3339530490339</v>
      </c>
      <c r="J270" s="25">
        <f t="shared" si="26"/>
        <v>6562.3182275845174</v>
      </c>
      <c r="K270" s="25">
        <f t="shared" si="26"/>
        <v>7824.302502120001</v>
      </c>
      <c r="L270" s="25">
        <f t="shared" si="26"/>
        <v>8748.1391094329265</v>
      </c>
      <c r="M270" s="25">
        <f t="shared" si="26"/>
        <v>9086.2867766554846</v>
      </c>
      <c r="N270" s="25">
        <f t="shared" si="26"/>
        <v>8748.1391094329265</v>
      </c>
      <c r="O270" s="25">
        <f t="shared" si="26"/>
        <v>7824.302502120001</v>
      </c>
      <c r="P270" s="25">
        <f t="shared" si="26"/>
        <v>6562.3182275845174</v>
      </c>
      <c r="Q270" s="25">
        <f t="shared" si="26"/>
        <v>5300.3339530490339</v>
      </c>
      <c r="R270" s="25">
        <f>D270*AVERAGE(F161:Q161)/100*(Burden!$F$21+1)</f>
        <v>78747.818731014209</v>
      </c>
      <c r="S270" s="28"/>
      <c r="T270" s="8"/>
      <c r="U270" s="30">
        <f t="shared" si="27"/>
        <v>78747.818731014209</v>
      </c>
      <c r="V270" s="8"/>
      <c r="Y270" s="8"/>
      <c r="AB270" s="8"/>
      <c r="AC270" s="8"/>
      <c r="AD270" s="8"/>
      <c r="AE270" s="8"/>
      <c r="AF270" s="8"/>
      <c r="AG270" s="8"/>
      <c r="AH270" s="8"/>
      <c r="AI270" s="8"/>
      <c r="AJ270" s="8"/>
      <c r="AK270" s="8"/>
      <c r="AL270" s="8"/>
      <c r="AM270" s="8"/>
      <c r="AN270" s="8"/>
      <c r="AO270" s="8"/>
      <c r="AP270" s="8"/>
      <c r="AQ270" s="8"/>
      <c r="AR270" s="8"/>
      <c r="AS270" s="8"/>
      <c r="AT270" s="8"/>
      <c r="AU270" s="8"/>
      <c r="AV270" s="8"/>
      <c r="AW270" s="8"/>
      <c r="AX270" s="8"/>
      <c r="AY270" s="8"/>
      <c r="AZ270" s="8"/>
      <c r="BA270" s="8"/>
      <c r="BB270" s="8"/>
      <c r="BC270" s="8"/>
      <c r="BD270" s="8"/>
      <c r="BE270" s="8"/>
      <c r="BF270" s="8"/>
      <c r="BG270" s="8"/>
      <c r="BH270" s="8"/>
      <c r="BI270" s="8"/>
      <c r="BJ270" s="8"/>
      <c r="BK270" s="2"/>
      <c r="BL270" s="18"/>
      <c r="BM270" s="29"/>
      <c r="BN270" s="29"/>
      <c r="BO270" s="2"/>
      <c r="BP270" s="78"/>
      <c r="BQ270" s="29"/>
      <c r="BR270" s="8"/>
      <c r="BS270" s="8"/>
      <c r="BT270" s="8"/>
      <c r="BU270" s="8"/>
      <c r="BV270" s="8"/>
    </row>
    <row r="271" spans="2:77" x14ac:dyDescent="0.35">
      <c r="B271" s="120">
        <v>14</v>
      </c>
      <c r="D271" s="25">
        <f>Calculations!D19*(Burden!F$20)</f>
        <v>302884.92</v>
      </c>
      <c r="E271" s="126" t="str">
        <f t="shared" si="25"/>
        <v>Jawzjan</v>
      </c>
      <c r="F271" s="25">
        <f t="shared" si="26"/>
        <v>680.8372158361401</v>
      </c>
      <c r="G271" s="25">
        <f t="shared" si="26"/>
        <v>628.23270174507297</v>
      </c>
      <c r="H271" s="25">
        <f t="shared" si="26"/>
        <v>680.8372158361401</v>
      </c>
      <c r="I271" s="25">
        <f t="shared" si="26"/>
        <v>824.55542104040842</v>
      </c>
      <c r="J271" s="25">
        <f t="shared" si="26"/>
        <v>1020.8781403357438</v>
      </c>
      <c r="K271" s="25">
        <f t="shared" si="26"/>
        <v>1217.2008596310791</v>
      </c>
      <c r="L271" s="25">
        <f t="shared" si="26"/>
        <v>1360.9190648353474</v>
      </c>
      <c r="M271" s="25">
        <f t="shared" si="26"/>
        <v>1413.5235789264143</v>
      </c>
      <c r="N271" s="25">
        <f t="shared" si="26"/>
        <v>1360.9190648353474</v>
      </c>
      <c r="O271" s="25">
        <f t="shared" si="26"/>
        <v>1217.2008596310791</v>
      </c>
      <c r="P271" s="25">
        <f t="shared" si="26"/>
        <v>1020.8781403357438</v>
      </c>
      <c r="Q271" s="25">
        <f t="shared" si="26"/>
        <v>824.55542104040842</v>
      </c>
      <c r="R271" s="25">
        <f>D271*AVERAGE(F162:Q162)/100*(Burden!$F$21+1)</f>
        <v>12250.537684028925</v>
      </c>
      <c r="S271" s="28"/>
      <c r="T271" s="8"/>
      <c r="U271" s="30">
        <f t="shared" si="27"/>
        <v>12250.537684028925</v>
      </c>
      <c r="V271" s="8"/>
      <c r="Y271" s="8"/>
      <c r="AB271" s="8"/>
      <c r="AC271" s="8"/>
      <c r="AD271" s="8"/>
      <c r="AE271" s="8"/>
      <c r="AF271" s="8"/>
      <c r="AG271" s="8"/>
      <c r="AH271" s="8"/>
      <c r="AI271" s="8"/>
      <c r="AJ271" s="8"/>
      <c r="AK271" s="8"/>
      <c r="AL271" s="8"/>
      <c r="AM271" s="8"/>
      <c r="AN271" s="8"/>
      <c r="AO271" s="8"/>
      <c r="AP271" s="8"/>
      <c r="AQ271" s="8"/>
      <c r="AR271" s="8"/>
      <c r="AS271" s="8"/>
      <c r="AT271" s="8"/>
      <c r="AU271" s="8"/>
      <c r="AV271" s="8"/>
      <c r="AW271" s="8"/>
      <c r="AX271" s="8"/>
      <c r="AY271" s="8"/>
      <c r="AZ271" s="8"/>
      <c r="BA271" s="8"/>
      <c r="BB271" s="8"/>
      <c r="BC271" s="8"/>
      <c r="BD271" s="8"/>
      <c r="BE271" s="8"/>
      <c r="BF271" s="8"/>
      <c r="BG271" s="8"/>
      <c r="BH271" s="8"/>
      <c r="BI271" s="8"/>
      <c r="BJ271" s="8"/>
      <c r="BK271" s="2"/>
      <c r="BL271" s="18"/>
      <c r="BM271" s="29"/>
      <c r="BN271" s="29"/>
      <c r="BO271" s="2"/>
      <c r="BP271" s="31"/>
      <c r="BQ271" s="29"/>
      <c r="BR271" s="2"/>
      <c r="BS271" s="8"/>
      <c r="BT271" s="8"/>
      <c r="BU271" s="8"/>
      <c r="BV271" s="8"/>
    </row>
    <row r="272" spans="2:77" x14ac:dyDescent="0.35">
      <c r="B272" s="120">
        <v>15</v>
      </c>
      <c r="D272" s="25">
        <f>Calculations!D20*(Burden!F$20)</f>
        <v>2491663.8744000001</v>
      </c>
      <c r="E272" s="126" t="str">
        <f t="shared" si="25"/>
        <v>Kabul</v>
      </c>
      <c r="F272" s="25">
        <f t="shared" si="26"/>
        <v>5457.0231973575574</v>
      </c>
      <c r="G272" s="25">
        <f t="shared" si="26"/>
        <v>5035.3892928006062</v>
      </c>
      <c r="H272" s="25">
        <f t="shared" si="26"/>
        <v>5457.0231973575574</v>
      </c>
      <c r="I272" s="25">
        <f t="shared" si="26"/>
        <v>6608.9484468007959</v>
      </c>
      <c r="J272" s="25">
        <f t="shared" si="26"/>
        <v>8182.5076008009855</v>
      </c>
      <c r="K272" s="25">
        <f t="shared" si="26"/>
        <v>9756.0667548011752</v>
      </c>
      <c r="L272" s="25">
        <f t="shared" si="26"/>
        <v>10907.992004244414</v>
      </c>
      <c r="M272" s="25">
        <f t="shared" si="26"/>
        <v>11329.625908801365</v>
      </c>
      <c r="N272" s="25">
        <f t="shared" si="26"/>
        <v>10907.992004244414</v>
      </c>
      <c r="O272" s="25">
        <f t="shared" si="26"/>
        <v>9756.0667548011752</v>
      </c>
      <c r="P272" s="25">
        <f t="shared" si="26"/>
        <v>8182.5076008009855</v>
      </c>
      <c r="Q272" s="25">
        <f t="shared" si="26"/>
        <v>6608.9484468007959</v>
      </c>
      <c r="R272" s="25">
        <f>D272*AVERAGE(F163:Q163)/100*(Burden!$F$21+1)</f>
        <v>98190.091209611826</v>
      </c>
      <c r="S272" s="28"/>
      <c r="T272" s="8"/>
      <c r="U272" s="30">
        <f t="shared" si="27"/>
        <v>98190.091209611841</v>
      </c>
      <c r="V272" s="8"/>
      <c r="Y272" s="8"/>
      <c r="AB272" s="8"/>
      <c r="AC272" s="8"/>
      <c r="AD272" s="8"/>
      <c r="AE272" s="8"/>
      <c r="AF272" s="8"/>
      <c r="AG272" s="8"/>
      <c r="AH272" s="8"/>
      <c r="AI272" s="8"/>
      <c r="AJ272" s="8"/>
      <c r="AK272" s="8"/>
      <c r="AL272" s="8"/>
      <c r="AM272" s="8"/>
      <c r="AN272" s="8"/>
      <c r="AO272" s="8"/>
      <c r="AP272" s="8"/>
      <c r="AQ272" s="8"/>
      <c r="AR272" s="8"/>
      <c r="AS272" s="8"/>
      <c r="AT272" s="8"/>
      <c r="AU272" s="8"/>
      <c r="AV272" s="8"/>
      <c r="AW272" s="8"/>
      <c r="AX272" s="8"/>
      <c r="AY272" s="8"/>
      <c r="AZ272" s="8"/>
      <c r="BA272" s="8"/>
      <c r="BB272" s="8"/>
      <c r="BC272" s="8"/>
      <c r="BD272" s="8"/>
      <c r="BE272" s="8"/>
      <c r="BF272" s="8"/>
      <c r="BG272" s="8"/>
      <c r="BH272" s="8"/>
      <c r="BI272" s="8"/>
      <c r="BJ272" s="8"/>
      <c r="BK272" s="8"/>
      <c r="BL272" s="8"/>
      <c r="BM272" s="8"/>
      <c r="BN272" s="8"/>
      <c r="BO272" s="8"/>
      <c r="BP272" s="8"/>
      <c r="BQ272" s="8"/>
      <c r="BR272" s="8"/>
      <c r="BS272" s="8"/>
      <c r="BT272" s="8"/>
      <c r="BU272" s="8"/>
      <c r="BV272" s="8"/>
    </row>
    <row r="273" spans="2:77" x14ac:dyDescent="0.35">
      <c r="B273" s="120">
        <v>16</v>
      </c>
      <c r="D273" s="25">
        <f>Calculations!D21*(Burden!F$20)</f>
        <v>690034.52879999997</v>
      </c>
      <c r="E273" s="126" t="str">
        <f t="shared" si="25"/>
        <v>Kandahar</v>
      </c>
      <c r="F273" s="25">
        <f t="shared" si="26"/>
        <v>5017.5904725355085</v>
      </c>
      <c r="G273" s="25">
        <f t="shared" si="26"/>
        <v>4629.9090964645156</v>
      </c>
      <c r="H273" s="25">
        <f t="shared" si="26"/>
        <v>5017.5904725355085</v>
      </c>
      <c r="I273" s="25">
        <f t="shared" si="26"/>
        <v>6076.7556891096783</v>
      </c>
      <c r="J273" s="25">
        <f t="shared" si="26"/>
        <v>7523.6022817548392</v>
      </c>
      <c r="K273" s="25">
        <f t="shared" si="26"/>
        <v>8970.4488744000009</v>
      </c>
      <c r="L273" s="25">
        <f t="shared" si="26"/>
        <v>10029.61409097417</v>
      </c>
      <c r="M273" s="25">
        <f t="shared" si="26"/>
        <v>10417.295467045162</v>
      </c>
      <c r="N273" s="25">
        <f t="shared" si="26"/>
        <v>10029.61409097417</v>
      </c>
      <c r="O273" s="25">
        <f t="shared" si="26"/>
        <v>8970.4488744000009</v>
      </c>
      <c r="P273" s="25">
        <f t="shared" si="26"/>
        <v>7523.6022817548392</v>
      </c>
      <c r="Q273" s="25">
        <f t="shared" si="26"/>
        <v>6076.7556891096783</v>
      </c>
      <c r="R273" s="25">
        <f>D273*AVERAGE(F164:Q164)/100*(Burden!$F$21+1)</f>
        <v>90283.227381058066</v>
      </c>
      <c r="S273" s="28"/>
      <c r="T273" s="8"/>
      <c r="U273" s="30">
        <f t="shared" si="27"/>
        <v>90283.227381058052</v>
      </c>
      <c r="Y273" s="8"/>
      <c r="AB273" s="8"/>
      <c r="AC273" s="8"/>
      <c r="AD273" s="8"/>
      <c r="AE273" s="8"/>
      <c r="AF273" s="8"/>
      <c r="AG273" s="8"/>
      <c r="AH273" s="8"/>
      <c r="AI273" s="8"/>
      <c r="AJ273" s="8"/>
      <c r="AK273" s="8"/>
      <c r="AL273" s="8"/>
      <c r="AM273" s="8"/>
      <c r="AN273" s="8"/>
      <c r="AO273" s="8"/>
      <c r="AP273" s="8"/>
      <c r="AQ273" s="8"/>
      <c r="AR273" s="8"/>
      <c r="AS273" s="8"/>
      <c r="AT273" s="8"/>
      <c r="AU273" s="8"/>
      <c r="AV273" s="8"/>
      <c r="AW273" s="8"/>
      <c r="AX273" s="8"/>
      <c r="AY273" s="8"/>
      <c r="AZ273" s="8"/>
      <c r="BA273" s="8"/>
      <c r="BB273" s="8"/>
      <c r="BC273" s="8"/>
      <c r="BD273" s="8"/>
      <c r="BE273" s="8"/>
      <c r="BF273" s="8"/>
      <c r="BG273" s="8"/>
      <c r="BH273" s="8"/>
      <c r="BI273" s="8"/>
      <c r="BJ273" s="8"/>
      <c r="BK273" s="2"/>
      <c r="BL273" s="2"/>
      <c r="BM273" s="2"/>
      <c r="BN273" s="2"/>
      <c r="BO273" s="2"/>
      <c r="BP273" s="8"/>
      <c r="BQ273" s="8"/>
      <c r="BR273" s="8"/>
      <c r="BS273" s="8"/>
      <c r="BT273" s="8"/>
      <c r="BU273" s="8"/>
      <c r="BV273" s="8"/>
    </row>
    <row r="274" spans="2:77" x14ac:dyDescent="0.35">
      <c r="B274" s="120">
        <v>17</v>
      </c>
      <c r="D274" s="25">
        <f>Calculations!D22*(Burden!F$20)</f>
        <v>246893.34600000002</v>
      </c>
      <c r="E274" s="126" t="str">
        <f t="shared" si="25"/>
        <v>Kapisa</v>
      </c>
      <c r="F274" s="25">
        <f t="shared" si="26"/>
        <v>594.26771638511786</v>
      </c>
      <c r="G274" s="25">
        <f t="shared" si="26"/>
        <v>548.3519471919559</v>
      </c>
      <c r="H274" s="25">
        <f t="shared" si="26"/>
        <v>594.26771638511786</v>
      </c>
      <c r="I274" s="25">
        <f t="shared" si="26"/>
        <v>719.71193068944217</v>
      </c>
      <c r="J274" s="25">
        <f t="shared" si="26"/>
        <v>891.07191418692844</v>
      </c>
      <c r="K274" s="25">
        <f t="shared" si="26"/>
        <v>1062.4318976844147</v>
      </c>
      <c r="L274" s="25">
        <f t="shared" si="26"/>
        <v>1187.876111988739</v>
      </c>
      <c r="M274" s="25">
        <f t="shared" si="26"/>
        <v>1233.7918811819009</v>
      </c>
      <c r="N274" s="25">
        <f t="shared" si="26"/>
        <v>1187.876111988739</v>
      </c>
      <c r="O274" s="25">
        <f t="shared" si="26"/>
        <v>1062.4318976844147</v>
      </c>
      <c r="P274" s="25">
        <f t="shared" si="26"/>
        <v>891.07191418692844</v>
      </c>
      <c r="Q274" s="25">
        <f t="shared" si="26"/>
        <v>719.71193068944217</v>
      </c>
      <c r="R274" s="25">
        <f>D274*AVERAGE(F165:Q165)/100*(Burden!$F$21+1)</f>
        <v>10692.862970243141</v>
      </c>
      <c r="S274" s="28"/>
      <c r="T274" s="8"/>
      <c r="U274" s="30">
        <f t="shared" si="27"/>
        <v>10692.862970243143</v>
      </c>
      <c r="Y274" s="2"/>
      <c r="AB274" s="2"/>
      <c r="AC274" s="2"/>
      <c r="AD274" s="2"/>
      <c r="AE274" s="2"/>
      <c r="AF274" s="2"/>
      <c r="AG274" s="2"/>
      <c r="AH274" s="2"/>
      <c r="AI274" s="2"/>
      <c r="AJ274" s="2"/>
      <c r="AK274" s="2"/>
      <c r="AL274" s="2"/>
      <c r="AM274" s="2"/>
      <c r="AN274" s="2"/>
      <c r="AO274" s="2"/>
      <c r="AP274" s="2"/>
      <c r="AQ274" s="2"/>
      <c r="AR274" s="2"/>
      <c r="AS274" s="2"/>
      <c r="AT274" s="2"/>
      <c r="AU274" s="2"/>
      <c r="AV274" s="2"/>
      <c r="AW274" s="2"/>
      <c r="AX274" s="2"/>
      <c r="AY274" s="2"/>
      <c r="AZ274" s="2"/>
      <c r="BA274" s="2"/>
      <c r="BB274" s="2"/>
      <c r="BC274" s="2"/>
      <c r="BD274" s="2"/>
      <c r="BE274" s="2"/>
      <c r="BF274" s="2"/>
      <c r="BG274" s="2"/>
      <c r="BH274" s="2"/>
      <c r="BI274" s="2"/>
      <c r="BJ274" s="2"/>
      <c r="BK274" s="2"/>
      <c r="BL274" s="2"/>
      <c r="BM274" s="2"/>
      <c r="BN274" s="2"/>
      <c r="BO274" s="2"/>
      <c r="BP274" s="8"/>
      <c r="BQ274" s="8"/>
      <c r="BR274" s="8"/>
      <c r="BS274" s="8"/>
      <c r="BT274" s="8"/>
      <c r="BU274" s="8"/>
      <c r="BV274" s="8"/>
    </row>
    <row r="275" spans="2:77" x14ac:dyDescent="0.35">
      <c r="B275" s="120">
        <v>18</v>
      </c>
      <c r="C275" s="23"/>
      <c r="D275" s="25">
        <f>Calculations!D23*(Burden!F$20)</f>
        <v>321708.51</v>
      </c>
      <c r="E275" s="126" t="str">
        <f t="shared" si="25"/>
        <v>Khost</v>
      </c>
      <c r="F275" s="25">
        <f t="shared" si="26"/>
        <v>1169.6527400713994</v>
      </c>
      <c r="G275" s="25">
        <f t="shared" si="26"/>
        <v>1079.2801625806449</v>
      </c>
      <c r="H275" s="25">
        <f t="shared" si="26"/>
        <v>1169.6527400713994</v>
      </c>
      <c r="I275" s="25">
        <f t="shared" si="26"/>
        <v>1416.5552133870965</v>
      </c>
      <c r="J275" s="25">
        <f t="shared" si="26"/>
        <v>1753.8302641935481</v>
      </c>
      <c r="K275" s="25">
        <f t="shared" si="26"/>
        <v>2091.1053149999998</v>
      </c>
      <c r="L275" s="25">
        <f t="shared" si="26"/>
        <v>2338.0077883156969</v>
      </c>
      <c r="M275" s="25">
        <f t="shared" si="26"/>
        <v>2428.3803658064512</v>
      </c>
      <c r="N275" s="25">
        <f t="shared" si="26"/>
        <v>2338.0077883156969</v>
      </c>
      <c r="O275" s="25">
        <f t="shared" si="26"/>
        <v>2091.1053149999998</v>
      </c>
      <c r="P275" s="25">
        <f t="shared" si="26"/>
        <v>1753.8302641935481</v>
      </c>
      <c r="Q275" s="25">
        <f t="shared" si="26"/>
        <v>1416.5552133870965</v>
      </c>
      <c r="R275" s="25">
        <f>D275*AVERAGE(F166:Q166)/100*(Burden!$F$21+1)</f>
        <v>21045.963170322579</v>
      </c>
      <c r="S275" s="28"/>
      <c r="T275" s="8"/>
      <c r="U275" s="30">
        <f t="shared" si="27"/>
        <v>21045.963170322575</v>
      </c>
      <c r="Y275" s="2"/>
      <c r="AB275" s="2"/>
      <c r="AC275" s="2"/>
      <c r="AD275" s="2"/>
      <c r="AE275" s="2"/>
      <c r="AF275" s="2"/>
      <c r="AG275" s="2"/>
      <c r="AH275" s="2"/>
      <c r="AI275" s="2"/>
      <c r="AJ275" s="2"/>
      <c r="AK275" s="2"/>
      <c r="AL275" s="2"/>
      <c r="AM275" s="2"/>
      <c r="AN275" s="2"/>
      <c r="AO275" s="2"/>
      <c r="AP275" s="2"/>
      <c r="AQ275" s="2"/>
      <c r="AR275" s="2"/>
      <c r="AS275" s="2"/>
      <c r="AT275" s="2"/>
      <c r="AU275" s="2"/>
      <c r="AV275" s="2"/>
      <c r="AW275" s="2"/>
      <c r="AX275" s="2"/>
      <c r="AY275" s="2"/>
      <c r="AZ275" s="2"/>
      <c r="BA275" s="2"/>
      <c r="BB275" s="2"/>
      <c r="BC275" s="2"/>
      <c r="BD275" s="2"/>
      <c r="BE275" s="2"/>
      <c r="BF275" s="2"/>
      <c r="BG275" s="2"/>
      <c r="BH275" s="2"/>
      <c r="BI275" s="2"/>
      <c r="BJ275" s="2"/>
      <c r="BK275" s="2"/>
      <c r="BL275" s="2"/>
      <c r="BM275" s="2"/>
      <c r="BN275" s="2"/>
      <c r="BO275" s="2"/>
      <c r="BP275" s="2"/>
      <c r="BQ275" s="2"/>
      <c r="BR275" s="2"/>
      <c r="BS275" s="2"/>
      <c r="BT275" s="8"/>
      <c r="BU275" s="8"/>
      <c r="BV275" s="8"/>
    </row>
    <row r="276" spans="2:77" x14ac:dyDescent="0.35">
      <c r="B276" s="120">
        <v>19</v>
      </c>
      <c r="C276" s="23"/>
      <c r="D276" s="25">
        <f>Calculations!D24*(Burden!F$20)</f>
        <v>252338.00399999999</v>
      </c>
      <c r="E276" s="126" t="str">
        <f t="shared" si="25"/>
        <v>Kunar</v>
      </c>
      <c r="F276" s="25">
        <f t="shared" si="26"/>
        <v>1192.6703124625831</v>
      </c>
      <c r="G276" s="25">
        <f t="shared" si="26"/>
        <v>1100.5192948645158</v>
      </c>
      <c r="H276" s="25">
        <f t="shared" si="26"/>
        <v>1192.6703124625831</v>
      </c>
      <c r="I276" s="25">
        <f t="shared" si="26"/>
        <v>1444.4315745096771</v>
      </c>
      <c r="J276" s="25">
        <f t="shared" si="26"/>
        <v>1788.3438541548383</v>
      </c>
      <c r="K276" s="25">
        <f t="shared" si="26"/>
        <v>2132.2561337999996</v>
      </c>
      <c r="L276" s="25">
        <f t="shared" si="26"/>
        <v>2384.0173958470937</v>
      </c>
      <c r="M276" s="25">
        <f t="shared" si="26"/>
        <v>2476.1684134451607</v>
      </c>
      <c r="N276" s="25">
        <f t="shared" si="26"/>
        <v>2384.0173958470937</v>
      </c>
      <c r="O276" s="25">
        <f t="shared" si="26"/>
        <v>2132.2561337999996</v>
      </c>
      <c r="P276" s="25">
        <f t="shared" si="26"/>
        <v>1788.3438541548383</v>
      </c>
      <c r="Q276" s="25">
        <f t="shared" si="26"/>
        <v>1444.4315745096771</v>
      </c>
      <c r="R276" s="25">
        <f>D276*AVERAGE(F167:Q167)/100*(Burden!$F$21+1)</f>
        <v>21460.126249858058</v>
      </c>
      <c r="S276" s="28"/>
      <c r="T276" s="8"/>
      <c r="U276" s="30">
        <f t="shared" si="27"/>
        <v>21460.126249858058</v>
      </c>
      <c r="V276" s="2"/>
      <c r="Y276" s="2"/>
      <c r="AB276" s="2"/>
      <c r="AC276" s="2"/>
      <c r="AD276" s="2"/>
      <c r="AE276" s="2"/>
      <c r="AF276" s="2"/>
      <c r="AG276" s="2"/>
      <c r="AH276" s="2"/>
      <c r="AI276" s="2"/>
      <c r="AJ276" s="2"/>
      <c r="AK276" s="2"/>
      <c r="AL276" s="2"/>
      <c r="AM276" s="2"/>
      <c r="AN276" s="2"/>
      <c r="AO276" s="2"/>
      <c r="AP276" s="2"/>
      <c r="AQ276" s="2"/>
      <c r="AR276" s="2"/>
      <c r="AS276" s="2"/>
      <c r="AT276" s="2"/>
      <c r="AU276" s="2"/>
      <c r="AV276" s="2"/>
      <c r="AW276" s="2"/>
      <c r="AX276" s="2"/>
      <c r="AY276" s="2"/>
      <c r="AZ276" s="2"/>
      <c r="BA276" s="2"/>
      <c r="BB276" s="2"/>
      <c r="BC276" s="2"/>
      <c r="BD276" s="2"/>
      <c r="BE276" s="2"/>
      <c r="BF276" s="2"/>
      <c r="BG276" s="2"/>
      <c r="BH276" s="2"/>
      <c r="BI276" s="2"/>
      <c r="BJ276" s="2"/>
      <c r="BK276" s="2"/>
      <c r="BL276" s="2"/>
      <c r="BM276" s="2"/>
      <c r="BN276" s="8"/>
      <c r="BO276" s="8"/>
      <c r="BP276" s="8"/>
      <c r="BQ276" s="8"/>
      <c r="BR276" s="8"/>
      <c r="BS276" s="8"/>
      <c r="BT276" s="8"/>
      <c r="BU276" s="8"/>
      <c r="BV276" s="8"/>
    </row>
    <row r="277" spans="2:77" x14ac:dyDescent="0.35">
      <c r="B277" s="120">
        <v>20</v>
      </c>
      <c r="C277" s="8"/>
      <c r="D277" s="25">
        <f>Calculations!D25*(Burden!F$20)</f>
        <v>567033.72839999991</v>
      </c>
      <c r="E277" s="126" t="str">
        <f t="shared" si="25"/>
        <v>Kunduz</v>
      </c>
      <c r="F277" s="25">
        <f t="shared" si="26"/>
        <v>1732.5646774017214</v>
      </c>
      <c r="G277" s="25">
        <f t="shared" si="26"/>
        <v>1598.6990177900718</v>
      </c>
      <c r="H277" s="25">
        <f t="shared" si="26"/>
        <v>1732.5646774017214</v>
      </c>
      <c r="I277" s="25">
        <f t="shared" si="26"/>
        <v>2098.2924608494695</v>
      </c>
      <c r="J277" s="25">
        <f t="shared" si="26"/>
        <v>2597.885903908867</v>
      </c>
      <c r="K277" s="25">
        <f t="shared" si="26"/>
        <v>3097.4793469682645</v>
      </c>
      <c r="L277" s="25">
        <f t="shared" si="26"/>
        <v>3463.2071304160127</v>
      </c>
      <c r="M277" s="25">
        <f t="shared" si="26"/>
        <v>3597.072790027662</v>
      </c>
      <c r="N277" s="25">
        <f t="shared" ref="H277:Q298" si="28">$R277/12*N$252</f>
        <v>3463.2071304160127</v>
      </c>
      <c r="O277" s="25">
        <f t="shared" si="28"/>
        <v>3097.4793469682645</v>
      </c>
      <c r="P277" s="25">
        <f t="shared" si="28"/>
        <v>2597.885903908867</v>
      </c>
      <c r="Q277" s="25">
        <f t="shared" si="28"/>
        <v>2098.2924608494695</v>
      </c>
      <c r="R277" s="25">
        <f>D277*AVERAGE(F168:Q168)/100*(Burden!$F$21+1)</f>
        <v>31174.630846906402</v>
      </c>
      <c r="S277" s="28"/>
      <c r="T277" s="8"/>
      <c r="U277" s="30">
        <f t="shared" si="27"/>
        <v>31174.630846906402</v>
      </c>
      <c r="V277" s="2"/>
      <c r="Y277" s="2"/>
      <c r="AB277" s="2"/>
      <c r="AC277" s="2"/>
      <c r="AD277" s="2"/>
      <c r="AE277" s="2"/>
      <c r="AF277" s="2"/>
      <c r="AG277" s="2"/>
      <c r="AH277" s="2"/>
      <c r="AI277" s="2"/>
      <c r="AJ277" s="2"/>
      <c r="AK277" s="2"/>
      <c r="AL277" s="2"/>
      <c r="AM277" s="2"/>
      <c r="AN277" s="2"/>
      <c r="AO277" s="2"/>
      <c r="AP277" s="2"/>
      <c r="AQ277" s="2"/>
      <c r="AR277" s="2"/>
      <c r="AS277" s="2"/>
      <c r="AT277" s="2"/>
      <c r="AU277" s="2"/>
      <c r="AV277" s="2"/>
      <c r="AW277" s="2"/>
      <c r="AX277" s="2"/>
      <c r="AY277" s="2"/>
      <c r="AZ277" s="2"/>
      <c r="BA277" s="2"/>
      <c r="BB277" s="2"/>
      <c r="BC277" s="2"/>
      <c r="BD277" s="2"/>
      <c r="BE277" s="2"/>
      <c r="BF277" s="2"/>
      <c r="BG277" s="2"/>
      <c r="BH277" s="2"/>
      <c r="BI277" s="2"/>
      <c r="BJ277" s="2"/>
      <c r="BK277" s="2"/>
      <c r="BL277" s="2"/>
      <c r="BM277" s="2"/>
      <c r="BN277" s="2"/>
      <c r="BO277" s="2"/>
      <c r="BP277" s="8"/>
      <c r="BQ277" s="8"/>
      <c r="BR277" s="8"/>
      <c r="BS277" s="8"/>
      <c r="BT277" s="8"/>
      <c r="BU277" s="8"/>
      <c r="BV277" s="8"/>
    </row>
    <row r="278" spans="2:77" x14ac:dyDescent="0.35">
      <c r="B278" s="120">
        <v>21</v>
      </c>
      <c r="C278" s="2"/>
      <c r="D278" s="25">
        <f>Calculations!D26*(Burden!F$20)</f>
        <v>249469.4376</v>
      </c>
      <c r="E278" s="126" t="str">
        <f t="shared" si="25"/>
        <v>Laghman</v>
      </c>
      <c r="F278" s="25">
        <f t="shared" ref="F278:G341" si="29">$R278/12*F$252</f>
        <v>1662.8503878568113</v>
      </c>
      <c r="G278" s="25">
        <f t="shared" si="29"/>
        <v>1534.371164593548</v>
      </c>
      <c r="H278" s="25">
        <f t="shared" si="28"/>
        <v>1662.8503878568113</v>
      </c>
      <c r="I278" s="25">
        <f t="shared" si="28"/>
        <v>2013.862153529032</v>
      </c>
      <c r="J278" s="25">
        <f t="shared" si="28"/>
        <v>2493.3531424645157</v>
      </c>
      <c r="K278" s="25">
        <f t="shared" si="28"/>
        <v>2972.8441313999992</v>
      </c>
      <c r="L278" s="25">
        <f t="shared" si="28"/>
        <v>3323.8558970722202</v>
      </c>
      <c r="M278" s="25">
        <f t="shared" si="28"/>
        <v>3452.3351203354832</v>
      </c>
      <c r="N278" s="25">
        <f t="shared" si="28"/>
        <v>3323.8558970722202</v>
      </c>
      <c r="O278" s="25">
        <f t="shared" si="28"/>
        <v>2972.8441313999992</v>
      </c>
      <c r="P278" s="25">
        <f t="shared" si="28"/>
        <v>2493.3531424645157</v>
      </c>
      <c r="Q278" s="25">
        <f t="shared" si="28"/>
        <v>2013.862153529032</v>
      </c>
      <c r="R278" s="25">
        <f>D278*AVERAGE(F169:Q169)/100*(Burden!$F$21+1)</f>
        <v>29920.23770957419</v>
      </c>
      <c r="S278" s="28"/>
      <c r="T278" s="8"/>
      <c r="U278" s="30">
        <f t="shared" si="27"/>
        <v>29920.23770957419</v>
      </c>
      <c r="V278" s="8"/>
      <c r="Y278" s="2"/>
      <c r="AB278" s="2"/>
      <c r="AC278" s="2"/>
      <c r="AD278" s="2"/>
      <c r="AE278" s="2"/>
      <c r="AF278" s="2"/>
      <c r="AG278" s="2"/>
      <c r="AH278" s="2"/>
      <c r="AI278" s="2"/>
      <c r="AJ278" s="2"/>
      <c r="AK278" s="2"/>
      <c r="AL278" s="2"/>
      <c r="AM278" s="2"/>
      <c r="AN278" s="2"/>
      <c r="AO278" s="2"/>
      <c r="AP278" s="2"/>
      <c r="AQ278" s="2"/>
      <c r="AR278" s="2"/>
      <c r="AS278" s="2"/>
      <c r="AT278" s="2"/>
      <c r="AU278" s="2"/>
      <c r="AV278" s="2"/>
      <c r="AW278" s="2"/>
      <c r="AX278" s="2"/>
      <c r="AY278" s="2"/>
      <c r="AZ278" s="2"/>
      <c r="BA278" s="2"/>
      <c r="BB278" s="2"/>
      <c r="BC278" s="2"/>
      <c r="BD278" s="2"/>
      <c r="BE278" s="2"/>
      <c r="BF278" s="2"/>
      <c r="BG278" s="2"/>
      <c r="BH278" s="2"/>
      <c r="BI278" s="2"/>
      <c r="BJ278" s="2"/>
      <c r="BK278" s="2"/>
      <c r="BL278" s="2"/>
      <c r="BM278" s="2"/>
      <c r="BN278" s="2"/>
      <c r="BO278" s="2"/>
      <c r="BP278" s="8"/>
      <c r="BQ278" s="8"/>
      <c r="BR278" s="8"/>
      <c r="BS278" s="8"/>
      <c r="BT278" s="8"/>
      <c r="BU278" s="8"/>
      <c r="BV278" s="8"/>
    </row>
    <row r="279" spans="2:77" x14ac:dyDescent="0.35">
      <c r="B279" s="120">
        <v>22</v>
      </c>
      <c r="C279" s="5"/>
      <c r="D279" s="25">
        <f>Calculations!D27*(Burden!F$20)</f>
        <v>219513.07800000001</v>
      </c>
      <c r="E279" s="126" t="str">
        <f t="shared" si="25"/>
        <v>Logar</v>
      </c>
      <c r="F279" s="25">
        <f t="shared" si="29"/>
        <v>274.41334715688697</v>
      </c>
      <c r="G279" s="25">
        <f t="shared" si="29"/>
        <v>253.21095038490211</v>
      </c>
      <c r="H279" s="25">
        <f t="shared" si="28"/>
        <v>274.41334715688697</v>
      </c>
      <c r="I279" s="25">
        <f t="shared" si="28"/>
        <v>332.33937238018405</v>
      </c>
      <c r="J279" s="25">
        <f t="shared" si="28"/>
        <v>411.46779437546599</v>
      </c>
      <c r="K279" s="25">
        <f t="shared" si="28"/>
        <v>490.59621637074792</v>
      </c>
      <c r="L279" s="25">
        <f t="shared" si="28"/>
        <v>548.522241594045</v>
      </c>
      <c r="M279" s="25">
        <f t="shared" si="28"/>
        <v>569.72463836602981</v>
      </c>
      <c r="N279" s="25">
        <f t="shared" si="28"/>
        <v>548.522241594045</v>
      </c>
      <c r="O279" s="25">
        <f t="shared" si="28"/>
        <v>490.59621637074792</v>
      </c>
      <c r="P279" s="25">
        <f t="shared" si="28"/>
        <v>411.46779437546599</v>
      </c>
      <c r="Q279" s="25">
        <f t="shared" si="28"/>
        <v>332.33937238018405</v>
      </c>
      <c r="R279" s="25">
        <f>D279*AVERAGE(F170:Q170)/100*(Burden!$F$21+1)</f>
        <v>4937.613532505592</v>
      </c>
      <c r="S279" s="28"/>
      <c r="T279" s="8"/>
      <c r="U279" s="30">
        <f t="shared" si="27"/>
        <v>4937.6135325055911</v>
      </c>
      <c r="V279" s="2"/>
      <c r="Y279" s="2"/>
      <c r="AB279" s="2"/>
      <c r="AC279" s="2"/>
      <c r="AD279" s="2"/>
      <c r="AE279" s="2"/>
      <c r="AF279" s="2"/>
      <c r="AG279" s="2"/>
      <c r="AH279" s="2"/>
      <c r="AI279" s="2"/>
      <c r="AJ279" s="2"/>
      <c r="AK279" s="2"/>
      <c r="AL279" s="2"/>
      <c r="AM279" s="2"/>
      <c r="AN279" s="2"/>
      <c r="AO279" s="2"/>
      <c r="AP279" s="2"/>
      <c r="AQ279" s="2"/>
      <c r="AR279" s="2"/>
      <c r="AS279" s="2"/>
      <c r="AT279" s="2"/>
      <c r="AU279" s="2"/>
      <c r="AV279" s="2"/>
      <c r="AW279" s="2"/>
      <c r="AX279" s="2"/>
      <c r="AY279" s="2"/>
      <c r="AZ279" s="2"/>
      <c r="BA279" s="2"/>
      <c r="BB279" s="2"/>
      <c r="BC279" s="2"/>
      <c r="BD279" s="2"/>
      <c r="BE279" s="2"/>
      <c r="BF279" s="2"/>
      <c r="BG279" s="2"/>
      <c r="BH279" s="2"/>
      <c r="BI279" s="2"/>
      <c r="BJ279" s="2"/>
      <c r="BK279" s="2"/>
      <c r="BL279" s="2"/>
      <c r="BM279" s="2"/>
      <c r="BN279" s="8"/>
      <c r="BO279" s="8"/>
      <c r="BP279" s="8"/>
      <c r="BQ279" s="8"/>
      <c r="BR279" s="8"/>
      <c r="BS279" s="8"/>
      <c r="BT279" s="8"/>
      <c r="BU279" s="8"/>
      <c r="BV279" s="8"/>
    </row>
    <row r="280" spans="2:77" x14ac:dyDescent="0.35">
      <c r="B280" s="120">
        <v>23</v>
      </c>
      <c r="D280" s="25">
        <f>Calculations!D28*(Burden!F$20)</f>
        <v>851232.75839999993</v>
      </c>
      <c r="E280" s="126" t="str">
        <f t="shared" si="25"/>
        <v>Nangarhar</v>
      </c>
      <c r="F280" s="25">
        <f t="shared" si="29"/>
        <v>825.29925681364614</v>
      </c>
      <c r="G280" s="25">
        <f t="shared" si="29"/>
        <v>761.5329623535481</v>
      </c>
      <c r="H280" s="25">
        <f t="shared" si="28"/>
        <v>825.29925681364614</v>
      </c>
      <c r="I280" s="25">
        <f t="shared" si="28"/>
        <v>999.51201308903194</v>
      </c>
      <c r="J280" s="25">
        <f t="shared" si="28"/>
        <v>1237.4910638245158</v>
      </c>
      <c r="K280" s="25">
        <f t="shared" si="28"/>
        <v>1475.4701145599995</v>
      </c>
      <c r="L280" s="25">
        <f t="shared" si="28"/>
        <v>1649.6828708353855</v>
      </c>
      <c r="M280" s="25">
        <f t="shared" si="28"/>
        <v>1713.4491652954835</v>
      </c>
      <c r="N280" s="25">
        <f t="shared" si="28"/>
        <v>1649.6828708353855</v>
      </c>
      <c r="O280" s="25">
        <f t="shared" si="28"/>
        <v>1475.4701145599995</v>
      </c>
      <c r="P280" s="25">
        <f t="shared" si="28"/>
        <v>1237.4910638245158</v>
      </c>
      <c r="Q280" s="25">
        <f t="shared" si="28"/>
        <v>999.51201308903194</v>
      </c>
      <c r="R280" s="25">
        <f>D280*AVERAGE(F171:Q171)/100*(Burden!$F$21+1)</f>
        <v>14849.89276589419</v>
      </c>
      <c r="S280" s="28"/>
      <c r="T280" s="8"/>
      <c r="U280" s="30">
        <f t="shared" si="27"/>
        <v>14849.89276589419</v>
      </c>
      <c r="V280" s="2"/>
      <c r="Y280" s="2"/>
      <c r="AB280" s="2"/>
      <c r="AC280" s="2"/>
      <c r="AD280" s="2"/>
      <c r="AE280" s="2"/>
      <c r="AF280" s="2"/>
      <c r="AG280" s="2"/>
      <c r="AH280" s="2"/>
      <c r="AI280" s="2"/>
      <c r="AJ280" s="2"/>
      <c r="AK280" s="2"/>
      <c r="AL280" s="2"/>
      <c r="AM280" s="2"/>
      <c r="AN280" s="2"/>
      <c r="AO280" s="2"/>
      <c r="AP280" s="2"/>
      <c r="AQ280" s="2"/>
      <c r="AR280" s="2"/>
      <c r="AS280" s="2"/>
      <c r="AT280" s="2"/>
      <c r="AU280" s="2"/>
      <c r="AV280" s="2"/>
      <c r="AW280" s="2"/>
      <c r="AX280" s="2"/>
      <c r="AY280" s="2"/>
      <c r="AZ280" s="2"/>
      <c r="BA280" s="2"/>
      <c r="BB280" s="2"/>
      <c r="BC280" s="2"/>
      <c r="BD280" s="2"/>
      <c r="BE280" s="2"/>
      <c r="BF280" s="2"/>
      <c r="BG280" s="2"/>
      <c r="BH280" s="2"/>
      <c r="BI280" s="2"/>
      <c r="BJ280" s="2"/>
      <c r="BK280" s="2"/>
      <c r="BL280" s="2"/>
      <c r="BM280" s="2"/>
      <c r="BN280" s="8"/>
      <c r="BO280" s="8"/>
      <c r="BP280" s="8"/>
      <c r="BQ280" s="8"/>
      <c r="BR280" s="8"/>
      <c r="BS280" s="8"/>
      <c r="BT280" s="8"/>
      <c r="BU280" s="8"/>
      <c r="BV280" s="8"/>
    </row>
    <row r="281" spans="2:77" x14ac:dyDescent="0.35">
      <c r="B281" s="120">
        <v>24</v>
      </c>
      <c r="D281" s="25">
        <f>Calculations!D29*(Burden!F$20)</f>
        <v>92458.940400000007</v>
      </c>
      <c r="E281" s="126" t="str">
        <f t="shared" si="25"/>
        <v>Nimroz</v>
      </c>
      <c r="F281" s="25">
        <f t="shared" si="29"/>
        <v>395.81411257194958</v>
      </c>
      <c r="G281" s="25">
        <f t="shared" si="29"/>
        <v>365.23175223980593</v>
      </c>
      <c r="H281" s="25">
        <f t="shared" si="28"/>
        <v>395.81411257194958</v>
      </c>
      <c r="I281" s="25">
        <f t="shared" si="28"/>
        <v>479.36667481474529</v>
      </c>
      <c r="J281" s="25">
        <f t="shared" si="28"/>
        <v>593.50159738968466</v>
      </c>
      <c r="K281" s="25">
        <f t="shared" si="28"/>
        <v>707.63651996462397</v>
      </c>
      <c r="L281" s="25">
        <f t="shared" si="28"/>
        <v>791.18908220741969</v>
      </c>
      <c r="M281" s="25">
        <f t="shared" si="28"/>
        <v>821.7714425395634</v>
      </c>
      <c r="N281" s="25">
        <f t="shared" si="28"/>
        <v>791.18908220741969</v>
      </c>
      <c r="O281" s="25">
        <f t="shared" si="28"/>
        <v>707.63651996462397</v>
      </c>
      <c r="P281" s="25">
        <f t="shared" si="28"/>
        <v>593.50159738968466</v>
      </c>
      <c r="Q281" s="25">
        <f t="shared" si="28"/>
        <v>479.36667481474529</v>
      </c>
      <c r="R281" s="25">
        <f>D281*AVERAGE(F172:Q172)/100*(Burden!$F$21+1)</f>
        <v>7122.0191686762164</v>
      </c>
      <c r="S281" s="28"/>
      <c r="T281" s="8"/>
      <c r="U281" s="30">
        <f t="shared" si="27"/>
        <v>7122.0191686762164</v>
      </c>
      <c r="Y281" s="2"/>
      <c r="AB281" s="2"/>
      <c r="AC281" s="2"/>
      <c r="AD281" s="2"/>
      <c r="AE281" s="2"/>
      <c r="AF281" s="2"/>
      <c r="AG281" s="2"/>
      <c r="AH281" s="2"/>
      <c r="AI281" s="2"/>
      <c r="AJ281" s="2"/>
      <c r="AK281" s="2"/>
      <c r="AL281" s="2"/>
      <c r="AM281" s="2"/>
      <c r="AN281" s="2"/>
      <c r="AO281" s="2"/>
      <c r="AP281" s="2"/>
      <c r="AQ281" s="2"/>
      <c r="AR281" s="2"/>
      <c r="AS281" s="2"/>
      <c r="AT281" s="2"/>
      <c r="AU281" s="2"/>
      <c r="AV281" s="2"/>
      <c r="AW281" s="2"/>
      <c r="AX281" s="2"/>
      <c r="AY281" s="2"/>
      <c r="AZ281" s="2"/>
      <c r="BA281" s="2"/>
      <c r="BB281" s="2"/>
      <c r="BC281" s="2"/>
      <c r="BD281" s="2"/>
      <c r="BE281" s="2"/>
      <c r="BF281" s="2"/>
      <c r="BG281" s="2"/>
      <c r="BH281" s="2"/>
      <c r="BI281" s="2"/>
      <c r="BJ281" s="2"/>
      <c r="BK281" s="2"/>
      <c r="BL281" s="2"/>
      <c r="BM281" s="2"/>
      <c r="BN281" s="8"/>
      <c r="BO281" s="8"/>
      <c r="BP281" s="8"/>
      <c r="BQ281" s="8"/>
      <c r="BR281" s="8"/>
      <c r="BS281" s="8"/>
      <c r="BT281" s="8"/>
      <c r="BU281" s="8"/>
      <c r="BV281" s="8"/>
    </row>
    <row r="282" spans="2:77" x14ac:dyDescent="0.35">
      <c r="B282" s="120">
        <v>25</v>
      </c>
      <c r="C282" s="8"/>
      <c r="D282" s="25">
        <f>Calculations!D30*(Burden!F$20)</f>
        <v>82835.362800000003</v>
      </c>
      <c r="E282" s="126" t="str">
        <f t="shared" si="25"/>
        <v>Nuristan</v>
      </c>
      <c r="F282" s="25">
        <f t="shared" si="29"/>
        <v>853.31198018100474</v>
      </c>
      <c r="G282" s="25">
        <f t="shared" si="29"/>
        <v>787.38129801290279</v>
      </c>
      <c r="H282" s="25">
        <f t="shared" si="28"/>
        <v>853.31198018100474</v>
      </c>
      <c r="I282" s="25">
        <f t="shared" si="28"/>
        <v>1033.4379536419351</v>
      </c>
      <c r="J282" s="25">
        <f t="shared" si="28"/>
        <v>1279.4946092709672</v>
      </c>
      <c r="K282" s="25">
        <f t="shared" si="28"/>
        <v>1525.5512648999993</v>
      </c>
      <c r="L282" s="25">
        <f t="shared" si="28"/>
        <v>1705.6772383609296</v>
      </c>
      <c r="M282" s="25">
        <f t="shared" si="28"/>
        <v>1771.6079205290314</v>
      </c>
      <c r="N282" s="25">
        <f t="shared" si="28"/>
        <v>1705.6772383609296</v>
      </c>
      <c r="O282" s="25">
        <f t="shared" si="28"/>
        <v>1525.5512648999993</v>
      </c>
      <c r="P282" s="25">
        <f t="shared" si="28"/>
        <v>1279.4946092709672</v>
      </c>
      <c r="Q282" s="25">
        <f t="shared" si="28"/>
        <v>1033.4379536419351</v>
      </c>
      <c r="R282" s="25">
        <f>D282*AVERAGE(F173:Q173)/100*(Burden!$F$21+1)</f>
        <v>15353.935311251607</v>
      </c>
      <c r="S282" s="28"/>
      <c r="T282" s="8"/>
      <c r="U282" s="30">
        <f t="shared" si="27"/>
        <v>15353.935311251606</v>
      </c>
      <c r="Y282" s="2"/>
      <c r="AB282" s="2"/>
      <c r="AC282" s="2"/>
      <c r="AD282" s="2"/>
      <c r="AE282" s="2"/>
      <c r="AF282" s="2"/>
      <c r="AG282" s="2"/>
      <c r="AH282" s="2"/>
      <c r="AI282" s="2"/>
      <c r="AJ282" s="2"/>
      <c r="AK282" s="2"/>
      <c r="AL282" s="2"/>
      <c r="AM282" s="2"/>
      <c r="AN282" s="2"/>
      <c r="AO282" s="2"/>
      <c r="AP282" s="2"/>
      <c r="AQ282" s="2"/>
      <c r="AR282" s="2"/>
      <c r="AS282" s="2"/>
      <c r="AT282" s="2"/>
      <c r="AU282" s="2"/>
      <c r="AV282" s="2"/>
      <c r="AW282" s="2"/>
      <c r="AX282" s="2"/>
      <c r="AY282" s="2"/>
      <c r="AZ282" s="2"/>
      <c r="BA282" s="2"/>
      <c r="BB282" s="2"/>
      <c r="BC282" s="2"/>
      <c r="BD282" s="2"/>
      <c r="BE282" s="2"/>
      <c r="BF282" s="2"/>
      <c r="BG282" s="2"/>
      <c r="BH282" s="2"/>
      <c r="BI282" s="2"/>
      <c r="BJ282" s="2"/>
      <c r="BK282" s="2"/>
      <c r="BL282" s="2"/>
      <c r="BM282" s="2"/>
      <c r="BN282" s="8"/>
      <c r="BO282" s="8"/>
      <c r="BP282" s="8"/>
      <c r="BQ282" s="8"/>
      <c r="BR282" s="8"/>
      <c r="BS282" s="8"/>
      <c r="BT282" s="8"/>
      <c r="BU282" s="8"/>
      <c r="BV282" s="8"/>
    </row>
    <row r="283" spans="2:77" x14ac:dyDescent="0.35">
      <c r="B283" s="120">
        <v>26</v>
      </c>
      <c r="C283" s="8"/>
      <c r="D283" s="25">
        <f>Calculations!D31*(Burden!F$20)</f>
        <v>243389.15639999998</v>
      </c>
      <c r="E283" s="126" t="str">
        <f t="shared" si="25"/>
        <v>Paktika</v>
      </c>
      <c r="F283" s="25">
        <f t="shared" si="29"/>
        <v>914.39966408252803</v>
      </c>
      <c r="G283" s="25">
        <f t="shared" si="29"/>
        <v>843.74907551999991</v>
      </c>
      <c r="H283" s="25">
        <f t="shared" si="28"/>
        <v>914.39966408252803</v>
      </c>
      <c r="I283" s="25">
        <f t="shared" si="28"/>
        <v>1107.4206616199999</v>
      </c>
      <c r="J283" s="25">
        <f t="shared" si="28"/>
        <v>1371.0922477199999</v>
      </c>
      <c r="K283" s="25">
        <f t="shared" si="28"/>
        <v>1634.7638338199999</v>
      </c>
      <c r="L283" s="25">
        <f t="shared" si="28"/>
        <v>1827.7848313574718</v>
      </c>
      <c r="M283" s="25">
        <f t="shared" si="28"/>
        <v>1898.43541992</v>
      </c>
      <c r="N283" s="25">
        <f t="shared" si="28"/>
        <v>1827.7848313574718</v>
      </c>
      <c r="O283" s="25">
        <f t="shared" si="28"/>
        <v>1634.7638338199999</v>
      </c>
      <c r="P283" s="25">
        <f t="shared" si="28"/>
        <v>1371.0922477199999</v>
      </c>
      <c r="Q283" s="25">
        <f t="shared" si="28"/>
        <v>1107.4206616199999</v>
      </c>
      <c r="R283" s="25">
        <f>D283*AVERAGE(F174:Q174)/100*(Burden!$F$21+1)</f>
        <v>16453.106972639998</v>
      </c>
      <c r="S283" s="28"/>
      <c r="T283" s="8"/>
      <c r="U283" s="30">
        <f t="shared" si="27"/>
        <v>16453.106972640002</v>
      </c>
      <c r="Y283" s="2"/>
      <c r="AB283" s="2"/>
      <c r="AC283" s="2"/>
      <c r="AD283" s="2"/>
      <c r="AE283" s="2"/>
      <c r="AF283" s="2"/>
      <c r="AG283" s="2"/>
      <c r="AH283" s="2"/>
      <c r="AI283" s="2"/>
      <c r="AJ283" s="2"/>
      <c r="AK283" s="2"/>
      <c r="AL283" s="2"/>
      <c r="AM283" s="2"/>
      <c r="AN283" s="2"/>
      <c r="AO283" s="2"/>
      <c r="AP283" s="2"/>
      <c r="AQ283" s="2"/>
      <c r="AR283" s="2"/>
      <c r="AS283" s="2"/>
      <c r="AT283" s="2"/>
      <c r="AU283" s="2"/>
      <c r="AV283" s="2"/>
      <c r="AW283" s="2"/>
      <c r="AX283" s="2"/>
      <c r="AY283" s="2"/>
      <c r="AZ283" s="2"/>
      <c r="BA283" s="2"/>
      <c r="BB283" s="2"/>
      <c r="BC283" s="2"/>
      <c r="BD283" s="2"/>
      <c r="BE283" s="2"/>
      <c r="BF283" s="2"/>
      <c r="BG283" s="2"/>
      <c r="BH283" s="2"/>
      <c r="BI283" s="2"/>
      <c r="BJ283" s="2"/>
      <c r="BK283" s="2"/>
      <c r="BL283" s="2"/>
      <c r="BM283" s="2"/>
      <c r="BN283" s="8"/>
      <c r="BO283" s="8"/>
      <c r="BP283" s="8"/>
      <c r="BQ283" s="8"/>
      <c r="BR283" s="8"/>
      <c r="BS283" s="8"/>
      <c r="BT283" s="8"/>
      <c r="BU283" s="8"/>
      <c r="BV283" s="8"/>
    </row>
    <row r="284" spans="2:77" x14ac:dyDescent="0.35">
      <c r="B284" s="120">
        <v>27</v>
      </c>
      <c r="C284" s="8"/>
      <c r="D284" s="25">
        <f>Calculations!D32*(Burden!F$20)</f>
        <v>309108.95999999996</v>
      </c>
      <c r="E284" s="126" t="str">
        <f t="shared" si="25"/>
        <v>Paktya</v>
      </c>
      <c r="F284" s="25">
        <f t="shared" si="29"/>
        <v>824.15218308251076</v>
      </c>
      <c r="G284" s="25">
        <f t="shared" si="29"/>
        <v>760.47451664516097</v>
      </c>
      <c r="H284" s="25">
        <f t="shared" si="28"/>
        <v>824.15218308251076</v>
      </c>
      <c r="I284" s="25">
        <f t="shared" si="28"/>
        <v>998.12280309677396</v>
      </c>
      <c r="J284" s="25">
        <f t="shared" si="28"/>
        <v>1235.7710895483867</v>
      </c>
      <c r="K284" s="25">
        <f t="shared" si="28"/>
        <v>1473.4193759999996</v>
      </c>
      <c r="L284" s="25">
        <f t="shared" si="28"/>
        <v>1647.3899960142628</v>
      </c>
      <c r="M284" s="25">
        <f t="shared" si="28"/>
        <v>1711.0676624516123</v>
      </c>
      <c r="N284" s="25">
        <f t="shared" si="28"/>
        <v>1647.3899960142628</v>
      </c>
      <c r="O284" s="25">
        <f t="shared" si="28"/>
        <v>1473.4193759999996</v>
      </c>
      <c r="P284" s="25">
        <f t="shared" si="28"/>
        <v>1235.7710895483867</v>
      </c>
      <c r="Q284" s="25">
        <f t="shared" si="28"/>
        <v>998.12280309677396</v>
      </c>
      <c r="R284" s="25">
        <f>D284*AVERAGE(F175:Q175)/100*(Burden!$F$21+1)</f>
        <v>14829.25307458064</v>
      </c>
      <c r="S284" s="28"/>
      <c r="T284" s="8"/>
      <c r="U284" s="30">
        <f t="shared" si="27"/>
        <v>14829.253074580642</v>
      </c>
      <c r="Y284" s="2"/>
      <c r="AB284" s="2"/>
      <c r="AC284" s="2"/>
      <c r="AD284" s="2"/>
      <c r="AE284" s="2"/>
      <c r="AF284" s="2"/>
      <c r="AG284" s="2"/>
      <c r="AH284" s="2"/>
      <c r="AI284" s="2"/>
      <c r="AJ284" s="2"/>
      <c r="AK284" s="2"/>
      <c r="AL284" s="2"/>
      <c r="AM284" s="2"/>
      <c r="AN284" s="2"/>
      <c r="AO284" s="2"/>
      <c r="AP284" s="2"/>
      <c r="AQ284" s="2"/>
      <c r="AR284" s="2"/>
      <c r="AS284" s="2"/>
      <c r="AT284" s="2"/>
      <c r="AU284" s="2"/>
      <c r="AV284" s="2"/>
      <c r="AW284" s="2"/>
      <c r="AX284" s="2"/>
      <c r="AY284" s="2"/>
      <c r="AZ284" s="2"/>
      <c r="BA284" s="2"/>
      <c r="BB284" s="2"/>
      <c r="BC284" s="2"/>
      <c r="BD284" s="2"/>
      <c r="BE284" s="2"/>
      <c r="BF284" s="2"/>
      <c r="BG284" s="2"/>
      <c r="BH284" s="2"/>
      <c r="BI284" s="2"/>
      <c r="BJ284" s="2"/>
      <c r="BK284" s="2"/>
      <c r="BL284" s="2"/>
      <c r="BM284" s="2"/>
      <c r="BN284" s="8"/>
      <c r="BO284" s="8"/>
      <c r="BP284" s="8"/>
      <c r="BQ284" s="8"/>
      <c r="BR284" s="8"/>
      <c r="BS284" s="8"/>
      <c r="BT284" s="8"/>
      <c r="BU284" s="8"/>
      <c r="BV284" s="8"/>
    </row>
    <row r="285" spans="2:77" x14ac:dyDescent="0.35">
      <c r="B285" s="120">
        <v>28</v>
      </c>
      <c r="C285" s="8"/>
      <c r="D285" s="25">
        <f>Calculations!D33*(Burden!F$20)</f>
        <v>85925.350799999986</v>
      </c>
      <c r="E285" s="126" t="str">
        <f t="shared" si="25"/>
        <v>Panjsher</v>
      </c>
      <c r="F285" s="25">
        <f t="shared" si="29"/>
        <v>551.91261661633359</v>
      </c>
      <c r="G285" s="25">
        <f t="shared" si="29"/>
        <v>509.26939097806428</v>
      </c>
      <c r="H285" s="25">
        <f t="shared" si="28"/>
        <v>551.91261661633359</v>
      </c>
      <c r="I285" s="25">
        <f t="shared" si="28"/>
        <v>668.41607565870947</v>
      </c>
      <c r="J285" s="25">
        <f t="shared" si="28"/>
        <v>827.56276033935455</v>
      </c>
      <c r="K285" s="25">
        <f t="shared" si="28"/>
        <v>986.70944501999963</v>
      </c>
      <c r="L285" s="25">
        <f t="shared" si="28"/>
        <v>1103.2129040623754</v>
      </c>
      <c r="M285" s="25">
        <f t="shared" si="28"/>
        <v>1145.8561297006447</v>
      </c>
      <c r="N285" s="25">
        <f t="shared" si="28"/>
        <v>1103.2129040623754</v>
      </c>
      <c r="O285" s="25">
        <f t="shared" si="28"/>
        <v>986.70944501999963</v>
      </c>
      <c r="P285" s="25">
        <f t="shared" si="28"/>
        <v>827.56276033935455</v>
      </c>
      <c r="Q285" s="25">
        <f t="shared" si="28"/>
        <v>668.41607565870947</v>
      </c>
      <c r="R285" s="25">
        <f>D285*AVERAGE(F176:Q176)/100*(Burden!$F$21+1)</f>
        <v>9930.7531240722546</v>
      </c>
      <c r="S285" s="28"/>
      <c r="T285" s="8"/>
      <c r="U285" s="30">
        <f t="shared" si="27"/>
        <v>9930.7531240722565</v>
      </c>
      <c r="Y285" s="2"/>
      <c r="AB285" s="2"/>
      <c r="AC285" s="2"/>
      <c r="AD285" s="2"/>
      <c r="AE285" s="2"/>
      <c r="AF285" s="2"/>
      <c r="AG285" s="2"/>
      <c r="AH285" s="2"/>
      <c r="AI285" s="2"/>
      <c r="AJ285" s="2"/>
      <c r="AK285" s="2"/>
      <c r="AL285" s="2"/>
      <c r="AM285" s="2"/>
      <c r="AN285" s="2"/>
      <c r="AO285" s="2"/>
      <c r="AP285" s="2"/>
      <c r="AQ285" s="2"/>
      <c r="AR285" s="2"/>
      <c r="AS285" s="2"/>
      <c r="AT285" s="2"/>
      <c r="AU285" s="2"/>
      <c r="AV285" s="2"/>
      <c r="AW285" s="2"/>
      <c r="AX285" s="2"/>
      <c r="AY285" s="2"/>
      <c r="AZ285" s="2"/>
      <c r="BA285" s="2"/>
      <c r="BB285" s="2"/>
      <c r="BC285" s="2"/>
      <c r="BD285" s="2"/>
      <c r="BE285" s="2"/>
      <c r="BF285" s="2"/>
      <c r="BG285" s="2"/>
      <c r="BH285" s="2"/>
      <c r="BI285" s="2"/>
      <c r="BJ285" s="2"/>
      <c r="BK285" s="2"/>
      <c r="BL285" s="2"/>
      <c r="BM285" s="2"/>
      <c r="BN285" s="8"/>
      <c r="BO285" s="8"/>
      <c r="BP285" s="8"/>
      <c r="BQ285" s="8"/>
      <c r="BR285" s="8"/>
      <c r="BS285" s="8"/>
      <c r="BT285" s="8"/>
      <c r="BU285" s="8"/>
      <c r="BV285" s="8"/>
    </row>
    <row r="286" spans="2:77" x14ac:dyDescent="0.35">
      <c r="B286" s="120">
        <v>29</v>
      </c>
      <c r="C286" s="8"/>
      <c r="D286" s="25">
        <f>Calculations!D34*(Burden!F$20)</f>
        <v>372227.886</v>
      </c>
      <c r="E286" s="126" t="str">
        <f t="shared" si="25"/>
        <v>Parwan</v>
      </c>
      <c r="F286" s="25">
        <f t="shared" si="29"/>
        <v>972.96757172234186</v>
      </c>
      <c r="G286" s="25">
        <f t="shared" si="29"/>
        <v>897.7917658963313</v>
      </c>
      <c r="H286" s="25">
        <f t="shared" si="28"/>
        <v>972.96757172234186</v>
      </c>
      <c r="I286" s="25">
        <f t="shared" si="28"/>
        <v>1178.3516927389351</v>
      </c>
      <c r="J286" s="25">
        <f t="shared" si="28"/>
        <v>1458.9116195815386</v>
      </c>
      <c r="K286" s="25">
        <f t="shared" si="28"/>
        <v>1739.4715464241422</v>
      </c>
      <c r="L286" s="25">
        <f t="shared" si="28"/>
        <v>1944.8556674407355</v>
      </c>
      <c r="M286" s="25">
        <f t="shared" si="28"/>
        <v>2020.0314732667457</v>
      </c>
      <c r="N286" s="25">
        <f t="shared" si="28"/>
        <v>1944.8556674407355</v>
      </c>
      <c r="O286" s="25">
        <f t="shared" si="28"/>
        <v>1739.4715464241422</v>
      </c>
      <c r="P286" s="25">
        <f t="shared" si="28"/>
        <v>1458.9116195815386</v>
      </c>
      <c r="Q286" s="25">
        <f t="shared" si="28"/>
        <v>1178.3516927389351</v>
      </c>
      <c r="R286" s="121">
        <f>D286*AVERAGE(F177:Q177)/100*(Burden!$F$21+1)</f>
        <v>17506.939434978463</v>
      </c>
      <c r="S286" s="28"/>
      <c r="T286" s="8"/>
      <c r="U286" s="30">
        <f t="shared" si="27"/>
        <v>17506.939434978463</v>
      </c>
      <c r="Y286" s="2"/>
      <c r="AB286" s="2"/>
      <c r="AC286" s="2"/>
      <c r="AD286" s="2"/>
      <c r="AE286" s="2"/>
      <c r="AF286" s="2"/>
      <c r="AG286" s="2"/>
      <c r="AH286" s="2"/>
      <c r="AI286" s="2"/>
      <c r="AJ286" s="2"/>
      <c r="AK286" s="2"/>
      <c r="AL286" s="2"/>
      <c r="AM286" s="2"/>
      <c r="AN286" s="2"/>
      <c r="AO286" s="2"/>
      <c r="AP286" s="2"/>
      <c r="AQ286" s="2"/>
      <c r="AR286" s="2"/>
      <c r="AS286" s="2"/>
      <c r="AT286" s="2"/>
      <c r="AU286" s="2"/>
      <c r="AV286" s="2"/>
      <c r="AW286" s="2"/>
      <c r="AX286" s="2"/>
      <c r="AY286" s="2"/>
      <c r="AZ286" s="2"/>
      <c r="BA286" s="2"/>
      <c r="BB286" s="2"/>
      <c r="BC286" s="2"/>
      <c r="BD286" s="2"/>
      <c r="BE286" s="2"/>
      <c r="BF286" s="2"/>
      <c r="BG286" s="2"/>
      <c r="BH286" s="2"/>
      <c r="BI286" s="2"/>
      <c r="BJ286" s="2"/>
      <c r="BK286" s="2"/>
      <c r="BL286" s="2"/>
      <c r="BM286" s="2"/>
      <c r="BN286" s="8"/>
      <c r="BO286" s="8"/>
      <c r="BP286" s="8"/>
      <c r="BQ286" s="8"/>
      <c r="BR286" s="8"/>
      <c r="BS286" s="8"/>
      <c r="BT286" s="8"/>
      <c r="BU286" s="8"/>
      <c r="BV286" s="8"/>
      <c r="BY286" s="8"/>
    </row>
    <row r="287" spans="2:77" x14ac:dyDescent="0.35">
      <c r="B287" s="120">
        <v>30</v>
      </c>
      <c r="C287" s="8"/>
      <c r="D287" s="25">
        <f>Calculations!D35*(Burden!F$20)</f>
        <v>217283.43959999998</v>
      </c>
      <c r="E287" s="126" t="str">
        <f t="shared" si="25"/>
        <v>Samangan</v>
      </c>
      <c r="F287" s="25">
        <f t="shared" si="29"/>
        <v>1093.0952601270478</v>
      </c>
      <c r="G287" s="25">
        <f t="shared" si="29"/>
        <v>1008.6378543378921</v>
      </c>
      <c r="H287" s="25">
        <f t="shared" si="28"/>
        <v>1093.0952601270478</v>
      </c>
      <c r="I287" s="25">
        <f t="shared" si="28"/>
        <v>1323.8371838184835</v>
      </c>
      <c r="J287" s="25">
        <f t="shared" si="28"/>
        <v>1639.0365132990748</v>
      </c>
      <c r="K287" s="25">
        <f t="shared" si="28"/>
        <v>1954.2358427796662</v>
      </c>
      <c r="L287" s="25">
        <f t="shared" si="28"/>
        <v>2184.9777664711019</v>
      </c>
      <c r="M287" s="25">
        <f t="shared" si="28"/>
        <v>2269.4351722602573</v>
      </c>
      <c r="N287" s="25">
        <f t="shared" si="28"/>
        <v>2184.9777664711019</v>
      </c>
      <c r="O287" s="25">
        <f t="shared" si="28"/>
        <v>1954.2358427796662</v>
      </c>
      <c r="P287" s="25">
        <f t="shared" si="28"/>
        <v>1639.0365132990748</v>
      </c>
      <c r="Q287" s="25">
        <f t="shared" si="28"/>
        <v>1323.8371838184835</v>
      </c>
      <c r="R287" s="121">
        <f>D287*AVERAGE(F178:Q178)/100*(Burden!$F$21+1)</f>
        <v>19668.438159588899</v>
      </c>
      <c r="S287" s="28"/>
      <c r="T287" s="8"/>
      <c r="U287" s="30">
        <f t="shared" si="27"/>
        <v>19668.438159588895</v>
      </c>
      <c r="Y287" s="2"/>
      <c r="Z287" s="2"/>
      <c r="AB287" s="2"/>
      <c r="AC287" s="2"/>
      <c r="AD287" s="2"/>
      <c r="AE287" s="2"/>
      <c r="AF287" s="2"/>
      <c r="AG287" s="2"/>
      <c r="AH287" s="2"/>
      <c r="AI287" s="2"/>
      <c r="AJ287" s="2"/>
      <c r="AK287" s="2"/>
      <c r="AL287" s="2"/>
      <c r="AM287" s="2"/>
      <c r="AN287" s="2"/>
      <c r="AO287" s="2"/>
      <c r="AP287" s="2"/>
      <c r="AQ287" s="2"/>
      <c r="AR287" s="2"/>
      <c r="AS287" s="2"/>
      <c r="AT287" s="2"/>
      <c r="AU287" s="2"/>
      <c r="AV287" s="2"/>
      <c r="AW287" s="2"/>
      <c r="AX287" s="2"/>
      <c r="AY287" s="2"/>
      <c r="AZ287" s="2"/>
      <c r="BA287" s="2"/>
      <c r="BB287" s="2"/>
      <c r="BC287" s="2"/>
      <c r="BD287" s="2"/>
      <c r="BE287" s="2"/>
      <c r="BF287" s="2"/>
      <c r="BG287" s="2"/>
      <c r="BH287" s="2"/>
      <c r="BI287" s="2"/>
      <c r="BJ287" s="2"/>
      <c r="BK287" s="2"/>
      <c r="BL287" s="2"/>
      <c r="BM287" s="2"/>
      <c r="BN287" s="8"/>
      <c r="BO287" s="8"/>
      <c r="BP287" s="8"/>
      <c r="BQ287" s="8"/>
      <c r="BR287" s="8"/>
      <c r="BS287" s="8"/>
      <c r="BT287" s="8"/>
      <c r="BU287" s="8"/>
      <c r="BV287" s="8"/>
      <c r="BY287" s="8"/>
    </row>
    <row r="288" spans="2:77" x14ac:dyDescent="0.35">
      <c r="B288" s="120">
        <v>31</v>
      </c>
      <c r="C288" s="8"/>
      <c r="D288" s="25">
        <f>Calculations!D36*(Burden!F$20)</f>
        <v>313428.88439999998</v>
      </c>
      <c r="E288" s="126" t="str">
        <f t="shared" si="25"/>
        <v>Sar-e-Pul</v>
      </c>
      <c r="F288" s="25">
        <f t="shared" si="29"/>
        <v>591.21766683191277</v>
      </c>
      <c r="G288" s="25">
        <f t="shared" si="29"/>
        <v>545.5375580447452</v>
      </c>
      <c r="H288" s="25">
        <f t="shared" si="28"/>
        <v>591.21766683191277</v>
      </c>
      <c r="I288" s="25">
        <f t="shared" si="28"/>
        <v>716.01804493372811</v>
      </c>
      <c r="J288" s="25">
        <f t="shared" si="28"/>
        <v>886.49853182271102</v>
      </c>
      <c r="K288" s="25">
        <f t="shared" si="28"/>
        <v>1056.9790187116939</v>
      </c>
      <c r="L288" s="25">
        <f t="shared" si="28"/>
        <v>1181.7793968135093</v>
      </c>
      <c r="M288" s="25">
        <f t="shared" si="28"/>
        <v>1227.4595056006767</v>
      </c>
      <c r="N288" s="25">
        <f t="shared" si="28"/>
        <v>1181.7793968135093</v>
      </c>
      <c r="O288" s="25">
        <f t="shared" si="28"/>
        <v>1056.9790187116939</v>
      </c>
      <c r="P288" s="25">
        <f t="shared" si="28"/>
        <v>886.49853182271102</v>
      </c>
      <c r="Q288" s="25">
        <f t="shared" si="28"/>
        <v>716.01804493372811</v>
      </c>
      <c r="R288" s="121">
        <f>D288*AVERAGE(F179:Q179)/100*(Burden!$F$21+1)</f>
        <v>10637.982381872533</v>
      </c>
      <c r="S288" s="28"/>
      <c r="T288" s="8"/>
      <c r="U288" s="30">
        <f t="shared" si="27"/>
        <v>10637.982381872533</v>
      </c>
      <c r="Y288" s="2"/>
    </row>
    <row r="289" spans="2:77" x14ac:dyDescent="0.35">
      <c r="B289" s="120">
        <v>32</v>
      </c>
      <c r="C289" s="8"/>
      <c r="D289" s="25" t="e">
        <f>Calculations!D37*(Burden!F$20)</f>
        <v>#VALUE!</v>
      </c>
      <c r="E289" s="126" t="str">
        <f t="shared" si="25"/>
        <v/>
      </c>
      <c r="F289" s="25" t="e">
        <f t="shared" si="29"/>
        <v>#VALUE!</v>
      </c>
      <c r="G289" s="25" t="e">
        <f t="shared" si="29"/>
        <v>#VALUE!</v>
      </c>
      <c r="H289" s="25" t="e">
        <f t="shared" si="28"/>
        <v>#VALUE!</v>
      </c>
      <c r="I289" s="25" t="e">
        <f t="shared" si="28"/>
        <v>#VALUE!</v>
      </c>
      <c r="J289" s="25" t="e">
        <f t="shared" si="28"/>
        <v>#VALUE!</v>
      </c>
      <c r="K289" s="25" t="e">
        <f t="shared" si="28"/>
        <v>#VALUE!</v>
      </c>
      <c r="L289" s="25" t="e">
        <f t="shared" si="28"/>
        <v>#VALUE!</v>
      </c>
      <c r="M289" s="25" t="e">
        <f t="shared" si="28"/>
        <v>#VALUE!</v>
      </c>
      <c r="N289" s="25" t="e">
        <f t="shared" si="28"/>
        <v>#VALUE!</v>
      </c>
      <c r="O289" s="25" t="e">
        <f t="shared" si="28"/>
        <v>#VALUE!</v>
      </c>
      <c r="P289" s="25" t="e">
        <f t="shared" si="28"/>
        <v>#VALUE!</v>
      </c>
      <c r="Q289" s="25" t="e">
        <f t="shared" si="28"/>
        <v>#VALUE!</v>
      </c>
      <c r="R289" s="121" t="e">
        <f>D289*AVERAGE(F180:Q180)/100*(Burden!$F$21+1)</f>
        <v>#VALUE!</v>
      </c>
      <c r="S289" s="28"/>
      <c r="T289" s="8"/>
      <c r="U289" s="30" t="e">
        <f t="shared" si="27"/>
        <v>#VALUE!</v>
      </c>
      <c r="Y289" s="2"/>
    </row>
    <row r="290" spans="2:77" x14ac:dyDescent="0.35">
      <c r="B290" s="120">
        <v>33</v>
      </c>
      <c r="C290" s="8"/>
      <c r="D290" s="25" t="e">
        <f>Calculations!D38*(Burden!F$20)</f>
        <v>#VALUE!</v>
      </c>
      <c r="E290" s="126" t="str">
        <f t="shared" si="25"/>
        <v/>
      </c>
      <c r="F290" s="25" t="e">
        <f t="shared" si="29"/>
        <v>#VALUE!</v>
      </c>
      <c r="G290" s="25" t="e">
        <f t="shared" si="29"/>
        <v>#VALUE!</v>
      </c>
      <c r="H290" s="25" t="e">
        <f t="shared" si="28"/>
        <v>#VALUE!</v>
      </c>
      <c r="I290" s="25" t="e">
        <f t="shared" si="28"/>
        <v>#VALUE!</v>
      </c>
      <c r="J290" s="25" t="e">
        <f t="shared" si="28"/>
        <v>#VALUE!</v>
      </c>
      <c r="K290" s="25" t="e">
        <f t="shared" si="28"/>
        <v>#VALUE!</v>
      </c>
      <c r="L290" s="25" t="e">
        <f t="shared" si="28"/>
        <v>#VALUE!</v>
      </c>
      <c r="M290" s="25" t="e">
        <f t="shared" si="28"/>
        <v>#VALUE!</v>
      </c>
      <c r="N290" s="25" t="e">
        <f t="shared" si="28"/>
        <v>#VALUE!</v>
      </c>
      <c r="O290" s="25" t="e">
        <f t="shared" si="28"/>
        <v>#VALUE!</v>
      </c>
      <c r="P290" s="25" t="e">
        <f t="shared" si="28"/>
        <v>#VALUE!</v>
      </c>
      <c r="Q290" s="25" t="e">
        <f t="shared" si="28"/>
        <v>#VALUE!</v>
      </c>
      <c r="R290" s="121" t="e">
        <f>D290*AVERAGE(F181:Q181)/100*(Burden!$F$21+1)</f>
        <v>#VALUE!</v>
      </c>
      <c r="S290" s="28"/>
      <c r="T290" s="8"/>
      <c r="U290" s="30" t="e">
        <f t="shared" si="27"/>
        <v>#VALUE!</v>
      </c>
      <c r="Y290" s="8"/>
    </row>
    <row r="291" spans="2:77" x14ac:dyDescent="0.35">
      <c r="B291" s="120">
        <v>34</v>
      </c>
      <c r="C291" s="8"/>
      <c r="D291" s="25" t="e">
        <f>Calculations!D39*(Burden!F$20)</f>
        <v>#VALUE!</v>
      </c>
      <c r="E291" s="126" t="str">
        <f t="shared" si="25"/>
        <v/>
      </c>
      <c r="F291" s="25" t="e">
        <f t="shared" si="29"/>
        <v>#VALUE!</v>
      </c>
      <c r="G291" s="25" t="e">
        <f t="shared" si="29"/>
        <v>#VALUE!</v>
      </c>
      <c r="H291" s="25" t="e">
        <f t="shared" si="28"/>
        <v>#VALUE!</v>
      </c>
      <c r="I291" s="25" t="e">
        <f t="shared" si="28"/>
        <v>#VALUE!</v>
      </c>
      <c r="J291" s="25" t="e">
        <f t="shared" si="28"/>
        <v>#VALUE!</v>
      </c>
      <c r="K291" s="25" t="e">
        <f t="shared" si="28"/>
        <v>#VALUE!</v>
      </c>
      <c r="L291" s="25" t="e">
        <f t="shared" si="28"/>
        <v>#VALUE!</v>
      </c>
      <c r="M291" s="25" t="e">
        <f t="shared" si="28"/>
        <v>#VALUE!</v>
      </c>
      <c r="N291" s="25" t="e">
        <f t="shared" si="28"/>
        <v>#VALUE!</v>
      </c>
      <c r="O291" s="25" t="e">
        <f t="shared" si="28"/>
        <v>#VALUE!</v>
      </c>
      <c r="P291" s="25" t="e">
        <f t="shared" si="28"/>
        <v>#VALUE!</v>
      </c>
      <c r="Q291" s="25" t="e">
        <f t="shared" si="28"/>
        <v>#VALUE!</v>
      </c>
      <c r="R291" s="121" t="e">
        <f>D291*AVERAGE(F182:Q182)/100*(Burden!$F$21+1)</f>
        <v>#VALUE!</v>
      </c>
      <c r="S291" s="28"/>
      <c r="T291" s="8"/>
      <c r="U291" s="30" t="e">
        <f t="shared" si="27"/>
        <v>#VALUE!</v>
      </c>
      <c r="Y291" s="23"/>
    </row>
    <row r="292" spans="2:77" x14ac:dyDescent="0.35">
      <c r="B292" s="120">
        <v>35</v>
      </c>
      <c r="C292" s="8"/>
      <c r="D292" s="25" t="e">
        <f>Calculations!D40*(Burden!F$20)</f>
        <v>#VALUE!</v>
      </c>
      <c r="E292" s="126" t="str">
        <f t="shared" si="25"/>
        <v/>
      </c>
      <c r="F292" s="25" t="e">
        <f t="shared" si="29"/>
        <v>#VALUE!</v>
      </c>
      <c r="G292" s="25" t="e">
        <f t="shared" si="29"/>
        <v>#VALUE!</v>
      </c>
      <c r="H292" s="25" t="e">
        <f t="shared" si="28"/>
        <v>#VALUE!</v>
      </c>
      <c r="I292" s="25" t="e">
        <f t="shared" si="28"/>
        <v>#VALUE!</v>
      </c>
      <c r="J292" s="25" t="e">
        <f t="shared" si="28"/>
        <v>#VALUE!</v>
      </c>
      <c r="K292" s="25" t="e">
        <f t="shared" si="28"/>
        <v>#VALUE!</v>
      </c>
      <c r="L292" s="25" t="e">
        <f t="shared" si="28"/>
        <v>#VALUE!</v>
      </c>
      <c r="M292" s="25" t="e">
        <f t="shared" si="28"/>
        <v>#VALUE!</v>
      </c>
      <c r="N292" s="25" t="e">
        <f t="shared" si="28"/>
        <v>#VALUE!</v>
      </c>
      <c r="O292" s="25" t="e">
        <f t="shared" si="28"/>
        <v>#VALUE!</v>
      </c>
      <c r="P292" s="25" t="e">
        <f t="shared" si="28"/>
        <v>#VALUE!</v>
      </c>
      <c r="Q292" s="25" t="e">
        <f t="shared" si="28"/>
        <v>#VALUE!</v>
      </c>
      <c r="R292" s="121" t="e">
        <f>D292*AVERAGE(F183:Q183)/100*(Burden!$F$21+1)</f>
        <v>#VALUE!</v>
      </c>
      <c r="S292" s="28"/>
      <c r="T292" s="8"/>
      <c r="U292" s="30" t="e">
        <f t="shared" si="27"/>
        <v>#VALUE!</v>
      </c>
      <c r="Y292" s="23"/>
      <c r="BD292" s="2"/>
      <c r="BE292" s="2"/>
      <c r="BF292" s="2"/>
      <c r="BG292" s="2"/>
      <c r="BH292" s="2"/>
      <c r="BI292" s="27"/>
      <c r="BJ292" s="2"/>
      <c r="BK292" s="2"/>
      <c r="BL292" s="18"/>
      <c r="BM292" s="29"/>
      <c r="BN292" s="8"/>
      <c r="BO292" s="8"/>
      <c r="BP292" s="8"/>
      <c r="BQ292" s="8"/>
      <c r="BR292" s="8"/>
      <c r="BS292" s="8"/>
      <c r="BT292" s="8"/>
      <c r="BU292" s="8"/>
      <c r="BV292" s="8"/>
      <c r="BY292" s="8"/>
    </row>
    <row r="293" spans="2:77" x14ac:dyDescent="0.35">
      <c r="B293" s="120">
        <v>36</v>
      </c>
      <c r="C293" s="8"/>
      <c r="D293" s="25" t="e">
        <f>Calculations!D41*(Burden!F$20)</f>
        <v>#VALUE!</v>
      </c>
      <c r="E293" s="126" t="str">
        <f t="shared" si="25"/>
        <v/>
      </c>
      <c r="F293" s="25" t="e">
        <f t="shared" si="29"/>
        <v>#VALUE!</v>
      </c>
      <c r="G293" s="25" t="e">
        <f t="shared" si="29"/>
        <v>#VALUE!</v>
      </c>
      <c r="H293" s="25" t="e">
        <f t="shared" si="28"/>
        <v>#VALUE!</v>
      </c>
      <c r="I293" s="25" t="e">
        <f t="shared" si="28"/>
        <v>#VALUE!</v>
      </c>
      <c r="J293" s="25" t="e">
        <f t="shared" si="28"/>
        <v>#VALUE!</v>
      </c>
      <c r="K293" s="25" t="e">
        <f t="shared" si="28"/>
        <v>#VALUE!</v>
      </c>
      <c r="L293" s="25" t="e">
        <f t="shared" si="28"/>
        <v>#VALUE!</v>
      </c>
      <c r="M293" s="25" t="e">
        <f t="shared" si="28"/>
        <v>#VALUE!</v>
      </c>
      <c r="N293" s="25" t="e">
        <f t="shared" si="28"/>
        <v>#VALUE!</v>
      </c>
      <c r="O293" s="25" t="e">
        <f t="shared" si="28"/>
        <v>#VALUE!</v>
      </c>
      <c r="P293" s="25" t="e">
        <f t="shared" si="28"/>
        <v>#VALUE!</v>
      </c>
      <c r="Q293" s="25" t="e">
        <f t="shared" si="28"/>
        <v>#VALUE!</v>
      </c>
      <c r="R293" s="121" t="e">
        <f>D293*AVERAGE(F184:Q184)/100*(Burden!$F$21+1)</f>
        <v>#VALUE!</v>
      </c>
      <c r="S293" s="28"/>
      <c r="T293" s="8"/>
      <c r="U293" s="30" t="e">
        <f t="shared" si="27"/>
        <v>#VALUE!</v>
      </c>
      <c r="Y293" s="23"/>
      <c r="BD293" s="2"/>
      <c r="BE293" s="2"/>
      <c r="BF293" s="2"/>
      <c r="BG293" s="2"/>
      <c r="BH293" s="2"/>
      <c r="BI293" s="27"/>
      <c r="BJ293" s="2"/>
      <c r="BK293" s="2"/>
      <c r="BL293" s="18"/>
      <c r="BM293" s="29"/>
      <c r="BN293" s="8"/>
      <c r="BO293" s="8"/>
      <c r="BP293" s="8"/>
      <c r="BQ293" s="8"/>
      <c r="BR293" s="8"/>
      <c r="BS293" s="8"/>
      <c r="BT293" s="8"/>
      <c r="BU293" s="8"/>
      <c r="BV293" s="8"/>
      <c r="BY293" s="8"/>
    </row>
    <row r="294" spans="2:77" x14ac:dyDescent="0.35">
      <c r="B294" s="120">
        <v>37</v>
      </c>
      <c r="C294" s="8"/>
      <c r="D294" s="25" t="e">
        <f>Calculations!D42*(Burden!F$20)</f>
        <v>#VALUE!</v>
      </c>
      <c r="E294" s="126" t="str">
        <f t="shared" si="25"/>
        <v/>
      </c>
      <c r="F294" s="25" t="e">
        <f t="shared" si="29"/>
        <v>#VALUE!</v>
      </c>
      <c r="G294" s="25" t="e">
        <f t="shared" si="29"/>
        <v>#VALUE!</v>
      </c>
      <c r="H294" s="25" t="e">
        <f t="shared" si="28"/>
        <v>#VALUE!</v>
      </c>
      <c r="I294" s="25" t="e">
        <f t="shared" si="28"/>
        <v>#VALUE!</v>
      </c>
      <c r="J294" s="25" t="e">
        <f t="shared" si="28"/>
        <v>#VALUE!</v>
      </c>
      <c r="K294" s="25" t="e">
        <f t="shared" si="28"/>
        <v>#VALUE!</v>
      </c>
      <c r="L294" s="25" t="e">
        <f t="shared" si="28"/>
        <v>#VALUE!</v>
      </c>
      <c r="M294" s="25" t="e">
        <f t="shared" si="28"/>
        <v>#VALUE!</v>
      </c>
      <c r="N294" s="25" t="e">
        <f t="shared" si="28"/>
        <v>#VALUE!</v>
      </c>
      <c r="O294" s="25" t="e">
        <f t="shared" si="28"/>
        <v>#VALUE!</v>
      </c>
      <c r="P294" s="25" t="e">
        <f t="shared" si="28"/>
        <v>#VALUE!</v>
      </c>
      <c r="Q294" s="25" t="e">
        <f t="shared" si="28"/>
        <v>#VALUE!</v>
      </c>
      <c r="R294" s="121" t="e">
        <f>D294*AVERAGE(F185:Q185)/100*(Burden!$F$21+1)</f>
        <v>#VALUE!</v>
      </c>
      <c r="S294" s="28"/>
      <c r="T294" s="8"/>
      <c r="U294" s="30" t="e">
        <f t="shared" si="27"/>
        <v>#VALUE!</v>
      </c>
      <c r="Y294" s="23"/>
      <c r="BD294" s="2"/>
      <c r="BE294" s="2"/>
      <c r="BF294" s="2"/>
      <c r="BG294" s="2"/>
      <c r="BH294" s="2"/>
      <c r="BI294" s="27"/>
      <c r="BJ294" s="2"/>
      <c r="BK294" s="2"/>
      <c r="BL294" s="18"/>
      <c r="BM294" s="29"/>
      <c r="BN294" s="8"/>
      <c r="BO294" s="8"/>
      <c r="BP294" s="8"/>
      <c r="BQ294" s="8"/>
      <c r="BR294" s="8"/>
      <c r="BS294" s="8"/>
      <c r="BT294" s="8"/>
      <c r="BU294" s="8"/>
      <c r="BV294" s="8"/>
      <c r="BY294" s="8"/>
    </row>
    <row r="295" spans="2:77" x14ac:dyDescent="0.35">
      <c r="B295" s="120">
        <v>38</v>
      </c>
      <c r="C295" s="8"/>
      <c r="D295" s="25" t="e">
        <f>Calculations!D43*(Burden!F$20)</f>
        <v>#VALUE!</v>
      </c>
      <c r="E295" s="126" t="str">
        <f t="shared" si="25"/>
        <v/>
      </c>
      <c r="F295" s="25" t="e">
        <f t="shared" si="29"/>
        <v>#VALUE!</v>
      </c>
      <c r="G295" s="25" t="e">
        <f t="shared" si="29"/>
        <v>#VALUE!</v>
      </c>
      <c r="H295" s="25" t="e">
        <f t="shared" si="28"/>
        <v>#VALUE!</v>
      </c>
      <c r="I295" s="25" t="e">
        <f t="shared" si="28"/>
        <v>#VALUE!</v>
      </c>
      <c r="J295" s="25" t="e">
        <f t="shared" si="28"/>
        <v>#VALUE!</v>
      </c>
      <c r="K295" s="25" t="e">
        <f t="shared" si="28"/>
        <v>#VALUE!</v>
      </c>
      <c r="L295" s="25" t="e">
        <f t="shared" si="28"/>
        <v>#VALUE!</v>
      </c>
      <c r="M295" s="25" t="e">
        <f t="shared" si="28"/>
        <v>#VALUE!</v>
      </c>
      <c r="N295" s="25" t="e">
        <f t="shared" si="28"/>
        <v>#VALUE!</v>
      </c>
      <c r="O295" s="25" t="e">
        <f t="shared" si="28"/>
        <v>#VALUE!</v>
      </c>
      <c r="P295" s="25" t="e">
        <f t="shared" si="28"/>
        <v>#VALUE!</v>
      </c>
      <c r="Q295" s="25" t="e">
        <f t="shared" si="28"/>
        <v>#VALUE!</v>
      </c>
      <c r="R295" s="121" t="e">
        <f>D295*AVERAGE(F186:Q186)/100*(Burden!$F$21+1)</f>
        <v>#VALUE!</v>
      </c>
      <c r="S295" s="28"/>
      <c r="T295" s="8"/>
      <c r="U295" s="30" t="e">
        <f t="shared" si="27"/>
        <v>#VALUE!</v>
      </c>
      <c r="V295" s="2"/>
    </row>
    <row r="296" spans="2:77" x14ac:dyDescent="0.35">
      <c r="B296" s="120">
        <v>39</v>
      </c>
      <c r="C296" s="8"/>
      <c r="D296" s="25" t="e">
        <f>Calculations!D44*(Burden!F$20)</f>
        <v>#VALUE!</v>
      </c>
      <c r="E296" s="126" t="str">
        <f t="shared" si="25"/>
        <v/>
      </c>
      <c r="F296" s="25" t="e">
        <f t="shared" si="29"/>
        <v>#VALUE!</v>
      </c>
      <c r="G296" s="25" t="e">
        <f t="shared" si="29"/>
        <v>#VALUE!</v>
      </c>
      <c r="H296" s="25" t="e">
        <f t="shared" si="28"/>
        <v>#VALUE!</v>
      </c>
      <c r="I296" s="25" t="e">
        <f t="shared" si="28"/>
        <v>#VALUE!</v>
      </c>
      <c r="J296" s="25" t="e">
        <f t="shared" si="28"/>
        <v>#VALUE!</v>
      </c>
      <c r="K296" s="25" t="e">
        <f t="shared" si="28"/>
        <v>#VALUE!</v>
      </c>
      <c r="L296" s="25" t="e">
        <f t="shared" si="28"/>
        <v>#VALUE!</v>
      </c>
      <c r="M296" s="25" t="e">
        <f t="shared" si="28"/>
        <v>#VALUE!</v>
      </c>
      <c r="N296" s="25" t="e">
        <f t="shared" si="28"/>
        <v>#VALUE!</v>
      </c>
      <c r="O296" s="25" t="e">
        <f t="shared" si="28"/>
        <v>#VALUE!</v>
      </c>
      <c r="P296" s="25" t="e">
        <f t="shared" si="28"/>
        <v>#VALUE!</v>
      </c>
      <c r="Q296" s="25" t="e">
        <f t="shared" si="28"/>
        <v>#VALUE!</v>
      </c>
      <c r="R296" s="121" t="e">
        <f>D296*AVERAGE(F187:Q187)/100*(Burden!$F$21+1)</f>
        <v>#VALUE!</v>
      </c>
      <c r="S296" s="28"/>
      <c r="T296" s="8"/>
      <c r="U296" s="30" t="e">
        <f t="shared" si="27"/>
        <v>#VALUE!</v>
      </c>
      <c r="V296" s="2"/>
    </row>
    <row r="297" spans="2:77" x14ac:dyDescent="0.35">
      <c r="B297" s="120">
        <v>40</v>
      </c>
      <c r="C297" s="8"/>
      <c r="D297" s="25" t="e">
        <f>Calculations!D45*(Burden!F$20)</f>
        <v>#VALUE!</v>
      </c>
      <c r="E297" s="126" t="str">
        <f t="shared" si="25"/>
        <v/>
      </c>
      <c r="F297" s="25" t="e">
        <f t="shared" si="29"/>
        <v>#VALUE!</v>
      </c>
      <c r="G297" s="25" t="e">
        <f t="shared" si="29"/>
        <v>#VALUE!</v>
      </c>
      <c r="H297" s="25" t="e">
        <f t="shared" si="28"/>
        <v>#VALUE!</v>
      </c>
      <c r="I297" s="25" t="e">
        <f t="shared" si="28"/>
        <v>#VALUE!</v>
      </c>
      <c r="J297" s="25" t="e">
        <f t="shared" si="28"/>
        <v>#VALUE!</v>
      </c>
      <c r="K297" s="25" t="e">
        <f t="shared" si="28"/>
        <v>#VALUE!</v>
      </c>
      <c r="L297" s="25" t="e">
        <f t="shared" si="28"/>
        <v>#VALUE!</v>
      </c>
      <c r="M297" s="25" t="e">
        <f t="shared" si="28"/>
        <v>#VALUE!</v>
      </c>
      <c r="N297" s="25" t="e">
        <f t="shared" si="28"/>
        <v>#VALUE!</v>
      </c>
      <c r="O297" s="25" t="e">
        <f t="shared" si="28"/>
        <v>#VALUE!</v>
      </c>
      <c r="P297" s="25" t="e">
        <f t="shared" si="28"/>
        <v>#VALUE!</v>
      </c>
      <c r="Q297" s="25" t="e">
        <f t="shared" si="28"/>
        <v>#VALUE!</v>
      </c>
      <c r="R297" s="121" t="e">
        <f>D297*AVERAGE(F188:Q188)/100*(Burden!$F$21+1)</f>
        <v>#VALUE!</v>
      </c>
      <c r="S297" s="28"/>
      <c r="T297" s="8"/>
      <c r="U297" s="30" t="e">
        <f t="shared" si="27"/>
        <v>#VALUE!</v>
      </c>
      <c r="V297" s="2"/>
    </row>
    <row r="298" spans="2:77" x14ac:dyDescent="0.35">
      <c r="B298" s="120">
        <v>41</v>
      </c>
      <c r="C298" s="8"/>
      <c r="D298" s="25" t="e">
        <f>Calculations!D46*(Burden!F$20)</f>
        <v>#VALUE!</v>
      </c>
      <c r="E298" s="126" t="str">
        <f t="shared" si="25"/>
        <v/>
      </c>
      <c r="F298" s="25" t="e">
        <f t="shared" si="29"/>
        <v>#VALUE!</v>
      </c>
      <c r="G298" s="25" t="e">
        <f t="shared" si="29"/>
        <v>#VALUE!</v>
      </c>
      <c r="H298" s="25" t="e">
        <f t="shared" si="28"/>
        <v>#VALUE!</v>
      </c>
      <c r="I298" s="25" t="e">
        <f t="shared" si="28"/>
        <v>#VALUE!</v>
      </c>
      <c r="J298" s="25" t="e">
        <f t="shared" si="28"/>
        <v>#VALUE!</v>
      </c>
      <c r="K298" s="25" t="e">
        <f t="shared" si="28"/>
        <v>#VALUE!</v>
      </c>
      <c r="L298" s="25" t="e">
        <f t="shared" si="28"/>
        <v>#VALUE!</v>
      </c>
      <c r="M298" s="25" t="e">
        <f t="shared" si="28"/>
        <v>#VALUE!</v>
      </c>
      <c r="N298" s="25" t="e">
        <f t="shared" si="28"/>
        <v>#VALUE!</v>
      </c>
      <c r="O298" s="25" t="e">
        <f t="shared" si="28"/>
        <v>#VALUE!</v>
      </c>
      <c r="P298" s="25" t="e">
        <f t="shared" si="28"/>
        <v>#VALUE!</v>
      </c>
      <c r="Q298" s="25" t="e">
        <f t="shared" ref="H298:Q319" si="30">$R298/12*Q$252</f>
        <v>#VALUE!</v>
      </c>
      <c r="R298" s="121" t="e">
        <f>D298*AVERAGE(F189:Q189)/100*(Burden!$F$21+1)</f>
        <v>#VALUE!</v>
      </c>
      <c r="S298" s="28"/>
      <c r="T298" s="8"/>
      <c r="U298" s="30" t="e">
        <f t="shared" si="27"/>
        <v>#VALUE!</v>
      </c>
      <c r="V298" s="2"/>
    </row>
    <row r="299" spans="2:77" x14ac:dyDescent="0.35">
      <c r="B299" s="120">
        <v>42</v>
      </c>
      <c r="C299" s="8"/>
      <c r="D299" s="25" t="e">
        <f>Calculations!D47*(Burden!F$20)</f>
        <v>#VALUE!</v>
      </c>
      <c r="E299" s="126" t="str">
        <f t="shared" si="25"/>
        <v/>
      </c>
      <c r="F299" s="25" t="e">
        <f t="shared" si="29"/>
        <v>#VALUE!</v>
      </c>
      <c r="G299" s="25" t="e">
        <f t="shared" si="29"/>
        <v>#VALUE!</v>
      </c>
      <c r="H299" s="25" t="e">
        <f t="shared" si="30"/>
        <v>#VALUE!</v>
      </c>
      <c r="I299" s="25" t="e">
        <f t="shared" si="30"/>
        <v>#VALUE!</v>
      </c>
      <c r="J299" s="25" t="e">
        <f t="shared" si="30"/>
        <v>#VALUE!</v>
      </c>
      <c r="K299" s="25" t="e">
        <f t="shared" si="30"/>
        <v>#VALUE!</v>
      </c>
      <c r="L299" s="25" t="e">
        <f t="shared" si="30"/>
        <v>#VALUE!</v>
      </c>
      <c r="M299" s="25" t="e">
        <f t="shared" si="30"/>
        <v>#VALUE!</v>
      </c>
      <c r="N299" s="25" t="e">
        <f t="shared" si="30"/>
        <v>#VALUE!</v>
      </c>
      <c r="O299" s="25" t="e">
        <f t="shared" si="30"/>
        <v>#VALUE!</v>
      </c>
      <c r="P299" s="25" t="e">
        <f t="shared" si="30"/>
        <v>#VALUE!</v>
      </c>
      <c r="Q299" s="25" t="e">
        <f t="shared" si="30"/>
        <v>#VALUE!</v>
      </c>
      <c r="R299" s="121" t="e">
        <f>D299*AVERAGE(F190:Q190)/100*(Burden!$F$21+1)</f>
        <v>#VALUE!</v>
      </c>
      <c r="S299" s="28"/>
      <c r="T299" s="8"/>
      <c r="U299" s="30" t="e">
        <f t="shared" si="27"/>
        <v>#VALUE!</v>
      </c>
      <c r="V299" s="2"/>
    </row>
    <row r="300" spans="2:77" x14ac:dyDescent="0.35">
      <c r="B300" s="120">
        <v>43</v>
      </c>
      <c r="C300" s="8"/>
      <c r="D300" s="25" t="e">
        <f>Calculations!D48*(Burden!F$20)</f>
        <v>#VALUE!</v>
      </c>
      <c r="E300" s="126" t="str">
        <f t="shared" si="25"/>
        <v/>
      </c>
      <c r="F300" s="25" t="e">
        <f t="shared" si="29"/>
        <v>#VALUE!</v>
      </c>
      <c r="G300" s="25" t="e">
        <f t="shared" si="29"/>
        <v>#VALUE!</v>
      </c>
      <c r="H300" s="25" t="e">
        <f t="shared" si="30"/>
        <v>#VALUE!</v>
      </c>
      <c r="I300" s="25" t="e">
        <f t="shared" si="30"/>
        <v>#VALUE!</v>
      </c>
      <c r="J300" s="25" t="e">
        <f t="shared" si="30"/>
        <v>#VALUE!</v>
      </c>
      <c r="K300" s="25" t="e">
        <f t="shared" si="30"/>
        <v>#VALUE!</v>
      </c>
      <c r="L300" s="25" t="e">
        <f t="shared" si="30"/>
        <v>#VALUE!</v>
      </c>
      <c r="M300" s="25" t="e">
        <f t="shared" si="30"/>
        <v>#VALUE!</v>
      </c>
      <c r="N300" s="25" t="e">
        <f t="shared" si="30"/>
        <v>#VALUE!</v>
      </c>
      <c r="O300" s="25" t="e">
        <f t="shared" si="30"/>
        <v>#VALUE!</v>
      </c>
      <c r="P300" s="25" t="e">
        <f t="shared" si="30"/>
        <v>#VALUE!</v>
      </c>
      <c r="Q300" s="25" t="e">
        <f t="shared" si="30"/>
        <v>#VALUE!</v>
      </c>
      <c r="R300" s="121" t="e">
        <f>D300*AVERAGE(F191:Q191)/100*(Burden!$F$21+1)</f>
        <v>#VALUE!</v>
      </c>
      <c r="S300" s="28"/>
      <c r="T300" s="8"/>
      <c r="U300" s="30" t="e">
        <f t="shared" si="27"/>
        <v>#VALUE!</v>
      </c>
      <c r="V300" s="2"/>
    </row>
    <row r="301" spans="2:77" x14ac:dyDescent="0.35">
      <c r="B301" s="120">
        <v>44</v>
      </c>
      <c r="C301" s="8"/>
      <c r="D301" s="25" t="e">
        <f>Calculations!D49*(Burden!F$20)</f>
        <v>#VALUE!</v>
      </c>
      <c r="E301" s="126" t="str">
        <f t="shared" si="25"/>
        <v/>
      </c>
      <c r="F301" s="25" t="e">
        <f t="shared" si="29"/>
        <v>#VALUE!</v>
      </c>
      <c r="G301" s="25" t="e">
        <f t="shared" si="29"/>
        <v>#VALUE!</v>
      </c>
      <c r="H301" s="25" t="e">
        <f t="shared" si="30"/>
        <v>#VALUE!</v>
      </c>
      <c r="I301" s="25" t="e">
        <f t="shared" si="30"/>
        <v>#VALUE!</v>
      </c>
      <c r="J301" s="25" t="e">
        <f t="shared" si="30"/>
        <v>#VALUE!</v>
      </c>
      <c r="K301" s="25" t="e">
        <f t="shared" si="30"/>
        <v>#VALUE!</v>
      </c>
      <c r="L301" s="25" t="e">
        <f t="shared" si="30"/>
        <v>#VALUE!</v>
      </c>
      <c r="M301" s="25" t="e">
        <f t="shared" si="30"/>
        <v>#VALUE!</v>
      </c>
      <c r="N301" s="25" t="e">
        <f t="shared" si="30"/>
        <v>#VALUE!</v>
      </c>
      <c r="O301" s="25" t="e">
        <f t="shared" si="30"/>
        <v>#VALUE!</v>
      </c>
      <c r="P301" s="25" t="e">
        <f t="shared" si="30"/>
        <v>#VALUE!</v>
      </c>
      <c r="Q301" s="25" t="e">
        <f t="shared" si="30"/>
        <v>#VALUE!</v>
      </c>
      <c r="R301" s="121" t="e">
        <f>D301*AVERAGE(F192:Q192)/100*(Burden!$F$21+1)</f>
        <v>#VALUE!</v>
      </c>
      <c r="S301" s="28"/>
      <c r="T301" s="8"/>
      <c r="U301" s="30" t="e">
        <f t="shared" si="27"/>
        <v>#VALUE!</v>
      </c>
      <c r="V301" s="2"/>
    </row>
    <row r="302" spans="2:77" x14ac:dyDescent="0.35">
      <c r="B302" s="120">
        <v>45</v>
      </c>
      <c r="C302" s="8"/>
      <c r="D302" s="25" t="e">
        <f>Calculations!D50*(Burden!F$20)</f>
        <v>#VALUE!</v>
      </c>
      <c r="E302" s="126" t="str">
        <f t="shared" si="25"/>
        <v/>
      </c>
      <c r="F302" s="25" t="e">
        <f t="shared" si="29"/>
        <v>#VALUE!</v>
      </c>
      <c r="G302" s="25" t="e">
        <f t="shared" si="29"/>
        <v>#VALUE!</v>
      </c>
      <c r="H302" s="25" t="e">
        <f t="shared" si="30"/>
        <v>#VALUE!</v>
      </c>
      <c r="I302" s="25" t="e">
        <f t="shared" si="30"/>
        <v>#VALUE!</v>
      </c>
      <c r="J302" s="25" t="e">
        <f t="shared" si="30"/>
        <v>#VALUE!</v>
      </c>
      <c r="K302" s="25" t="e">
        <f t="shared" si="30"/>
        <v>#VALUE!</v>
      </c>
      <c r="L302" s="25" t="e">
        <f t="shared" si="30"/>
        <v>#VALUE!</v>
      </c>
      <c r="M302" s="25" t="e">
        <f t="shared" si="30"/>
        <v>#VALUE!</v>
      </c>
      <c r="N302" s="25" t="e">
        <f t="shared" si="30"/>
        <v>#VALUE!</v>
      </c>
      <c r="O302" s="25" t="e">
        <f t="shared" si="30"/>
        <v>#VALUE!</v>
      </c>
      <c r="P302" s="25" t="e">
        <f t="shared" si="30"/>
        <v>#VALUE!</v>
      </c>
      <c r="Q302" s="25" t="e">
        <f t="shared" si="30"/>
        <v>#VALUE!</v>
      </c>
      <c r="R302" s="121" t="e">
        <f>D302*AVERAGE(F193:Q193)/100*(Burden!$F$21+1)</f>
        <v>#VALUE!</v>
      </c>
      <c r="S302" s="28"/>
      <c r="T302" s="8"/>
      <c r="U302" s="30" t="e">
        <f t="shared" si="27"/>
        <v>#VALUE!</v>
      </c>
    </row>
    <row r="303" spans="2:77" x14ac:dyDescent="0.35">
      <c r="B303" s="120">
        <v>46</v>
      </c>
      <c r="C303" s="8"/>
      <c r="D303" s="25" t="e">
        <f>Calculations!D51*(Burden!F$20)</f>
        <v>#VALUE!</v>
      </c>
      <c r="E303" s="126" t="str">
        <f t="shared" si="25"/>
        <v/>
      </c>
      <c r="F303" s="25" t="e">
        <f t="shared" si="29"/>
        <v>#VALUE!</v>
      </c>
      <c r="G303" s="25" t="e">
        <f t="shared" si="29"/>
        <v>#VALUE!</v>
      </c>
      <c r="H303" s="25" t="e">
        <f t="shared" si="30"/>
        <v>#VALUE!</v>
      </c>
      <c r="I303" s="25" t="e">
        <f t="shared" si="30"/>
        <v>#VALUE!</v>
      </c>
      <c r="J303" s="25" t="e">
        <f t="shared" si="30"/>
        <v>#VALUE!</v>
      </c>
      <c r="K303" s="25" t="e">
        <f t="shared" si="30"/>
        <v>#VALUE!</v>
      </c>
      <c r="L303" s="25" t="e">
        <f t="shared" si="30"/>
        <v>#VALUE!</v>
      </c>
      <c r="M303" s="25" t="e">
        <f t="shared" si="30"/>
        <v>#VALUE!</v>
      </c>
      <c r="N303" s="25" t="e">
        <f t="shared" si="30"/>
        <v>#VALUE!</v>
      </c>
      <c r="O303" s="25" t="e">
        <f t="shared" si="30"/>
        <v>#VALUE!</v>
      </c>
      <c r="P303" s="25" t="e">
        <f t="shared" si="30"/>
        <v>#VALUE!</v>
      </c>
      <c r="Q303" s="25" t="e">
        <f t="shared" si="30"/>
        <v>#VALUE!</v>
      </c>
      <c r="R303" s="121" t="e">
        <f>D303*AVERAGE(F194:Q194)/100*(Burden!$F$21+1)</f>
        <v>#VALUE!</v>
      </c>
      <c r="S303" s="28"/>
      <c r="T303" s="8"/>
      <c r="U303" s="30" t="e">
        <f t="shared" si="27"/>
        <v>#VALUE!</v>
      </c>
    </row>
    <row r="304" spans="2:77" x14ac:dyDescent="0.35">
      <c r="B304" s="120">
        <v>47</v>
      </c>
      <c r="C304" s="8"/>
      <c r="D304" s="25" t="e">
        <f>Calculations!D52*(Burden!F$20)</f>
        <v>#VALUE!</v>
      </c>
      <c r="E304" s="126" t="str">
        <f t="shared" si="25"/>
        <v/>
      </c>
      <c r="F304" s="25" t="e">
        <f t="shared" si="29"/>
        <v>#VALUE!</v>
      </c>
      <c r="G304" s="25" t="e">
        <f t="shared" si="29"/>
        <v>#VALUE!</v>
      </c>
      <c r="H304" s="25" t="e">
        <f t="shared" si="30"/>
        <v>#VALUE!</v>
      </c>
      <c r="I304" s="25" t="e">
        <f t="shared" si="30"/>
        <v>#VALUE!</v>
      </c>
      <c r="J304" s="25" t="e">
        <f t="shared" si="30"/>
        <v>#VALUE!</v>
      </c>
      <c r="K304" s="25" t="e">
        <f t="shared" si="30"/>
        <v>#VALUE!</v>
      </c>
      <c r="L304" s="25" t="e">
        <f t="shared" si="30"/>
        <v>#VALUE!</v>
      </c>
      <c r="M304" s="25" t="e">
        <f t="shared" si="30"/>
        <v>#VALUE!</v>
      </c>
      <c r="N304" s="25" t="e">
        <f t="shared" si="30"/>
        <v>#VALUE!</v>
      </c>
      <c r="O304" s="25" t="e">
        <f t="shared" si="30"/>
        <v>#VALUE!</v>
      </c>
      <c r="P304" s="25" t="e">
        <f t="shared" si="30"/>
        <v>#VALUE!</v>
      </c>
      <c r="Q304" s="25" t="e">
        <f t="shared" si="30"/>
        <v>#VALUE!</v>
      </c>
      <c r="R304" s="121" t="e">
        <f>D304*AVERAGE(F195:Q195)/100*(Burden!$F$21+1)</f>
        <v>#VALUE!</v>
      </c>
      <c r="S304" s="28"/>
      <c r="T304" s="8"/>
      <c r="U304" s="30" t="e">
        <f t="shared" si="27"/>
        <v>#VALUE!</v>
      </c>
    </row>
    <row r="305" spans="2:22" x14ac:dyDescent="0.35">
      <c r="B305" s="120">
        <v>48</v>
      </c>
      <c r="C305" s="8"/>
      <c r="D305" s="25" t="e">
        <f>Calculations!D53*(Burden!F$20)</f>
        <v>#VALUE!</v>
      </c>
      <c r="E305" s="126" t="str">
        <f t="shared" si="25"/>
        <v/>
      </c>
      <c r="F305" s="25" t="e">
        <f t="shared" si="29"/>
        <v>#VALUE!</v>
      </c>
      <c r="G305" s="25" t="e">
        <f t="shared" si="29"/>
        <v>#VALUE!</v>
      </c>
      <c r="H305" s="25" t="e">
        <f t="shared" si="30"/>
        <v>#VALUE!</v>
      </c>
      <c r="I305" s="25" t="e">
        <f t="shared" si="30"/>
        <v>#VALUE!</v>
      </c>
      <c r="J305" s="25" t="e">
        <f t="shared" si="30"/>
        <v>#VALUE!</v>
      </c>
      <c r="K305" s="25" t="e">
        <f t="shared" si="30"/>
        <v>#VALUE!</v>
      </c>
      <c r="L305" s="25" t="e">
        <f t="shared" si="30"/>
        <v>#VALUE!</v>
      </c>
      <c r="M305" s="25" t="e">
        <f t="shared" si="30"/>
        <v>#VALUE!</v>
      </c>
      <c r="N305" s="25" t="e">
        <f t="shared" si="30"/>
        <v>#VALUE!</v>
      </c>
      <c r="O305" s="25" t="e">
        <f t="shared" si="30"/>
        <v>#VALUE!</v>
      </c>
      <c r="P305" s="25" t="e">
        <f t="shared" si="30"/>
        <v>#VALUE!</v>
      </c>
      <c r="Q305" s="25" t="e">
        <f t="shared" si="30"/>
        <v>#VALUE!</v>
      </c>
      <c r="R305" s="121" t="e">
        <f>D305*AVERAGE(F196:Q196)/100*(Burden!$F$21+1)</f>
        <v>#VALUE!</v>
      </c>
      <c r="S305" s="28"/>
      <c r="T305" s="8"/>
      <c r="U305" s="30" t="e">
        <f t="shared" si="27"/>
        <v>#VALUE!</v>
      </c>
    </row>
    <row r="306" spans="2:22" x14ac:dyDescent="0.35">
      <c r="B306" s="120">
        <v>49</v>
      </c>
      <c r="C306" s="8"/>
      <c r="D306" s="25" t="e">
        <f>Calculations!D54*(Burden!F$20)</f>
        <v>#VALUE!</v>
      </c>
      <c r="E306" s="126" t="str">
        <f t="shared" si="25"/>
        <v/>
      </c>
      <c r="F306" s="25" t="e">
        <f t="shared" si="29"/>
        <v>#VALUE!</v>
      </c>
      <c r="G306" s="25" t="e">
        <f t="shared" si="29"/>
        <v>#VALUE!</v>
      </c>
      <c r="H306" s="25" t="e">
        <f t="shared" si="30"/>
        <v>#VALUE!</v>
      </c>
      <c r="I306" s="25" t="e">
        <f t="shared" si="30"/>
        <v>#VALUE!</v>
      </c>
      <c r="J306" s="25" t="e">
        <f t="shared" si="30"/>
        <v>#VALUE!</v>
      </c>
      <c r="K306" s="25" t="e">
        <f t="shared" si="30"/>
        <v>#VALUE!</v>
      </c>
      <c r="L306" s="25" t="e">
        <f t="shared" si="30"/>
        <v>#VALUE!</v>
      </c>
      <c r="M306" s="25" t="e">
        <f t="shared" si="30"/>
        <v>#VALUE!</v>
      </c>
      <c r="N306" s="25" t="e">
        <f t="shared" si="30"/>
        <v>#VALUE!</v>
      </c>
      <c r="O306" s="25" t="e">
        <f t="shared" si="30"/>
        <v>#VALUE!</v>
      </c>
      <c r="P306" s="25" t="e">
        <f t="shared" si="30"/>
        <v>#VALUE!</v>
      </c>
      <c r="Q306" s="25" t="e">
        <f t="shared" si="30"/>
        <v>#VALUE!</v>
      </c>
      <c r="R306" s="121" t="e">
        <f>D306*AVERAGE(F197:Q197)/100*(Burden!$F$21+1)</f>
        <v>#VALUE!</v>
      </c>
      <c r="S306" s="28"/>
      <c r="T306" s="8"/>
      <c r="U306" s="30" t="e">
        <f t="shared" si="27"/>
        <v>#VALUE!</v>
      </c>
    </row>
    <row r="307" spans="2:22" x14ac:dyDescent="0.35">
      <c r="B307" s="120">
        <v>50</v>
      </c>
      <c r="C307" s="8"/>
      <c r="D307" s="25" t="e">
        <f>Calculations!D55*(Burden!F$20)</f>
        <v>#VALUE!</v>
      </c>
      <c r="E307" s="126" t="str">
        <f t="shared" si="25"/>
        <v/>
      </c>
      <c r="F307" s="25" t="e">
        <f t="shared" si="29"/>
        <v>#VALUE!</v>
      </c>
      <c r="G307" s="25" t="e">
        <f t="shared" si="29"/>
        <v>#VALUE!</v>
      </c>
      <c r="H307" s="25" t="e">
        <f t="shared" si="30"/>
        <v>#VALUE!</v>
      </c>
      <c r="I307" s="25" t="e">
        <f t="shared" si="30"/>
        <v>#VALUE!</v>
      </c>
      <c r="J307" s="25" t="e">
        <f t="shared" si="30"/>
        <v>#VALUE!</v>
      </c>
      <c r="K307" s="25" t="e">
        <f t="shared" si="30"/>
        <v>#VALUE!</v>
      </c>
      <c r="L307" s="25" t="e">
        <f t="shared" si="30"/>
        <v>#VALUE!</v>
      </c>
      <c r="M307" s="25" t="e">
        <f t="shared" si="30"/>
        <v>#VALUE!</v>
      </c>
      <c r="N307" s="25" t="e">
        <f t="shared" si="30"/>
        <v>#VALUE!</v>
      </c>
      <c r="O307" s="25" t="e">
        <f t="shared" si="30"/>
        <v>#VALUE!</v>
      </c>
      <c r="P307" s="25" t="e">
        <f t="shared" si="30"/>
        <v>#VALUE!</v>
      </c>
      <c r="Q307" s="25" t="e">
        <f t="shared" si="30"/>
        <v>#VALUE!</v>
      </c>
      <c r="R307" s="121" t="e">
        <f>D307*AVERAGE(F198:Q198)/100*(Burden!$F$21+1)</f>
        <v>#VALUE!</v>
      </c>
      <c r="S307" s="28"/>
      <c r="T307" s="8"/>
      <c r="U307" s="30" t="e">
        <f t="shared" si="27"/>
        <v>#VALUE!</v>
      </c>
    </row>
    <row r="308" spans="2:22" x14ac:dyDescent="0.35">
      <c r="B308" s="120">
        <v>51</v>
      </c>
      <c r="C308" s="8"/>
      <c r="D308" s="25" t="e">
        <f>Calculations!D56*(Burden!F$20)</f>
        <v>#VALUE!</v>
      </c>
      <c r="E308" s="126" t="str">
        <f t="shared" si="25"/>
        <v/>
      </c>
      <c r="F308" s="25" t="e">
        <f t="shared" si="29"/>
        <v>#VALUE!</v>
      </c>
      <c r="G308" s="25" t="e">
        <f t="shared" si="29"/>
        <v>#VALUE!</v>
      </c>
      <c r="H308" s="25" t="e">
        <f t="shared" si="30"/>
        <v>#VALUE!</v>
      </c>
      <c r="I308" s="25" t="e">
        <f t="shared" si="30"/>
        <v>#VALUE!</v>
      </c>
      <c r="J308" s="25" t="e">
        <f t="shared" si="30"/>
        <v>#VALUE!</v>
      </c>
      <c r="K308" s="25" t="e">
        <f t="shared" si="30"/>
        <v>#VALUE!</v>
      </c>
      <c r="L308" s="25" t="e">
        <f t="shared" si="30"/>
        <v>#VALUE!</v>
      </c>
      <c r="M308" s="25" t="e">
        <f t="shared" si="30"/>
        <v>#VALUE!</v>
      </c>
      <c r="N308" s="25" t="e">
        <f t="shared" si="30"/>
        <v>#VALUE!</v>
      </c>
      <c r="O308" s="25" t="e">
        <f t="shared" si="30"/>
        <v>#VALUE!</v>
      </c>
      <c r="P308" s="25" t="e">
        <f t="shared" si="30"/>
        <v>#VALUE!</v>
      </c>
      <c r="Q308" s="25" t="e">
        <f t="shared" si="30"/>
        <v>#VALUE!</v>
      </c>
      <c r="R308" s="121" t="e">
        <f>D308*AVERAGE(F199:Q199)/100*(Burden!$F$21+1)</f>
        <v>#VALUE!</v>
      </c>
      <c r="S308" s="28"/>
      <c r="T308" s="8"/>
      <c r="U308" s="30" t="e">
        <f t="shared" si="27"/>
        <v>#VALUE!</v>
      </c>
      <c r="V308" s="2"/>
    </row>
    <row r="309" spans="2:22" x14ac:dyDescent="0.35">
      <c r="B309" s="120">
        <v>52</v>
      </c>
      <c r="C309" s="8"/>
      <c r="D309" s="25" t="e">
        <f>Calculations!D57*(Burden!F$20)</f>
        <v>#VALUE!</v>
      </c>
      <c r="E309" s="126" t="str">
        <f t="shared" si="25"/>
        <v/>
      </c>
      <c r="F309" s="25" t="e">
        <f t="shared" si="29"/>
        <v>#VALUE!</v>
      </c>
      <c r="G309" s="25" t="e">
        <f t="shared" si="29"/>
        <v>#VALUE!</v>
      </c>
      <c r="H309" s="25" t="e">
        <f t="shared" si="30"/>
        <v>#VALUE!</v>
      </c>
      <c r="I309" s="25" t="e">
        <f t="shared" si="30"/>
        <v>#VALUE!</v>
      </c>
      <c r="J309" s="25" t="e">
        <f t="shared" si="30"/>
        <v>#VALUE!</v>
      </c>
      <c r="K309" s="25" t="e">
        <f t="shared" si="30"/>
        <v>#VALUE!</v>
      </c>
      <c r="L309" s="25" t="e">
        <f t="shared" si="30"/>
        <v>#VALUE!</v>
      </c>
      <c r="M309" s="25" t="e">
        <f t="shared" si="30"/>
        <v>#VALUE!</v>
      </c>
      <c r="N309" s="25" t="e">
        <f t="shared" si="30"/>
        <v>#VALUE!</v>
      </c>
      <c r="O309" s="25" t="e">
        <f t="shared" si="30"/>
        <v>#VALUE!</v>
      </c>
      <c r="P309" s="25" t="e">
        <f t="shared" si="30"/>
        <v>#VALUE!</v>
      </c>
      <c r="Q309" s="25" t="e">
        <f t="shared" si="30"/>
        <v>#VALUE!</v>
      </c>
      <c r="R309" s="121" t="e">
        <f>D309*AVERAGE(F200:Q200)/100*(Burden!$F$21+1)</f>
        <v>#VALUE!</v>
      </c>
      <c r="S309" s="28"/>
      <c r="T309" s="8"/>
      <c r="U309" s="30" t="e">
        <f t="shared" si="27"/>
        <v>#VALUE!</v>
      </c>
    </row>
    <row r="310" spans="2:22" x14ac:dyDescent="0.35">
      <c r="B310" s="120">
        <v>53</v>
      </c>
      <c r="C310" s="8"/>
      <c r="D310" s="25" t="e">
        <f>Calculations!D58*(Burden!F$20)</f>
        <v>#VALUE!</v>
      </c>
      <c r="E310" s="126" t="str">
        <f t="shared" si="25"/>
        <v/>
      </c>
      <c r="F310" s="25" t="e">
        <f t="shared" si="29"/>
        <v>#VALUE!</v>
      </c>
      <c r="G310" s="25" t="e">
        <f t="shared" si="29"/>
        <v>#VALUE!</v>
      </c>
      <c r="H310" s="25" t="e">
        <f t="shared" si="30"/>
        <v>#VALUE!</v>
      </c>
      <c r="I310" s="25" t="e">
        <f t="shared" si="30"/>
        <v>#VALUE!</v>
      </c>
      <c r="J310" s="25" t="e">
        <f t="shared" si="30"/>
        <v>#VALUE!</v>
      </c>
      <c r="K310" s="25" t="e">
        <f t="shared" si="30"/>
        <v>#VALUE!</v>
      </c>
      <c r="L310" s="25" t="e">
        <f t="shared" si="30"/>
        <v>#VALUE!</v>
      </c>
      <c r="M310" s="25" t="e">
        <f t="shared" si="30"/>
        <v>#VALUE!</v>
      </c>
      <c r="N310" s="25" t="e">
        <f t="shared" si="30"/>
        <v>#VALUE!</v>
      </c>
      <c r="O310" s="25" t="e">
        <f t="shared" si="30"/>
        <v>#VALUE!</v>
      </c>
      <c r="P310" s="25" t="e">
        <f t="shared" si="30"/>
        <v>#VALUE!</v>
      </c>
      <c r="Q310" s="25" t="e">
        <f t="shared" si="30"/>
        <v>#VALUE!</v>
      </c>
      <c r="R310" s="121" t="e">
        <f>D310*AVERAGE(F201:Q201)/100*(Burden!$F$21+1)</f>
        <v>#VALUE!</v>
      </c>
      <c r="S310" s="28"/>
      <c r="T310" s="8"/>
      <c r="U310" s="30" t="e">
        <f t="shared" si="27"/>
        <v>#VALUE!</v>
      </c>
    </row>
    <row r="311" spans="2:22" x14ac:dyDescent="0.35">
      <c r="B311" s="120">
        <v>54</v>
      </c>
      <c r="C311" s="8"/>
      <c r="D311" s="25" t="e">
        <f>Calculations!D59*(Burden!F$20)</f>
        <v>#VALUE!</v>
      </c>
      <c r="E311" s="126" t="str">
        <f t="shared" si="25"/>
        <v/>
      </c>
      <c r="F311" s="25" t="e">
        <f t="shared" si="29"/>
        <v>#VALUE!</v>
      </c>
      <c r="G311" s="25" t="e">
        <f t="shared" si="29"/>
        <v>#VALUE!</v>
      </c>
      <c r="H311" s="25" t="e">
        <f t="shared" si="30"/>
        <v>#VALUE!</v>
      </c>
      <c r="I311" s="25" t="e">
        <f t="shared" si="30"/>
        <v>#VALUE!</v>
      </c>
      <c r="J311" s="25" t="e">
        <f t="shared" si="30"/>
        <v>#VALUE!</v>
      </c>
      <c r="K311" s="25" t="e">
        <f t="shared" si="30"/>
        <v>#VALUE!</v>
      </c>
      <c r="L311" s="25" t="e">
        <f t="shared" si="30"/>
        <v>#VALUE!</v>
      </c>
      <c r="M311" s="25" t="e">
        <f t="shared" si="30"/>
        <v>#VALUE!</v>
      </c>
      <c r="N311" s="25" t="e">
        <f t="shared" si="30"/>
        <v>#VALUE!</v>
      </c>
      <c r="O311" s="25" t="e">
        <f t="shared" si="30"/>
        <v>#VALUE!</v>
      </c>
      <c r="P311" s="25" t="e">
        <f t="shared" si="30"/>
        <v>#VALUE!</v>
      </c>
      <c r="Q311" s="25" t="e">
        <f t="shared" si="30"/>
        <v>#VALUE!</v>
      </c>
      <c r="R311" s="121" t="e">
        <f>D311*AVERAGE(F202:Q202)/100*(Burden!$F$21+1)</f>
        <v>#VALUE!</v>
      </c>
      <c r="S311" s="28"/>
      <c r="T311" s="8"/>
      <c r="U311" s="30" t="e">
        <f t="shared" si="27"/>
        <v>#VALUE!</v>
      </c>
    </row>
    <row r="312" spans="2:22" x14ac:dyDescent="0.35">
      <c r="B312" s="120">
        <v>55</v>
      </c>
      <c r="C312" s="8"/>
      <c r="D312" s="25" t="e">
        <f>Calculations!D60*(Burden!F$20)</f>
        <v>#VALUE!</v>
      </c>
      <c r="E312" s="126" t="str">
        <f t="shared" si="25"/>
        <v/>
      </c>
      <c r="F312" s="25" t="e">
        <f t="shared" si="29"/>
        <v>#VALUE!</v>
      </c>
      <c r="G312" s="25" t="e">
        <f t="shared" si="29"/>
        <v>#VALUE!</v>
      </c>
      <c r="H312" s="25" t="e">
        <f t="shared" si="30"/>
        <v>#VALUE!</v>
      </c>
      <c r="I312" s="25" t="e">
        <f t="shared" si="30"/>
        <v>#VALUE!</v>
      </c>
      <c r="J312" s="25" t="e">
        <f t="shared" si="30"/>
        <v>#VALUE!</v>
      </c>
      <c r="K312" s="25" t="e">
        <f t="shared" si="30"/>
        <v>#VALUE!</v>
      </c>
      <c r="L312" s="25" t="e">
        <f t="shared" si="30"/>
        <v>#VALUE!</v>
      </c>
      <c r="M312" s="25" t="e">
        <f t="shared" si="30"/>
        <v>#VALUE!</v>
      </c>
      <c r="N312" s="25" t="e">
        <f t="shared" si="30"/>
        <v>#VALUE!</v>
      </c>
      <c r="O312" s="25" t="e">
        <f t="shared" si="30"/>
        <v>#VALUE!</v>
      </c>
      <c r="P312" s="25" t="e">
        <f t="shared" si="30"/>
        <v>#VALUE!</v>
      </c>
      <c r="Q312" s="25" t="e">
        <f t="shared" si="30"/>
        <v>#VALUE!</v>
      </c>
      <c r="R312" s="121" t="e">
        <f>D312*AVERAGE(F203:Q203)/100*(Burden!$F$21+1)</f>
        <v>#VALUE!</v>
      </c>
      <c r="S312" s="28"/>
      <c r="T312" s="8"/>
      <c r="U312" s="30" t="e">
        <f t="shared" si="27"/>
        <v>#VALUE!</v>
      </c>
    </row>
    <row r="313" spans="2:22" x14ac:dyDescent="0.35">
      <c r="B313" s="120">
        <v>56</v>
      </c>
      <c r="C313" s="8"/>
      <c r="D313" s="25" t="e">
        <f>Calculations!D61*(Burden!F$20)</f>
        <v>#VALUE!</v>
      </c>
      <c r="E313" s="126" t="str">
        <f t="shared" si="25"/>
        <v/>
      </c>
      <c r="F313" s="25" t="e">
        <f t="shared" si="29"/>
        <v>#VALUE!</v>
      </c>
      <c r="G313" s="25" t="e">
        <f t="shared" si="29"/>
        <v>#VALUE!</v>
      </c>
      <c r="H313" s="25" t="e">
        <f t="shared" si="30"/>
        <v>#VALUE!</v>
      </c>
      <c r="I313" s="25" t="e">
        <f t="shared" si="30"/>
        <v>#VALUE!</v>
      </c>
      <c r="J313" s="25" t="e">
        <f t="shared" si="30"/>
        <v>#VALUE!</v>
      </c>
      <c r="K313" s="25" t="e">
        <f t="shared" si="30"/>
        <v>#VALUE!</v>
      </c>
      <c r="L313" s="25" t="e">
        <f t="shared" si="30"/>
        <v>#VALUE!</v>
      </c>
      <c r="M313" s="25" t="e">
        <f t="shared" si="30"/>
        <v>#VALUE!</v>
      </c>
      <c r="N313" s="25" t="e">
        <f t="shared" si="30"/>
        <v>#VALUE!</v>
      </c>
      <c r="O313" s="25" t="e">
        <f t="shared" si="30"/>
        <v>#VALUE!</v>
      </c>
      <c r="P313" s="25" t="e">
        <f t="shared" si="30"/>
        <v>#VALUE!</v>
      </c>
      <c r="Q313" s="25" t="e">
        <f t="shared" si="30"/>
        <v>#VALUE!</v>
      </c>
      <c r="R313" s="121" t="e">
        <f>D313*AVERAGE(F204:Q204)/100*(Burden!$F$21+1)</f>
        <v>#VALUE!</v>
      </c>
      <c r="S313" s="28"/>
      <c r="T313" s="8"/>
      <c r="U313" s="30" t="e">
        <f t="shared" si="27"/>
        <v>#VALUE!</v>
      </c>
    </row>
    <row r="314" spans="2:22" x14ac:dyDescent="0.35">
      <c r="B314" s="120">
        <v>57</v>
      </c>
      <c r="C314" s="8"/>
      <c r="D314" s="25" t="e">
        <f>Calculations!D62*(Burden!F$20)</f>
        <v>#VALUE!</v>
      </c>
      <c r="E314" s="126" t="str">
        <f t="shared" si="25"/>
        <v/>
      </c>
      <c r="F314" s="25" t="e">
        <f t="shared" si="29"/>
        <v>#VALUE!</v>
      </c>
      <c r="G314" s="25" t="e">
        <f t="shared" si="29"/>
        <v>#VALUE!</v>
      </c>
      <c r="H314" s="25" t="e">
        <f t="shared" si="30"/>
        <v>#VALUE!</v>
      </c>
      <c r="I314" s="25" t="e">
        <f t="shared" si="30"/>
        <v>#VALUE!</v>
      </c>
      <c r="J314" s="25" t="e">
        <f t="shared" si="30"/>
        <v>#VALUE!</v>
      </c>
      <c r="K314" s="25" t="e">
        <f t="shared" si="30"/>
        <v>#VALUE!</v>
      </c>
      <c r="L314" s="25" t="e">
        <f t="shared" si="30"/>
        <v>#VALUE!</v>
      </c>
      <c r="M314" s="25" t="e">
        <f t="shared" si="30"/>
        <v>#VALUE!</v>
      </c>
      <c r="N314" s="25" t="e">
        <f t="shared" si="30"/>
        <v>#VALUE!</v>
      </c>
      <c r="O314" s="25" t="e">
        <f t="shared" si="30"/>
        <v>#VALUE!</v>
      </c>
      <c r="P314" s="25" t="e">
        <f t="shared" si="30"/>
        <v>#VALUE!</v>
      </c>
      <c r="Q314" s="25" t="e">
        <f t="shared" si="30"/>
        <v>#VALUE!</v>
      </c>
      <c r="R314" s="121" t="e">
        <f>D314*AVERAGE(F205:Q205)/100*(Burden!$F$21+1)</f>
        <v>#VALUE!</v>
      </c>
      <c r="S314" s="28"/>
      <c r="T314" s="8"/>
      <c r="U314" s="30" t="e">
        <f t="shared" si="27"/>
        <v>#VALUE!</v>
      </c>
    </row>
    <row r="315" spans="2:22" x14ac:dyDescent="0.35">
      <c r="B315" s="120">
        <v>58</v>
      </c>
      <c r="C315" s="8"/>
      <c r="D315" s="25" t="e">
        <f>Calculations!D63*(Burden!F$20)</f>
        <v>#VALUE!</v>
      </c>
      <c r="E315" s="126" t="str">
        <f t="shared" si="25"/>
        <v/>
      </c>
      <c r="F315" s="25" t="e">
        <f t="shared" si="29"/>
        <v>#VALUE!</v>
      </c>
      <c r="G315" s="25" t="e">
        <f t="shared" si="29"/>
        <v>#VALUE!</v>
      </c>
      <c r="H315" s="25" t="e">
        <f t="shared" si="30"/>
        <v>#VALUE!</v>
      </c>
      <c r="I315" s="25" t="e">
        <f t="shared" si="30"/>
        <v>#VALUE!</v>
      </c>
      <c r="J315" s="25" t="e">
        <f t="shared" si="30"/>
        <v>#VALUE!</v>
      </c>
      <c r="K315" s="25" t="e">
        <f t="shared" si="30"/>
        <v>#VALUE!</v>
      </c>
      <c r="L315" s="25" t="e">
        <f t="shared" si="30"/>
        <v>#VALUE!</v>
      </c>
      <c r="M315" s="25" t="e">
        <f t="shared" si="30"/>
        <v>#VALUE!</v>
      </c>
      <c r="N315" s="25" t="e">
        <f t="shared" si="30"/>
        <v>#VALUE!</v>
      </c>
      <c r="O315" s="25" t="e">
        <f t="shared" si="30"/>
        <v>#VALUE!</v>
      </c>
      <c r="P315" s="25" t="e">
        <f t="shared" si="30"/>
        <v>#VALUE!</v>
      </c>
      <c r="Q315" s="25" t="e">
        <f t="shared" si="30"/>
        <v>#VALUE!</v>
      </c>
      <c r="R315" s="121" t="e">
        <f>D315*AVERAGE(F206:Q206)/100*(Burden!$F$21+1)</f>
        <v>#VALUE!</v>
      </c>
      <c r="S315" s="28"/>
      <c r="T315" s="8"/>
      <c r="U315" s="30" t="e">
        <f t="shared" si="27"/>
        <v>#VALUE!</v>
      </c>
    </row>
    <row r="316" spans="2:22" x14ac:dyDescent="0.35">
      <c r="B316" s="120">
        <v>59</v>
      </c>
      <c r="C316" s="8"/>
      <c r="D316" s="25" t="e">
        <f>Calculations!D64*(Burden!F$20)</f>
        <v>#VALUE!</v>
      </c>
      <c r="E316" s="126" t="str">
        <f t="shared" si="25"/>
        <v/>
      </c>
      <c r="F316" s="25" t="e">
        <f t="shared" si="29"/>
        <v>#VALUE!</v>
      </c>
      <c r="G316" s="25" t="e">
        <f t="shared" si="29"/>
        <v>#VALUE!</v>
      </c>
      <c r="H316" s="25" t="e">
        <f t="shared" si="30"/>
        <v>#VALUE!</v>
      </c>
      <c r="I316" s="25" t="e">
        <f t="shared" si="30"/>
        <v>#VALUE!</v>
      </c>
      <c r="J316" s="25" t="e">
        <f t="shared" si="30"/>
        <v>#VALUE!</v>
      </c>
      <c r="K316" s="25" t="e">
        <f t="shared" si="30"/>
        <v>#VALUE!</v>
      </c>
      <c r="L316" s="25" t="e">
        <f t="shared" si="30"/>
        <v>#VALUE!</v>
      </c>
      <c r="M316" s="25" t="e">
        <f t="shared" si="30"/>
        <v>#VALUE!</v>
      </c>
      <c r="N316" s="25" t="e">
        <f t="shared" si="30"/>
        <v>#VALUE!</v>
      </c>
      <c r="O316" s="25" t="e">
        <f t="shared" si="30"/>
        <v>#VALUE!</v>
      </c>
      <c r="P316" s="25" t="e">
        <f t="shared" si="30"/>
        <v>#VALUE!</v>
      </c>
      <c r="Q316" s="25" t="e">
        <f t="shared" si="30"/>
        <v>#VALUE!</v>
      </c>
      <c r="R316" s="121" t="e">
        <f>D316*AVERAGE(F207:Q207)/100*(Burden!$F$21+1)</f>
        <v>#VALUE!</v>
      </c>
      <c r="S316" s="28"/>
      <c r="T316" s="8"/>
      <c r="U316" s="30" t="e">
        <f t="shared" si="27"/>
        <v>#VALUE!</v>
      </c>
    </row>
    <row r="317" spans="2:22" x14ac:dyDescent="0.35">
      <c r="B317" s="120">
        <v>60</v>
      </c>
      <c r="C317" s="8"/>
      <c r="D317" s="25" t="e">
        <f>Calculations!D65*(Burden!F$20)</f>
        <v>#VALUE!</v>
      </c>
      <c r="E317" s="126" t="str">
        <f t="shared" si="25"/>
        <v/>
      </c>
      <c r="F317" s="25" t="e">
        <f t="shared" si="29"/>
        <v>#VALUE!</v>
      </c>
      <c r="G317" s="25" t="e">
        <f t="shared" si="29"/>
        <v>#VALUE!</v>
      </c>
      <c r="H317" s="25" t="e">
        <f t="shared" si="30"/>
        <v>#VALUE!</v>
      </c>
      <c r="I317" s="25" t="e">
        <f t="shared" si="30"/>
        <v>#VALUE!</v>
      </c>
      <c r="J317" s="25" t="e">
        <f t="shared" si="30"/>
        <v>#VALUE!</v>
      </c>
      <c r="K317" s="25" t="e">
        <f t="shared" si="30"/>
        <v>#VALUE!</v>
      </c>
      <c r="L317" s="25" t="e">
        <f t="shared" si="30"/>
        <v>#VALUE!</v>
      </c>
      <c r="M317" s="25" t="e">
        <f t="shared" si="30"/>
        <v>#VALUE!</v>
      </c>
      <c r="N317" s="25" t="e">
        <f t="shared" si="30"/>
        <v>#VALUE!</v>
      </c>
      <c r="O317" s="25" t="e">
        <f t="shared" si="30"/>
        <v>#VALUE!</v>
      </c>
      <c r="P317" s="25" t="e">
        <f t="shared" si="30"/>
        <v>#VALUE!</v>
      </c>
      <c r="Q317" s="25" t="e">
        <f t="shared" si="30"/>
        <v>#VALUE!</v>
      </c>
      <c r="R317" s="121" t="e">
        <f>D317*AVERAGE(F208:Q208)/100*(Burden!$F$21+1)</f>
        <v>#VALUE!</v>
      </c>
      <c r="S317" s="28"/>
      <c r="T317" s="8"/>
      <c r="U317" s="30" t="e">
        <f t="shared" si="27"/>
        <v>#VALUE!</v>
      </c>
    </row>
    <row r="318" spans="2:22" x14ac:dyDescent="0.35">
      <c r="B318" s="120">
        <v>61</v>
      </c>
      <c r="D318" s="25" t="e">
        <f>Calculations!D66*(Burden!F$20)</f>
        <v>#VALUE!</v>
      </c>
      <c r="E318" s="126" t="str">
        <f t="shared" si="25"/>
        <v/>
      </c>
      <c r="F318" s="25" t="e">
        <f t="shared" si="29"/>
        <v>#VALUE!</v>
      </c>
      <c r="G318" s="25" t="e">
        <f t="shared" si="29"/>
        <v>#VALUE!</v>
      </c>
      <c r="H318" s="25" t="e">
        <f t="shared" si="30"/>
        <v>#VALUE!</v>
      </c>
      <c r="I318" s="25" t="e">
        <f t="shared" si="30"/>
        <v>#VALUE!</v>
      </c>
      <c r="J318" s="25" t="e">
        <f t="shared" si="30"/>
        <v>#VALUE!</v>
      </c>
      <c r="K318" s="25" t="e">
        <f t="shared" si="30"/>
        <v>#VALUE!</v>
      </c>
      <c r="L318" s="25" t="e">
        <f t="shared" si="30"/>
        <v>#VALUE!</v>
      </c>
      <c r="M318" s="25" t="e">
        <f t="shared" si="30"/>
        <v>#VALUE!</v>
      </c>
      <c r="N318" s="25" t="e">
        <f t="shared" si="30"/>
        <v>#VALUE!</v>
      </c>
      <c r="O318" s="25" t="e">
        <f t="shared" si="30"/>
        <v>#VALUE!</v>
      </c>
      <c r="P318" s="25" t="e">
        <f t="shared" si="30"/>
        <v>#VALUE!</v>
      </c>
      <c r="Q318" s="25" t="e">
        <f t="shared" si="30"/>
        <v>#VALUE!</v>
      </c>
      <c r="R318" s="121" t="e">
        <f>D318*AVERAGE(F209:Q209)/100*(Burden!$F$21+1)</f>
        <v>#VALUE!</v>
      </c>
      <c r="S318" s="28"/>
      <c r="T318" s="8"/>
      <c r="U318" s="30" t="e">
        <f t="shared" si="27"/>
        <v>#VALUE!</v>
      </c>
    </row>
    <row r="319" spans="2:22" x14ac:dyDescent="0.35">
      <c r="B319" s="120">
        <v>62</v>
      </c>
      <c r="D319" s="25" t="e">
        <f>Calculations!D67*(Burden!F$20)</f>
        <v>#VALUE!</v>
      </c>
      <c r="E319" s="126" t="str">
        <f t="shared" si="25"/>
        <v/>
      </c>
      <c r="F319" s="25" t="e">
        <f t="shared" si="29"/>
        <v>#VALUE!</v>
      </c>
      <c r="G319" s="25" t="e">
        <f t="shared" si="29"/>
        <v>#VALUE!</v>
      </c>
      <c r="H319" s="25" t="e">
        <f t="shared" si="30"/>
        <v>#VALUE!</v>
      </c>
      <c r="I319" s="25" t="e">
        <f t="shared" si="30"/>
        <v>#VALUE!</v>
      </c>
      <c r="J319" s="25" t="e">
        <f t="shared" si="30"/>
        <v>#VALUE!</v>
      </c>
      <c r="K319" s="25" t="e">
        <f t="shared" si="30"/>
        <v>#VALUE!</v>
      </c>
      <c r="L319" s="25" t="e">
        <f t="shared" si="30"/>
        <v>#VALUE!</v>
      </c>
      <c r="M319" s="25" t="e">
        <f t="shared" si="30"/>
        <v>#VALUE!</v>
      </c>
      <c r="N319" s="25" t="e">
        <f t="shared" si="30"/>
        <v>#VALUE!</v>
      </c>
      <c r="O319" s="25" t="e">
        <f t="shared" si="30"/>
        <v>#VALUE!</v>
      </c>
      <c r="P319" s="25" t="e">
        <f t="shared" si="30"/>
        <v>#VALUE!</v>
      </c>
      <c r="Q319" s="25" t="e">
        <f t="shared" si="30"/>
        <v>#VALUE!</v>
      </c>
      <c r="R319" s="121" t="e">
        <f>D319*AVERAGE(F210:Q210)/100*(Burden!$F$21+1)</f>
        <v>#VALUE!</v>
      </c>
      <c r="S319" s="28"/>
      <c r="T319" s="8"/>
      <c r="U319" s="30" t="e">
        <f t="shared" si="27"/>
        <v>#VALUE!</v>
      </c>
    </row>
    <row r="320" spans="2:22" x14ac:dyDescent="0.35">
      <c r="B320" s="120">
        <v>63</v>
      </c>
      <c r="D320" s="25" t="e">
        <f>Calculations!D68*(Burden!F$20)</f>
        <v>#VALUE!</v>
      </c>
      <c r="E320" s="126" t="str">
        <f t="shared" si="25"/>
        <v/>
      </c>
      <c r="F320" s="25" t="e">
        <f t="shared" si="29"/>
        <v>#VALUE!</v>
      </c>
      <c r="G320" s="25" t="e">
        <f t="shared" si="29"/>
        <v>#VALUE!</v>
      </c>
      <c r="H320" s="25" t="e">
        <f t="shared" ref="H320:Q341" si="31">$R320/12*H$252</f>
        <v>#VALUE!</v>
      </c>
      <c r="I320" s="25" t="e">
        <f t="shared" si="31"/>
        <v>#VALUE!</v>
      </c>
      <c r="J320" s="25" t="e">
        <f t="shared" si="31"/>
        <v>#VALUE!</v>
      </c>
      <c r="K320" s="25" t="e">
        <f t="shared" si="31"/>
        <v>#VALUE!</v>
      </c>
      <c r="L320" s="25" t="e">
        <f t="shared" si="31"/>
        <v>#VALUE!</v>
      </c>
      <c r="M320" s="25" t="e">
        <f t="shared" si="31"/>
        <v>#VALUE!</v>
      </c>
      <c r="N320" s="25" t="e">
        <f t="shared" si="31"/>
        <v>#VALUE!</v>
      </c>
      <c r="O320" s="25" t="e">
        <f t="shared" si="31"/>
        <v>#VALUE!</v>
      </c>
      <c r="P320" s="25" t="e">
        <f t="shared" si="31"/>
        <v>#VALUE!</v>
      </c>
      <c r="Q320" s="25" t="e">
        <f t="shared" si="31"/>
        <v>#VALUE!</v>
      </c>
      <c r="R320" s="121" t="e">
        <f>D320*AVERAGE(F211:Q211)/100*(Burden!$F$21+1)</f>
        <v>#VALUE!</v>
      </c>
      <c r="S320" s="28"/>
      <c r="T320" s="8"/>
      <c r="U320" s="30" t="e">
        <f t="shared" si="27"/>
        <v>#VALUE!</v>
      </c>
    </row>
    <row r="321" spans="2:21" x14ac:dyDescent="0.35">
      <c r="B321" s="120">
        <v>64</v>
      </c>
      <c r="D321" s="25" t="e">
        <f>Calculations!D69*(Burden!F$20)</f>
        <v>#VALUE!</v>
      </c>
      <c r="E321" s="126" t="str">
        <f t="shared" si="25"/>
        <v/>
      </c>
      <c r="F321" s="25" t="e">
        <f t="shared" si="29"/>
        <v>#VALUE!</v>
      </c>
      <c r="G321" s="25" t="e">
        <f t="shared" si="29"/>
        <v>#VALUE!</v>
      </c>
      <c r="H321" s="25" t="e">
        <f t="shared" si="31"/>
        <v>#VALUE!</v>
      </c>
      <c r="I321" s="25" t="e">
        <f t="shared" si="31"/>
        <v>#VALUE!</v>
      </c>
      <c r="J321" s="25" t="e">
        <f t="shared" si="31"/>
        <v>#VALUE!</v>
      </c>
      <c r="K321" s="25" t="e">
        <f t="shared" si="31"/>
        <v>#VALUE!</v>
      </c>
      <c r="L321" s="25" t="e">
        <f t="shared" si="31"/>
        <v>#VALUE!</v>
      </c>
      <c r="M321" s="25" t="e">
        <f t="shared" si="31"/>
        <v>#VALUE!</v>
      </c>
      <c r="N321" s="25" t="e">
        <f t="shared" si="31"/>
        <v>#VALUE!</v>
      </c>
      <c r="O321" s="25" t="e">
        <f t="shared" si="31"/>
        <v>#VALUE!</v>
      </c>
      <c r="P321" s="25" t="e">
        <f t="shared" si="31"/>
        <v>#VALUE!</v>
      </c>
      <c r="Q321" s="25" t="e">
        <f t="shared" si="31"/>
        <v>#VALUE!</v>
      </c>
      <c r="R321" s="121" t="e">
        <f>D321*AVERAGE(F212:Q212)/100*(Burden!$F$21+1)</f>
        <v>#VALUE!</v>
      </c>
      <c r="S321" s="28"/>
      <c r="T321" s="8"/>
      <c r="U321" s="30" t="e">
        <f t="shared" si="27"/>
        <v>#VALUE!</v>
      </c>
    </row>
    <row r="322" spans="2:21" x14ac:dyDescent="0.35">
      <c r="B322" s="120">
        <v>65</v>
      </c>
      <c r="D322" s="25" t="e">
        <f>Calculations!D70*(Burden!F$20)</f>
        <v>#VALUE!</v>
      </c>
      <c r="E322" s="126" t="str">
        <f t="shared" si="25"/>
        <v/>
      </c>
      <c r="F322" s="25" t="e">
        <f t="shared" si="29"/>
        <v>#VALUE!</v>
      </c>
      <c r="G322" s="25" t="e">
        <f t="shared" si="29"/>
        <v>#VALUE!</v>
      </c>
      <c r="H322" s="25" t="e">
        <f t="shared" si="31"/>
        <v>#VALUE!</v>
      </c>
      <c r="I322" s="25" t="e">
        <f t="shared" si="31"/>
        <v>#VALUE!</v>
      </c>
      <c r="J322" s="25" t="e">
        <f t="shared" si="31"/>
        <v>#VALUE!</v>
      </c>
      <c r="K322" s="25" t="e">
        <f t="shared" si="31"/>
        <v>#VALUE!</v>
      </c>
      <c r="L322" s="25" t="e">
        <f t="shared" si="31"/>
        <v>#VALUE!</v>
      </c>
      <c r="M322" s="25" t="e">
        <f t="shared" si="31"/>
        <v>#VALUE!</v>
      </c>
      <c r="N322" s="25" t="e">
        <f t="shared" si="31"/>
        <v>#VALUE!</v>
      </c>
      <c r="O322" s="25" t="e">
        <f t="shared" si="31"/>
        <v>#VALUE!</v>
      </c>
      <c r="P322" s="25" t="e">
        <f t="shared" si="31"/>
        <v>#VALUE!</v>
      </c>
      <c r="Q322" s="25" t="e">
        <f t="shared" si="31"/>
        <v>#VALUE!</v>
      </c>
      <c r="R322" s="121" t="e">
        <f>D322*AVERAGE(F213:Q213)/100*(Burden!$F$21+1)</f>
        <v>#VALUE!</v>
      </c>
      <c r="S322" s="28"/>
      <c r="T322" s="8"/>
      <c r="U322" s="30" t="e">
        <f t="shared" si="27"/>
        <v>#VALUE!</v>
      </c>
    </row>
    <row r="323" spans="2:21" x14ac:dyDescent="0.35">
      <c r="B323" s="120">
        <v>66</v>
      </c>
      <c r="D323" s="25" t="e">
        <f>Calculations!D71*(Burden!F$20)</f>
        <v>#VALUE!</v>
      </c>
      <c r="E323" s="126" t="str">
        <f t="shared" ref="E323:E356" si="32">E214</f>
        <v/>
      </c>
      <c r="F323" s="25" t="e">
        <f t="shared" si="29"/>
        <v>#VALUE!</v>
      </c>
      <c r="G323" s="25" t="e">
        <f t="shared" si="29"/>
        <v>#VALUE!</v>
      </c>
      <c r="H323" s="25" t="e">
        <f t="shared" si="31"/>
        <v>#VALUE!</v>
      </c>
      <c r="I323" s="25" t="e">
        <f t="shared" si="31"/>
        <v>#VALUE!</v>
      </c>
      <c r="J323" s="25" t="e">
        <f t="shared" si="31"/>
        <v>#VALUE!</v>
      </c>
      <c r="K323" s="25" t="e">
        <f t="shared" si="31"/>
        <v>#VALUE!</v>
      </c>
      <c r="L323" s="25" t="e">
        <f t="shared" si="31"/>
        <v>#VALUE!</v>
      </c>
      <c r="M323" s="25" t="e">
        <f t="shared" si="31"/>
        <v>#VALUE!</v>
      </c>
      <c r="N323" s="25" t="e">
        <f t="shared" si="31"/>
        <v>#VALUE!</v>
      </c>
      <c r="O323" s="25" t="e">
        <f t="shared" si="31"/>
        <v>#VALUE!</v>
      </c>
      <c r="P323" s="25" t="e">
        <f t="shared" si="31"/>
        <v>#VALUE!</v>
      </c>
      <c r="Q323" s="25" t="e">
        <f t="shared" si="31"/>
        <v>#VALUE!</v>
      </c>
      <c r="R323" s="121" t="e">
        <f>D323*AVERAGE(F214:Q214)/100*(Burden!$F$21+1)</f>
        <v>#VALUE!</v>
      </c>
      <c r="S323" s="28"/>
      <c r="T323" s="8"/>
      <c r="U323" s="30" t="e">
        <f t="shared" ref="U323:U356" si="33">SUM(F323:Q323)</f>
        <v>#VALUE!</v>
      </c>
    </row>
    <row r="324" spans="2:21" x14ac:dyDescent="0.35">
      <c r="B324" s="120">
        <v>67</v>
      </c>
      <c r="D324" s="25" t="e">
        <f>Calculations!D72*(Burden!F$20)</f>
        <v>#VALUE!</v>
      </c>
      <c r="E324" s="126" t="str">
        <f t="shared" si="32"/>
        <v/>
      </c>
      <c r="F324" s="25" t="e">
        <f t="shared" si="29"/>
        <v>#VALUE!</v>
      </c>
      <c r="G324" s="25" t="e">
        <f t="shared" si="29"/>
        <v>#VALUE!</v>
      </c>
      <c r="H324" s="25" t="e">
        <f t="shared" si="31"/>
        <v>#VALUE!</v>
      </c>
      <c r="I324" s="25" t="e">
        <f t="shared" si="31"/>
        <v>#VALUE!</v>
      </c>
      <c r="J324" s="25" t="e">
        <f t="shared" si="31"/>
        <v>#VALUE!</v>
      </c>
      <c r="K324" s="25" t="e">
        <f t="shared" si="31"/>
        <v>#VALUE!</v>
      </c>
      <c r="L324" s="25" t="e">
        <f t="shared" si="31"/>
        <v>#VALUE!</v>
      </c>
      <c r="M324" s="25" t="e">
        <f t="shared" si="31"/>
        <v>#VALUE!</v>
      </c>
      <c r="N324" s="25" t="e">
        <f t="shared" si="31"/>
        <v>#VALUE!</v>
      </c>
      <c r="O324" s="25" t="e">
        <f t="shared" si="31"/>
        <v>#VALUE!</v>
      </c>
      <c r="P324" s="25" t="e">
        <f t="shared" si="31"/>
        <v>#VALUE!</v>
      </c>
      <c r="Q324" s="25" t="e">
        <f t="shared" si="31"/>
        <v>#VALUE!</v>
      </c>
      <c r="R324" s="121" t="e">
        <f>D324*AVERAGE(F215:Q215)/100*(Burden!$F$21+1)</f>
        <v>#VALUE!</v>
      </c>
      <c r="S324" s="28"/>
      <c r="T324" s="8"/>
      <c r="U324" s="30" t="e">
        <f t="shared" si="33"/>
        <v>#VALUE!</v>
      </c>
    </row>
    <row r="325" spans="2:21" x14ac:dyDescent="0.35">
      <c r="B325" s="120">
        <v>68</v>
      </c>
      <c r="D325" s="25" t="e">
        <f>Calculations!D73*(Burden!F$20)</f>
        <v>#VALUE!</v>
      </c>
      <c r="E325" s="126" t="str">
        <f t="shared" si="32"/>
        <v/>
      </c>
      <c r="F325" s="25" t="e">
        <f t="shared" si="29"/>
        <v>#VALUE!</v>
      </c>
      <c r="G325" s="25" t="e">
        <f t="shared" si="29"/>
        <v>#VALUE!</v>
      </c>
      <c r="H325" s="25" t="e">
        <f t="shared" si="31"/>
        <v>#VALUE!</v>
      </c>
      <c r="I325" s="25" t="e">
        <f t="shared" si="31"/>
        <v>#VALUE!</v>
      </c>
      <c r="J325" s="25" t="e">
        <f t="shared" si="31"/>
        <v>#VALUE!</v>
      </c>
      <c r="K325" s="25" t="e">
        <f t="shared" si="31"/>
        <v>#VALUE!</v>
      </c>
      <c r="L325" s="25" t="e">
        <f t="shared" si="31"/>
        <v>#VALUE!</v>
      </c>
      <c r="M325" s="25" t="e">
        <f t="shared" si="31"/>
        <v>#VALUE!</v>
      </c>
      <c r="N325" s="25" t="e">
        <f t="shared" si="31"/>
        <v>#VALUE!</v>
      </c>
      <c r="O325" s="25" t="e">
        <f t="shared" si="31"/>
        <v>#VALUE!</v>
      </c>
      <c r="P325" s="25" t="e">
        <f t="shared" si="31"/>
        <v>#VALUE!</v>
      </c>
      <c r="Q325" s="25" t="e">
        <f t="shared" si="31"/>
        <v>#VALUE!</v>
      </c>
      <c r="R325" s="121" t="e">
        <f>D325*AVERAGE(F216:Q216)/100*(Burden!$F$21+1)</f>
        <v>#VALUE!</v>
      </c>
      <c r="S325" s="28"/>
      <c r="T325" s="8"/>
      <c r="U325" s="30" t="e">
        <f t="shared" si="33"/>
        <v>#VALUE!</v>
      </c>
    </row>
    <row r="326" spans="2:21" x14ac:dyDescent="0.35">
      <c r="B326" s="120">
        <v>69</v>
      </c>
      <c r="D326" s="25" t="e">
        <f>Calculations!D74*(Burden!F$20)</f>
        <v>#VALUE!</v>
      </c>
      <c r="E326" s="126" t="str">
        <f t="shared" si="32"/>
        <v/>
      </c>
      <c r="F326" s="25" t="e">
        <f t="shared" si="29"/>
        <v>#VALUE!</v>
      </c>
      <c r="G326" s="25" t="e">
        <f t="shared" si="29"/>
        <v>#VALUE!</v>
      </c>
      <c r="H326" s="25" t="e">
        <f t="shared" si="31"/>
        <v>#VALUE!</v>
      </c>
      <c r="I326" s="25" t="e">
        <f t="shared" si="31"/>
        <v>#VALUE!</v>
      </c>
      <c r="J326" s="25" t="e">
        <f t="shared" si="31"/>
        <v>#VALUE!</v>
      </c>
      <c r="K326" s="25" t="e">
        <f t="shared" si="31"/>
        <v>#VALUE!</v>
      </c>
      <c r="L326" s="25" t="e">
        <f t="shared" si="31"/>
        <v>#VALUE!</v>
      </c>
      <c r="M326" s="25" t="e">
        <f t="shared" si="31"/>
        <v>#VALUE!</v>
      </c>
      <c r="N326" s="25" t="e">
        <f t="shared" si="31"/>
        <v>#VALUE!</v>
      </c>
      <c r="O326" s="25" t="e">
        <f t="shared" si="31"/>
        <v>#VALUE!</v>
      </c>
      <c r="P326" s="25" t="e">
        <f t="shared" si="31"/>
        <v>#VALUE!</v>
      </c>
      <c r="Q326" s="25" t="e">
        <f t="shared" si="31"/>
        <v>#VALUE!</v>
      </c>
      <c r="R326" s="121" t="e">
        <f>D326*AVERAGE(F217:Q217)/100*(Burden!$F$21+1)</f>
        <v>#VALUE!</v>
      </c>
      <c r="S326" s="28"/>
      <c r="T326" s="8"/>
      <c r="U326" s="30" t="e">
        <f t="shared" si="33"/>
        <v>#VALUE!</v>
      </c>
    </row>
    <row r="327" spans="2:21" x14ac:dyDescent="0.35">
      <c r="B327" s="120">
        <v>70</v>
      </c>
      <c r="D327" s="25" t="e">
        <f>Calculations!D75*(Burden!F$20)</f>
        <v>#VALUE!</v>
      </c>
      <c r="E327" s="126" t="str">
        <f t="shared" si="32"/>
        <v/>
      </c>
      <c r="F327" s="25" t="e">
        <f t="shared" si="29"/>
        <v>#VALUE!</v>
      </c>
      <c r="G327" s="25" t="e">
        <f t="shared" si="29"/>
        <v>#VALUE!</v>
      </c>
      <c r="H327" s="25" t="e">
        <f t="shared" si="31"/>
        <v>#VALUE!</v>
      </c>
      <c r="I327" s="25" t="e">
        <f t="shared" si="31"/>
        <v>#VALUE!</v>
      </c>
      <c r="J327" s="25" t="e">
        <f t="shared" si="31"/>
        <v>#VALUE!</v>
      </c>
      <c r="K327" s="25" t="e">
        <f t="shared" si="31"/>
        <v>#VALUE!</v>
      </c>
      <c r="L327" s="25" t="e">
        <f t="shared" si="31"/>
        <v>#VALUE!</v>
      </c>
      <c r="M327" s="25" t="e">
        <f t="shared" si="31"/>
        <v>#VALUE!</v>
      </c>
      <c r="N327" s="25" t="e">
        <f t="shared" si="31"/>
        <v>#VALUE!</v>
      </c>
      <c r="O327" s="25" t="e">
        <f t="shared" si="31"/>
        <v>#VALUE!</v>
      </c>
      <c r="P327" s="25" t="e">
        <f t="shared" si="31"/>
        <v>#VALUE!</v>
      </c>
      <c r="Q327" s="25" t="e">
        <f t="shared" si="31"/>
        <v>#VALUE!</v>
      </c>
      <c r="R327" s="121" t="e">
        <f>D327*AVERAGE(F218:Q218)/100*(Burden!$F$21+1)</f>
        <v>#VALUE!</v>
      </c>
      <c r="S327" s="28"/>
      <c r="T327" s="8"/>
      <c r="U327" s="30" t="e">
        <f t="shared" si="33"/>
        <v>#VALUE!</v>
      </c>
    </row>
    <row r="328" spans="2:21" x14ac:dyDescent="0.35">
      <c r="B328" s="120">
        <v>71</v>
      </c>
      <c r="D328" s="25" t="e">
        <f>Calculations!D76*(Burden!F$20)</f>
        <v>#VALUE!</v>
      </c>
      <c r="E328" s="126" t="str">
        <f t="shared" si="32"/>
        <v/>
      </c>
      <c r="F328" s="25" t="e">
        <f t="shared" si="29"/>
        <v>#VALUE!</v>
      </c>
      <c r="G328" s="25" t="e">
        <f t="shared" si="29"/>
        <v>#VALUE!</v>
      </c>
      <c r="H328" s="25" t="e">
        <f t="shared" si="31"/>
        <v>#VALUE!</v>
      </c>
      <c r="I328" s="25" t="e">
        <f t="shared" si="31"/>
        <v>#VALUE!</v>
      </c>
      <c r="J328" s="25" t="e">
        <f t="shared" si="31"/>
        <v>#VALUE!</v>
      </c>
      <c r="K328" s="25" t="e">
        <f t="shared" si="31"/>
        <v>#VALUE!</v>
      </c>
      <c r="L328" s="25" t="e">
        <f t="shared" si="31"/>
        <v>#VALUE!</v>
      </c>
      <c r="M328" s="25" t="e">
        <f t="shared" si="31"/>
        <v>#VALUE!</v>
      </c>
      <c r="N328" s="25" t="e">
        <f t="shared" si="31"/>
        <v>#VALUE!</v>
      </c>
      <c r="O328" s="25" t="e">
        <f t="shared" si="31"/>
        <v>#VALUE!</v>
      </c>
      <c r="P328" s="25" t="e">
        <f t="shared" si="31"/>
        <v>#VALUE!</v>
      </c>
      <c r="Q328" s="25" t="e">
        <f t="shared" si="31"/>
        <v>#VALUE!</v>
      </c>
      <c r="R328" s="121" t="e">
        <f>D328*AVERAGE(F219:Q219)/100*(Burden!$F$21+1)</f>
        <v>#VALUE!</v>
      </c>
      <c r="S328" s="28"/>
      <c r="T328" s="8"/>
      <c r="U328" s="30" t="e">
        <f t="shared" si="33"/>
        <v>#VALUE!</v>
      </c>
    </row>
    <row r="329" spans="2:21" x14ac:dyDescent="0.35">
      <c r="B329" s="120">
        <v>72</v>
      </c>
      <c r="D329" s="25" t="e">
        <f>Calculations!D77*(Burden!F$20)</f>
        <v>#VALUE!</v>
      </c>
      <c r="E329" s="126" t="str">
        <f t="shared" si="32"/>
        <v/>
      </c>
      <c r="F329" s="25" t="e">
        <f t="shared" si="29"/>
        <v>#VALUE!</v>
      </c>
      <c r="G329" s="25" t="e">
        <f t="shared" si="29"/>
        <v>#VALUE!</v>
      </c>
      <c r="H329" s="25" t="e">
        <f t="shared" si="31"/>
        <v>#VALUE!</v>
      </c>
      <c r="I329" s="25" t="e">
        <f t="shared" si="31"/>
        <v>#VALUE!</v>
      </c>
      <c r="J329" s="25" t="e">
        <f t="shared" si="31"/>
        <v>#VALUE!</v>
      </c>
      <c r="K329" s="25" t="e">
        <f t="shared" si="31"/>
        <v>#VALUE!</v>
      </c>
      <c r="L329" s="25" t="e">
        <f t="shared" si="31"/>
        <v>#VALUE!</v>
      </c>
      <c r="M329" s="25" t="e">
        <f t="shared" si="31"/>
        <v>#VALUE!</v>
      </c>
      <c r="N329" s="25" t="e">
        <f t="shared" si="31"/>
        <v>#VALUE!</v>
      </c>
      <c r="O329" s="25" t="e">
        <f t="shared" si="31"/>
        <v>#VALUE!</v>
      </c>
      <c r="P329" s="25" t="e">
        <f t="shared" si="31"/>
        <v>#VALUE!</v>
      </c>
      <c r="Q329" s="25" t="e">
        <f t="shared" si="31"/>
        <v>#VALUE!</v>
      </c>
      <c r="R329" s="121" t="e">
        <f>D329*AVERAGE(F220:Q220)/100*(Burden!$F$21+1)</f>
        <v>#VALUE!</v>
      </c>
      <c r="S329" s="28"/>
      <c r="T329" s="8"/>
      <c r="U329" s="30" t="e">
        <f t="shared" si="33"/>
        <v>#VALUE!</v>
      </c>
    </row>
    <row r="330" spans="2:21" x14ac:dyDescent="0.35">
      <c r="B330" s="120">
        <v>73</v>
      </c>
      <c r="D330" s="25" t="e">
        <f>Calculations!D78*(Burden!F$20)</f>
        <v>#VALUE!</v>
      </c>
      <c r="E330" s="126" t="str">
        <f t="shared" si="32"/>
        <v/>
      </c>
      <c r="F330" s="25" t="e">
        <f t="shared" si="29"/>
        <v>#VALUE!</v>
      </c>
      <c r="G330" s="25" t="e">
        <f t="shared" si="29"/>
        <v>#VALUE!</v>
      </c>
      <c r="H330" s="25" t="e">
        <f t="shared" si="31"/>
        <v>#VALUE!</v>
      </c>
      <c r="I330" s="25" t="e">
        <f t="shared" si="31"/>
        <v>#VALUE!</v>
      </c>
      <c r="J330" s="25" t="e">
        <f t="shared" si="31"/>
        <v>#VALUE!</v>
      </c>
      <c r="K330" s="25" t="e">
        <f t="shared" si="31"/>
        <v>#VALUE!</v>
      </c>
      <c r="L330" s="25" t="e">
        <f t="shared" si="31"/>
        <v>#VALUE!</v>
      </c>
      <c r="M330" s="25" t="e">
        <f t="shared" si="31"/>
        <v>#VALUE!</v>
      </c>
      <c r="N330" s="25" t="e">
        <f t="shared" si="31"/>
        <v>#VALUE!</v>
      </c>
      <c r="O330" s="25" t="e">
        <f t="shared" si="31"/>
        <v>#VALUE!</v>
      </c>
      <c r="P330" s="25" t="e">
        <f t="shared" si="31"/>
        <v>#VALUE!</v>
      </c>
      <c r="Q330" s="25" t="e">
        <f t="shared" si="31"/>
        <v>#VALUE!</v>
      </c>
      <c r="R330" s="121" t="e">
        <f>D330*AVERAGE(F221:Q221)/100*(Burden!$F$21+1)</f>
        <v>#VALUE!</v>
      </c>
      <c r="S330" s="28"/>
      <c r="T330" s="8"/>
      <c r="U330" s="30" t="e">
        <f t="shared" si="33"/>
        <v>#VALUE!</v>
      </c>
    </row>
    <row r="331" spans="2:21" x14ac:dyDescent="0.35">
      <c r="B331" s="120">
        <v>74</v>
      </c>
      <c r="D331" s="25" t="e">
        <f>Calculations!D79*(Burden!F$20)</f>
        <v>#VALUE!</v>
      </c>
      <c r="E331" s="126" t="str">
        <f t="shared" si="32"/>
        <v/>
      </c>
      <c r="F331" s="25" t="e">
        <f t="shared" si="29"/>
        <v>#VALUE!</v>
      </c>
      <c r="G331" s="25" t="e">
        <f t="shared" si="29"/>
        <v>#VALUE!</v>
      </c>
      <c r="H331" s="25" t="e">
        <f t="shared" si="31"/>
        <v>#VALUE!</v>
      </c>
      <c r="I331" s="25" t="e">
        <f t="shared" si="31"/>
        <v>#VALUE!</v>
      </c>
      <c r="J331" s="25" t="e">
        <f t="shared" si="31"/>
        <v>#VALUE!</v>
      </c>
      <c r="K331" s="25" t="e">
        <f t="shared" si="31"/>
        <v>#VALUE!</v>
      </c>
      <c r="L331" s="25" t="e">
        <f t="shared" si="31"/>
        <v>#VALUE!</v>
      </c>
      <c r="M331" s="25" t="e">
        <f t="shared" si="31"/>
        <v>#VALUE!</v>
      </c>
      <c r="N331" s="25" t="e">
        <f t="shared" si="31"/>
        <v>#VALUE!</v>
      </c>
      <c r="O331" s="25" t="e">
        <f t="shared" si="31"/>
        <v>#VALUE!</v>
      </c>
      <c r="P331" s="25" t="e">
        <f t="shared" si="31"/>
        <v>#VALUE!</v>
      </c>
      <c r="Q331" s="25" t="e">
        <f t="shared" si="31"/>
        <v>#VALUE!</v>
      </c>
      <c r="R331" s="121" t="e">
        <f>D331*AVERAGE(F222:Q222)/100*(Burden!$F$21+1)</f>
        <v>#VALUE!</v>
      </c>
      <c r="S331" s="28"/>
      <c r="T331" s="8"/>
      <c r="U331" s="30" t="e">
        <f t="shared" si="33"/>
        <v>#VALUE!</v>
      </c>
    </row>
    <row r="332" spans="2:21" x14ac:dyDescent="0.35">
      <c r="B332" s="120">
        <v>75</v>
      </c>
      <c r="D332" s="25" t="e">
        <f>Calculations!D80*(Burden!F$20)</f>
        <v>#VALUE!</v>
      </c>
      <c r="E332" s="126" t="str">
        <f t="shared" si="32"/>
        <v/>
      </c>
      <c r="F332" s="25" t="e">
        <f t="shared" si="29"/>
        <v>#VALUE!</v>
      </c>
      <c r="G332" s="25" t="e">
        <f t="shared" si="29"/>
        <v>#VALUE!</v>
      </c>
      <c r="H332" s="25" t="e">
        <f t="shared" si="31"/>
        <v>#VALUE!</v>
      </c>
      <c r="I332" s="25" t="e">
        <f t="shared" si="31"/>
        <v>#VALUE!</v>
      </c>
      <c r="J332" s="25" t="e">
        <f t="shared" si="31"/>
        <v>#VALUE!</v>
      </c>
      <c r="K332" s="25" t="e">
        <f t="shared" si="31"/>
        <v>#VALUE!</v>
      </c>
      <c r="L332" s="25" t="e">
        <f t="shared" si="31"/>
        <v>#VALUE!</v>
      </c>
      <c r="M332" s="25" t="e">
        <f t="shared" si="31"/>
        <v>#VALUE!</v>
      </c>
      <c r="N332" s="25" t="e">
        <f t="shared" si="31"/>
        <v>#VALUE!</v>
      </c>
      <c r="O332" s="25" t="e">
        <f t="shared" si="31"/>
        <v>#VALUE!</v>
      </c>
      <c r="P332" s="25" t="e">
        <f t="shared" si="31"/>
        <v>#VALUE!</v>
      </c>
      <c r="Q332" s="25" t="e">
        <f t="shared" si="31"/>
        <v>#VALUE!</v>
      </c>
      <c r="R332" s="121" t="e">
        <f>D332*AVERAGE(F223:Q223)/100*(Burden!$F$21+1)</f>
        <v>#VALUE!</v>
      </c>
      <c r="S332" s="28"/>
      <c r="T332" s="8"/>
      <c r="U332" s="30" t="e">
        <f t="shared" si="33"/>
        <v>#VALUE!</v>
      </c>
    </row>
    <row r="333" spans="2:21" x14ac:dyDescent="0.35">
      <c r="B333" s="120">
        <v>76</v>
      </c>
      <c r="D333" s="25" t="e">
        <f>Calculations!D81*(Burden!F$20)</f>
        <v>#VALUE!</v>
      </c>
      <c r="E333" s="126" t="str">
        <f t="shared" si="32"/>
        <v/>
      </c>
      <c r="F333" s="25" t="e">
        <f t="shared" si="29"/>
        <v>#VALUE!</v>
      </c>
      <c r="G333" s="25" t="e">
        <f t="shared" si="29"/>
        <v>#VALUE!</v>
      </c>
      <c r="H333" s="25" t="e">
        <f t="shared" si="31"/>
        <v>#VALUE!</v>
      </c>
      <c r="I333" s="25" t="e">
        <f t="shared" si="31"/>
        <v>#VALUE!</v>
      </c>
      <c r="J333" s="25" t="e">
        <f t="shared" si="31"/>
        <v>#VALUE!</v>
      </c>
      <c r="K333" s="25" t="e">
        <f t="shared" si="31"/>
        <v>#VALUE!</v>
      </c>
      <c r="L333" s="25" t="e">
        <f t="shared" si="31"/>
        <v>#VALUE!</v>
      </c>
      <c r="M333" s="25" t="e">
        <f t="shared" si="31"/>
        <v>#VALUE!</v>
      </c>
      <c r="N333" s="25" t="e">
        <f t="shared" si="31"/>
        <v>#VALUE!</v>
      </c>
      <c r="O333" s="25" t="e">
        <f t="shared" si="31"/>
        <v>#VALUE!</v>
      </c>
      <c r="P333" s="25" t="e">
        <f t="shared" si="31"/>
        <v>#VALUE!</v>
      </c>
      <c r="Q333" s="25" t="e">
        <f t="shared" si="31"/>
        <v>#VALUE!</v>
      </c>
      <c r="R333" s="121" t="e">
        <f>D333*AVERAGE(F224:Q224)/100*(Burden!$F$21+1)</f>
        <v>#VALUE!</v>
      </c>
      <c r="S333" s="28"/>
      <c r="T333" s="8"/>
      <c r="U333" s="30" t="e">
        <f t="shared" si="33"/>
        <v>#VALUE!</v>
      </c>
    </row>
    <row r="334" spans="2:21" x14ac:dyDescent="0.35">
      <c r="B334" s="120">
        <v>77</v>
      </c>
      <c r="D334" s="25" t="e">
        <f>Calculations!D82*(Burden!F$20)</f>
        <v>#VALUE!</v>
      </c>
      <c r="E334" s="126" t="str">
        <f t="shared" si="32"/>
        <v/>
      </c>
      <c r="F334" s="25" t="e">
        <f t="shared" si="29"/>
        <v>#VALUE!</v>
      </c>
      <c r="G334" s="25" t="e">
        <f t="shared" si="29"/>
        <v>#VALUE!</v>
      </c>
      <c r="H334" s="25" t="e">
        <f t="shared" si="31"/>
        <v>#VALUE!</v>
      </c>
      <c r="I334" s="25" t="e">
        <f t="shared" si="31"/>
        <v>#VALUE!</v>
      </c>
      <c r="J334" s="25" t="e">
        <f t="shared" si="31"/>
        <v>#VALUE!</v>
      </c>
      <c r="K334" s="25" t="e">
        <f t="shared" si="31"/>
        <v>#VALUE!</v>
      </c>
      <c r="L334" s="25" t="e">
        <f t="shared" si="31"/>
        <v>#VALUE!</v>
      </c>
      <c r="M334" s="25" t="e">
        <f t="shared" si="31"/>
        <v>#VALUE!</v>
      </c>
      <c r="N334" s="25" t="e">
        <f t="shared" si="31"/>
        <v>#VALUE!</v>
      </c>
      <c r="O334" s="25" t="e">
        <f t="shared" si="31"/>
        <v>#VALUE!</v>
      </c>
      <c r="P334" s="25" t="e">
        <f t="shared" si="31"/>
        <v>#VALUE!</v>
      </c>
      <c r="Q334" s="25" t="e">
        <f t="shared" si="31"/>
        <v>#VALUE!</v>
      </c>
      <c r="R334" s="121" t="e">
        <f>D334*AVERAGE(F225:Q225)/100*(Burden!$F$21+1)</f>
        <v>#VALUE!</v>
      </c>
      <c r="S334" s="28"/>
      <c r="T334" s="8"/>
      <c r="U334" s="30" t="e">
        <f t="shared" si="33"/>
        <v>#VALUE!</v>
      </c>
    </row>
    <row r="335" spans="2:21" x14ac:dyDescent="0.35">
      <c r="B335" s="120">
        <v>78</v>
      </c>
      <c r="D335" s="25" t="e">
        <f>Calculations!D83*(Burden!F$20)</f>
        <v>#VALUE!</v>
      </c>
      <c r="E335" s="126" t="str">
        <f t="shared" si="32"/>
        <v/>
      </c>
      <c r="F335" s="25" t="e">
        <f t="shared" si="29"/>
        <v>#VALUE!</v>
      </c>
      <c r="G335" s="25" t="e">
        <f t="shared" si="29"/>
        <v>#VALUE!</v>
      </c>
      <c r="H335" s="25" t="e">
        <f t="shared" si="31"/>
        <v>#VALUE!</v>
      </c>
      <c r="I335" s="25" t="e">
        <f t="shared" si="31"/>
        <v>#VALUE!</v>
      </c>
      <c r="J335" s="25" t="e">
        <f t="shared" si="31"/>
        <v>#VALUE!</v>
      </c>
      <c r="K335" s="25" t="e">
        <f t="shared" si="31"/>
        <v>#VALUE!</v>
      </c>
      <c r="L335" s="25" t="e">
        <f t="shared" si="31"/>
        <v>#VALUE!</v>
      </c>
      <c r="M335" s="25" t="e">
        <f t="shared" si="31"/>
        <v>#VALUE!</v>
      </c>
      <c r="N335" s="25" t="e">
        <f t="shared" si="31"/>
        <v>#VALUE!</v>
      </c>
      <c r="O335" s="25" t="e">
        <f t="shared" si="31"/>
        <v>#VALUE!</v>
      </c>
      <c r="P335" s="25" t="e">
        <f t="shared" si="31"/>
        <v>#VALUE!</v>
      </c>
      <c r="Q335" s="25" t="e">
        <f t="shared" si="31"/>
        <v>#VALUE!</v>
      </c>
      <c r="R335" s="121" t="e">
        <f>D335*AVERAGE(F226:Q226)/100*(Burden!$F$21+1)</f>
        <v>#VALUE!</v>
      </c>
      <c r="S335" s="28"/>
      <c r="T335" s="8"/>
      <c r="U335" s="30" t="e">
        <f t="shared" si="33"/>
        <v>#VALUE!</v>
      </c>
    </row>
    <row r="336" spans="2:21" x14ac:dyDescent="0.35">
      <c r="B336" s="120">
        <v>79</v>
      </c>
      <c r="D336" s="25" t="e">
        <f>Calculations!D84*(Burden!F$20)</f>
        <v>#VALUE!</v>
      </c>
      <c r="E336" s="126" t="str">
        <f t="shared" si="32"/>
        <v/>
      </c>
      <c r="F336" s="25" t="e">
        <f t="shared" si="29"/>
        <v>#VALUE!</v>
      </c>
      <c r="G336" s="25" t="e">
        <f t="shared" si="29"/>
        <v>#VALUE!</v>
      </c>
      <c r="H336" s="25" t="e">
        <f t="shared" si="31"/>
        <v>#VALUE!</v>
      </c>
      <c r="I336" s="25" t="e">
        <f t="shared" si="31"/>
        <v>#VALUE!</v>
      </c>
      <c r="J336" s="25" t="e">
        <f t="shared" si="31"/>
        <v>#VALUE!</v>
      </c>
      <c r="K336" s="25" t="e">
        <f t="shared" si="31"/>
        <v>#VALUE!</v>
      </c>
      <c r="L336" s="25" t="e">
        <f t="shared" si="31"/>
        <v>#VALUE!</v>
      </c>
      <c r="M336" s="25" t="e">
        <f t="shared" si="31"/>
        <v>#VALUE!</v>
      </c>
      <c r="N336" s="25" t="e">
        <f t="shared" si="31"/>
        <v>#VALUE!</v>
      </c>
      <c r="O336" s="25" t="e">
        <f t="shared" si="31"/>
        <v>#VALUE!</v>
      </c>
      <c r="P336" s="25" t="e">
        <f t="shared" si="31"/>
        <v>#VALUE!</v>
      </c>
      <c r="Q336" s="25" t="e">
        <f t="shared" si="31"/>
        <v>#VALUE!</v>
      </c>
      <c r="R336" s="121" t="e">
        <f>D336*AVERAGE(F227:Q227)/100*(Burden!$F$21+1)</f>
        <v>#VALUE!</v>
      </c>
      <c r="S336" s="28"/>
      <c r="T336" s="8"/>
      <c r="U336" s="30" t="e">
        <f t="shared" si="33"/>
        <v>#VALUE!</v>
      </c>
    </row>
    <row r="337" spans="2:21" x14ac:dyDescent="0.35">
      <c r="B337" s="120">
        <v>80</v>
      </c>
      <c r="D337" s="25" t="e">
        <f>Calculations!D85*(Burden!F$20)</f>
        <v>#VALUE!</v>
      </c>
      <c r="E337" s="126" t="str">
        <f t="shared" si="32"/>
        <v/>
      </c>
      <c r="F337" s="25" t="e">
        <f t="shared" si="29"/>
        <v>#VALUE!</v>
      </c>
      <c r="G337" s="25" t="e">
        <f t="shared" si="29"/>
        <v>#VALUE!</v>
      </c>
      <c r="H337" s="25" t="e">
        <f t="shared" si="31"/>
        <v>#VALUE!</v>
      </c>
      <c r="I337" s="25" t="e">
        <f t="shared" si="31"/>
        <v>#VALUE!</v>
      </c>
      <c r="J337" s="25" t="e">
        <f t="shared" si="31"/>
        <v>#VALUE!</v>
      </c>
      <c r="K337" s="25" t="e">
        <f t="shared" si="31"/>
        <v>#VALUE!</v>
      </c>
      <c r="L337" s="25" t="e">
        <f t="shared" si="31"/>
        <v>#VALUE!</v>
      </c>
      <c r="M337" s="25" t="e">
        <f t="shared" si="31"/>
        <v>#VALUE!</v>
      </c>
      <c r="N337" s="25" t="e">
        <f t="shared" si="31"/>
        <v>#VALUE!</v>
      </c>
      <c r="O337" s="25" t="e">
        <f t="shared" si="31"/>
        <v>#VALUE!</v>
      </c>
      <c r="P337" s="25" t="e">
        <f t="shared" si="31"/>
        <v>#VALUE!</v>
      </c>
      <c r="Q337" s="25" t="e">
        <f t="shared" si="31"/>
        <v>#VALUE!</v>
      </c>
      <c r="R337" s="121" t="e">
        <f>D337*AVERAGE(F228:Q228)/100*(Burden!$F$21+1)</f>
        <v>#VALUE!</v>
      </c>
      <c r="S337" s="28"/>
      <c r="T337" s="8"/>
      <c r="U337" s="30" t="e">
        <f t="shared" si="33"/>
        <v>#VALUE!</v>
      </c>
    </row>
    <row r="338" spans="2:21" x14ac:dyDescent="0.35">
      <c r="B338" s="120">
        <v>81</v>
      </c>
      <c r="D338" s="25" t="e">
        <f>Calculations!D86*(Burden!F$20)</f>
        <v>#VALUE!</v>
      </c>
      <c r="E338" s="126" t="str">
        <f t="shared" si="32"/>
        <v/>
      </c>
      <c r="F338" s="25" t="e">
        <f t="shared" si="29"/>
        <v>#VALUE!</v>
      </c>
      <c r="G338" s="25" t="e">
        <f t="shared" si="29"/>
        <v>#VALUE!</v>
      </c>
      <c r="H338" s="25" t="e">
        <f t="shared" si="31"/>
        <v>#VALUE!</v>
      </c>
      <c r="I338" s="25" t="e">
        <f t="shared" si="31"/>
        <v>#VALUE!</v>
      </c>
      <c r="J338" s="25" t="e">
        <f t="shared" si="31"/>
        <v>#VALUE!</v>
      </c>
      <c r="K338" s="25" t="e">
        <f t="shared" si="31"/>
        <v>#VALUE!</v>
      </c>
      <c r="L338" s="25" t="e">
        <f t="shared" si="31"/>
        <v>#VALUE!</v>
      </c>
      <c r="M338" s="25" t="e">
        <f t="shared" si="31"/>
        <v>#VALUE!</v>
      </c>
      <c r="N338" s="25" t="e">
        <f t="shared" si="31"/>
        <v>#VALUE!</v>
      </c>
      <c r="O338" s="25" t="e">
        <f t="shared" si="31"/>
        <v>#VALUE!</v>
      </c>
      <c r="P338" s="25" t="e">
        <f t="shared" si="31"/>
        <v>#VALUE!</v>
      </c>
      <c r="Q338" s="25" t="e">
        <f t="shared" si="31"/>
        <v>#VALUE!</v>
      </c>
      <c r="R338" s="121" t="e">
        <f>D338*AVERAGE(F229:Q229)/100*(Burden!$F$21+1)</f>
        <v>#VALUE!</v>
      </c>
      <c r="S338" s="28"/>
      <c r="T338" s="8"/>
      <c r="U338" s="30" t="e">
        <f t="shared" si="33"/>
        <v>#VALUE!</v>
      </c>
    </row>
    <row r="339" spans="2:21" x14ac:dyDescent="0.35">
      <c r="B339" s="120">
        <v>82</v>
      </c>
      <c r="D339" s="25" t="e">
        <f>Calculations!D87*(Burden!F$20)</f>
        <v>#VALUE!</v>
      </c>
      <c r="E339" s="126" t="str">
        <f t="shared" si="32"/>
        <v/>
      </c>
      <c r="F339" s="25" t="e">
        <f t="shared" si="29"/>
        <v>#VALUE!</v>
      </c>
      <c r="G339" s="25" t="e">
        <f t="shared" si="29"/>
        <v>#VALUE!</v>
      </c>
      <c r="H339" s="25" t="e">
        <f t="shared" si="31"/>
        <v>#VALUE!</v>
      </c>
      <c r="I339" s="25" t="e">
        <f t="shared" si="31"/>
        <v>#VALUE!</v>
      </c>
      <c r="J339" s="25" t="e">
        <f t="shared" si="31"/>
        <v>#VALUE!</v>
      </c>
      <c r="K339" s="25" t="e">
        <f t="shared" si="31"/>
        <v>#VALUE!</v>
      </c>
      <c r="L339" s="25" t="e">
        <f t="shared" si="31"/>
        <v>#VALUE!</v>
      </c>
      <c r="M339" s="25" t="e">
        <f t="shared" si="31"/>
        <v>#VALUE!</v>
      </c>
      <c r="N339" s="25" t="e">
        <f t="shared" si="31"/>
        <v>#VALUE!</v>
      </c>
      <c r="O339" s="25" t="e">
        <f t="shared" si="31"/>
        <v>#VALUE!</v>
      </c>
      <c r="P339" s="25" t="e">
        <f t="shared" si="31"/>
        <v>#VALUE!</v>
      </c>
      <c r="Q339" s="25" t="e">
        <f t="shared" si="31"/>
        <v>#VALUE!</v>
      </c>
      <c r="R339" s="121" t="e">
        <f>D339*AVERAGE(F230:Q230)/100*(Burden!$F$21+1)</f>
        <v>#VALUE!</v>
      </c>
      <c r="S339" s="28"/>
      <c r="T339" s="8"/>
      <c r="U339" s="30" t="e">
        <f t="shared" si="33"/>
        <v>#VALUE!</v>
      </c>
    </row>
    <row r="340" spans="2:21" x14ac:dyDescent="0.35">
      <c r="B340" s="120">
        <v>83</v>
      </c>
      <c r="D340" s="25" t="e">
        <f>Calculations!D88*(Burden!F$20)</f>
        <v>#VALUE!</v>
      </c>
      <c r="E340" s="126" t="str">
        <f t="shared" si="32"/>
        <v/>
      </c>
      <c r="F340" s="25" t="e">
        <f t="shared" si="29"/>
        <v>#VALUE!</v>
      </c>
      <c r="G340" s="25" t="e">
        <f t="shared" si="29"/>
        <v>#VALUE!</v>
      </c>
      <c r="H340" s="25" t="e">
        <f t="shared" si="31"/>
        <v>#VALUE!</v>
      </c>
      <c r="I340" s="25" t="e">
        <f t="shared" si="31"/>
        <v>#VALUE!</v>
      </c>
      <c r="J340" s="25" t="e">
        <f t="shared" si="31"/>
        <v>#VALUE!</v>
      </c>
      <c r="K340" s="25" t="e">
        <f t="shared" si="31"/>
        <v>#VALUE!</v>
      </c>
      <c r="L340" s="25" t="e">
        <f t="shared" si="31"/>
        <v>#VALUE!</v>
      </c>
      <c r="M340" s="25" t="e">
        <f t="shared" si="31"/>
        <v>#VALUE!</v>
      </c>
      <c r="N340" s="25" t="e">
        <f t="shared" si="31"/>
        <v>#VALUE!</v>
      </c>
      <c r="O340" s="25" t="e">
        <f t="shared" si="31"/>
        <v>#VALUE!</v>
      </c>
      <c r="P340" s="25" t="e">
        <f t="shared" si="31"/>
        <v>#VALUE!</v>
      </c>
      <c r="Q340" s="25" t="e">
        <f t="shared" si="31"/>
        <v>#VALUE!</v>
      </c>
      <c r="R340" s="121" t="e">
        <f>D340*AVERAGE(F231:Q231)/100*(Burden!$F$21+1)</f>
        <v>#VALUE!</v>
      </c>
      <c r="S340" s="28"/>
      <c r="T340" s="8"/>
      <c r="U340" s="30" t="e">
        <f t="shared" si="33"/>
        <v>#VALUE!</v>
      </c>
    </row>
    <row r="341" spans="2:21" x14ac:dyDescent="0.35">
      <c r="B341" s="120">
        <v>84</v>
      </c>
      <c r="D341" s="25" t="e">
        <f>Calculations!D89*(Burden!F$20)</f>
        <v>#VALUE!</v>
      </c>
      <c r="E341" s="126" t="str">
        <f t="shared" si="32"/>
        <v/>
      </c>
      <c r="F341" s="25" t="e">
        <f t="shared" si="29"/>
        <v>#VALUE!</v>
      </c>
      <c r="G341" s="25" t="e">
        <f t="shared" si="29"/>
        <v>#VALUE!</v>
      </c>
      <c r="H341" s="25" t="e">
        <f t="shared" si="31"/>
        <v>#VALUE!</v>
      </c>
      <c r="I341" s="25" t="e">
        <f t="shared" si="31"/>
        <v>#VALUE!</v>
      </c>
      <c r="J341" s="25" t="e">
        <f t="shared" si="31"/>
        <v>#VALUE!</v>
      </c>
      <c r="K341" s="25" t="e">
        <f t="shared" ref="H341:Q356" si="34">$R341/12*K$252</f>
        <v>#VALUE!</v>
      </c>
      <c r="L341" s="25" t="e">
        <f t="shared" si="34"/>
        <v>#VALUE!</v>
      </c>
      <c r="M341" s="25" t="e">
        <f t="shared" si="34"/>
        <v>#VALUE!</v>
      </c>
      <c r="N341" s="25" t="e">
        <f t="shared" si="34"/>
        <v>#VALUE!</v>
      </c>
      <c r="O341" s="25" t="e">
        <f t="shared" si="34"/>
        <v>#VALUE!</v>
      </c>
      <c r="P341" s="25" t="e">
        <f t="shared" si="34"/>
        <v>#VALUE!</v>
      </c>
      <c r="Q341" s="25" t="e">
        <f t="shared" si="34"/>
        <v>#VALUE!</v>
      </c>
      <c r="R341" s="121" t="e">
        <f>D341*AVERAGE(F232:Q232)/100*(Burden!$F$21+1)</f>
        <v>#VALUE!</v>
      </c>
      <c r="S341" s="28"/>
      <c r="T341" s="8"/>
      <c r="U341" s="30" t="e">
        <f t="shared" si="33"/>
        <v>#VALUE!</v>
      </c>
    </row>
    <row r="342" spans="2:21" x14ac:dyDescent="0.35">
      <c r="B342" s="120">
        <v>85</v>
      </c>
      <c r="D342" s="25" t="e">
        <f>Calculations!D90*(Burden!F$20)</f>
        <v>#VALUE!</v>
      </c>
      <c r="E342" s="126" t="str">
        <f t="shared" si="32"/>
        <v/>
      </c>
      <c r="F342" s="25" t="e">
        <f t="shared" ref="F342:G356" si="35">$R342/12*F$252</f>
        <v>#VALUE!</v>
      </c>
      <c r="G342" s="25" t="e">
        <f t="shared" si="35"/>
        <v>#VALUE!</v>
      </c>
      <c r="H342" s="25" t="e">
        <f t="shared" si="34"/>
        <v>#VALUE!</v>
      </c>
      <c r="I342" s="25" t="e">
        <f t="shared" si="34"/>
        <v>#VALUE!</v>
      </c>
      <c r="J342" s="25" t="e">
        <f t="shared" si="34"/>
        <v>#VALUE!</v>
      </c>
      <c r="K342" s="25" t="e">
        <f t="shared" si="34"/>
        <v>#VALUE!</v>
      </c>
      <c r="L342" s="25" t="e">
        <f t="shared" si="34"/>
        <v>#VALUE!</v>
      </c>
      <c r="M342" s="25" t="e">
        <f t="shared" si="34"/>
        <v>#VALUE!</v>
      </c>
      <c r="N342" s="25" t="e">
        <f t="shared" si="34"/>
        <v>#VALUE!</v>
      </c>
      <c r="O342" s="25" t="e">
        <f t="shared" si="34"/>
        <v>#VALUE!</v>
      </c>
      <c r="P342" s="25" t="e">
        <f t="shared" si="34"/>
        <v>#VALUE!</v>
      </c>
      <c r="Q342" s="25" t="e">
        <f t="shared" si="34"/>
        <v>#VALUE!</v>
      </c>
      <c r="R342" s="121" t="e">
        <f>D342*AVERAGE(F233:Q233)/100*(Burden!$F$21+1)</f>
        <v>#VALUE!</v>
      </c>
      <c r="S342" s="28"/>
      <c r="T342" s="8"/>
      <c r="U342" s="30" t="e">
        <f t="shared" si="33"/>
        <v>#VALUE!</v>
      </c>
    </row>
    <row r="343" spans="2:21" x14ac:dyDescent="0.35">
      <c r="B343" s="120">
        <v>86</v>
      </c>
      <c r="D343" s="25" t="e">
        <f>Calculations!D91*(Burden!F$20)</f>
        <v>#VALUE!</v>
      </c>
      <c r="E343" s="126" t="str">
        <f t="shared" si="32"/>
        <v/>
      </c>
      <c r="F343" s="25" t="e">
        <f t="shared" si="35"/>
        <v>#VALUE!</v>
      </c>
      <c r="G343" s="25" t="e">
        <f t="shared" si="35"/>
        <v>#VALUE!</v>
      </c>
      <c r="H343" s="25" t="e">
        <f t="shared" si="34"/>
        <v>#VALUE!</v>
      </c>
      <c r="I343" s="25" t="e">
        <f t="shared" si="34"/>
        <v>#VALUE!</v>
      </c>
      <c r="J343" s="25" t="e">
        <f t="shared" si="34"/>
        <v>#VALUE!</v>
      </c>
      <c r="K343" s="25" t="e">
        <f t="shared" si="34"/>
        <v>#VALUE!</v>
      </c>
      <c r="L343" s="25" t="e">
        <f t="shared" si="34"/>
        <v>#VALUE!</v>
      </c>
      <c r="M343" s="25" t="e">
        <f t="shared" si="34"/>
        <v>#VALUE!</v>
      </c>
      <c r="N343" s="25" t="e">
        <f t="shared" si="34"/>
        <v>#VALUE!</v>
      </c>
      <c r="O343" s="25" t="e">
        <f t="shared" si="34"/>
        <v>#VALUE!</v>
      </c>
      <c r="P343" s="25" t="e">
        <f t="shared" si="34"/>
        <v>#VALUE!</v>
      </c>
      <c r="Q343" s="25" t="e">
        <f t="shared" si="34"/>
        <v>#VALUE!</v>
      </c>
      <c r="R343" s="121" t="e">
        <f>D343*AVERAGE(F234:Q234)/100*(Burden!$F$21+1)</f>
        <v>#VALUE!</v>
      </c>
      <c r="S343" s="28"/>
      <c r="T343" s="8"/>
      <c r="U343" s="30" t="e">
        <f t="shared" si="33"/>
        <v>#VALUE!</v>
      </c>
    </row>
    <row r="344" spans="2:21" x14ac:dyDescent="0.35">
      <c r="B344" s="120">
        <v>87</v>
      </c>
      <c r="D344" s="25" t="e">
        <f>Calculations!D92*(Burden!F$20)</f>
        <v>#VALUE!</v>
      </c>
      <c r="E344" s="126" t="str">
        <f t="shared" si="32"/>
        <v/>
      </c>
      <c r="F344" s="25" t="e">
        <f t="shared" si="35"/>
        <v>#VALUE!</v>
      </c>
      <c r="G344" s="25" t="e">
        <f t="shared" si="35"/>
        <v>#VALUE!</v>
      </c>
      <c r="H344" s="25" t="e">
        <f t="shared" si="34"/>
        <v>#VALUE!</v>
      </c>
      <c r="I344" s="25" t="e">
        <f t="shared" si="34"/>
        <v>#VALUE!</v>
      </c>
      <c r="J344" s="25" t="e">
        <f t="shared" si="34"/>
        <v>#VALUE!</v>
      </c>
      <c r="K344" s="25" t="e">
        <f t="shared" si="34"/>
        <v>#VALUE!</v>
      </c>
      <c r="L344" s="25" t="e">
        <f t="shared" si="34"/>
        <v>#VALUE!</v>
      </c>
      <c r="M344" s="25" t="e">
        <f t="shared" si="34"/>
        <v>#VALUE!</v>
      </c>
      <c r="N344" s="25" t="e">
        <f t="shared" si="34"/>
        <v>#VALUE!</v>
      </c>
      <c r="O344" s="25" t="e">
        <f t="shared" si="34"/>
        <v>#VALUE!</v>
      </c>
      <c r="P344" s="25" t="e">
        <f t="shared" si="34"/>
        <v>#VALUE!</v>
      </c>
      <c r="Q344" s="25" t="e">
        <f t="shared" si="34"/>
        <v>#VALUE!</v>
      </c>
      <c r="R344" s="121" t="e">
        <f>D344*AVERAGE(F235:Q235)/100*(Burden!$F$21+1)</f>
        <v>#VALUE!</v>
      </c>
      <c r="S344" s="28"/>
      <c r="T344" s="8"/>
      <c r="U344" s="30" t="e">
        <f t="shared" si="33"/>
        <v>#VALUE!</v>
      </c>
    </row>
    <row r="345" spans="2:21" x14ac:dyDescent="0.35">
      <c r="B345" s="120">
        <v>88</v>
      </c>
      <c r="D345" s="25" t="e">
        <f>Calculations!D93*(Burden!F$20)</f>
        <v>#VALUE!</v>
      </c>
      <c r="E345" s="126" t="str">
        <f t="shared" si="32"/>
        <v/>
      </c>
      <c r="F345" s="25" t="e">
        <f t="shared" si="35"/>
        <v>#VALUE!</v>
      </c>
      <c r="G345" s="25" t="e">
        <f t="shared" si="35"/>
        <v>#VALUE!</v>
      </c>
      <c r="H345" s="25" t="e">
        <f t="shared" si="34"/>
        <v>#VALUE!</v>
      </c>
      <c r="I345" s="25" t="e">
        <f t="shared" si="34"/>
        <v>#VALUE!</v>
      </c>
      <c r="J345" s="25" t="e">
        <f t="shared" si="34"/>
        <v>#VALUE!</v>
      </c>
      <c r="K345" s="25" t="e">
        <f t="shared" si="34"/>
        <v>#VALUE!</v>
      </c>
      <c r="L345" s="25" t="e">
        <f t="shared" si="34"/>
        <v>#VALUE!</v>
      </c>
      <c r="M345" s="25" t="e">
        <f t="shared" si="34"/>
        <v>#VALUE!</v>
      </c>
      <c r="N345" s="25" t="e">
        <f t="shared" si="34"/>
        <v>#VALUE!</v>
      </c>
      <c r="O345" s="25" t="e">
        <f t="shared" si="34"/>
        <v>#VALUE!</v>
      </c>
      <c r="P345" s="25" t="e">
        <f t="shared" si="34"/>
        <v>#VALUE!</v>
      </c>
      <c r="Q345" s="25" t="e">
        <f t="shared" si="34"/>
        <v>#VALUE!</v>
      </c>
      <c r="R345" s="121" t="e">
        <f>D345*AVERAGE(F236:Q236)/100*(Burden!$F$21+1)</f>
        <v>#VALUE!</v>
      </c>
      <c r="S345" s="28"/>
      <c r="T345" s="8"/>
      <c r="U345" s="30" t="e">
        <f t="shared" si="33"/>
        <v>#VALUE!</v>
      </c>
    </row>
    <row r="346" spans="2:21" x14ac:dyDescent="0.35">
      <c r="B346" s="120">
        <v>89</v>
      </c>
      <c r="D346" s="25" t="e">
        <f>Calculations!D94*(Burden!F$20)</f>
        <v>#VALUE!</v>
      </c>
      <c r="E346" s="126" t="str">
        <f t="shared" si="32"/>
        <v/>
      </c>
      <c r="F346" s="25" t="e">
        <f t="shared" si="35"/>
        <v>#VALUE!</v>
      </c>
      <c r="G346" s="25" t="e">
        <f t="shared" si="35"/>
        <v>#VALUE!</v>
      </c>
      <c r="H346" s="25" t="e">
        <f t="shared" si="34"/>
        <v>#VALUE!</v>
      </c>
      <c r="I346" s="25" t="e">
        <f t="shared" si="34"/>
        <v>#VALUE!</v>
      </c>
      <c r="J346" s="25" t="e">
        <f t="shared" si="34"/>
        <v>#VALUE!</v>
      </c>
      <c r="K346" s="25" t="e">
        <f t="shared" si="34"/>
        <v>#VALUE!</v>
      </c>
      <c r="L346" s="25" t="e">
        <f t="shared" si="34"/>
        <v>#VALUE!</v>
      </c>
      <c r="M346" s="25" t="e">
        <f t="shared" si="34"/>
        <v>#VALUE!</v>
      </c>
      <c r="N346" s="25" t="e">
        <f t="shared" si="34"/>
        <v>#VALUE!</v>
      </c>
      <c r="O346" s="25" t="e">
        <f t="shared" si="34"/>
        <v>#VALUE!</v>
      </c>
      <c r="P346" s="25" t="e">
        <f t="shared" si="34"/>
        <v>#VALUE!</v>
      </c>
      <c r="Q346" s="25" t="e">
        <f t="shared" si="34"/>
        <v>#VALUE!</v>
      </c>
      <c r="R346" s="121" t="e">
        <f>D346*AVERAGE(F237:Q237)/100*(Burden!$F$21+1)</f>
        <v>#VALUE!</v>
      </c>
      <c r="S346" s="28"/>
      <c r="T346" s="8"/>
      <c r="U346" s="30" t="e">
        <f t="shared" si="33"/>
        <v>#VALUE!</v>
      </c>
    </row>
    <row r="347" spans="2:21" x14ac:dyDescent="0.35">
      <c r="B347" s="120">
        <v>90</v>
      </c>
      <c r="D347" s="25" t="e">
        <f>Calculations!D95*(Burden!F$20)</f>
        <v>#VALUE!</v>
      </c>
      <c r="E347" s="126" t="str">
        <f t="shared" si="32"/>
        <v/>
      </c>
      <c r="F347" s="25" t="e">
        <f t="shared" si="35"/>
        <v>#VALUE!</v>
      </c>
      <c r="G347" s="25" t="e">
        <f t="shared" si="35"/>
        <v>#VALUE!</v>
      </c>
      <c r="H347" s="25" t="e">
        <f t="shared" si="34"/>
        <v>#VALUE!</v>
      </c>
      <c r="I347" s="25" t="e">
        <f t="shared" si="34"/>
        <v>#VALUE!</v>
      </c>
      <c r="J347" s="25" t="e">
        <f t="shared" si="34"/>
        <v>#VALUE!</v>
      </c>
      <c r="K347" s="25" t="e">
        <f t="shared" si="34"/>
        <v>#VALUE!</v>
      </c>
      <c r="L347" s="25" t="e">
        <f t="shared" si="34"/>
        <v>#VALUE!</v>
      </c>
      <c r="M347" s="25" t="e">
        <f t="shared" si="34"/>
        <v>#VALUE!</v>
      </c>
      <c r="N347" s="25" t="e">
        <f t="shared" si="34"/>
        <v>#VALUE!</v>
      </c>
      <c r="O347" s="25" t="e">
        <f t="shared" si="34"/>
        <v>#VALUE!</v>
      </c>
      <c r="P347" s="25" t="e">
        <f t="shared" si="34"/>
        <v>#VALUE!</v>
      </c>
      <c r="Q347" s="25" t="e">
        <f t="shared" si="34"/>
        <v>#VALUE!</v>
      </c>
      <c r="R347" s="121" t="e">
        <f>D347*AVERAGE(F238:Q238)/100*(Burden!$F$21+1)</f>
        <v>#VALUE!</v>
      </c>
      <c r="S347" s="28"/>
      <c r="T347" s="8"/>
      <c r="U347" s="30" t="e">
        <f t="shared" si="33"/>
        <v>#VALUE!</v>
      </c>
    </row>
    <row r="348" spans="2:21" x14ac:dyDescent="0.35">
      <c r="B348" s="120">
        <v>91</v>
      </c>
      <c r="D348" s="25" t="e">
        <f>Calculations!D96*(Burden!F$20)</f>
        <v>#VALUE!</v>
      </c>
      <c r="E348" s="126" t="str">
        <f t="shared" si="32"/>
        <v/>
      </c>
      <c r="F348" s="25" t="e">
        <f t="shared" si="35"/>
        <v>#VALUE!</v>
      </c>
      <c r="G348" s="25" t="e">
        <f t="shared" si="35"/>
        <v>#VALUE!</v>
      </c>
      <c r="H348" s="25" t="e">
        <f t="shared" si="34"/>
        <v>#VALUE!</v>
      </c>
      <c r="I348" s="25" t="e">
        <f t="shared" si="34"/>
        <v>#VALUE!</v>
      </c>
      <c r="J348" s="25" t="e">
        <f t="shared" si="34"/>
        <v>#VALUE!</v>
      </c>
      <c r="K348" s="25" t="e">
        <f t="shared" si="34"/>
        <v>#VALUE!</v>
      </c>
      <c r="L348" s="25" t="e">
        <f t="shared" si="34"/>
        <v>#VALUE!</v>
      </c>
      <c r="M348" s="25" t="e">
        <f t="shared" si="34"/>
        <v>#VALUE!</v>
      </c>
      <c r="N348" s="25" t="e">
        <f t="shared" si="34"/>
        <v>#VALUE!</v>
      </c>
      <c r="O348" s="25" t="e">
        <f t="shared" si="34"/>
        <v>#VALUE!</v>
      </c>
      <c r="P348" s="25" t="e">
        <f t="shared" si="34"/>
        <v>#VALUE!</v>
      </c>
      <c r="Q348" s="25" t="e">
        <f t="shared" si="34"/>
        <v>#VALUE!</v>
      </c>
      <c r="R348" s="121" t="e">
        <f>D348*AVERAGE(F239:Q239)/100*(Burden!$F$21+1)</f>
        <v>#VALUE!</v>
      </c>
      <c r="S348" s="28"/>
      <c r="T348" s="8"/>
      <c r="U348" s="30" t="e">
        <f t="shared" si="33"/>
        <v>#VALUE!</v>
      </c>
    </row>
    <row r="349" spans="2:21" x14ac:dyDescent="0.35">
      <c r="B349" s="120">
        <v>92</v>
      </c>
      <c r="D349" s="25" t="e">
        <f>Calculations!D97*(Burden!F$20)</f>
        <v>#VALUE!</v>
      </c>
      <c r="E349" s="126" t="str">
        <f t="shared" si="32"/>
        <v/>
      </c>
      <c r="F349" s="25" t="e">
        <f t="shared" si="35"/>
        <v>#VALUE!</v>
      </c>
      <c r="G349" s="25" t="e">
        <f t="shared" si="35"/>
        <v>#VALUE!</v>
      </c>
      <c r="H349" s="25" t="e">
        <f t="shared" si="34"/>
        <v>#VALUE!</v>
      </c>
      <c r="I349" s="25" t="e">
        <f t="shared" si="34"/>
        <v>#VALUE!</v>
      </c>
      <c r="J349" s="25" t="e">
        <f t="shared" si="34"/>
        <v>#VALUE!</v>
      </c>
      <c r="K349" s="25" t="e">
        <f t="shared" si="34"/>
        <v>#VALUE!</v>
      </c>
      <c r="L349" s="25" t="e">
        <f t="shared" si="34"/>
        <v>#VALUE!</v>
      </c>
      <c r="M349" s="25" t="e">
        <f t="shared" si="34"/>
        <v>#VALUE!</v>
      </c>
      <c r="N349" s="25" t="e">
        <f t="shared" si="34"/>
        <v>#VALUE!</v>
      </c>
      <c r="O349" s="25" t="e">
        <f t="shared" si="34"/>
        <v>#VALUE!</v>
      </c>
      <c r="P349" s="25" t="e">
        <f t="shared" si="34"/>
        <v>#VALUE!</v>
      </c>
      <c r="Q349" s="25" t="e">
        <f t="shared" si="34"/>
        <v>#VALUE!</v>
      </c>
      <c r="R349" s="121" t="e">
        <f>D349*AVERAGE(F240:Q240)/100*(Burden!$F$21+1)</f>
        <v>#VALUE!</v>
      </c>
      <c r="S349" s="28"/>
      <c r="T349" s="8"/>
      <c r="U349" s="30" t="e">
        <f t="shared" si="33"/>
        <v>#VALUE!</v>
      </c>
    </row>
    <row r="350" spans="2:21" x14ac:dyDescent="0.35">
      <c r="B350" s="120">
        <v>93</v>
      </c>
      <c r="D350" s="25" t="e">
        <f>Calculations!D98*(Burden!F$20)</f>
        <v>#VALUE!</v>
      </c>
      <c r="E350" s="126" t="str">
        <f t="shared" si="32"/>
        <v/>
      </c>
      <c r="F350" s="25" t="e">
        <f t="shared" si="35"/>
        <v>#VALUE!</v>
      </c>
      <c r="G350" s="25" t="e">
        <f t="shared" si="35"/>
        <v>#VALUE!</v>
      </c>
      <c r="H350" s="25" t="e">
        <f t="shared" si="34"/>
        <v>#VALUE!</v>
      </c>
      <c r="I350" s="25" t="e">
        <f t="shared" si="34"/>
        <v>#VALUE!</v>
      </c>
      <c r="J350" s="25" t="e">
        <f t="shared" si="34"/>
        <v>#VALUE!</v>
      </c>
      <c r="K350" s="25" t="e">
        <f t="shared" si="34"/>
        <v>#VALUE!</v>
      </c>
      <c r="L350" s="25" t="e">
        <f t="shared" si="34"/>
        <v>#VALUE!</v>
      </c>
      <c r="M350" s="25" t="e">
        <f t="shared" si="34"/>
        <v>#VALUE!</v>
      </c>
      <c r="N350" s="25" t="e">
        <f t="shared" si="34"/>
        <v>#VALUE!</v>
      </c>
      <c r="O350" s="25" t="e">
        <f t="shared" si="34"/>
        <v>#VALUE!</v>
      </c>
      <c r="P350" s="25" t="e">
        <f t="shared" si="34"/>
        <v>#VALUE!</v>
      </c>
      <c r="Q350" s="25" t="e">
        <f t="shared" si="34"/>
        <v>#VALUE!</v>
      </c>
      <c r="R350" s="121" t="e">
        <f>D350*AVERAGE(F241:Q241)/100*(Burden!$F$21+1)</f>
        <v>#VALUE!</v>
      </c>
      <c r="S350" s="28"/>
      <c r="T350" s="8"/>
      <c r="U350" s="30" t="e">
        <f t="shared" si="33"/>
        <v>#VALUE!</v>
      </c>
    </row>
    <row r="351" spans="2:21" x14ac:dyDescent="0.35">
      <c r="B351" s="120">
        <v>94</v>
      </c>
      <c r="D351" s="25" t="e">
        <f>Calculations!D99*(Burden!F$20)</f>
        <v>#VALUE!</v>
      </c>
      <c r="E351" s="126" t="str">
        <f t="shared" si="32"/>
        <v/>
      </c>
      <c r="F351" s="25" t="e">
        <f t="shared" si="35"/>
        <v>#VALUE!</v>
      </c>
      <c r="G351" s="25" t="e">
        <f t="shared" si="35"/>
        <v>#VALUE!</v>
      </c>
      <c r="H351" s="25" t="e">
        <f t="shared" si="34"/>
        <v>#VALUE!</v>
      </c>
      <c r="I351" s="25" t="e">
        <f t="shared" si="34"/>
        <v>#VALUE!</v>
      </c>
      <c r="J351" s="25" t="e">
        <f t="shared" si="34"/>
        <v>#VALUE!</v>
      </c>
      <c r="K351" s="25" t="e">
        <f t="shared" si="34"/>
        <v>#VALUE!</v>
      </c>
      <c r="L351" s="25" t="e">
        <f t="shared" si="34"/>
        <v>#VALUE!</v>
      </c>
      <c r="M351" s="25" t="e">
        <f t="shared" si="34"/>
        <v>#VALUE!</v>
      </c>
      <c r="N351" s="25" t="e">
        <f t="shared" si="34"/>
        <v>#VALUE!</v>
      </c>
      <c r="O351" s="25" t="e">
        <f t="shared" si="34"/>
        <v>#VALUE!</v>
      </c>
      <c r="P351" s="25" t="e">
        <f t="shared" si="34"/>
        <v>#VALUE!</v>
      </c>
      <c r="Q351" s="25" t="e">
        <f t="shared" si="34"/>
        <v>#VALUE!</v>
      </c>
      <c r="R351" s="121" t="e">
        <f>D351*AVERAGE(F242:Q242)/100*(Burden!$F$21+1)</f>
        <v>#VALUE!</v>
      </c>
      <c r="S351" s="28"/>
      <c r="T351" s="8"/>
      <c r="U351" s="30" t="e">
        <f t="shared" si="33"/>
        <v>#VALUE!</v>
      </c>
    </row>
    <row r="352" spans="2:21" x14ac:dyDescent="0.35">
      <c r="B352" s="120">
        <v>95</v>
      </c>
      <c r="D352" s="25" t="e">
        <f>Calculations!D100*(Burden!F$20)</f>
        <v>#VALUE!</v>
      </c>
      <c r="E352" s="126" t="str">
        <f t="shared" si="32"/>
        <v/>
      </c>
      <c r="F352" s="25" t="e">
        <f t="shared" si="35"/>
        <v>#VALUE!</v>
      </c>
      <c r="G352" s="25" t="e">
        <f t="shared" si="35"/>
        <v>#VALUE!</v>
      </c>
      <c r="H352" s="25" t="e">
        <f t="shared" si="34"/>
        <v>#VALUE!</v>
      </c>
      <c r="I352" s="25" t="e">
        <f t="shared" si="34"/>
        <v>#VALUE!</v>
      </c>
      <c r="J352" s="25" t="e">
        <f t="shared" si="34"/>
        <v>#VALUE!</v>
      </c>
      <c r="K352" s="25" t="e">
        <f t="shared" si="34"/>
        <v>#VALUE!</v>
      </c>
      <c r="L352" s="25" t="e">
        <f t="shared" si="34"/>
        <v>#VALUE!</v>
      </c>
      <c r="M352" s="25" t="e">
        <f t="shared" si="34"/>
        <v>#VALUE!</v>
      </c>
      <c r="N352" s="25" t="e">
        <f t="shared" si="34"/>
        <v>#VALUE!</v>
      </c>
      <c r="O352" s="25" t="e">
        <f t="shared" si="34"/>
        <v>#VALUE!</v>
      </c>
      <c r="P352" s="25" t="e">
        <f t="shared" si="34"/>
        <v>#VALUE!</v>
      </c>
      <c r="Q352" s="25" t="e">
        <f t="shared" si="34"/>
        <v>#VALUE!</v>
      </c>
      <c r="R352" s="121" t="e">
        <f>D352*AVERAGE(F243:Q243)/100*(Burden!$F$21+1)</f>
        <v>#VALUE!</v>
      </c>
      <c r="S352" s="28"/>
      <c r="T352" s="8"/>
      <c r="U352" s="30" t="e">
        <f t="shared" si="33"/>
        <v>#VALUE!</v>
      </c>
    </row>
    <row r="353" spans="2:23" x14ac:dyDescent="0.35">
      <c r="B353" s="120">
        <v>96</v>
      </c>
      <c r="D353" s="25" t="e">
        <f>Calculations!D101*(Burden!F$20)</f>
        <v>#VALUE!</v>
      </c>
      <c r="E353" s="126" t="str">
        <f t="shared" si="32"/>
        <v/>
      </c>
      <c r="F353" s="25" t="e">
        <f t="shared" si="35"/>
        <v>#VALUE!</v>
      </c>
      <c r="G353" s="25" t="e">
        <f t="shared" si="35"/>
        <v>#VALUE!</v>
      </c>
      <c r="H353" s="25" t="e">
        <f t="shared" si="34"/>
        <v>#VALUE!</v>
      </c>
      <c r="I353" s="25" t="e">
        <f t="shared" si="34"/>
        <v>#VALUE!</v>
      </c>
      <c r="J353" s="25" t="e">
        <f t="shared" si="34"/>
        <v>#VALUE!</v>
      </c>
      <c r="K353" s="25" t="e">
        <f t="shared" si="34"/>
        <v>#VALUE!</v>
      </c>
      <c r="L353" s="25" t="e">
        <f t="shared" si="34"/>
        <v>#VALUE!</v>
      </c>
      <c r="M353" s="25" t="e">
        <f t="shared" si="34"/>
        <v>#VALUE!</v>
      </c>
      <c r="N353" s="25" t="e">
        <f t="shared" si="34"/>
        <v>#VALUE!</v>
      </c>
      <c r="O353" s="25" t="e">
        <f t="shared" si="34"/>
        <v>#VALUE!</v>
      </c>
      <c r="P353" s="25" t="e">
        <f t="shared" si="34"/>
        <v>#VALUE!</v>
      </c>
      <c r="Q353" s="25" t="e">
        <f t="shared" si="34"/>
        <v>#VALUE!</v>
      </c>
      <c r="R353" s="121" t="e">
        <f>D353*AVERAGE(F244:Q244)/100*(Burden!$F$21+1)</f>
        <v>#VALUE!</v>
      </c>
      <c r="S353" s="28"/>
      <c r="T353" s="8"/>
      <c r="U353" s="30" t="e">
        <f t="shared" si="33"/>
        <v>#VALUE!</v>
      </c>
    </row>
    <row r="354" spans="2:23" x14ac:dyDescent="0.35">
      <c r="B354" s="120">
        <v>97</v>
      </c>
      <c r="C354" s="8"/>
      <c r="D354" s="25" t="e">
        <f>Calculations!D102*(Burden!F$20)</f>
        <v>#VALUE!</v>
      </c>
      <c r="E354" s="126" t="str">
        <f t="shared" si="32"/>
        <v/>
      </c>
      <c r="F354" s="25" t="e">
        <f t="shared" si="35"/>
        <v>#VALUE!</v>
      </c>
      <c r="G354" s="25" t="e">
        <f t="shared" si="35"/>
        <v>#VALUE!</v>
      </c>
      <c r="H354" s="25" t="e">
        <f t="shared" si="34"/>
        <v>#VALUE!</v>
      </c>
      <c r="I354" s="25" t="e">
        <f t="shared" si="34"/>
        <v>#VALUE!</v>
      </c>
      <c r="J354" s="25" t="e">
        <f t="shared" si="34"/>
        <v>#VALUE!</v>
      </c>
      <c r="K354" s="25" t="e">
        <f t="shared" si="34"/>
        <v>#VALUE!</v>
      </c>
      <c r="L354" s="25" t="e">
        <f t="shared" si="34"/>
        <v>#VALUE!</v>
      </c>
      <c r="M354" s="25" t="e">
        <f t="shared" si="34"/>
        <v>#VALUE!</v>
      </c>
      <c r="N354" s="25" t="e">
        <f t="shared" si="34"/>
        <v>#VALUE!</v>
      </c>
      <c r="O354" s="25" t="e">
        <f t="shared" si="34"/>
        <v>#VALUE!</v>
      </c>
      <c r="P354" s="25" t="e">
        <f t="shared" si="34"/>
        <v>#VALUE!</v>
      </c>
      <c r="Q354" s="25" t="e">
        <f t="shared" si="34"/>
        <v>#VALUE!</v>
      </c>
      <c r="R354" s="121" t="e">
        <f>D354*AVERAGE(F245:Q245)/100*(Burden!$F$21+1)</f>
        <v>#VALUE!</v>
      </c>
      <c r="S354" s="28"/>
      <c r="T354" s="8"/>
      <c r="U354" s="30" t="e">
        <f t="shared" si="33"/>
        <v>#VALUE!</v>
      </c>
    </row>
    <row r="355" spans="2:23" x14ac:dyDescent="0.35">
      <c r="B355" s="120">
        <v>98</v>
      </c>
      <c r="C355" s="24"/>
      <c r="D355" s="25" t="e">
        <f>Calculations!D104*(Burden!F$20)</f>
        <v>#VALUE!</v>
      </c>
      <c r="E355" s="126" t="str">
        <f t="shared" si="32"/>
        <v/>
      </c>
      <c r="F355" s="25" t="e">
        <f t="shared" si="35"/>
        <v>#VALUE!</v>
      </c>
      <c r="G355" s="25" t="e">
        <f t="shared" si="35"/>
        <v>#VALUE!</v>
      </c>
      <c r="H355" s="25" t="e">
        <f t="shared" si="34"/>
        <v>#VALUE!</v>
      </c>
      <c r="I355" s="25" t="e">
        <f t="shared" si="34"/>
        <v>#VALUE!</v>
      </c>
      <c r="J355" s="25" t="e">
        <f t="shared" si="34"/>
        <v>#VALUE!</v>
      </c>
      <c r="K355" s="25" t="e">
        <f t="shared" si="34"/>
        <v>#VALUE!</v>
      </c>
      <c r="L355" s="25" t="e">
        <f t="shared" si="34"/>
        <v>#VALUE!</v>
      </c>
      <c r="M355" s="25" t="e">
        <f t="shared" si="34"/>
        <v>#VALUE!</v>
      </c>
      <c r="N355" s="25" t="e">
        <f t="shared" si="34"/>
        <v>#VALUE!</v>
      </c>
      <c r="O355" s="25" t="e">
        <f t="shared" si="34"/>
        <v>#VALUE!</v>
      </c>
      <c r="P355" s="25" t="e">
        <f t="shared" si="34"/>
        <v>#VALUE!</v>
      </c>
      <c r="Q355" s="25" t="e">
        <f t="shared" si="34"/>
        <v>#VALUE!</v>
      </c>
      <c r="R355" s="121" t="e">
        <f>D355*AVERAGE(F246:Q246)/100*(Burden!$F$21+1)</f>
        <v>#VALUE!</v>
      </c>
      <c r="S355" s="28"/>
      <c r="T355" s="8"/>
      <c r="U355" s="30" t="e">
        <f t="shared" si="33"/>
        <v>#VALUE!</v>
      </c>
    </row>
    <row r="356" spans="2:23" x14ac:dyDescent="0.35">
      <c r="B356" s="120">
        <v>99</v>
      </c>
      <c r="C356" s="8"/>
      <c r="D356" s="25" t="e">
        <f>Calculations!D105*(Burden!F$20)</f>
        <v>#VALUE!</v>
      </c>
      <c r="E356" s="126" t="str">
        <f t="shared" si="32"/>
        <v/>
      </c>
      <c r="F356" s="25" t="e">
        <f t="shared" si="35"/>
        <v>#VALUE!</v>
      </c>
      <c r="G356" s="25" t="e">
        <f t="shared" si="35"/>
        <v>#VALUE!</v>
      </c>
      <c r="H356" s="25" t="e">
        <f t="shared" si="34"/>
        <v>#VALUE!</v>
      </c>
      <c r="I356" s="25" t="e">
        <f t="shared" si="34"/>
        <v>#VALUE!</v>
      </c>
      <c r="J356" s="25" t="e">
        <f t="shared" si="34"/>
        <v>#VALUE!</v>
      </c>
      <c r="K356" s="25" t="e">
        <f t="shared" si="34"/>
        <v>#VALUE!</v>
      </c>
      <c r="L356" s="25" t="e">
        <f t="shared" si="34"/>
        <v>#VALUE!</v>
      </c>
      <c r="M356" s="25" t="e">
        <f t="shared" si="34"/>
        <v>#VALUE!</v>
      </c>
      <c r="N356" s="25" t="e">
        <f t="shared" si="34"/>
        <v>#VALUE!</v>
      </c>
      <c r="O356" s="25" t="e">
        <f t="shared" si="34"/>
        <v>#VALUE!</v>
      </c>
      <c r="P356" s="25" t="e">
        <f t="shared" si="34"/>
        <v>#VALUE!</v>
      </c>
      <c r="Q356" s="25" t="e">
        <f t="shared" si="34"/>
        <v>#VALUE!</v>
      </c>
      <c r="R356" s="121" t="e">
        <f>D356*AVERAGE(F247:Q247)/100*(Burden!$F$21+1)</f>
        <v>#VALUE!</v>
      </c>
      <c r="S356" s="28"/>
      <c r="T356" s="8"/>
      <c r="U356" s="30" t="e">
        <f t="shared" si="33"/>
        <v>#VALUE!</v>
      </c>
    </row>
    <row r="357" spans="2:23" x14ac:dyDescent="0.35">
      <c r="C357" s="8"/>
      <c r="D357" s="8"/>
      <c r="E357" s="20"/>
      <c r="F357" s="20"/>
      <c r="G357" s="20"/>
      <c r="H357" s="20"/>
      <c r="I357" s="20"/>
      <c r="J357" s="20"/>
      <c r="K357" s="20"/>
      <c r="L357" s="20"/>
      <c r="M357" s="20"/>
      <c r="N357" s="20"/>
      <c r="O357" s="20"/>
      <c r="P357" s="20"/>
      <c r="Q357" s="21"/>
    </row>
    <row r="358" spans="2:23" x14ac:dyDescent="0.35">
      <c r="C358" s="18"/>
      <c r="D358" s="8"/>
      <c r="E358" s="20"/>
      <c r="F358" s="30">
        <f t="shared" ref="F358:Q358" si="36">F256</f>
        <v>28564.705175703159</v>
      </c>
      <c r="G358" s="30">
        <f t="shared" si="36"/>
        <v>26357.668895999996</v>
      </c>
      <c r="H358" s="30">
        <f t="shared" si="36"/>
        <v>28564.705175703159</v>
      </c>
      <c r="I358" s="30">
        <f t="shared" si="36"/>
        <v>34594.440426000001</v>
      </c>
      <c r="J358" s="30">
        <f t="shared" si="36"/>
        <v>42831.211955999999</v>
      </c>
      <c r="K358" s="30">
        <f t="shared" si="36"/>
        <v>51067.983485999997</v>
      </c>
      <c r="L358" s="30">
        <f t="shared" si="36"/>
        <v>57097.71873629684</v>
      </c>
      <c r="M358" s="30">
        <f t="shared" si="36"/>
        <v>59304.755015999996</v>
      </c>
      <c r="N358" s="30">
        <f t="shared" si="36"/>
        <v>57097.71873629684</v>
      </c>
      <c r="O358" s="30">
        <f t="shared" si="36"/>
        <v>51067.983485999997</v>
      </c>
      <c r="P358" s="30">
        <f t="shared" si="36"/>
        <v>42831.211955999999</v>
      </c>
      <c r="Q358" s="30">
        <f t="shared" si="36"/>
        <v>34594.440426000001</v>
      </c>
      <c r="R358" s="25">
        <f>SUM(F358:Q358)</f>
        <v>513974.54347200005</v>
      </c>
      <c r="S358" s="8" t="s">
        <v>316</v>
      </c>
      <c r="T358" s="8"/>
      <c r="U358" s="8"/>
      <c r="W358" s="2"/>
    </row>
    <row r="359" spans="2:23" x14ac:dyDescent="0.35">
      <c r="C359" s="25"/>
      <c r="D359" s="8"/>
      <c r="E359" s="20"/>
      <c r="F359" s="25" t="e">
        <f t="shared" ref="F359:Q359" si="37">SUM(F258:F291)</f>
        <v>#VALUE!</v>
      </c>
      <c r="G359" s="25" t="e">
        <f t="shared" si="37"/>
        <v>#VALUE!</v>
      </c>
      <c r="H359" s="25" t="e">
        <f t="shared" si="37"/>
        <v>#VALUE!</v>
      </c>
      <c r="I359" s="25" t="e">
        <f t="shared" si="37"/>
        <v>#VALUE!</v>
      </c>
      <c r="J359" s="25" t="e">
        <f t="shared" si="37"/>
        <v>#VALUE!</v>
      </c>
      <c r="K359" s="25" t="e">
        <f t="shared" si="37"/>
        <v>#VALUE!</v>
      </c>
      <c r="L359" s="25" t="e">
        <f t="shared" si="37"/>
        <v>#VALUE!</v>
      </c>
      <c r="M359" s="25" t="e">
        <f t="shared" si="37"/>
        <v>#VALUE!</v>
      </c>
      <c r="N359" s="25" t="e">
        <f t="shared" si="37"/>
        <v>#VALUE!</v>
      </c>
      <c r="O359" s="25" t="e">
        <f t="shared" si="37"/>
        <v>#VALUE!</v>
      </c>
      <c r="P359" s="25" t="e">
        <f t="shared" si="37"/>
        <v>#VALUE!</v>
      </c>
      <c r="Q359" s="25" t="e">
        <f t="shared" si="37"/>
        <v>#VALUE!</v>
      </c>
      <c r="R359" s="25" t="e">
        <f>SUM(F359:Q359)</f>
        <v>#VALUE!</v>
      </c>
      <c r="S359" s="8" t="s">
        <v>317</v>
      </c>
      <c r="T359" s="8"/>
      <c r="U359" s="8"/>
      <c r="W359" s="2"/>
    </row>
    <row r="360" spans="2:23" x14ac:dyDescent="0.35">
      <c r="C360" s="25"/>
      <c r="D360" s="8"/>
      <c r="E360" s="20"/>
      <c r="F360" s="25"/>
      <c r="G360" s="25"/>
      <c r="H360" s="25"/>
      <c r="I360" s="25"/>
      <c r="J360" s="25"/>
      <c r="K360" s="25"/>
      <c r="L360" s="25"/>
      <c r="M360" s="25"/>
      <c r="N360" s="25"/>
      <c r="O360" s="25"/>
      <c r="P360" s="25"/>
      <c r="Q360" s="25"/>
      <c r="R360" s="28" t="e">
        <f>R359-R358</f>
        <v>#VALUE!</v>
      </c>
      <c r="S360" s="8" t="s">
        <v>318</v>
      </c>
      <c r="T360" s="8"/>
      <c r="U360" s="8"/>
      <c r="W360" s="2"/>
    </row>
    <row r="361" spans="2:23" x14ac:dyDescent="0.35">
      <c r="C361" s="25"/>
      <c r="D361" s="8"/>
      <c r="E361" s="20"/>
      <c r="F361" s="25"/>
      <c r="G361" s="25"/>
      <c r="H361" s="25"/>
      <c r="I361" s="25"/>
      <c r="J361" s="25"/>
      <c r="K361" s="25"/>
      <c r="L361" s="25"/>
      <c r="M361" s="25"/>
      <c r="N361" s="25"/>
      <c r="O361" s="25"/>
      <c r="P361" s="25"/>
      <c r="Q361" s="25"/>
      <c r="R361" s="68" t="e">
        <f>R360/R358*100</f>
        <v>#VALUE!</v>
      </c>
      <c r="S361" s="8" t="s">
        <v>319</v>
      </c>
      <c r="T361" s="8"/>
      <c r="U361" s="8"/>
      <c r="W361" s="2"/>
    </row>
    <row r="362" spans="2:23" x14ac:dyDescent="0.35">
      <c r="C362" s="25"/>
      <c r="D362" s="8"/>
      <c r="E362" s="20"/>
      <c r="F362" s="31"/>
      <c r="G362" s="31"/>
      <c r="H362" s="31"/>
      <c r="I362" s="31"/>
      <c r="J362" s="31"/>
      <c r="K362" s="31"/>
      <c r="L362" s="31"/>
      <c r="M362" s="31"/>
      <c r="N362" s="31"/>
      <c r="O362" s="31"/>
      <c r="P362" s="31"/>
      <c r="Q362" s="31"/>
      <c r="R362" s="2"/>
      <c r="S362" s="8"/>
      <c r="T362" s="8"/>
      <c r="U362" s="8"/>
      <c r="W362" s="2"/>
    </row>
    <row r="363" spans="2:23" x14ac:dyDescent="0.35">
      <c r="C363" s="25"/>
      <c r="D363" s="8"/>
      <c r="E363" s="20"/>
      <c r="F363" s="2"/>
      <c r="G363" s="2"/>
      <c r="H363" s="2"/>
      <c r="I363" s="2"/>
      <c r="J363" s="2"/>
      <c r="K363" s="2"/>
      <c r="L363" s="2"/>
      <c r="M363" s="2"/>
      <c r="N363" s="2"/>
      <c r="O363" s="2"/>
      <c r="P363" s="2"/>
      <c r="Q363" s="2"/>
      <c r="R363" s="8" t="s">
        <v>320</v>
      </c>
      <c r="S363" s="2"/>
      <c r="T363" s="2"/>
      <c r="U363" s="2"/>
      <c r="W363" s="2"/>
    </row>
    <row r="364" spans="2:23" x14ac:dyDescent="0.35">
      <c r="D364" s="25"/>
      <c r="E364" s="8"/>
      <c r="F364" s="20"/>
      <c r="G364" s="20"/>
      <c r="H364" s="20"/>
      <c r="I364" s="20"/>
      <c r="J364" s="20"/>
      <c r="K364" s="20"/>
      <c r="L364" s="20"/>
      <c r="M364" s="20"/>
      <c r="N364" s="20"/>
      <c r="O364" s="20"/>
      <c r="P364" s="20"/>
      <c r="Q364" s="21"/>
    </row>
    <row r="365" spans="2:23" ht="18.5" x14ac:dyDescent="0.45">
      <c r="C365" s="137">
        <v>3</v>
      </c>
      <c r="D365" s="8" t="s">
        <v>321</v>
      </c>
      <c r="F365" s="23"/>
      <c r="G365" s="23"/>
      <c r="H365" s="23"/>
      <c r="I365" s="23"/>
      <c r="J365" s="8"/>
      <c r="K365" s="8"/>
      <c r="L365" s="8"/>
      <c r="M365" s="8"/>
      <c r="N365" s="8"/>
      <c r="O365" s="8"/>
      <c r="P365" s="8"/>
      <c r="Q365" s="8"/>
      <c r="R365" s="21"/>
    </row>
    <row r="366" spans="2:23" x14ac:dyDescent="0.35">
      <c r="D366" s="24" t="s">
        <v>322</v>
      </c>
      <c r="F366" s="23"/>
      <c r="G366" s="23"/>
      <c r="H366" s="23"/>
      <c r="I366" s="23"/>
      <c r="J366" s="102"/>
      <c r="K366" s="102"/>
      <c r="L366" s="102"/>
      <c r="M366" s="102"/>
      <c r="N366" s="102"/>
      <c r="O366" s="102"/>
      <c r="P366" s="102"/>
      <c r="Q366" s="102"/>
      <c r="R366" s="21"/>
    </row>
    <row r="367" spans="2:23" x14ac:dyDescent="0.35">
      <c r="D367" s="5"/>
      <c r="E367" s="8"/>
      <c r="F367" s="5"/>
      <c r="G367" s="5"/>
      <c r="H367" s="5"/>
      <c r="I367" s="5"/>
      <c r="J367" s="5"/>
      <c r="K367" s="5"/>
      <c r="L367" s="5"/>
      <c r="M367" s="5"/>
      <c r="N367" s="5"/>
      <c r="O367" s="5"/>
      <c r="P367" s="5"/>
      <c r="Q367" s="5"/>
      <c r="R367" s="21"/>
    </row>
    <row r="368" spans="2:23" x14ac:dyDescent="0.35">
      <c r="D368" s="3" t="s">
        <v>256</v>
      </c>
      <c r="E368" s="6"/>
      <c r="F368" s="18">
        <f t="shared" ref="F368:Q368" si="38">F146</f>
        <v>45306</v>
      </c>
      <c r="G368" s="18">
        <f t="shared" si="38"/>
        <v>45337</v>
      </c>
      <c r="H368" s="18">
        <f t="shared" si="38"/>
        <v>45366</v>
      </c>
      <c r="I368" s="18">
        <f t="shared" si="38"/>
        <v>45397</v>
      </c>
      <c r="J368" s="18">
        <f t="shared" si="38"/>
        <v>45427</v>
      </c>
      <c r="K368" s="18">
        <f t="shared" si="38"/>
        <v>45458</v>
      </c>
      <c r="L368" s="18">
        <f t="shared" si="38"/>
        <v>45488</v>
      </c>
      <c r="M368" s="18">
        <f t="shared" si="38"/>
        <v>45519</v>
      </c>
      <c r="N368" s="18">
        <f t="shared" si="38"/>
        <v>45550</v>
      </c>
      <c r="O368" s="18">
        <f t="shared" si="38"/>
        <v>45580</v>
      </c>
      <c r="P368" s="18">
        <f t="shared" si="38"/>
        <v>45611</v>
      </c>
      <c r="Q368" s="18">
        <f t="shared" si="38"/>
        <v>45641</v>
      </c>
      <c r="R368" s="21"/>
    </row>
    <row r="369" spans="3:18" x14ac:dyDescent="0.35">
      <c r="D369" s="8" t="s">
        <v>290</v>
      </c>
      <c r="E369" s="8"/>
      <c r="F369" s="20">
        <f t="shared" ref="F369:Q369" si="39">F129*AVERAGE($F130:$Q130)/AVERAGE($F127:$Q127)</f>
        <v>3.4886450182569204</v>
      </c>
      <c r="G369" s="20">
        <f t="shared" si="39"/>
        <v>3.2190967741935479</v>
      </c>
      <c r="H369" s="20">
        <f t="shared" si="39"/>
        <v>3.4886450182569204</v>
      </c>
      <c r="I369" s="20">
        <f t="shared" si="39"/>
        <v>4.2250645161290317</v>
      </c>
      <c r="J369" s="20">
        <f t="shared" si="39"/>
        <v>5.2310322580645154</v>
      </c>
      <c r="K369" s="20">
        <f t="shared" si="39"/>
        <v>6.2369999999999992</v>
      </c>
      <c r="L369" s="20">
        <f t="shared" si="39"/>
        <v>6.9734194978721105</v>
      </c>
      <c r="M369" s="20">
        <f t="shared" si="39"/>
        <v>7.242967741935483</v>
      </c>
      <c r="N369" s="20">
        <f t="shared" si="39"/>
        <v>6.9734194978721105</v>
      </c>
      <c r="O369" s="20">
        <f t="shared" si="39"/>
        <v>6.2369999999999992</v>
      </c>
      <c r="P369" s="20">
        <f t="shared" si="39"/>
        <v>5.2310322580645154</v>
      </c>
      <c r="Q369" s="20">
        <f t="shared" si="39"/>
        <v>4.2250645161290317</v>
      </c>
      <c r="R369" s="21"/>
    </row>
    <row r="370" spans="3:18" x14ac:dyDescent="0.35">
      <c r="D370" s="8"/>
      <c r="E370" s="26" t="s">
        <v>323</v>
      </c>
      <c r="F370" s="255" t="s">
        <v>65</v>
      </c>
      <c r="G370" s="255" t="s">
        <v>66</v>
      </c>
      <c r="H370" s="255" t="s">
        <v>67</v>
      </c>
      <c r="I370" s="255" t="s">
        <v>68</v>
      </c>
      <c r="J370" s="255" t="s">
        <v>69</v>
      </c>
      <c r="K370" s="255" t="s">
        <v>70</v>
      </c>
      <c r="L370" s="255" t="s">
        <v>71</v>
      </c>
      <c r="M370" s="255" t="s">
        <v>72</v>
      </c>
      <c r="N370" s="255" t="s">
        <v>73</v>
      </c>
      <c r="O370" s="255" t="s">
        <v>74</v>
      </c>
      <c r="P370" s="255" t="s">
        <v>75</v>
      </c>
      <c r="Q370" s="256" t="s">
        <v>76</v>
      </c>
      <c r="R370" s="21"/>
    </row>
    <row r="371" spans="3:18" x14ac:dyDescent="0.35">
      <c r="C371" s="120">
        <v>1</v>
      </c>
      <c r="D371" s="8"/>
      <c r="E371" s="8" t="str">
        <f t="shared" ref="E371:E402" si="40">E149</f>
        <v/>
      </c>
      <c r="F371" s="154" t="e">
        <f>F$369*(Calculations!$Q6/Calculations!$Q$5)</f>
        <v>#VALUE!</v>
      </c>
      <c r="G371" s="154" t="e">
        <f>G$369*(Calculations!$Q6/Calculations!$Q$5)</f>
        <v>#VALUE!</v>
      </c>
      <c r="H371" s="154" t="e">
        <f>H$369*(Calculations!$Q6/Calculations!$Q$5)</f>
        <v>#VALUE!</v>
      </c>
      <c r="I371" s="154" t="e">
        <f>I$369*(Calculations!$Q6/Calculations!$Q$5)</f>
        <v>#VALUE!</v>
      </c>
      <c r="J371" s="154" t="e">
        <f>J$369*(Calculations!$Q6/Calculations!$Q$5)</f>
        <v>#VALUE!</v>
      </c>
      <c r="K371" s="154" t="e">
        <f>K$369*(Calculations!$Q6/Calculations!$Q$5)</f>
        <v>#VALUE!</v>
      </c>
      <c r="L371" s="154" t="e">
        <f>L$369*(Calculations!$Q6/Calculations!$Q$5)</f>
        <v>#VALUE!</v>
      </c>
      <c r="M371" s="154" t="e">
        <f>M$369*(Calculations!$Q6/Calculations!$Q$5)</f>
        <v>#VALUE!</v>
      </c>
      <c r="N371" s="154" t="e">
        <f>N$369*(Calculations!$Q6/Calculations!$Q$5)</f>
        <v>#VALUE!</v>
      </c>
      <c r="O371" s="154" t="e">
        <f>O$369*(Calculations!$Q6/Calculations!$Q$5)</f>
        <v>#VALUE!</v>
      </c>
      <c r="P371" s="154" t="e">
        <f>P$369*(Calculations!$Q6/Calculations!$Q$5)</f>
        <v>#VALUE!</v>
      </c>
      <c r="Q371" s="154" t="e">
        <f>Q$369*(Calculations!$Q6/Calculations!$Q$5)</f>
        <v>#VALUE!</v>
      </c>
      <c r="R371" s="21"/>
    </row>
    <row r="372" spans="3:18" x14ac:dyDescent="0.35">
      <c r="C372" s="120">
        <v>2</v>
      </c>
      <c r="D372" s="8"/>
      <c r="E372" s="8" t="str">
        <f t="shared" si="40"/>
        <v>Badakhshan</v>
      </c>
      <c r="F372" s="154">
        <f>F$369*(Calculations!$Q7/Calculations!$Q$5)</f>
        <v>3.3887903200114415</v>
      </c>
      <c r="G372" s="154">
        <f>G$369*(Calculations!$Q7/Calculations!$Q$5)</f>
        <v>3.1269572944448463</v>
      </c>
      <c r="H372" s="154">
        <f>H$369*(Calculations!$Q7/Calculations!$Q$5)</f>
        <v>3.3887903200114415</v>
      </c>
      <c r="I372" s="154">
        <f>I$369*(Calculations!$Q7/Calculations!$Q$5)</f>
        <v>4.104131448958861</v>
      </c>
      <c r="J372" s="154">
        <f>J$369*(Calculations!$Q7/Calculations!$Q$5)</f>
        <v>5.0813056034728756</v>
      </c>
      <c r="K372" s="154">
        <f>K$369*(Calculations!$Q7/Calculations!$Q$5)</f>
        <v>6.0584797579868903</v>
      </c>
      <c r="L372" s="154">
        <f>L$369*(Calculations!$Q7/Calculations!$Q$5)</f>
        <v>6.7738208869343097</v>
      </c>
      <c r="M372" s="154">
        <f>M$369*(Calculations!$Q7/Calculations!$Q$5)</f>
        <v>7.035653912500905</v>
      </c>
      <c r="N372" s="154">
        <f>N$369*(Calculations!$Q7/Calculations!$Q$5)</f>
        <v>6.7738208869343097</v>
      </c>
      <c r="O372" s="154">
        <f>O$369*(Calculations!$Q7/Calculations!$Q$5)</f>
        <v>6.0584797579868903</v>
      </c>
      <c r="P372" s="154">
        <f>P$369*(Calculations!$Q7/Calculations!$Q$5)</f>
        <v>5.0813056034728756</v>
      </c>
      <c r="Q372" s="154">
        <f>Q$369*(Calculations!$Q7/Calculations!$Q$5)</f>
        <v>4.104131448958861</v>
      </c>
      <c r="R372" s="21"/>
    </row>
    <row r="373" spans="3:18" x14ac:dyDescent="0.35">
      <c r="C373" s="120">
        <v>3</v>
      </c>
      <c r="D373" s="8"/>
      <c r="E373" s="8" t="str">
        <f t="shared" si="40"/>
        <v>Badghis</v>
      </c>
      <c r="F373" s="154">
        <f>F$369*(Calculations!$Q8/Calculations!$Q$5)</f>
        <v>3.3829285025521649</v>
      </c>
      <c r="G373" s="154">
        <f>G$369*(Calculations!$Q8/Calculations!$Q$5)</f>
        <v>3.1215483870967735</v>
      </c>
      <c r="H373" s="154">
        <f>H$369*(Calculations!$Q8/Calculations!$Q$5)</f>
        <v>3.3829285025521649</v>
      </c>
      <c r="I373" s="154">
        <f>I$369*(Calculations!$Q8/Calculations!$Q$5)</f>
        <v>4.0970322580645151</v>
      </c>
      <c r="J373" s="154">
        <f>J$369*(Calculations!$Q8/Calculations!$Q$5)</f>
        <v>5.0725161290322571</v>
      </c>
      <c r="K373" s="154">
        <f>K$369*(Calculations!$Q8/Calculations!$Q$5)</f>
        <v>6.0479999999999992</v>
      </c>
      <c r="L373" s="154">
        <f>L$369*(Calculations!$Q8/Calculations!$Q$5)</f>
        <v>6.7621037555123493</v>
      </c>
      <c r="M373" s="154">
        <f>M$369*(Calculations!$Q8/Calculations!$Q$5)</f>
        <v>7.0234838709677403</v>
      </c>
      <c r="N373" s="154">
        <f>N$369*(Calculations!$Q8/Calculations!$Q$5)</f>
        <v>6.7621037555123493</v>
      </c>
      <c r="O373" s="154">
        <f>O$369*(Calculations!$Q8/Calculations!$Q$5)</f>
        <v>6.0479999999999992</v>
      </c>
      <c r="P373" s="154">
        <f>P$369*(Calculations!$Q8/Calculations!$Q$5)</f>
        <v>5.0725161290322571</v>
      </c>
      <c r="Q373" s="154">
        <f>Q$369*(Calculations!$Q8/Calculations!$Q$5)</f>
        <v>4.0970322580645151</v>
      </c>
      <c r="R373" s="21"/>
    </row>
    <row r="374" spans="3:18" x14ac:dyDescent="0.35">
      <c r="C374" s="120">
        <v>4</v>
      </c>
      <c r="D374" s="8"/>
      <c r="E374" s="8" t="str">
        <f t="shared" si="40"/>
        <v>Baghlan</v>
      </c>
      <c r="F374" s="154">
        <f>F$369*(Calculations!$Q9/Calculations!$Q$5)</f>
        <v>2.9045023225865689</v>
      </c>
      <c r="G374" s="154">
        <f>G$369*(Calculations!$Q9/Calculations!$Q$5)</f>
        <v>2.6800875435436815</v>
      </c>
      <c r="H374" s="154">
        <f>H$369*(Calculations!$Q9/Calculations!$Q$5)</f>
        <v>2.9045023225865689</v>
      </c>
      <c r="I374" s="154">
        <f>I$369*(Calculations!$Q9/Calculations!$Q$5)</f>
        <v>3.5176149009010818</v>
      </c>
      <c r="J374" s="154">
        <f>J$369*(Calculations!$Q9/Calculations!$Q$5)</f>
        <v>4.355142258258482</v>
      </c>
      <c r="K374" s="154">
        <f>K$369*(Calculations!$Q9/Calculations!$Q$5)</f>
        <v>5.1926696156158823</v>
      </c>
      <c r="L374" s="154">
        <f>L$369*(Calculations!$Q9/Calculations!$Q$5)</f>
        <v>5.805782193930396</v>
      </c>
      <c r="M374" s="154">
        <f>M$369*(Calculations!$Q9/Calculations!$Q$5)</f>
        <v>6.0301969729732834</v>
      </c>
      <c r="N374" s="154">
        <f>N$369*(Calculations!$Q9/Calculations!$Q$5)</f>
        <v>5.805782193930396</v>
      </c>
      <c r="O374" s="154">
        <f>O$369*(Calculations!$Q9/Calculations!$Q$5)</f>
        <v>5.1926696156158823</v>
      </c>
      <c r="P374" s="154">
        <f>P$369*(Calculations!$Q9/Calculations!$Q$5)</f>
        <v>4.355142258258482</v>
      </c>
      <c r="Q374" s="154">
        <f>Q$369*(Calculations!$Q9/Calculations!$Q$5)</f>
        <v>3.5176149009010818</v>
      </c>
      <c r="R374" s="21"/>
    </row>
    <row r="375" spans="3:18" x14ac:dyDescent="0.35">
      <c r="C375" s="120">
        <v>5</v>
      </c>
      <c r="D375" s="8"/>
      <c r="E375" s="8" t="str">
        <f t="shared" si="40"/>
        <v>Balkh</v>
      </c>
      <c r="F375" s="154">
        <f>F$369*(Calculations!$Q10/Calculations!$Q$5)</f>
        <v>1.4776088660321764</v>
      </c>
      <c r="G375" s="154">
        <f>G$369*(Calculations!$Q10/Calculations!$Q$5)</f>
        <v>1.3634422273609694</v>
      </c>
      <c r="H375" s="154">
        <f>H$369*(Calculations!$Q10/Calculations!$Q$5)</f>
        <v>1.4776088660321764</v>
      </c>
      <c r="I375" s="154">
        <f>I$369*(Calculations!$Q10/Calculations!$Q$5)</f>
        <v>1.7895179234112726</v>
      </c>
      <c r="J375" s="154">
        <f>J$369*(Calculations!$Q10/Calculations!$Q$5)</f>
        <v>2.2155936194615755</v>
      </c>
      <c r="K375" s="154">
        <f>K$369*(Calculations!$Q10/Calculations!$Q$5)</f>
        <v>2.6416693155118787</v>
      </c>
      <c r="L375" s="154">
        <f>L$369*(Calculations!$Q10/Calculations!$Q$5)</f>
        <v>2.9535783728909744</v>
      </c>
      <c r="M375" s="154">
        <f>M$369*(Calculations!$Q10/Calculations!$Q$5)</f>
        <v>3.0677450115621814</v>
      </c>
      <c r="N375" s="154">
        <f>N$369*(Calculations!$Q10/Calculations!$Q$5)</f>
        <v>2.9535783728909744</v>
      </c>
      <c r="O375" s="154">
        <f>O$369*(Calculations!$Q10/Calculations!$Q$5)</f>
        <v>2.6416693155118787</v>
      </c>
      <c r="P375" s="154">
        <f>P$369*(Calculations!$Q10/Calculations!$Q$5)</f>
        <v>2.2155936194615755</v>
      </c>
      <c r="Q375" s="154">
        <f>Q$369*(Calculations!$Q10/Calculations!$Q$5)</f>
        <v>1.7895179234112726</v>
      </c>
      <c r="R375" s="21"/>
    </row>
    <row r="376" spans="3:18" x14ac:dyDescent="0.35">
      <c r="C376" s="120">
        <v>6</v>
      </c>
      <c r="D376" s="8"/>
      <c r="E376" s="8" t="str">
        <f t="shared" si="40"/>
        <v>Bamyan</v>
      </c>
      <c r="F376" s="154">
        <f>F$369*(Calculations!$Q11/Calculations!$Q$5)</f>
        <v>1.4428038192975263</v>
      </c>
      <c r="G376" s="154">
        <f>G$369*(Calculations!$Q11/Calculations!$Q$5)</f>
        <v>1.3313263734741936</v>
      </c>
      <c r="H376" s="154">
        <f>H$369*(Calculations!$Q11/Calculations!$Q$5)</f>
        <v>1.4428038192975263</v>
      </c>
      <c r="I376" s="154">
        <f>I$369*(Calculations!$Q11/Calculations!$Q$5)</f>
        <v>1.7473658651848789</v>
      </c>
      <c r="J376" s="154">
        <f>J$369*(Calculations!$Q11/Calculations!$Q$5)</f>
        <v>2.1634053568955647</v>
      </c>
      <c r="K376" s="154">
        <f>K$369*(Calculations!$Q11/Calculations!$Q$5)</f>
        <v>2.5794448486062498</v>
      </c>
      <c r="L376" s="154">
        <f>L$369*(Calculations!$Q11/Calculations!$Q$5)</f>
        <v>2.8840068944936026</v>
      </c>
      <c r="M376" s="154">
        <f>M$369*(Calculations!$Q11/Calculations!$Q$5)</f>
        <v>2.9954843403169353</v>
      </c>
      <c r="N376" s="154">
        <f>N$369*(Calculations!$Q11/Calculations!$Q$5)</f>
        <v>2.8840068944936026</v>
      </c>
      <c r="O376" s="154">
        <f>O$369*(Calculations!$Q11/Calculations!$Q$5)</f>
        <v>2.5794448486062498</v>
      </c>
      <c r="P376" s="154">
        <f>P$369*(Calculations!$Q11/Calculations!$Q$5)</f>
        <v>2.1634053568955647</v>
      </c>
      <c r="Q376" s="154">
        <f>Q$369*(Calculations!$Q11/Calculations!$Q$5)</f>
        <v>1.7473658651848789</v>
      </c>
      <c r="R376" s="21"/>
    </row>
    <row r="377" spans="3:18" x14ac:dyDescent="0.35">
      <c r="C377" s="120">
        <v>7</v>
      </c>
      <c r="D377" s="8"/>
      <c r="E377" s="8" t="str">
        <f t="shared" si="40"/>
        <v>Dykundi</v>
      </c>
      <c r="F377" s="154">
        <f>F$369*(Calculations!$Q12/Calculations!$Q$5)</f>
        <v>1.3051831910344884</v>
      </c>
      <c r="G377" s="154">
        <f>G$369*(Calculations!$Q12/Calculations!$Q$5)</f>
        <v>1.2043389275788288</v>
      </c>
      <c r="H377" s="154">
        <f>H$369*(Calculations!$Q12/Calculations!$Q$5)</f>
        <v>1.3051831910344884</v>
      </c>
      <c r="I377" s="154">
        <f>I$369*(Calculations!$Q12/Calculations!$Q$5)</f>
        <v>1.5806948424472127</v>
      </c>
      <c r="J377" s="154">
        <f>J$369*(Calculations!$Q12/Calculations!$Q$5)</f>
        <v>1.9570507573155966</v>
      </c>
      <c r="K377" s="154">
        <f>K$369*(Calculations!$Q12/Calculations!$Q$5)</f>
        <v>2.3334066721839806</v>
      </c>
      <c r="L377" s="154">
        <f>L$369*(Calculations!$Q12/Calculations!$Q$5)</f>
        <v>2.6089183235967051</v>
      </c>
      <c r="M377" s="154">
        <f>M$369*(Calculations!$Q12/Calculations!$Q$5)</f>
        <v>2.7097625870523645</v>
      </c>
      <c r="N377" s="154">
        <f>N$369*(Calculations!$Q12/Calculations!$Q$5)</f>
        <v>2.6089183235967051</v>
      </c>
      <c r="O377" s="154">
        <f>O$369*(Calculations!$Q12/Calculations!$Q$5)</f>
        <v>2.3334066721839806</v>
      </c>
      <c r="P377" s="154">
        <f>P$369*(Calculations!$Q12/Calculations!$Q$5)</f>
        <v>1.9570507573155966</v>
      </c>
      <c r="Q377" s="154">
        <f>Q$369*(Calculations!$Q12/Calculations!$Q$5)</f>
        <v>1.5806948424472127</v>
      </c>
      <c r="R377" s="21"/>
    </row>
    <row r="378" spans="3:18" x14ac:dyDescent="0.35">
      <c r="C378" s="120">
        <v>8</v>
      </c>
      <c r="D378" s="8"/>
      <c r="E378" s="8" t="str">
        <f t="shared" si="40"/>
        <v>Farah</v>
      </c>
      <c r="F378" s="154">
        <f>F$369*(Calculations!$Q13/Calculations!$Q$5)</f>
        <v>1.6404595617418323</v>
      </c>
      <c r="G378" s="154">
        <f>G$369*(Calculations!$Q13/Calculations!$Q$5)</f>
        <v>1.5137103533785765</v>
      </c>
      <c r="H378" s="154">
        <f>H$369*(Calculations!$Q13/Calculations!$Q$5)</f>
        <v>1.6404595617418323</v>
      </c>
      <c r="I378" s="154">
        <f>I$369*(Calculations!$Q13/Calculations!$Q$5)</f>
        <v>1.9867448388093816</v>
      </c>
      <c r="J378" s="154">
        <f>J$369*(Calculations!$Q13/Calculations!$Q$5)</f>
        <v>2.4597793242401869</v>
      </c>
      <c r="K378" s="154">
        <f>K$369*(Calculations!$Q13/Calculations!$Q$5)</f>
        <v>2.9328138096709919</v>
      </c>
      <c r="L378" s="154">
        <f>L$369*(Calculations!$Q13/Calculations!$Q$5)</f>
        <v>3.2790990867385412</v>
      </c>
      <c r="M378" s="154">
        <f>M$369*(Calculations!$Q13/Calculations!$Q$5)</f>
        <v>3.405848295101797</v>
      </c>
      <c r="N378" s="154">
        <f>N$369*(Calculations!$Q13/Calculations!$Q$5)</f>
        <v>3.2790990867385412</v>
      </c>
      <c r="O378" s="154">
        <f>O$369*(Calculations!$Q13/Calculations!$Q$5)</f>
        <v>2.9328138096709919</v>
      </c>
      <c r="P378" s="154">
        <f>P$369*(Calculations!$Q13/Calculations!$Q$5)</f>
        <v>2.4597793242401869</v>
      </c>
      <c r="Q378" s="154">
        <f>Q$369*(Calculations!$Q13/Calculations!$Q$5)</f>
        <v>1.9867448388093816</v>
      </c>
      <c r="R378" s="21"/>
    </row>
    <row r="379" spans="3:18" x14ac:dyDescent="0.35">
      <c r="C379" s="120">
        <v>9</v>
      </c>
      <c r="D379" s="8"/>
      <c r="E379" s="8" t="str">
        <f t="shared" si="40"/>
        <v>Faryab</v>
      </c>
      <c r="F379" s="154">
        <f>F$369*(Calculations!$Q14/Calculations!$Q$5)</f>
        <v>1.6251685810647367</v>
      </c>
      <c r="G379" s="154">
        <f>G$369*(Calculations!$Q14/Calculations!$Q$5)</f>
        <v>1.4996008219374877</v>
      </c>
      <c r="H379" s="154">
        <f>H$369*(Calculations!$Q14/Calculations!$Q$5)</f>
        <v>1.6251685810647367</v>
      </c>
      <c r="I379" s="154">
        <f>I$369*(Calculations!$Q14/Calculations!$Q$5)</f>
        <v>1.9682260787929524</v>
      </c>
      <c r="J379" s="154">
        <f>J$369*(Calculations!$Q14/Calculations!$Q$5)</f>
        <v>2.4368513356484174</v>
      </c>
      <c r="K379" s="154">
        <f>K$369*(Calculations!$Q14/Calculations!$Q$5)</f>
        <v>2.9054765925038821</v>
      </c>
      <c r="L379" s="154">
        <f>L$369*(Calculations!$Q14/Calculations!$Q$5)</f>
        <v>3.248534090232098</v>
      </c>
      <c r="M379" s="154">
        <f>M$369*(Calculations!$Q14/Calculations!$Q$5)</f>
        <v>3.3741018493593473</v>
      </c>
      <c r="N379" s="154">
        <f>N$369*(Calculations!$Q14/Calculations!$Q$5)</f>
        <v>3.248534090232098</v>
      </c>
      <c r="O379" s="154">
        <f>O$369*(Calculations!$Q14/Calculations!$Q$5)</f>
        <v>2.9054765925038821</v>
      </c>
      <c r="P379" s="154">
        <f>P$369*(Calculations!$Q14/Calculations!$Q$5)</f>
        <v>2.4368513356484174</v>
      </c>
      <c r="Q379" s="154">
        <f>Q$369*(Calculations!$Q14/Calculations!$Q$5)</f>
        <v>1.9682260787929524</v>
      </c>
      <c r="R379" s="21"/>
    </row>
    <row r="380" spans="3:18" x14ac:dyDescent="0.35">
      <c r="C380" s="120">
        <v>10</v>
      </c>
      <c r="D380" s="8"/>
      <c r="E380" s="8" t="str">
        <f t="shared" si="40"/>
        <v>Ghazni</v>
      </c>
      <c r="F380" s="154">
        <f>F$369*(Calculations!$Q15/Calculations!$Q$5)</f>
        <v>7.823022162151883</v>
      </c>
      <c r="G380" s="154">
        <f>G$369*(Calculations!$Q15/Calculations!$Q$5)</f>
        <v>7.2185806451612899</v>
      </c>
      <c r="H380" s="154">
        <f>H$369*(Calculations!$Q15/Calculations!$Q$5)</f>
        <v>7.823022162151883</v>
      </c>
      <c r="I380" s="154">
        <f>I$369*(Calculations!$Q15/Calculations!$Q$5)</f>
        <v>9.4743870967741923</v>
      </c>
      <c r="J380" s="154">
        <f>J$369*(Calculations!$Q15/Calculations!$Q$5)</f>
        <v>11.730193548387096</v>
      </c>
      <c r="K380" s="154">
        <f>K$369*(Calculations!$Q15/Calculations!$Q$5)</f>
        <v>13.985999999999999</v>
      </c>
      <c r="L380" s="154">
        <f>L$369*(Calculations!$Q15/Calculations!$Q$5)</f>
        <v>15.63736493462231</v>
      </c>
      <c r="M380" s="154">
        <f>M$369*(Calculations!$Q15/Calculations!$Q$5)</f>
        <v>16.241806451612902</v>
      </c>
      <c r="N380" s="154">
        <f>N$369*(Calculations!$Q15/Calculations!$Q$5)</f>
        <v>15.63736493462231</v>
      </c>
      <c r="O380" s="154">
        <f>O$369*(Calculations!$Q15/Calculations!$Q$5)</f>
        <v>13.985999999999999</v>
      </c>
      <c r="P380" s="154">
        <f>P$369*(Calculations!$Q15/Calculations!$Q$5)</f>
        <v>11.730193548387096</v>
      </c>
      <c r="Q380" s="154">
        <f>Q$369*(Calculations!$Q15/Calculations!$Q$5)</f>
        <v>9.4743870967741923</v>
      </c>
      <c r="R380" s="21"/>
    </row>
    <row r="381" spans="3:18" x14ac:dyDescent="0.35">
      <c r="C381" s="120">
        <v>11</v>
      </c>
      <c r="D381" s="8"/>
      <c r="E381" s="8" t="str">
        <f t="shared" si="40"/>
        <v>Ghor</v>
      </c>
      <c r="F381" s="154">
        <f>F$369*(Calculations!$Q16/Calculations!$Q$5)</f>
        <v>8.8801873191994343</v>
      </c>
      <c r="G381" s="154">
        <f>G$369*(Calculations!$Q16/Calculations!$Q$5)</f>
        <v>8.1940645161290302</v>
      </c>
      <c r="H381" s="154">
        <f>H$369*(Calculations!$Q16/Calculations!$Q$5)</f>
        <v>8.8801873191994343</v>
      </c>
      <c r="I381" s="154">
        <f>I$369*(Calculations!$Q16/Calculations!$Q$5)</f>
        <v>10.754709677419353</v>
      </c>
      <c r="J381" s="154">
        <f>J$369*(Calculations!$Q16/Calculations!$Q$5)</f>
        <v>13.315354838709675</v>
      </c>
      <c r="K381" s="154">
        <f>K$369*(Calculations!$Q16/Calculations!$Q$5)</f>
        <v>15.875999999999998</v>
      </c>
      <c r="L381" s="154">
        <f>L$369*(Calculations!$Q16/Calculations!$Q$5)</f>
        <v>17.750522358219918</v>
      </c>
      <c r="M381" s="154">
        <f>M$369*(Calculations!$Q16/Calculations!$Q$5)</f>
        <v>18.436645161290318</v>
      </c>
      <c r="N381" s="154">
        <f>N$369*(Calculations!$Q16/Calculations!$Q$5)</f>
        <v>17.750522358219918</v>
      </c>
      <c r="O381" s="154">
        <f>O$369*(Calculations!$Q16/Calculations!$Q$5)</f>
        <v>15.875999999999998</v>
      </c>
      <c r="P381" s="154">
        <f>P$369*(Calculations!$Q16/Calculations!$Q$5)</f>
        <v>13.315354838709675</v>
      </c>
      <c r="Q381" s="154">
        <f>Q$369*(Calculations!$Q16/Calculations!$Q$5)</f>
        <v>10.754709677419353</v>
      </c>
      <c r="R381" s="21"/>
    </row>
    <row r="382" spans="3:18" x14ac:dyDescent="0.35">
      <c r="C382" s="120">
        <v>12</v>
      </c>
      <c r="D382" s="8"/>
      <c r="E382" s="8" t="str">
        <f t="shared" si="40"/>
        <v>Helmand</v>
      </c>
      <c r="F382" s="154">
        <f>F$369*(Calculations!$Q17/Calculations!$Q$5)</f>
        <v>3.3829285025521649</v>
      </c>
      <c r="G382" s="154">
        <f>G$369*(Calculations!$Q17/Calculations!$Q$5)</f>
        <v>3.1215483870967735</v>
      </c>
      <c r="H382" s="154">
        <f>H$369*(Calculations!$Q17/Calculations!$Q$5)</f>
        <v>3.3829285025521649</v>
      </c>
      <c r="I382" s="154">
        <f>I$369*(Calculations!$Q17/Calculations!$Q$5)</f>
        <v>4.0970322580645151</v>
      </c>
      <c r="J382" s="154">
        <f>J$369*(Calculations!$Q17/Calculations!$Q$5)</f>
        <v>5.0725161290322571</v>
      </c>
      <c r="K382" s="154">
        <f>K$369*(Calculations!$Q17/Calculations!$Q$5)</f>
        <v>6.0479999999999992</v>
      </c>
      <c r="L382" s="154">
        <f>L$369*(Calculations!$Q17/Calculations!$Q$5)</f>
        <v>6.7621037555123493</v>
      </c>
      <c r="M382" s="154">
        <f>M$369*(Calculations!$Q17/Calculations!$Q$5)</f>
        <v>7.0234838709677403</v>
      </c>
      <c r="N382" s="154">
        <f>N$369*(Calculations!$Q17/Calculations!$Q$5)</f>
        <v>6.7621037555123493</v>
      </c>
      <c r="O382" s="154">
        <f>O$369*(Calculations!$Q17/Calculations!$Q$5)</f>
        <v>6.0479999999999992</v>
      </c>
      <c r="P382" s="154">
        <f>P$369*(Calculations!$Q17/Calculations!$Q$5)</f>
        <v>5.0725161290322571</v>
      </c>
      <c r="Q382" s="154">
        <f>Q$369*(Calculations!$Q17/Calculations!$Q$5)</f>
        <v>4.0970322580645151</v>
      </c>
      <c r="R382" s="21"/>
    </row>
    <row r="383" spans="3:18" x14ac:dyDescent="0.35">
      <c r="C383" s="120">
        <v>13</v>
      </c>
      <c r="D383" s="8"/>
      <c r="E383" s="8" t="str">
        <f t="shared" si="40"/>
        <v>Hirat</v>
      </c>
      <c r="F383" s="154">
        <f>F$369*(Calculations!$Q18/Calculations!$Q$5)</f>
        <v>3.8057945653711855</v>
      </c>
      <c r="G383" s="154">
        <f>G$369*(Calculations!$Q18/Calculations!$Q$5)</f>
        <v>3.5117419354838701</v>
      </c>
      <c r="H383" s="154">
        <f>H$369*(Calculations!$Q18/Calculations!$Q$5)</f>
        <v>3.8057945653711855</v>
      </c>
      <c r="I383" s="154">
        <f>I$369*(Calculations!$Q18/Calculations!$Q$5)</f>
        <v>4.6091612903225796</v>
      </c>
      <c r="J383" s="154">
        <f>J$369*(Calculations!$Q18/Calculations!$Q$5)</f>
        <v>5.7065806451612895</v>
      </c>
      <c r="K383" s="154">
        <f>K$369*(Calculations!$Q18/Calculations!$Q$5)</f>
        <v>6.8039999999999985</v>
      </c>
      <c r="L383" s="154">
        <f>L$369*(Calculations!$Q18/Calculations!$Q$5)</f>
        <v>7.607366724951393</v>
      </c>
      <c r="M383" s="154">
        <f>M$369*(Calculations!$Q18/Calculations!$Q$5)</f>
        <v>7.9014193548387084</v>
      </c>
      <c r="N383" s="154">
        <f>N$369*(Calculations!$Q18/Calculations!$Q$5)</f>
        <v>7.607366724951393</v>
      </c>
      <c r="O383" s="154">
        <f>O$369*(Calculations!$Q18/Calculations!$Q$5)</f>
        <v>6.8039999999999985</v>
      </c>
      <c r="P383" s="154">
        <f>P$369*(Calculations!$Q18/Calculations!$Q$5)</f>
        <v>5.7065806451612895</v>
      </c>
      <c r="Q383" s="154">
        <f>Q$369*(Calculations!$Q18/Calculations!$Q$5)</f>
        <v>4.6091612903225796</v>
      </c>
    </row>
    <row r="384" spans="3:18" x14ac:dyDescent="0.35">
      <c r="C384" s="120">
        <v>14</v>
      </c>
      <c r="D384" s="8"/>
      <c r="E384" s="8" t="str">
        <f t="shared" si="40"/>
        <v>Jawzjan</v>
      </c>
      <c r="F384" s="154">
        <f>F$369*(Calculations!$Q19/Calculations!$Q$5)</f>
        <v>2.1722422410037598</v>
      </c>
      <c r="G384" s="154">
        <f>G$369*(Calculations!$Q19/Calculations!$Q$5)</f>
        <v>2.004405135572092</v>
      </c>
      <c r="H384" s="154">
        <f>H$369*(Calculations!$Q19/Calculations!$Q$5)</f>
        <v>2.1722422410037598</v>
      </c>
      <c r="I384" s="154">
        <f>I$369*(Calculations!$Q19/Calculations!$Q$5)</f>
        <v>2.6307817404383709</v>
      </c>
      <c r="J384" s="154">
        <f>J$369*(Calculations!$Q19/Calculations!$Q$5)</f>
        <v>3.2571583453046498</v>
      </c>
      <c r="K384" s="154">
        <f>K$369*(Calculations!$Q19/Calculations!$Q$5)</f>
        <v>3.8835349501709286</v>
      </c>
      <c r="L384" s="154">
        <f>L$369*(Calculations!$Q19/Calculations!$Q$5)</f>
        <v>4.3420744496055397</v>
      </c>
      <c r="M384" s="154">
        <f>M$369*(Calculations!$Q19/Calculations!$Q$5)</f>
        <v>4.5099115550372071</v>
      </c>
      <c r="N384" s="154">
        <f>N$369*(Calculations!$Q19/Calculations!$Q$5)</f>
        <v>4.3420744496055397</v>
      </c>
      <c r="O384" s="154">
        <f>O$369*(Calculations!$Q19/Calculations!$Q$5)</f>
        <v>3.8835349501709286</v>
      </c>
      <c r="P384" s="154">
        <f>P$369*(Calculations!$Q19/Calculations!$Q$5)</f>
        <v>3.2571583453046498</v>
      </c>
      <c r="Q384" s="154">
        <f>Q$369*(Calculations!$Q19/Calculations!$Q$5)</f>
        <v>2.6307817404383709</v>
      </c>
    </row>
    <row r="385" spans="3:17" x14ac:dyDescent="0.35">
      <c r="C385" s="120">
        <v>15</v>
      </c>
      <c r="D385" s="8"/>
      <c r="E385" s="8" t="str">
        <f t="shared" si="40"/>
        <v>Kabul</v>
      </c>
      <c r="F385" s="154">
        <f>F$369*(Calculations!$Q20/Calculations!$Q$5)</f>
        <v>2.1218846621708161</v>
      </c>
      <c r="G385" s="154">
        <f>G$369*(Calculations!$Q20/Calculations!$Q$5)</f>
        <v>1.957938407450146</v>
      </c>
      <c r="H385" s="154">
        <f>H$369*(Calculations!$Q20/Calculations!$Q$5)</f>
        <v>2.1218846621708161</v>
      </c>
      <c r="I385" s="154">
        <f>I$369*(Calculations!$Q20/Calculations!$Q$5)</f>
        <v>2.5697941597783167</v>
      </c>
      <c r="J385" s="154">
        <f>J$369*(Calculations!$Q20/Calculations!$Q$5)</f>
        <v>3.1816499121064874</v>
      </c>
      <c r="K385" s="154">
        <f>K$369*(Calculations!$Q20/Calculations!$Q$5)</f>
        <v>3.7935056644346581</v>
      </c>
      <c r="L385" s="154">
        <f>L$369*(Calculations!$Q20/Calculations!$Q$5)</f>
        <v>4.2414151620421583</v>
      </c>
      <c r="M385" s="154">
        <f>M$369*(Calculations!$Q20/Calculations!$Q$5)</f>
        <v>4.4053614167628288</v>
      </c>
      <c r="N385" s="154">
        <f>N$369*(Calculations!$Q20/Calculations!$Q$5)</f>
        <v>4.2414151620421583</v>
      </c>
      <c r="O385" s="154">
        <f>O$369*(Calculations!$Q20/Calculations!$Q$5)</f>
        <v>3.7935056644346581</v>
      </c>
      <c r="P385" s="154">
        <f>P$369*(Calculations!$Q20/Calculations!$Q$5)</f>
        <v>3.1816499121064874</v>
      </c>
      <c r="Q385" s="154">
        <f>Q$369*(Calculations!$Q20/Calculations!$Q$5)</f>
        <v>2.5697941597783167</v>
      </c>
    </row>
    <row r="386" spans="3:17" x14ac:dyDescent="0.35">
      <c r="C386" s="120">
        <v>16</v>
      </c>
      <c r="D386" s="8"/>
      <c r="E386" s="8" t="str">
        <f t="shared" si="40"/>
        <v>Kandahar</v>
      </c>
      <c r="F386" s="154">
        <f>F$369*(Calculations!$Q21/Calculations!$Q$5)</f>
        <v>6.5544239736948198</v>
      </c>
      <c r="G386" s="154">
        <f>G$369*(Calculations!$Q21/Calculations!$Q$5)</f>
        <v>6.0479999999999983</v>
      </c>
      <c r="H386" s="154">
        <f>H$369*(Calculations!$Q21/Calculations!$Q$5)</f>
        <v>6.5544239736948198</v>
      </c>
      <c r="I386" s="154">
        <f>I$369*(Calculations!$Q21/Calculations!$Q$5)</f>
        <v>7.9379999999999988</v>
      </c>
      <c r="J386" s="154">
        <f>J$369*(Calculations!$Q21/Calculations!$Q$5)</f>
        <v>9.8279999999999976</v>
      </c>
      <c r="K386" s="154">
        <f>K$369*(Calculations!$Q21/Calculations!$Q$5)</f>
        <v>11.717999999999998</v>
      </c>
      <c r="L386" s="154">
        <f>L$369*(Calculations!$Q21/Calculations!$Q$5)</f>
        <v>13.101576026305176</v>
      </c>
      <c r="M386" s="154">
        <f>M$369*(Calculations!$Q21/Calculations!$Q$5)</f>
        <v>13.607999999999997</v>
      </c>
      <c r="N386" s="154">
        <f>N$369*(Calculations!$Q21/Calculations!$Q$5)</f>
        <v>13.101576026305176</v>
      </c>
      <c r="O386" s="154">
        <f>O$369*(Calculations!$Q21/Calculations!$Q$5)</f>
        <v>11.717999999999998</v>
      </c>
      <c r="P386" s="154">
        <f>P$369*(Calculations!$Q21/Calculations!$Q$5)</f>
        <v>9.8279999999999976</v>
      </c>
      <c r="Q386" s="154">
        <f>Q$369*(Calculations!$Q21/Calculations!$Q$5)</f>
        <v>7.9379999999999988</v>
      </c>
    </row>
    <row r="387" spans="3:17" x14ac:dyDescent="0.35">
      <c r="C387" s="120">
        <v>17</v>
      </c>
      <c r="D387" s="8"/>
      <c r="E387" s="8" t="str">
        <f t="shared" si="40"/>
        <v>Kapisa</v>
      </c>
      <c r="F387" s="154">
        <f>F$369*(Calculations!$Q22/Calculations!$Q$5)</f>
        <v>2.3110615094198663</v>
      </c>
      <c r="G387" s="154">
        <f>G$369*(Calculations!$Q22/Calculations!$Q$5)</f>
        <v>2.1324986093464671</v>
      </c>
      <c r="H387" s="154">
        <f>H$369*(Calculations!$Q22/Calculations!$Q$5)</f>
        <v>2.3110615094198663</v>
      </c>
      <c r="I387" s="154">
        <f>I$369*(Calculations!$Q22/Calculations!$Q$5)</f>
        <v>2.7989044247672381</v>
      </c>
      <c r="J387" s="154">
        <f>J$369*(Calculations!$Q22/Calculations!$Q$5)</f>
        <v>3.4653102401880091</v>
      </c>
      <c r="K387" s="154">
        <f>K$369*(Calculations!$Q22/Calculations!$Q$5)</f>
        <v>4.1317160556087806</v>
      </c>
      <c r="L387" s="154">
        <f>L$369*(Calculations!$Q22/Calculations!$Q$5)</f>
        <v>4.6195589709561524</v>
      </c>
      <c r="M387" s="154">
        <f>M$369*(Calculations!$Q22/Calculations!$Q$5)</f>
        <v>4.7981218710295517</v>
      </c>
      <c r="N387" s="154">
        <f>N$369*(Calculations!$Q22/Calculations!$Q$5)</f>
        <v>4.6195589709561524</v>
      </c>
      <c r="O387" s="154">
        <f>O$369*(Calculations!$Q22/Calculations!$Q$5)</f>
        <v>4.1317160556087806</v>
      </c>
      <c r="P387" s="154">
        <f>P$369*(Calculations!$Q22/Calculations!$Q$5)</f>
        <v>3.4653102401880091</v>
      </c>
      <c r="Q387" s="154">
        <f>Q$369*(Calculations!$Q22/Calculations!$Q$5)</f>
        <v>2.7989044247672381</v>
      </c>
    </row>
    <row r="388" spans="3:17" x14ac:dyDescent="0.35">
      <c r="C388" s="120">
        <v>18</v>
      </c>
      <c r="D388" s="8"/>
      <c r="E388" s="8" t="str">
        <f t="shared" si="40"/>
        <v>Khost</v>
      </c>
      <c r="F388" s="154">
        <f>F$369*(Calculations!$Q23/Calculations!$Q$5)</f>
        <v>3.3829285025521649</v>
      </c>
      <c r="G388" s="154">
        <f>G$369*(Calculations!$Q23/Calculations!$Q$5)</f>
        <v>3.1215483870967735</v>
      </c>
      <c r="H388" s="154">
        <f>H$369*(Calculations!$Q23/Calculations!$Q$5)</f>
        <v>3.3829285025521649</v>
      </c>
      <c r="I388" s="154">
        <f>I$369*(Calculations!$Q23/Calculations!$Q$5)</f>
        <v>4.0970322580645151</v>
      </c>
      <c r="J388" s="154">
        <f>J$369*(Calculations!$Q23/Calculations!$Q$5)</f>
        <v>5.0725161290322571</v>
      </c>
      <c r="K388" s="154">
        <f>K$369*(Calculations!$Q23/Calculations!$Q$5)</f>
        <v>6.0479999999999992</v>
      </c>
      <c r="L388" s="154">
        <f>L$369*(Calculations!$Q23/Calculations!$Q$5)</f>
        <v>6.7621037555123493</v>
      </c>
      <c r="M388" s="154">
        <f>M$369*(Calculations!$Q23/Calculations!$Q$5)</f>
        <v>7.0234838709677403</v>
      </c>
      <c r="N388" s="154">
        <f>N$369*(Calculations!$Q23/Calculations!$Q$5)</f>
        <v>6.7621037555123493</v>
      </c>
      <c r="O388" s="154">
        <f>O$369*(Calculations!$Q23/Calculations!$Q$5)</f>
        <v>6.0479999999999992</v>
      </c>
      <c r="P388" s="154">
        <f>P$369*(Calculations!$Q23/Calculations!$Q$5)</f>
        <v>5.0725161290322571</v>
      </c>
      <c r="Q388" s="154">
        <f>Q$369*(Calculations!$Q23/Calculations!$Q$5)</f>
        <v>4.0970322580645151</v>
      </c>
    </row>
    <row r="389" spans="3:17" x14ac:dyDescent="0.35">
      <c r="C389" s="120">
        <v>19</v>
      </c>
      <c r="D389" s="8"/>
      <c r="E389" s="8" t="str">
        <f t="shared" si="40"/>
        <v>Kunar</v>
      </c>
      <c r="F389" s="154">
        <f>F$369*(Calculations!$Q24/Calculations!$Q$5)</f>
        <v>4.3343771438949608</v>
      </c>
      <c r="G389" s="154">
        <f>G$369*(Calculations!$Q24/Calculations!$Q$5)</f>
        <v>3.9994838709677407</v>
      </c>
      <c r="H389" s="154">
        <f>H$369*(Calculations!$Q24/Calculations!$Q$5)</f>
        <v>4.3343771438949608</v>
      </c>
      <c r="I389" s="154">
        <f>I$369*(Calculations!$Q24/Calculations!$Q$5)</f>
        <v>5.2493225806451598</v>
      </c>
      <c r="J389" s="154">
        <f>J$369*(Calculations!$Q24/Calculations!$Q$5)</f>
        <v>6.4991612903225784</v>
      </c>
      <c r="K389" s="154">
        <f>K$369*(Calculations!$Q24/Calculations!$Q$5)</f>
        <v>7.7489999999999979</v>
      </c>
      <c r="L389" s="154">
        <f>L$369*(Calculations!$Q24/Calculations!$Q$5)</f>
        <v>8.6639454367501969</v>
      </c>
      <c r="M389" s="154">
        <f>M$369*(Calculations!$Q24/Calculations!$Q$5)</f>
        <v>8.9988387096774165</v>
      </c>
      <c r="N389" s="154">
        <f>N$369*(Calculations!$Q24/Calculations!$Q$5)</f>
        <v>8.6639454367501969</v>
      </c>
      <c r="O389" s="154">
        <f>O$369*(Calculations!$Q24/Calculations!$Q$5)</f>
        <v>7.7489999999999979</v>
      </c>
      <c r="P389" s="154">
        <f>P$369*(Calculations!$Q24/Calculations!$Q$5)</f>
        <v>6.4991612903225784</v>
      </c>
      <c r="Q389" s="154">
        <f>Q$369*(Calculations!$Q24/Calculations!$Q$5)</f>
        <v>5.2493225806451598</v>
      </c>
    </row>
    <row r="390" spans="3:17" x14ac:dyDescent="0.35">
      <c r="C390" s="120">
        <v>20</v>
      </c>
      <c r="D390" s="8"/>
      <c r="E390" s="8" t="str">
        <f t="shared" si="40"/>
        <v>Kunduz</v>
      </c>
      <c r="F390" s="154">
        <f>F$369*(Calculations!$Q25/Calculations!$Q$5)</f>
        <v>2.8767586016937305</v>
      </c>
      <c r="G390" s="154">
        <f>G$369*(Calculations!$Q25/Calculations!$Q$5)</f>
        <v>2.6544874260301818</v>
      </c>
      <c r="H390" s="154">
        <f>H$369*(Calculations!$Q25/Calculations!$Q$5)</f>
        <v>2.8767586016937305</v>
      </c>
      <c r="I390" s="154">
        <f>I$369*(Calculations!$Q25/Calculations!$Q$5)</f>
        <v>3.4840147466646134</v>
      </c>
      <c r="J390" s="154">
        <f>J$369*(Calculations!$Q25/Calculations!$Q$5)</f>
        <v>4.3135420672990454</v>
      </c>
      <c r="K390" s="154">
        <f>K$369*(Calculations!$Q25/Calculations!$Q$5)</f>
        <v>5.143069387933477</v>
      </c>
      <c r="L390" s="154">
        <f>L$369*(Calculations!$Q25/Calculations!$Q$5)</f>
        <v>5.7503255329043608</v>
      </c>
      <c r="M390" s="154">
        <f>M$369*(Calculations!$Q25/Calculations!$Q$5)</f>
        <v>5.9725967085679095</v>
      </c>
      <c r="N390" s="154">
        <f>N$369*(Calculations!$Q25/Calculations!$Q$5)</f>
        <v>5.7503255329043608</v>
      </c>
      <c r="O390" s="154">
        <f>O$369*(Calculations!$Q25/Calculations!$Q$5)</f>
        <v>5.143069387933477</v>
      </c>
      <c r="P390" s="154">
        <f>P$369*(Calculations!$Q25/Calculations!$Q$5)</f>
        <v>4.3135420672990454</v>
      </c>
      <c r="Q390" s="154">
        <f>Q$369*(Calculations!$Q25/Calculations!$Q$5)</f>
        <v>3.4840147466646134</v>
      </c>
    </row>
    <row r="391" spans="3:17" x14ac:dyDescent="0.35">
      <c r="C391" s="120">
        <v>21</v>
      </c>
      <c r="D391" s="8"/>
      <c r="E391" s="8" t="str">
        <f t="shared" si="40"/>
        <v>Laghman</v>
      </c>
      <c r="F391" s="154">
        <f>F$369*(Calculations!$Q26/Calculations!$Q$5)</f>
        <v>6.0258413951710432</v>
      </c>
      <c r="G391" s="154">
        <f>G$369*(Calculations!$Q26/Calculations!$Q$5)</f>
        <v>5.5602580645161277</v>
      </c>
      <c r="H391" s="154">
        <f>H$369*(Calculations!$Q26/Calculations!$Q$5)</f>
        <v>6.0258413951710432</v>
      </c>
      <c r="I391" s="154">
        <f>I$369*(Calculations!$Q26/Calculations!$Q$5)</f>
        <v>7.2978387096774178</v>
      </c>
      <c r="J391" s="154">
        <f>J$369*(Calculations!$Q26/Calculations!$Q$5)</f>
        <v>9.035419354838707</v>
      </c>
      <c r="K391" s="154">
        <f>K$369*(Calculations!$Q26/Calculations!$Q$5)</f>
        <v>10.772999999999998</v>
      </c>
      <c r="L391" s="154">
        <f>L$369*(Calculations!$Q26/Calculations!$Q$5)</f>
        <v>12.044997314506372</v>
      </c>
      <c r="M391" s="154">
        <f>M$369*(Calculations!$Q26/Calculations!$Q$5)</f>
        <v>12.510580645161287</v>
      </c>
      <c r="N391" s="154">
        <f>N$369*(Calculations!$Q26/Calculations!$Q$5)</f>
        <v>12.044997314506372</v>
      </c>
      <c r="O391" s="154">
        <f>O$369*(Calculations!$Q26/Calculations!$Q$5)</f>
        <v>10.772999999999998</v>
      </c>
      <c r="P391" s="154">
        <f>P$369*(Calculations!$Q26/Calculations!$Q$5)</f>
        <v>9.035419354838707</v>
      </c>
      <c r="Q391" s="154">
        <f>Q$369*(Calculations!$Q26/Calculations!$Q$5)</f>
        <v>7.2978387096774178</v>
      </c>
    </row>
    <row r="392" spans="3:17" x14ac:dyDescent="0.35">
      <c r="C392" s="120">
        <v>22</v>
      </c>
      <c r="D392" s="8"/>
      <c r="E392" s="8" t="str">
        <f t="shared" si="40"/>
        <v>Logar</v>
      </c>
      <c r="F392" s="154">
        <f>F$369*(Calculations!$Q27/Calculations!$Q$5)</f>
        <v>1.301905069694417</v>
      </c>
      <c r="G392" s="154">
        <f>G$369*(Calculations!$Q27/Calculations!$Q$5)</f>
        <v>1.201314088486283</v>
      </c>
      <c r="H392" s="154">
        <f>H$369*(Calculations!$Q27/Calculations!$Q$5)</f>
        <v>1.301905069694417</v>
      </c>
      <c r="I392" s="154">
        <f>I$369*(Calculations!$Q27/Calculations!$Q$5)</f>
        <v>1.5767247411382463</v>
      </c>
      <c r="J392" s="154">
        <f>J$369*(Calculations!$Q27/Calculations!$Q$5)</f>
        <v>1.9521353937902097</v>
      </c>
      <c r="K392" s="154">
        <f>K$369*(Calculations!$Q27/Calculations!$Q$5)</f>
        <v>2.3275460464421731</v>
      </c>
      <c r="L392" s="154">
        <f>L$369*(Calculations!$Q27/Calculations!$Q$5)</f>
        <v>2.6023657178860025</v>
      </c>
      <c r="M392" s="154">
        <f>M$369*(Calculations!$Q27/Calculations!$Q$5)</f>
        <v>2.7029566990941367</v>
      </c>
      <c r="N392" s="154">
        <f>N$369*(Calculations!$Q27/Calculations!$Q$5)</f>
        <v>2.6023657178860025</v>
      </c>
      <c r="O392" s="154">
        <f>O$369*(Calculations!$Q27/Calculations!$Q$5)</f>
        <v>2.3275460464421731</v>
      </c>
      <c r="P392" s="154">
        <f>P$369*(Calculations!$Q27/Calculations!$Q$5)</f>
        <v>1.9521353937902097</v>
      </c>
      <c r="Q392" s="154">
        <f>Q$369*(Calculations!$Q27/Calculations!$Q$5)</f>
        <v>1.5767247411382463</v>
      </c>
    </row>
    <row r="393" spans="3:17" x14ac:dyDescent="0.35">
      <c r="C393" s="120">
        <v>23</v>
      </c>
      <c r="D393" s="8"/>
      <c r="E393" s="8" t="str">
        <f t="shared" si="40"/>
        <v>Nangarhar</v>
      </c>
      <c r="F393" s="154">
        <f>F$369*(Calculations!$Q28/Calculations!$Q$5)</f>
        <v>1.0571651570475518</v>
      </c>
      <c r="G393" s="154">
        <f>G$369*(Calculations!$Q28/Calculations!$Q$5)</f>
        <v>0.97548387096774181</v>
      </c>
      <c r="H393" s="154">
        <f>H$369*(Calculations!$Q28/Calculations!$Q$5)</f>
        <v>1.0571651570475518</v>
      </c>
      <c r="I393" s="154">
        <f>I$369*(Calculations!$Q28/Calculations!$Q$5)</f>
        <v>1.2803225806451612</v>
      </c>
      <c r="J393" s="154">
        <f>J$369*(Calculations!$Q28/Calculations!$Q$5)</f>
        <v>1.5851612903225805</v>
      </c>
      <c r="K393" s="154">
        <f>K$369*(Calculations!$Q28/Calculations!$Q$5)</f>
        <v>1.89</v>
      </c>
      <c r="L393" s="154">
        <f>L$369*(Calculations!$Q28/Calculations!$Q$5)</f>
        <v>2.1131574235976092</v>
      </c>
      <c r="M393" s="154">
        <f>M$369*(Calculations!$Q28/Calculations!$Q$5)</f>
        <v>2.1948387096774193</v>
      </c>
      <c r="N393" s="154">
        <f>N$369*(Calculations!$Q28/Calculations!$Q$5)</f>
        <v>2.1131574235976092</v>
      </c>
      <c r="O393" s="154">
        <f>O$369*(Calculations!$Q28/Calculations!$Q$5)</f>
        <v>1.89</v>
      </c>
      <c r="P393" s="154">
        <f>P$369*(Calculations!$Q28/Calculations!$Q$5)</f>
        <v>1.5851612903225805</v>
      </c>
      <c r="Q393" s="154">
        <f>Q$369*(Calculations!$Q28/Calculations!$Q$5)</f>
        <v>1.2803225806451612</v>
      </c>
    </row>
    <row r="394" spans="3:17" x14ac:dyDescent="0.35">
      <c r="C394" s="120">
        <v>24</v>
      </c>
      <c r="D394" s="8"/>
      <c r="E394" s="8" t="str">
        <f t="shared" si="40"/>
        <v>Nimroz</v>
      </c>
      <c r="F394" s="154">
        <f>F$369*(Calculations!$Q29/Calculations!$Q$5)</f>
        <v>3.9457576259454705</v>
      </c>
      <c r="G394" s="154">
        <f>G$369*(Calculations!$Q29/Calculations!$Q$5)</f>
        <v>3.6408908269426101</v>
      </c>
      <c r="H394" s="154">
        <f>H$369*(Calculations!$Q29/Calculations!$Q$5)</f>
        <v>3.9457576259454705</v>
      </c>
      <c r="I394" s="154">
        <f>I$369*(Calculations!$Q29/Calculations!$Q$5)</f>
        <v>4.7786692103621755</v>
      </c>
      <c r="J394" s="154">
        <f>J$369*(Calculations!$Q29/Calculations!$Q$5)</f>
        <v>5.9164475937817418</v>
      </c>
      <c r="K394" s="154">
        <f>K$369*(Calculations!$Q29/Calculations!$Q$5)</f>
        <v>7.0542259772013072</v>
      </c>
      <c r="L394" s="154">
        <f>L$369*(Calculations!$Q29/Calculations!$Q$5)</f>
        <v>7.8871375616180126</v>
      </c>
      <c r="M394" s="154">
        <f>M$369*(Calculations!$Q29/Calculations!$Q$5)</f>
        <v>8.1920043606208726</v>
      </c>
      <c r="N394" s="154">
        <f>N$369*(Calculations!$Q29/Calculations!$Q$5)</f>
        <v>7.8871375616180126</v>
      </c>
      <c r="O394" s="154">
        <f>O$369*(Calculations!$Q29/Calculations!$Q$5)</f>
        <v>7.0542259772013072</v>
      </c>
      <c r="P394" s="154">
        <f>P$369*(Calculations!$Q29/Calculations!$Q$5)</f>
        <v>5.9164475937817418</v>
      </c>
      <c r="Q394" s="154">
        <f>Q$369*(Calculations!$Q29/Calculations!$Q$5)</f>
        <v>4.7786692103621755</v>
      </c>
    </row>
    <row r="395" spans="3:17" x14ac:dyDescent="0.35">
      <c r="C395" s="120">
        <v>25</v>
      </c>
      <c r="D395" s="8"/>
      <c r="E395" s="8" t="str">
        <f t="shared" si="40"/>
        <v>Nuristan</v>
      </c>
      <c r="F395" s="154">
        <f>F$369*(Calculations!$Q30/Calculations!$Q$5)</f>
        <v>9.1973368663136981</v>
      </c>
      <c r="G395" s="154">
        <f>G$369*(Calculations!$Q30/Calculations!$Q$5)</f>
        <v>8.4867096774193538</v>
      </c>
      <c r="H395" s="154">
        <f>H$369*(Calculations!$Q30/Calculations!$Q$5)</f>
        <v>9.1973368663136981</v>
      </c>
      <c r="I395" s="154">
        <f>I$369*(Calculations!$Q30/Calculations!$Q$5)</f>
        <v>11.138806451612901</v>
      </c>
      <c r="J395" s="154">
        <f>J$369*(Calculations!$Q30/Calculations!$Q$5)</f>
        <v>13.790903225806449</v>
      </c>
      <c r="K395" s="154">
        <f>K$369*(Calculations!$Q30/Calculations!$Q$5)</f>
        <v>16.442999999999998</v>
      </c>
      <c r="L395" s="154">
        <f>L$369*(Calculations!$Q30/Calculations!$Q$5)</f>
        <v>18.3844695852992</v>
      </c>
      <c r="M395" s="154">
        <f>M$369*(Calculations!$Q30/Calculations!$Q$5)</f>
        <v>19.095096774193546</v>
      </c>
      <c r="N395" s="154">
        <f>N$369*(Calculations!$Q30/Calculations!$Q$5)</f>
        <v>18.3844695852992</v>
      </c>
      <c r="O395" s="154">
        <f>O$369*(Calculations!$Q30/Calculations!$Q$5)</f>
        <v>16.442999999999998</v>
      </c>
      <c r="P395" s="154">
        <f>P$369*(Calculations!$Q30/Calculations!$Q$5)</f>
        <v>13.790903225806449</v>
      </c>
      <c r="Q395" s="154">
        <f>Q$369*(Calculations!$Q30/Calculations!$Q$5)</f>
        <v>11.138806451612901</v>
      </c>
    </row>
    <row r="396" spans="3:17" x14ac:dyDescent="0.35">
      <c r="C396" s="120">
        <v>26</v>
      </c>
      <c r="D396" s="8"/>
      <c r="E396" s="8" t="str">
        <f t="shared" si="40"/>
        <v>Paktika</v>
      </c>
      <c r="F396" s="154">
        <f>F$369*(Calculations!$Q31/Calculations!$Q$5)</f>
        <v>3.4886450182569204</v>
      </c>
      <c r="G396" s="154">
        <f>G$369*(Calculations!$Q31/Calculations!$Q$5)</f>
        <v>3.2190967741935479</v>
      </c>
      <c r="H396" s="154">
        <f>H$369*(Calculations!$Q31/Calculations!$Q$5)</f>
        <v>3.4886450182569204</v>
      </c>
      <c r="I396" s="154">
        <f>I$369*(Calculations!$Q31/Calculations!$Q$5)</f>
        <v>4.2250645161290317</v>
      </c>
      <c r="J396" s="154">
        <f>J$369*(Calculations!$Q31/Calculations!$Q$5)</f>
        <v>5.2310322580645154</v>
      </c>
      <c r="K396" s="154">
        <f>K$369*(Calculations!$Q31/Calculations!$Q$5)</f>
        <v>6.2369999999999992</v>
      </c>
      <c r="L396" s="154">
        <f>L$369*(Calculations!$Q31/Calculations!$Q$5)</f>
        <v>6.9734194978721105</v>
      </c>
      <c r="M396" s="154">
        <f>M$369*(Calculations!$Q31/Calculations!$Q$5)</f>
        <v>7.242967741935483</v>
      </c>
      <c r="N396" s="154">
        <f>N$369*(Calculations!$Q31/Calculations!$Q$5)</f>
        <v>6.9734194978721105</v>
      </c>
      <c r="O396" s="154">
        <f>O$369*(Calculations!$Q31/Calculations!$Q$5)</f>
        <v>6.2369999999999992</v>
      </c>
      <c r="P396" s="154">
        <f>P$369*(Calculations!$Q31/Calculations!$Q$5)</f>
        <v>5.2310322580645154</v>
      </c>
      <c r="Q396" s="154">
        <f>Q$369*(Calculations!$Q31/Calculations!$Q$5)</f>
        <v>4.2250645161290317</v>
      </c>
    </row>
    <row r="397" spans="3:17" x14ac:dyDescent="0.35">
      <c r="C397" s="120">
        <v>27</v>
      </c>
      <c r="D397" s="8"/>
      <c r="E397" s="8" t="str">
        <f t="shared" si="40"/>
        <v>Paktya</v>
      </c>
      <c r="F397" s="154">
        <f>F$369*(Calculations!$Q32/Calculations!$Q$5)</f>
        <v>2.5371963769141237</v>
      </c>
      <c r="G397" s="154">
        <f>G$369*(Calculations!$Q32/Calculations!$Q$5)</f>
        <v>2.3411612903225798</v>
      </c>
      <c r="H397" s="154">
        <f>H$369*(Calculations!$Q32/Calculations!$Q$5)</f>
        <v>2.5371963769141237</v>
      </c>
      <c r="I397" s="154">
        <f>I$369*(Calculations!$Q32/Calculations!$Q$5)</f>
        <v>3.0727741935483861</v>
      </c>
      <c r="J397" s="154">
        <f>J$369*(Calculations!$Q32/Calculations!$Q$5)</f>
        <v>3.8043870967741924</v>
      </c>
      <c r="K397" s="154">
        <f>K$369*(Calculations!$Q32/Calculations!$Q$5)</f>
        <v>4.5359999999999987</v>
      </c>
      <c r="L397" s="154">
        <f>L$369*(Calculations!$Q32/Calculations!$Q$5)</f>
        <v>5.0715778166342611</v>
      </c>
      <c r="M397" s="154">
        <f>M$369*(Calculations!$Q32/Calculations!$Q$5)</f>
        <v>5.267612903225805</v>
      </c>
      <c r="N397" s="154">
        <f>N$369*(Calculations!$Q32/Calculations!$Q$5)</f>
        <v>5.0715778166342611</v>
      </c>
      <c r="O397" s="154">
        <f>O$369*(Calculations!$Q32/Calculations!$Q$5)</f>
        <v>4.5359999999999987</v>
      </c>
      <c r="P397" s="154">
        <f>P$369*(Calculations!$Q32/Calculations!$Q$5)</f>
        <v>3.8043870967741924</v>
      </c>
      <c r="Q397" s="154">
        <f>Q$369*(Calculations!$Q32/Calculations!$Q$5)</f>
        <v>3.0727741935483861</v>
      </c>
    </row>
    <row r="398" spans="3:17" x14ac:dyDescent="0.35">
      <c r="C398" s="120">
        <v>28</v>
      </c>
      <c r="D398" s="8"/>
      <c r="E398" s="8" t="str">
        <f t="shared" si="40"/>
        <v>Panjsher</v>
      </c>
      <c r="F398" s="154">
        <f>F$369*(Calculations!$Q33/Calculations!$Q$5)</f>
        <v>5.8144083637615331</v>
      </c>
      <c r="G398" s="154">
        <f>G$369*(Calculations!$Q33/Calculations!$Q$5)</f>
        <v>5.3651612903225789</v>
      </c>
      <c r="H398" s="154">
        <f>H$369*(Calculations!$Q33/Calculations!$Q$5)</f>
        <v>5.8144083637615331</v>
      </c>
      <c r="I398" s="154">
        <f>I$369*(Calculations!$Q33/Calculations!$Q$5)</f>
        <v>7.0417741935483855</v>
      </c>
      <c r="J398" s="154">
        <f>J$369*(Calculations!$Q33/Calculations!$Q$5)</f>
        <v>8.7183870967741921</v>
      </c>
      <c r="K398" s="154">
        <f>K$369*(Calculations!$Q33/Calculations!$Q$5)</f>
        <v>10.394999999999998</v>
      </c>
      <c r="L398" s="154">
        <f>L$369*(Calculations!$Q33/Calculations!$Q$5)</f>
        <v>11.622365829786849</v>
      </c>
      <c r="M398" s="154">
        <f>M$369*(Calculations!$Q33/Calculations!$Q$5)</f>
        <v>12.071612903225803</v>
      </c>
      <c r="N398" s="154">
        <f>N$369*(Calculations!$Q33/Calculations!$Q$5)</f>
        <v>11.622365829786849</v>
      </c>
      <c r="O398" s="154">
        <f>O$369*(Calculations!$Q33/Calculations!$Q$5)</f>
        <v>10.394999999999998</v>
      </c>
      <c r="P398" s="154">
        <f>P$369*(Calculations!$Q33/Calculations!$Q$5)</f>
        <v>8.7183870967741921</v>
      </c>
      <c r="Q398" s="154">
        <f>Q$369*(Calculations!$Q33/Calculations!$Q$5)</f>
        <v>7.0417741935483855</v>
      </c>
    </row>
    <row r="399" spans="3:17" x14ac:dyDescent="0.35">
      <c r="C399" s="120">
        <v>29</v>
      </c>
      <c r="D399" s="8"/>
      <c r="E399" s="8" t="str">
        <f t="shared" si="40"/>
        <v>Parwan</v>
      </c>
      <c r="F399" s="154">
        <f>F$369*(Calculations!$Q34/Calculations!$Q$5)</f>
        <v>2.4915606873458924</v>
      </c>
      <c r="G399" s="154">
        <f>G$369*(Calculations!$Q34/Calculations!$Q$5)</f>
        <v>2.2990516172809268</v>
      </c>
      <c r="H399" s="154">
        <f>H$369*(Calculations!$Q34/Calculations!$Q$5)</f>
        <v>2.4915606873458924</v>
      </c>
      <c r="I399" s="154">
        <f>I$369*(Calculations!$Q34/Calculations!$Q$5)</f>
        <v>3.0175052476812163</v>
      </c>
      <c r="J399" s="154">
        <f>J$369*(Calculations!$Q34/Calculations!$Q$5)</f>
        <v>3.7359588780815058</v>
      </c>
      <c r="K399" s="154">
        <f>K$369*(Calculations!$Q34/Calculations!$Q$5)</f>
        <v>4.4544125084817958</v>
      </c>
      <c r="L399" s="154">
        <f>L$369*(Calculations!$Q34/Calculations!$Q$5)</f>
        <v>4.9803570688171197</v>
      </c>
      <c r="M399" s="154">
        <f>M$369*(Calculations!$Q34/Calculations!$Q$5)</f>
        <v>5.1728661388820854</v>
      </c>
      <c r="N399" s="154">
        <f>N$369*(Calculations!$Q34/Calculations!$Q$5)</f>
        <v>4.9803570688171197</v>
      </c>
      <c r="O399" s="154">
        <f>O$369*(Calculations!$Q34/Calculations!$Q$5)</f>
        <v>4.4544125084817958</v>
      </c>
      <c r="P399" s="154">
        <f>P$369*(Calculations!$Q34/Calculations!$Q$5)</f>
        <v>3.7359588780815058</v>
      </c>
      <c r="Q399" s="154">
        <f>Q$369*(Calculations!$Q34/Calculations!$Q$5)</f>
        <v>3.0175052476812163</v>
      </c>
    </row>
    <row r="400" spans="3:17" x14ac:dyDescent="0.35">
      <c r="C400" s="120">
        <v>30</v>
      </c>
      <c r="D400" s="8"/>
      <c r="E400" s="8" t="str">
        <f t="shared" si="40"/>
        <v>Samangan</v>
      </c>
      <c r="F400" s="154">
        <f>F$369*(Calculations!$Q35/Calculations!$Q$5)</f>
        <v>4.5997812902056756</v>
      </c>
      <c r="G400" s="154">
        <f>G$369*(Calculations!$Q35/Calculations!$Q$5)</f>
        <v>4.2443817114689475</v>
      </c>
      <c r="H400" s="154">
        <f>H$369*(Calculations!$Q35/Calculations!$Q$5)</f>
        <v>4.5997812902056756</v>
      </c>
      <c r="I400" s="154">
        <f>I$369*(Calculations!$Q35/Calculations!$Q$5)</f>
        <v>5.5707509963029933</v>
      </c>
      <c r="J400" s="154">
        <f>J$369*(Calculations!$Q35/Calculations!$Q$5)</f>
        <v>6.89712028113704</v>
      </c>
      <c r="K400" s="154">
        <f>K$369*(Calculations!$Q35/Calculations!$Q$5)</f>
        <v>8.2234895659710858</v>
      </c>
      <c r="L400" s="154">
        <f>L$369*(Calculations!$Q35/Calculations!$Q$5)</f>
        <v>9.1944592720684035</v>
      </c>
      <c r="M400" s="154">
        <f>M$369*(Calculations!$Q35/Calculations!$Q$5)</f>
        <v>9.5498588508051316</v>
      </c>
      <c r="N400" s="154">
        <f>N$369*(Calculations!$Q35/Calculations!$Q$5)</f>
        <v>9.1944592720684035</v>
      </c>
      <c r="O400" s="154">
        <f>O$369*(Calculations!$Q35/Calculations!$Q$5)</f>
        <v>8.2234895659710858</v>
      </c>
      <c r="P400" s="154">
        <f>P$369*(Calculations!$Q35/Calculations!$Q$5)</f>
        <v>6.89712028113704</v>
      </c>
      <c r="Q400" s="154">
        <f>Q$369*(Calculations!$Q35/Calculations!$Q$5)</f>
        <v>5.5707509963029933</v>
      </c>
    </row>
    <row r="401" spans="3:17" x14ac:dyDescent="0.35">
      <c r="C401" s="120">
        <v>31</v>
      </c>
      <c r="D401" s="8"/>
      <c r="E401" s="8" t="str">
        <f t="shared" si="40"/>
        <v>Sar-e-Pul</v>
      </c>
      <c r="F401" s="154">
        <f>F$369*(Calculations!$Q36/Calculations!$Q$5)</f>
        <v>1.856858020216585</v>
      </c>
      <c r="G401" s="154">
        <f>G$369*(Calculations!$Q36/Calculations!$Q$5)</f>
        <v>1.7133889036383529</v>
      </c>
      <c r="H401" s="154">
        <f>H$369*(Calculations!$Q36/Calculations!$Q$5)</f>
        <v>1.856858020216585</v>
      </c>
      <c r="I401" s="154">
        <f>I$369*(Calculations!$Q36/Calculations!$Q$5)</f>
        <v>2.2488229360253382</v>
      </c>
      <c r="J401" s="154">
        <f>J$369*(Calculations!$Q36/Calculations!$Q$5)</f>
        <v>2.7842569684123237</v>
      </c>
      <c r="K401" s="154">
        <f>K$369*(Calculations!$Q36/Calculations!$Q$5)</f>
        <v>3.3196910007993088</v>
      </c>
      <c r="L401" s="154">
        <f>L$369*(Calculations!$Q36/Calculations!$Q$5)</f>
        <v>3.7116559166080623</v>
      </c>
      <c r="M401" s="154">
        <f>M$369*(Calculations!$Q36/Calculations!$Q$5)</f>
        <v>3.8551250331862943</v>
      </c>
      <c r="N401" s="154">
        <f>N$369*(Calculations!$Q36/Calculations!$Q$5)</f>
        <v>3.7116559166080623</v>
      </c>
      <c r="O401" s="154">
        <f>O$369*(Calculations!$Q36/Calculations!$Q$5)</f>
        <v>3.3196910007993088</v>
      </c>
      <c r="P401" s="154">
        <f>P$369*(Calculations!$Q36/Calculations!$Q$5)</f>
        <v>2.7842569684123237</v>
      </c>
      <c r="Q401" s="154">
        <f>Q$369*(Calculations!$Q36/Calculations!$Q$5)</f>
        <v>2.2488229360253382</v>
      </c>
    </row>
    <row r="402" spans="3:17" x14ac:dyDescent="0.35">
      <c r="C402" s="120">
        <v>32</v>
      </c>
      <c r="D402" s="8"/>
      <c r="E402" s="8" t="str">
        <f t="shared" si="40"/>
        <v/>
      </c>
      <c r="F402" s="154" t="e">
        <f>F$369*(Calculations!$T37/Calculations!$Q$5)</f>
        <v>#VALUE!</v>
      </c>
      <c r="G402" s="154" t="e">
        <f>G$369*(Calculations!$T37/Calculations!$Q$5)</f>
        <v>#VALUE!</v>
      </c>
      <c r="H402" s="154" t="e">
        <f>H$369*(Calculations!$T37/Calculations!$Q$5)</f>
        <v>#VALUE!</v>
      </c>
      <c r="I402" s="154" t="e">
        <f>I$369*(Calculations!$T37/Calculations!$Q$5)</f>
        <v>#VALUE!</v>
      </c>
      <c r="J402" s="154" t="e">
        <f>J$369*(Calculations!$T37/Calculations!$Q$5)</f>
        <v>#VALUE!</v>
      </c>
      <c r="K402" s="154" t="e">
        <f>K$369*(Calculations!$T37/Calculations!$Q$5)</f>
        <v>#VALUE!</v>
      </c>
      <c r="L402" s="154" t="e">
        <f>L$369*(Calculations!$T37/Calculations!$Q$5)</f>
        <v>#VALUE!</v>
      </c>
      <c r="M402" s="154" t="e">
        <f>M$369*(Calculations!$T37/Calculations!$Q$5)</f>
        <v>#VALUE!</v>
      </c>
      <c r="N402" s="154" t="e">
        <f>N$369*(Calculations!$T37/Calculations!$Q$5)</f>
        <v>#VALUE!</v>
      </c>
      <c r="O402" s="154" t="e">
        <f>O$369*(Calculations!$T37/Calculations!$Q$5)</f>
        <v>#VALUE!</v>
      </c>
      <c r="P402" s="154" t="e">
        <f>P$369*(Calculations!$T37/Calculations!$Q$5)</f>
        <v>#VALUE!</v>
      </c>
      <c r="Q402" s="154" t="e">
        <f>Q$369*(Calculations!$T37/Calculations!$Q$5)</f>
        <v>#VALUE!</v>
      </c>
    </row>
    <row r="403" spans="3:17" x14ac:dyDescent="0.35">
      <c r="C403" s="120">
        <v>33</v>
      </c>
      <c r="D403" s="8"/>
      <c r="E403" s="8" t="str">
        <f t="shared" ref="E403:E434" si="41">E181</f>
        <v/>
      </c>
      <c r="F403" s="154" t="e">
        <f>F$369*(Calculations!$T38/Calculations!$Q$5)</f>
        <v>#VALUE!</v>
      </c>
      <c r="G403" s="154" t="e">
        <f>G$369*(Calculations!$T38/Calculations!$Q$5)</f>
        <v>#VALUE!</v>
      </c>
      <c r="H403" s="154" t="e">
        <f>H$369*(Calculations!$T38/Calculations!$Q$5)</f>
        <v>#VALUE!</v>
      </c>
      <c r="I403" s="154" t="e">
        <f>I$369*(Calculations!$T38/Calculations!$Q$5)</f>
        <v>#VALUE!</v>
      </c>
      <c r="J403" s="154" t="e">
        <f>J$369*(Calculations!$T38/Calculations!$Q$5)</f>
        <v>#VALUE!</v>
      </c>
      <c r="K403" s="154" t="e">
        <f>K$369*(Calculations!$T38/Calculations!$Q$5)</f>
        <v>#VALUE!</v>
      </c>
      <c r="L403" s="154" t="e">
        <f>L$369*(Calculations!$T38/Calculations!$Q$5)</f>
        <v>#VALUE!</v>
      </c>
      <c r="M403" s="154" t="e">
        <f>M$369*(Calculations!$T38/Calculations!$Q$5)</f>
        <v>#VALUE!</v>
      </c>
      <c r="N403" s="154" t="e">
        <f>N$369*(Calculations!$T38/Calculations!$Q$5)</f>
        <v>#VALUE!</v>
      </c>
      <c r="O403" s="154" t="e">
        <f>O$369*(Calculations!$T38/Calculations!$Q$5)</f>
        <v>#VALUE!</v>
      </c>
      <c r="P403" s="154" t="e">
        <f>P$369*(Calculations!$T38/Calculations!$Q$5)</f>
        <v>#VALUE!</v>
      </c>
      <c r="Q403" s="154" t="e">
        <f>Q$369*(Calculations!$T38/Calculations!$Q$5)</f>
        <v>#VALUE!</v>
      </c>
    </row>
    <row r="404" spans="3:17" x14ac:dyDescent="0.35">
      <c r="C404" s="120">
        <v>34</v>
      </c>
      <c r="D404" s="8"/>
      <c r="E404" s="8" t="str">
        <f t="shared" si="41"/>
        <v/>
      </c>
      <c r="F404" s="154" t="e">
        <f>F$369*(Calculations!$T39/Calculations!$Q$5)</f>
        <v>#VALUE!</v>
      </c>
      <c r="G404" s="154" t="e">
        <f>G$369*(Calculations!$T39/Calculations!$Q$5)</f>
        <v>#VALUE!</v>
      </c>
      <c r="H404" s="154" t="e">
        <f>H$369*(Calculations!$T39/Calculations!$Q$5)</f>
        <v>#VALUE!</v>
      </c>
      <c r="I404" s="154" t="e">
        <f>I$369*(Calculations!$T39/Calculations!$Q$5)</f>
        <v>#VALUE!</v>
      </c>
      <c r="J404" s="154" t="e">
        <f>J$369*(Calculations!$T39/Calculations!$Q$5)</f>
        <v>#VALUE!</v>
      </c>
      <c r="K404" s="154" t="e">
        <f>K$369*(Calculations!$T39/Calculations!$Q$5)</f>
        <v>#VALUE!</v>
      </c>
      <c r="L404" s="154" t="e">
        <f>L$369*(Calculations!$T39/Calculations!$Q$5)</f>
        <v>#VALUE!</v>
      </c>
      <c r="M404" s="154" t="e">
        <f>M$369*(Calculations!$T39/Calculations!$Q$5)</f>
        <v>#VALUE!</v>
      </c>
      <c r="N404" s="154" t="e">
        <f>N$369*(Calculations!$T39/Calculations!$Q$5)</f>
        <v>#VALUE!</v>
      </c>
      <c r="O404" s="154" t="e">
        <f>O$369*(Calculations!$T39/Calculations!$Q$5)</f>
        <v>#VALUE!</v>
      </c>
      <c r="P404" s="154" t="e">
        <f>P$369*(Calculations!$T39/Calculations!$Q$5)</f>
        <v>#VALUE!</v>
      </c>
      <c r="Q404" s="154" t="e">
        <f>Q$369*(Calculations!$T39/Calculations!$Q$5)</f>
        <v>#VALUE!</v>
      </c>
    </row>
    <row r="405" spans="3:17" x14ac:dyDescent="0.35">
      <c r="C405" s="120">
        <v>35</v>
      </c>
      <c r="D405" s="8"/>
      <c r="E405" s="8" t="str">
        <f t="shared" si="41"/>
        <v/>
      </c>
      <c r="F405" s="154" t="e">
        <f>F$369*(Calculations!$T40/Calculations!$Q$5)</f>
        <v>#VALUE!</v>
      </c>
      <c r="G405" s="154" t="e">
        <f>G$369*(Calculations!$T40/Calculations!$Q$5)</f>
        <v>#VALUE!</v>
      </c>
      <c r="H405" s="154" t="e">
        <f>H$369*(Calculations!$T40/Calculations!$Q$5)</f>
        <v>#VALUE!</v>
      </c>
      <c r="I405" s="154" t="e">
        <f>I$369*(Calculations!$T40/Calculations!$Q$5)</f>
        <v>#VALUE!</v>
      </c>
      <c r="J405" s="154" t="e">
        <f>J$369*(Calculations!$T40/Calculations!$Q$5)</f>
        <v>#VALUE!</v>
      </c>
      <c r="K405" s="154" t="e">
        <f>K$369*(Calculations!$T40/Calculations!$Q$5)</f>
        <v>#VALUE!</v>
      </c>
      <c r="L405" s="154" t="e">
        <f>L$369*(Calculations!$T40/Calculations!$Q$5)</f>
        <v>#VALUE!</v>
      </c>
      <c r="M405" s="154" t="e">
        <f>M$369*(Calculations!$T40/Calculations!$Q$5)</f>
        <v>#VALUE!</v>
      </c>
      <c r="N405" s="154" t="e">
        <f>N$369*(Calculations!$T40/Calculations!$Q$5)</f>
        <v>#VALUE!</v>
      </c>
      <c r="O405" s="154" t="e">
        <f>O$369*(Calculations!$T40/Calculations!$Q$5)</f>
        <v>#VALUE!</v>
      </c>
      <c r="P405" s="154" t="e">
        <f>P$369*(Calculations!$T40/Calculations!$Q$5)</f>
        <v>#VALUE!</v>
      </c>
      <c r="Q405" s="154" t="e">
        <f>Q$369*(Calculations!$T40/Calculations!$Q$5)</f>
        <v>#VALUE!</v>
      </c>
    </row>
    <row r="406" spans="3:17" x14ac:dyDescent="0.35">
      <c r="C406" s="120">
        <v>36</v>
      </c>
      <c r="D406" s="8"/>
      <c r="E406" s="8" t="str">
        <f t="shared" si="41"/>
        <v/>
      </c>
      <c r="F406" s="154" t="e">
        <f>F$369*(Calculations!$T41/Calculations!$Q$5)</f>
        <v>#VALUE!</v>
      </c>
      <c r="G406" s="154" t="e">
        <f>G$369*(Calculations!$T41/Calculations!$Q$5)</f>
        <v>#VALUE!</v>
      </c>
      <c r="H406" s="154" t="e">
        <f>H$369*(Calculations!$T41/Calculations!$Q$5)</f>
        <v>#VALUE!</v>
      </c>
      <c r="I406" s="154" t="e">
        <f>I$369*(Calculations!$T41/Calculations!$Q$5)</f>
        <v>#VALUE!</v>
      </c>
      <c r="J406" s="154" t="e">
        <f>J$369*(Calculations!$T41/Calculations!$Q$5)</f>
        <v>#VALUE!</v>
      </c>
      <c r="K406" s="154" t="e">
        <f>K$369*(Calculations!$T41/Calculations!$Q$5)</f>
        <v>#VALUE!</v>
      </c>
      <c r="L406" s="154" t="e">
        <f>L$369*(Calculations!$T41/Calculations!$Q$5)</f>
        <v>#VALUE!</v>
      </c>
      <c r="M406" s="154" t="e">
        <f>M$369*(Calculations!$T41/Calculations!$Q$5)</f>
        <v>#VALUE!</v>
      </c>
      <c r="N406" s="154" t="e">
        <f>N$369*(Calculations!$T41/Calculations!$Q$5)</f>
        <v>#VALUE!</v>
      </c>
      <c r="O406" s="154" t="e">
        <f>O$369*(Calculations!$T41/Calculations!$Q$5)</f>
        <v>#VALUE!</v>
      </c>
      <c r="P406" s="154" t="e">
        <f>P$369*(Calculations!$T41/Calculations!$Q$5)</f>
        <v>#VALUE!</v>
      </c>
      <c r="Q406" s="154" t="e">
        <f>Q$369*(Calculations!$T41/Calculations!$Q$5)</f>
        <v>#VALUE!</v>
      </c>
    </row>
    <row r="407" spans="3:17" x14ac:dyDescent="0.35">
      <c r="C407" s="120">
        <v>37</v>
      </c>
      <c r="E407" s="8" t="str">
        <f t="shared" si="41"/>
        <v/>
      </c>
      <c r="F407" s="154" t="e">
        <f>F$369*(Calculations!$T42/Calculations!$Q$5)</f>
        <v>#VALUE!</v>
      </c>
      <c r="G407" s="154" t="e">
        <f>G$369*(Calculations!$T42/Calculations!$Q$5)</f>
        <v>#VALUE!</v>
      </c>
      <c r="H407" s="154" t="e">
        <f>H$369*(Calculations!$T42/Calculations!$Q$5)</f>
        <v>#VALUE!</v>
      </c>
      <c r="I407" s="154" t="e">
        <f>I$369*(Calculations!$T42/Calculations!$Q$5)</f>
        <v>#VALUE!</v>
      </c>
      <c r="J407" s="154" t="e">
        <f>J$369*(Calculations!$T42/Calculations!$Q$5)</f>
        <v>#VALUE!</v>
      </c>
      <c r="K407" s="154" t="e">
        <f>K$369*(Calculations!$T42/Calculations!$Q$5)</f>
        <v>#VALUE!</v>
      </c>
      <c r="L407" s="154" t="e">
        <f>L$369*(Calculations!$T42/Calculations!$Q$5)</f>
        <v>#VALUE!</v>
      </c>
      <c r="M407" s="154" t="e">
        <f>M$369*(Calculations!$T42/Calculations!$Q$5)</f>
        <v>#VALUE!</v>
      </c>
      <c r="N407" s="154" t="e">
        <f>N$369*(Calculations!$T42/Calculations!$Q$5)</f>
        <v>#VALUE!</v>
      </c>
      <c r="O407" s="154" t="e">
        <f>O$369*(Calculations!$T42/Calculations!$Q$5)</f>
        <v>#VALUE!</v>
      </c>
      <c r="P407" s="154" t="e">
        <f>P$369*(Calculations!$T42/Calculations!$Q$5)</f>
        <v>#VALUE!</v>
      </c>
      <c r="Q407" s="154" t="e">
        <f>Q$369*(Calculations!$T42/Calculations!$Q$5)</f>
        <v>#VALUE!</v>
      </c>
    </row>
    <row r="408" spans="3:17" x14ac:dyDescent="0.35">
      <c r="C408" s="120">
        <v>38</v>
      </c>
      <c r="E408" s="8" t="str">
        <f t="shared" si="41"/>
        <v/>
      </c>
      <c r="F408" s="154" t="e">
        <f>F$369*(Calculations!$T43/Calculations!$Q$5)</f>
        <v>#VALUE!</v>
      </c>
      <c r="G408" s="154" t="e">
        <f>G$369*(Calculations!$T43/Calculations!$Q$5)</f>
        <v>#VALUE!</v>
      </c>
      <c r="H408" s="154" t="e">
        <f>H$369*(Calculations!$T43/Calculations!$Q$5)</f>
        <v>#VALUE!</v>
      </c>
      <c r="I408" s="154" t="e">
        <f>I$369*(Calculations!$T43/Calculations!$Q$5)</f>
        <v>#VALUE!</v>
      </c>
      <c r="J408" s="154" t="e">
        <f>J$369*(Calculations!$T43/Calculations!$Q$5)</f>
        <v>#VALUE!</v>
      </c>
      <c r="K408" s="154" t="e">
        <f>K$369*(Calculations!$T43/Calculations!$Q$5)</f>
        <v>#VALUE!</v>
      </c>
      <c r="L408" s="154" t="e">
        <f>L$369*(Calculations!$T43/Calculations!$Q$5)</f>
        <v>#VALUE!</v>
      </c>
      <c r="M408" s="154" t="e">
        <f>M$369*(Calculations!$T43/Calculations!$Q$5)</f>
        <v>#VALUE!</v>
      </c>
      <c r="N408" s="154" t="e">
        <f>N$369*(Calculations!$T43/Calculations!$Q$5)</f>
        <v>#VALUE!</v>
      </c>
      <c r="O408" s="154" t="e">
        <f>O$369*(Calculations!$T43/Calculations!$Q$5)</f>
        <v>#VALUE!</v>
      </c>
      <c r="P408" s="154" t="e">
        <f>P$369*(Calculations!$T43/Calculations!$Q$5)</f>
        <v>#VALUE!</v>
      </c>
      <c r="Q408" s="154" t="e">
        <f>Q$369*(Calculations!$T43/Calculations!$Q$5)</f>
        <v>#VALUE!</v>
      </c>
    </row>
    <row r="409" spans="3:17" x14ac:dyDescent="0.35">
      <c r="C409" s="120">
        <v>39</v>
      </c>
      <c r="E409" s="8" t="str">
        <f t="shared" si="41"/>
        <v/>
      </c>
      <c r="F409" s="154" t="e">
        <f>F$369*(Calculations!$T44/Calculations!$Q$5)</f>
        <v>#VALUE!</v>
      </c>
      <c r="G409" s="154" t="e">
        <f>G$369*(Calculations!$T44/Calculations!$Q$5)</f>
        <v>#VALUE!</v>
      </c>
      <c r="H409" s="154" t="e">
        <f>H$369*(Calculations!$T44/Calculations!$Q$5)</f>
        <v>#VALUE!</v>
      </c>
      <c r="I409" s="154" t="e">
        <f>I$369*(Calculations!$T44/Calculations!$Q$5)</f>
        <v>#VALUE!</v>
      </c>
      <c r="J409" s="154" t="e">
        <f>J$369*(Calculations!$T44/Calculations!$Q$5)</f>
        <v>#VALUE!</v>
      </c>
      <c r="K409" s="154" t="e">
        <f>K$369*(Calculations!$T44/Calculations!$Q$5)</f>
        <v>#VALUE!</v>
      </c>
      <c r="L409" s="154" t="e">
        <f>L$369*(Calculations!$T44/Calculations!$Q$5)</f>
        <v>#VALUE!</v>
      </c>
      <c r="M409" s="154" t="e">
        <f>M$369*(Calculations!$T44/Calculations!$Q$5)</f>
        <v>#VALUE!</v>
      </c>
      <c r="N409" s="154" t="e">
        <f>N$369*(Calculations!$T44/Calculations!$Q$5)</f>
        <v>#VALUE!</v>
      </c>
      <c r="O409" s="154" t="e">
        <f>O$369*(Calculations!$T44/Calculations!$Q$5)</f>
        <v>#VALUE!</v>
      </c>
      <c r="P409" s="154" t="e">
        <f>P$369*(Calculations!$T44/Calculations!$Q$5)</f>
        <v>#VALUE!</v>
      </c>
      <c r="Q409" s="154" t="e">
        <f>Q$369*(Calculations!$T44/Calculations!$Q$5)</f>
        <v>#VALUE!</v>
      </c>
    </row>
    <row r="410" spans="3:17" x14ac:dyDescent="0.35">
      <c r="C410" s="120">
        <v>40</v>
      </c>
      <c r="E410" s="8" t="str">
        <f t="shared" si="41"/>
        <v/>
      </c>
      <c r="F410" s="154" t="e">
        <f>F$369*(Calculations!$T45/Calculations!$Q$5)</f>
        <v>#VALUE!</v>
      </c>
      <c r="G410" s="154" t="e">
        <f>G$369*(Calculations!$T45/Calculations!$Q$5)</f>
        <v>#VALUE!</v>
      </c>
      <c r="H410" s="154" t="e">
        <f>H$369*(Calculations!$T45/Calculations!$Q$5)</f>
        <v>#VALUE!</v>
      </c>
      <c r="I410" s="154" t="e">
        <f>I$369*(Calculations!$T45/Calculations!$Q$5)</f>
        <v>#VALUE!</v>
      </c>
      <c r="J410" s="154" t="e">
        <f>J$369*(Calculations!$T45/Calculations!$Q$5)</f>
        <v>#VALUE!</v>
      </c>
      <c r="K410" s="154" t="e">
        <f>K$369*(Calculations!$T45/Calculations!$Q$5)</f>
        <v>#VALUE!</v>
      </c>
      <c r="L410" s="154" t="e">
        <f>L$369*(Calculations!$T45/Calculations!$Q$5)</f>
        <v>#VALUE!</v>
      </c>
      <c r="M410" s="154" t="e">
        <f>M$369*(Calculations!$T45/Calculations!$Q$5)</f>
        <v>#VALUE!</v>
      </c>
      <c r="N410" s="154" t="e">
        <f>N$369*(Calculations!$T45/Calculations!$Q$5)</f>
        <v>#VALUE!</v>
      </c>
      <c r="O410" s="154" t="e">
        <f>O$369*(Calculations!$T45/Calculations!$Q$5)</f>
        <v>#VALUE!</v>
      </c>
      <c r="P410" s="154" t="e">
        <f>P$369*(Calculations!$T45/Calculations!$Q$5)</f>
        <v>#VALUE!</v>
      </c>
      <c r="Q410" s="154" t="e">
        <f>Q$369*(Calculations!$T45/Calculations!$Q$5)</f>
        <v>#VALUE!</v>
      </c>
    </row>
    <row r="411" spans="3:17" x14ac:dyDescent="0.35">
      <c r="C411" s="120">
        <v>41</v>
      </c>
      <c r="E411" s="8" t="str">
        <f t="shared" si="41"/>
        <v/>
      </c>
      <c r="F411" s="154" t="e">
        <f>F$369*(Calculations!$T46/Calculations!$Q$5)</f>
        <v>#VALUE!</v>
      </c>
      <c r="G411" s="154" t="e">
        <f>G$369*(Calculations!$T46/Calculations!$Q$5)</f>
        <v>#VALUE!</v>
      </c>
      <c r="H411" s="154" t="e">
        <f>H$369*(Calculations!$T46/Calculations!$Q$5)</f>
        <v>#VALUE!</v>
      </c>
      <c r="I411" s="154" t="e">
        <f>I$369*(Calculations!$T46/Calculations!$Q$5)</f>
        <v>#VALUE!</v>
      </c>
      <c r="J411" s="154" t="e">
        <f>J$369*(Calculations!$T46/Calculations!$Q$5)</f>
        <v>#VALUE!</v>
      </c>
      <c r="K411" s="154" t="e">
        <f>K$369*(Calculations!$T46/Calculations!$Q$5)</f>
        <v>#VALUE!</v>
      </c>
      <c r="L411" s="154" t="e">
        <f>L$369*(Calculations!$T46/Calculations!$Q$5)</f>
        <v>#VALUE!</v>
      </c>
      <c r="M411" s="154" t="e">
        <f>M$369*(Calculations!$T46/Calculations!$Q$5)</f>
        <v>#VALUE!</v>
      </c>
      <c r="N411" s="154" t="e">
        <f>N$369*(Calculations!$T46/Calculations!$Q$5)</f>
        <v>#VALUE!</v>
      </c>
      <c r="O411" s="154" t="e">
        <f>O$369*(Calculations!$T46/Calculations!$Q$5)</f>
        <v>#VALUE!</v>
      </c>
      <c r="P411" s="154" t="e">
        <f>P$369*(Calculations!$T46/Calculations!$Q$5)</f>
        <v>#VALUE!</v>
      </c>
      <c r="Q411" s="154" t="e">
        <f>Q$369*(Calculations!$T46/Calculations!$Q$5)</f>
        <v>#VALUE!</v>
      </c>
    </row>
    <row r="412" spans="3:17" x14ac:dyDescent="0.35">
      <c r="C412" s="120">
        <v>42</v>
      </c>
      <c r="E412" s="8" t="str">
        <f t="shared" si="41"/>
        <v/>
      </c>
      <c r="F412" s="154" t="e">
        <f>F$369*(Calculations!$T47/Calculations!$Q$5)</f>
        <v>#VALUE!</v>
      </c>
      <c r="G412" s="154" t="e">
        <f>G$369*(Calculations!$T47/Calculations!$Q$5)</f>
        <v>#VALUE!</v>
      </c>
      <c r="H412" s="154" t="e">
        <f>H$369*(Calculations!$T47/Calculations!$Q$5)</f>
        <v>#VALUE!</v>
      </c>
      <c r="I412" s="154" t="e">
        <f>I$369*(Calculations!$T47/Calculations!$Q$5)</f>
        <v>#VALUE!</v>
      </c>
      <c r="J412" s="154" t="e">
        <f>J$369*(Calculations!$T47/Calculations!$Q$5)</f>
        <v>#VALUE!</v>
      </c>
      <c r="K412" s="154" t="e">
        <f>K$369*(Calculations!$T47/Calculations!$Q$5)</f>
        <v>#VALUE!</v>
      </c>
      <c r="L412" s="154" t="e">
        <f>L$369*(Calculations!$T47/Calculations!$Q$5)</f>
        <v>#VALUE!</v>
      </c>
      <c r="M412" s="154" t="e">
        <f>M$369*(Calculations!$T47/Calculations!$Q$5)</f>
        <v>#VALUE!</v>
      </c>
      <c r="N412" s="154" t="e">
        <f>N$369*(Calculations!$T47/Calculations!$Q$5)</f>
        <v>#VALUE!</v>
      </c>
      <c r="O412" s="154" t="e">
        <f>O$369*(Calculations!$T47/Calculations!$Q$5)</f>
        <v>#VALUE!</v>
      </c>
      <c r="P412" s="154" t="e">
        <f>P$369*(Calculations!$T47/Calculations!$Q$5)</f>
        <v>#VALUE!</v>
      </c>
      <c r="Q412" s="154" t="e">
        <f>Q$369*(Calculations!$T47/Calculations!$Q$5)</f>
        <v>#VALUE!</v>
      </c>
    </row>
    <row r="413" spans="3:17" x14ac:dyDescent="0.35">
      <c r="C413" s="120">
        <v>43</v>
      </c>
      <c r="E413" s="8" t="str">
        <f t="shared" si="41"/>
        <v/>
      </c>
      <c r="F413" s="154" t="e">
        <f>F$369*(Calculations!$T48/Calculations!$Q$5)</f>
        <v>#VALUE!</v>
      </c>
      <c r="G413" s="154" t="e">
        <f>G$369*(Calculations!$T48/Calculations!$Q$5)</f>
        <v>#VALUE!</v>
      </c>
      <c r="H413" s="154" t="e">
        <f>H$369*(Calculations!$T48/Calculations!$Q$5)</f>
        <v>#VALUE!</v>
      </c>
      <c r="I413" s="154" t="e">
        <f>I$369*(Calculations!$T48/Calculations!$Q$5)</f>
        <v>#VALUE!</v>
      </c>
      <c r="J413" s="154" t="e">
        <f>J$369*(Calculations!$T48/Calculations!$Q$5)</f>
        <v>#VALUE!</v>
      </c>
      <c r="K413" s="154" t="e">
        <f>K$369*(Calculations!$T48/Calculations!$Q$5)</f>
        <v>#VALUE!</v>
      </c>
      <c r="L413" s="154" t="e">
        <f>L$369*(Calculations!$T48/Calculations!$Q$5)</f>
        <v>#VALUE!</v>
      </c>
      <c r="M413" s="154" t="e">
        <f>M$369*(Calculations!$T48/Calculations!$Q$5)</f>
        <v>#VALUE!</v>
      </c>
      <c r="N413" s="154" t="e">
        <f>N$369*(Calculations!$T48/Calculations!$Q$5)</f>
        <v>#VALUE!</v>
      </c>
      <c r="O413" s="154" t="e">
        <f>O$369*(Calculations!$T48/Calculations!$Q$5)</f>
        <v>#VALUE!</v>
      </c>
      <c r="P413" s="154" t="e">
        <f>P$369*(Calculations!$T48/Calculations!$Q$5)</f>
        <v>#VALUE!</v>
      </c>
      <c r="Q413" s="154" t="e">
        <f>Q$369*(Calculations!$T48/Calculations!$Q$5)</f>
        <v>#VALUE!</v>
      </c>
    </row>
    <row r="414" spans="3:17" x14ac:dyDescent="0.35">
      <c r="C414" s="120">
        <v>44</v>
      </c>
      <c r="E414" s="8" t="str">
        <f t="shared" si="41"/>
        <v/>
      </c>
      <c r="F414" s="154" t="e">
        <f>F$369*(Calculations!$T49/Calculations!$Q$5)</f>
        <v>#VALUE!</v>
      </c>
      <c r="G414" s="154" t="e">
        <f>G$369*(Calculations!$T49/Calculations!$Q$5)</f>
        <v>#VALUE!</v>
      </c>
      <c r="H414" s="154" t="e">
        <f>H$369*(Calculations!$T49/Calculations!$Q$5)</f>
        <v>#VALUE!</v>
      </c>
      <c r="I414" s="154" t="e">
        <f>I$369*(Calculations!$T49/Calculations!$Q$5)</f>
        <v>#VALUE!</v>
      </c>
      <c r="J414" s="154" t="e">
        <f>J$369*(Calculations!$T49/Calculations!$Q$5)</f>
        <v>#VALUE!</v>
      </c>
      <c r="K414" s="154" t="e">
        <f>K$369*(Calculations!$T49/Calculations!$Q$5)</f>
        <v>#VALUE!</v>
      </c>
      <c r="L414" s="154" t="e">
        <f>L$369*(Calculations!$T49/Calculations!$Q$5)</f>
        <v>#VALUE!</v>
      </c>
      <c r="M414" s="154" t="e">
        <f>M$369*(Calculations!$T49/Calculations!$Q$5)</f>
        <v>#VALUE!</v>
      </c>
      <c r="N414" s="154" t="e">
        <f>N$369*(Calculations!$T49/Calculations!$Q$5)</f>
        <v>#VALUE!</v>
      </c>
      <c r="O414" s="154" t="e">
        <f>O$369*(Calculations!$T49/Calculations!$Q$5)</f>
        <v>#VALUE!</v>
      </c>
      <c r="P414" s="154" t="e">
        <f>P$369*(Calculations!$T49/Calculations!$Q$5)</f>
        <v>#VALUE!</v>
      </c>
      <c r="Q414" s="154" t="e">
        <f>Q$369*(Calculations!$T49/Calculations!$Q$5)</f>
        <v>#VALUE!</v>
      </c>
    </row>
    <row r="415" spans="3:17" x14ac:dyDescent="0.35">
      <c r="C415" s="120">
        <v>45</v>
      </c>
      <c r="E415" s="8" t="str">
        <f t="shared" si="41"/>
        <v/>
      </c>
      <c r="F415" s="154" t="e">
        <f>F$369*(Calculations!$T50/Calculations!$Q$5)</f>
        <v>#VALUE!</v>
      </c>
      <c r="G415" s="154" t="e">
        <f>G$369*(Calculations!$T50/Calculations!$Q$5)</f>
        <v>#VALUE!</v>
      </c>
      <c r="H415" s="154" t="e">
        <f>H$369*(Calculations!$T50/Calculations!$Q$5)</f>
        <v>#VALUE!</v>
      </c>
      <c r="I415" s="154" t="e">
        <f>I$369*(Calculations!$T50/Calculations!$Q$5)</f>
        <v>#VALUE!</v>
      </c>
      <c r="J415" s="154" t="e">
        <f>J$369*(Calculations!$T50/Calculations!$Q$5)</f>
        <v>#VALUE!</v>
      </c>
      <c r="K415" s="154" t="e">
        <f>K$369*(Calculations!$T50/Calculations!$Q$5)</f>
        <v>#VALUE!</v>
      </c>
      <c r="L415" s="154" t="e">
        <f>L$369*(Calculations!$T50/Calculations!$Q$5)</f>
        <v>#VALUE!</v>
      </c>
      <c r="M415" s="154" t="e">
        <f>M$369*(Calculations!$T50/Calculations!$Q$5)</f>
        <v>#VALUE!</v>
      </c>
      <c r="N415" s="154" t="e">
        <f>N$369*(Calculations!$T50/Calculations!$Q$5)</f>
        <v>#VALUE!</v>
      </c>
      <c r="O415" s="154" t="e">
        <f>O$369*(Calculations!$T50/Calculations!$Q$5)</f>
        <v>#VALUE!</v>
      </c>
      <c r="P415" s="154" t="e">
        <f>P$369*(Calculations!$T50/Calculations!$Q$5)</f>
        <v>#VALUE!</v>
      </c>
      <c r="Q415" s="154" t="e">
        <f>Q$369*(Calculations!$T50/Calculations!$Q$5)</f>
        <v>#VALUE!</v>
      </c>
    </row>
    <row r="416" spans="3:17" x14ac:dyDescent="0.35">
      <c r="C416" s="120">
        <v>46</v>
      </c>
      <c r="E416" s="8" t="str">
        <f t="shared" si="41"/>
        <v/>
      </c>
      <c r="F416" s="154" t="e">
        <f>F$369*(Calculations!$T51/Calculations!$Q$5)</f>
        <v>#VALUE!</v>
      </c>
      <c r="G416" s="154" t="e">
        <f>G$369*(Calculations!$T51/Calculations!$Q$5)</f>
        <v>#VALUE!</v>
      </c>
      <c r="H416" s="154" t="e">
        <f>H$369*(Calculations!$T51/Calculations!$Q$5)</f>
        <v>#VALUE!</v>
      </c>
      <c r="I416" s="154" t="e">
        <f>I$369*(Calculations!$T51/Calculations!$Q$5)</f>
        <v>#VALUE!</v>
      </c>
      <c r="J416" s="154" t="e">
        <f>J$369*(Calculations!$T51/Calculations!$Q$5)</f>
        <v>#VALUE!</v>
      </c>
      <c r="K416" s="154" t="e">
        <f>K$369*(Calculations!$T51/Calculations!$Q$5)</f>
        <v>#VALUE!</v>
      </c>
      <c r="L416" s="154" t="e">
        <f>L$369*(Calculations!$T51/Calculations!$Q$5)</f>
        <v>#VALUE!</v>
      </c>
      <c r="M416" s="154" t="e">
        <f>M$369*(Calculations!$T51/Calculations!$Q$5)</f>
        <v>#VALUE!</v>
      </c>
      <c r="N416" s="154" t="e">
        <f>N$369*(Calculations!$T51/Calculations!$Q$5)</f>
        <v>#VALUE!</v>
      </c>
      <c r="O416" s="154" t="e">
        <f>O$369*(Calculations!$T51/Calculations!$Q$5)</f>
        <v>#VALUE!</v>
      </c>
      <c r="P416" s="154" t="e">
        <f>P$369*(Calculations!$T51/Calculations!$Q$5)</f>
        <v>#VALUE!</v>
      </c>
      <c r="Q416" s="154" t="e">
        <f>Q$369*(Calculations!$T51/Calculations!$Q$5)</f>
        <v>#VALUE!</v>
      </c>
    </row>
    <row r="417" spans="3:17" x14ac:dyDescent="0.35">
      <c r="C417" s="120">
        <v>47</v>
      </c>
      <c r="E417" s="8" t="str">
        <f t="shared" si="41"/>
        <v/>
      </c>
      <c r="F417" s="154" t="e">
        <f>F$369*(Calculations!$T52/Calculations!$Q$5)</f>
        <v>#VALUE!</v>
      </c>
      <c r="G417" s="154" t="e">
        <f>G$369*(Calculations!$T52/Calculations!$Q$5)</f>
        <v>#VALUE!</v>
      </c>
      <c r="H417" s="154" t="e">
        <f>H$369*(Calculations!$T52/Calculations!$Q$5)</f>
        <v>#VALUE!</v>
      </c>
      <c r="I417" s="154" t="e">
        <f>I$369*(Calculations!$T52/Calculations!$Q$5)</f>
        <v>#VALUE!</v>
      </c>
      <c r="J417" s="154" t="e">
        <f>J$369*(Calculations!$T52/Calculations!$Q$5)</f>
        <v>#VALUE!</v>
      </c>
      <c r="K417" s="154" t="e">
        <f>K$369*(Calculations!$T52/Calculations!$Q$5)</f>
        <v>#VALUE!</v>
      </c>
      <c r="L417" s="154" t="e">
        <f>L$369*(Calculations!$T52/Calculations!$Q$5)</f>
        <v>#VALUE!</v>
      </c>
      <c r="M417" s="154" t="e">
        <f>M$369*(Calculations!$T52/Calculations!$Q$5)</f>
        <v>#VALUE!</v>
      </c>
      <c r="N417" s="154" t="e">
        <f>N$369*(Calculations!$T52/Calculations!$Q$5)</f>
        <v>#VALUE!</v>
      </c>
      <c r="O417" s="154" t="e">
        <f>O$369*(Calculations!$T52/Calculations!$Q$5)</f>
        <v>#VALUE!</v>
      </c>
      <c r="P417" s="154" t="e">
        <f>P$369*(Calculations!$T52/Calculations!$Q$5)</f>
        <v>#VALUE!</v>
      </c>
      <c r="Q417" s="154" t="e">
        <f>Q$369*(Calculations!$T52/Calculations!$Q$5)</f>
        <v>#VALUE!</v>
      </c>
    </row>
    <row r="418" spans="3:17" x14ac:dyDescent="0.35">
      <c r="C418" s="120">
        <v>48</v>
      </c>
      <c r="E418" s="8" t="str">
        <f t="shared" si="41"/>
        <v/>
      </c>
      <c r="F418" s="154" t="e">
        <f>F$369*(Calculations!$T53/Calculations!$Q$5)</f>
        <v>#VALUE!</v>
      </c>
      <c r="G418" s="154" t="e">
        <f>G$369*(Calculations!$T53/Calculations!$Q$5)</f>
        <v>#VALUE!</v>
      </c>
      <c r="H418" s="154" t="e">
        <f>H$369*(Calculations!$T53/Calculations!$Q$5)</f>
        <v>#VALUE!</v>
      </c>
      <c r="I418" s="154" t="e">
        <f>I$369*(Calculations!$T53/Calculations!$Q$5)</f>
        <v>#VALUE!</v>
      </c>
      <c r="J418" s="154" t="e">
        <f>J$369*(Calculations!$T53/Calculations!$Q$5)</f>
        <v>#VALUE!</v>
      </c>
      <c r="K418" s="154" t="e">
        <f>K$369*(Calculations!$T53/Calculations!$Q$5)</f>
        <v>#VALUE!</v>
      </c>
      <c r="L418" s="154" t="e">
        <f>L$369*(Calculations!$T53/Calculations!$Q$5)</f>
        <v>#VALUE!</v>
      </c>
      <c r="M418" s="154" t="e">
        <f>M$369*(Calculations!$T53/Calculations!$Q$5)</f>
        <v>#VALUE!</v>
      </c>
      <c r="N418" s="154" t="e">
        <f>N$369*(Calculations!$T53/Calculations!$Q$5)</f>
        <v>#VALUE!</v>
      </c>
      <c r="O418" s="154" t="e">
        <f>O$369*(Calculations!$T53/Calculations!$Q$5)</f>
        <v>#VALUE!</v>
      </c>
      <c r="P418" s="154" t="e">
        <f>P$369*(Calculations!$T53/Calculations!$Q$5)</f>
        <v>#VALUE!</v>
      </c>
      <c r="Q418" s="154" t="e">
        <f>Q$369*(Calculations!$T53/Calculations!$Q$5)</f>
        <v>#VALUE!</v>
      </c>
    </row>
    <row r="419" spans="3:17" x14ac:dyDescent="0.35">
      <c r="C419" s="120">
        <v>49</v>
      </c>
      <c r="E419" s="8" t="str">
        <f t="shared" si="41"/>
        <v/>
      </c>
      <c r="F419" s="154" t="e">
        <f>F$369*(Calculations!$T54/Calculations!$Q$5)</f>
        <v>#VALUE!</v>
      </c>
      <c r="G419" s="154" t="e">
        <f>G$369*(Calculations!$T54/Calculations!$Q$5)</f>
        <v>#VALUE!</v>
      </c>
      <c r="H419" s="154" t="e">
        <f>H$369*(Calculations!$T54/Calculations!$Q$5)</f>
        <v>#VALUE!</v>
      </c>
      <c r="I419" s="154" t="e">
        <f>I$369*(Calculations!$T54/Calculations!$Q$5)</f>
        <v>#VALUE!</v>
      </c>
      <c r="J419" s="154" t="e">
        <f>J$369*(Calculations!$T54/Calculations!$Q$5)</f>
        <v>#VALUE!</v>
      </c>
      <c r="K419" s="154" t="e">
        <f>K$369*(Calculations!$T54/Calculations!$Q$5)</f>
        <v>#VALUE!</v>
      </c>
      <c r="L419" s="154" t="e">
        <f>L$369*(Calculations!$T54/Calculations!$Q$5)</f>
        <v>#VALUE!</v>
      </c>
      <c r="M419" s="154" t="e">
        <f>M$369*(Calculations!$T54/Calculations!$Q$5)</f>
        <v>#VALUE!</v>
      </c>
      <c r="N419" s="154" t="e">
        <f>N$369*(Calculations!$T54/Calculations!$Q$5)</f>
        <v>#VALUE!</v>
      </c>
      <c r="O419" s="154" t="e">
        <f>O$369*(Calculations!$T54/Calculations!$Q$5)</f>
        <v>#VALUE!</v>
      </c>
      <c r="P419" s="154" t="e">
        <f>P$369*(Calculations!$T54/Calculations!$Q$5)</f>
        <v>#VALUE!</v>
      </c>
      <c r="Q419" s="154" t="e">
        <f>Q$369*(Calculations!$T54/Calculations!$Q$5)</f>
        <v>#VALUE!</v>
      </c>
    </row>
    <row r="420" spans="3:17" x14ac:dyDescent="0.35">
      <c r="C420" s="120">
        <v>50</v>
      </c>
      <c r="E420" s="8" t="str">
        <f t="shared" si="41"/>
        <v/>
      </c>
      <c r="F420" s="154" t="e">
        <f>F$369*(Calculations!$T55/Calculations!$Q$5)</f>
        <v>#VALUE!</v>
      </c>
      <c r="G420" s="154" t="e">
        <f>G$369*(Calculations!$T55/Calculations!$Q$5)</f>
        <v>#VALUE!</v>
      </c>
      <c r="H420" s="154" t="e">
        <f>H$369*(Calculations!$T55/Calculations!$Q$5)</f>
        <v>#VALUE!</v>
      </c>
      <c r="I420" s="154" t="e">
        <f>I$369*(Calculations!$T55/Calculations!$Q$5)</f>
        <v>#VALUE!</v>
      </c>
      <c r="J420" s="154" t="e">
        <f>J$369*(Calculations!$T55/Calculations!$Q$5)</f>
        <v>#VALUE!</v>
      </c>
      <c r="K420" s="154" t="e">
        <f>K$369*(Calculations!$T55/Calculations!$Q$5)</f>
        <v>#VALUE!</v>
      </c>
      <c r="L420" s="154" t="e">
        <f>L$369*(Calculations!$T55/Calculations!$Q$5)</f>
        <v>#VALUE!</v>
      </c>
      <c r="M420" s="154" t="e">
        <f>M$369*(Calculations!$T55/Calculations!$Q$5)</f>
        <v>#VALUE!</v>
      </c>
      <c r="N420" s="154" t="e">
        <f>N$369*(Calculations!$T55/Calculations!$Q$5)</f>
        <v>#VALUE!</v>
      </c>
      <c r="O420" s="154" t="e">
        <f>O$369*(Calculations!$T55/Calculations!$Q$5)</f>
        <v>#VALUE!</v>
      </c>
      <c r="P420" s="154" t="e">
        <f>P$369*(Calculations!$T55/Calculations!$Q$5)</f>
        <v>#VALUE!</v>
      </c>
      <c r="Q420" s="154" t="e">
        <f>Q$369*(Calculations!$T55/Calculations!$Q$5)</f>
        <v>#VALUE!</v>
      </c>
    </row>
    <row r="421" spans="3:17" x14ac:dyDescent="0.35">
      <c r="C421" s="120">
        <v>51</v>
      </c>
      <c r="E421" s="8" t="str">
        <f t="shared" si="41"/>
        <v/>
      </c>
      <c r="F421" s="154" t="e">
        <f>F$369*(Calculations!$T56/Calculations!$Q$5)</f>
        <v>#VALUE!</v>
      </c>
      <c r="G421" s="154" t="e">
        <f>G$369*(Calculations!$T56/Calculations!$Q$5)</f>
        <v>#VALUE!</v>
      </c>
      <c r="H421" s="154" t="e">
        <f>H$369*(Calculations!$T56/Calculations!$Q$5)</f>
        <v>#VALUE!</v>
      </c>
      <c r="I421" s="154" t="e">
        <f>I$369*(Calculations!$T56/Calculations!$Q$5)</f>
        <v>#VALUE!</v>
      </c>
      <c r="J421" s="154" t="e">
        <f>J$369*(Calculations!$T56/Calculations!$Q$5)</f>
        <v>#VALUE!</v>
      </c>
      <c r="K421" s="154" t="e">
        <f>K$369*(Calculations!$T56/Calculations!$Q$5)</f>
        <v>#VALUE!</v>
      </c>
      <c r="L421" s="154" t="e">
        <f>L$369*(Calculations!$T56/Calculations!$Q$5)</f>
        <v>#VALUE!</v>
      </c>
      <c r="M421" s="154" t="e">
        <f>M$369*(Calculations!$T56/Calculations!$Q$5)</f>
        <v>#VALUE!</v>
      </c>
      <c r="N421" s="154" t="e">
        <f>N$369*(Calculations!$T56/Calculations!$Q$5)</f>
        <v>#VALUE!</v>
      </c>
      <c r="O421" s="154" t="e">
        <f>O$369*(Calculations!$T56/Calculations!$Q$5)</f>
        <v>#VALUE!</v>
      </c>
      <c r="P421" s="154" t="e">
        <f>P$369*(Calculations!$T56/Calculations!$Q$5)</f>
        <v>#VALUE!</v>
      </c>
      <c r="Q421" s="154" t="e">
        <f>Q$369*(Calculations!$T56/Calculations!$Q$5)</f>
        <v>#VALUE!</v>
      </c>
    </row>
    <row r="422" spans="3:17" x14ac:dyDescent="0.35">
      <c r="C422" s="120">
        <v>52</v>
      </c>
      <c r="E422" s="8" t="str">
        <f t="shared" si="41"/>
        <v/>
      </c>
      <c r="F422" s="154" t="e">
        <f>F$369*(Calculations!$T57/Calculations!$Q$5)</f>
        <v>#VALUE!</v>
      </c>
      <c r="G422" s="154" t="e">
        <f>G$369*(Calculations!$T57/Calculations!$Q$5)</f>
        <v>#VALUE!</v>
      </c>
      <c r="H422" s="154" t="e">
        <f>H$369*(Calculations!$T57/Calculations!$Q$5)</f>
        <v>#VALUE!</v>
      </c>
      <c r="I422" s="154" t="e">
        <f>I$369*(Calculations!$T57/Calculations!$Q$5)</f>
        <v>#VALUE!</v>
      </c>
      <c r="J422" s="154" t="e">
        <f>J$369*(Calculations!$T57/Calculations!$Q$5)</f>
        <v>#VALUE!</v>
      </c>
      <c r="K422" s="154" t="e">
        <f>K$369*(Calculations!$T57/Calculations!$Q$5)</f>
        <v>#VALUE!</v>
      </c>
      <c r="L422" s="154" t="e">
        <f>L$369*(Calculations!$T57/Calculations!$Q$5)</f>
        <v>#VALUE!</v>
      </c>
      <c r="M422" s="154" t="e">
        <f>M$369*(Calculations!$T57/Calculations!$Q$5)</f>
        <v>#VALUE!</v>
      </c>
      <c r="N422" s="154" t="e">
        <f>N$369*(Calculations!$T57/Calculations!$Q$5)</f>
        <v>#VALUE!</v>
      </c>
      <c r="O422" s="154" t="e">
        <f>O$369*(Calculations!$T57/Calculations!$Q$5)</f>
        <v>#VALUE!</v>
      </c>
      <c r="P422" s="154" t="e">
        <f>P$369*(Calculations!$T57/Calculations!$Q$5)</f>
        <v>#VALUE!</v>
      </c>
      <c r="Q422" s="154" t="e">
        <f>Q$369*(Calculations!$T57/Calculations!$Q$5)</f>
        <v>#VALUE!</v>
      </c>
    </row>
    <row r="423" spans="3:17" x14ac:dyDescent="0.35">
      <c r="C423" s="120">
        <v>53</v>
      </c>
      <c r="E423" s="8" t="str">
        <f t="shared" si="41"/>
        <v/>
      </c>
      <c r="F423" s="154" t="e">
        <f>F$369*(Calculations!$T58/Calculations!$Q$5)</f>
        <v>#VALUE!</v>
      </c>
      <c r="G423" s="154" t="e">
        <f>G$369*(Calculations!$T58/Calculations!$Q$5)</f>
        <v>#VALUE!</v>
      </c>
      <c r="H423" s="154" t="e">
        <f>H$369*(Calculations!$T58/Calculations!$Q$5)</f>
        <v>#VALUE!</v>
      </c>
      <c r="I423" s="154" t="e">
        <f>I$369*(Calculations!$T58/Calculations!$Q$5)</f>
        <v>#VALUE!</v>
      </c>
      <c r="J423" s="154" t="e">
        <f>J$369*(Calculations!$T58/Calculations!$Q$5)</f>
        <v>#VALUE!</v>
      </c>
      <c r="K423" s="154" t="e">
        <f>K$369*(Calculations!$T58/Calculations!$Q$5)</f>
        <v>#VALUE!</v>
      </c>
      <c r="L423" s="154" t="e">
        <f>L$369*(Calculations!$T58/Calculations!$Q$5)</f>
        <v>#VALUE!</v>
      </c>
      <c r="M423" s="154" t="e">
        <f>M$369*(Calculations!$T58/Calculations!$Q$5)</f>
        <v>#VALUE!</v>
      </c>
      <c r="N423" s="154" t="e">
        <f>N$369*(Calculations!$T58/Calculations!$Q$5)</f>
        <v>#VALUE!</v>
      </c>
      <c r="O423" s="154" t="e">
        <f>O$369*(Calculations!$T58/Calculations!$Q$5)</f>
        <v>#VALUE!</v>
      </c>
      <c r="P423" s="154" t="e">
        <f>P$369*(Calculations!$T58/Calculations!$Q$5)</f>
        <v>#VALUE!</v>
      </c>
      <c r="Q423" s="154" t="e">
        <f>Q$369*(Calculations!$T58/Calculations!$Q$5)</f>
        <v>#VALUE!</v>
      </c>
    </row>
    <row r="424" spans="3:17" x14ac:dyDescent="0.35">
      <c r="C424" s="120">
        <v>54</v>
      </c>
      <c r="E424" s="8" t="str">
        <f t="shared" si="41"/>
        <v/>
      </c>
      <c r="F424" s="154" t="e">
        <f>F$369*(Calculations!$T59/Calculations!$Q$5)</f>
        <v>#VALUE!</v>
      </c>
      <c r="G424" s="154" t="e">
        <f>G$369*(Calculations!$T59/Calculations!$Q$5)</f>
        <v>#VALUE!</v>
      </c>
      <c r="H424" s="154" t="e">
        <f>H$369*(Calculations!$T59/Calculations!$Q$5)</f>
        <v>#VALUE!</v>
      </c>
      <c r="I424" s="154" t="e">
        <f>I$369*(Calculations!$T59/Calculations!$Q$5)</f>
        <v>#VALUE!</v>
      </c>
      <c r="J424" s="154" t="e">
        <f>J$369*(Calculations!$T59/Calculations!$Q$5)</f>
        <v>#VALUE!</v>
      </c>
      <c r="K424" s="154" t="e">
        <f>K$369*(Calculations!$T59/Calculations!$Q$5)</f>
        <v>#VALUE!</v>
      </c>
      <c r="L424" s="154" t="e">
        <f>L$369*(Calculations!$T59/Calculations!$Q$5)</f>
        <v>#VALUE!</v>
      </c>
      <c r="M424" s="154" t="e">
        <f>M$369*(Calculations!$T59/Calculations!$Q$5)</f>
        <v>#VALUE!</v>
      </c>
      <c r="N424" s="154" t="e">
        <f>N$369*(Calculations!$T59/Calculations!$Q$5)</f>
        <v>#VALUE!</v>
      </c>
      <c r="O424" s="154" t="e">
        <f>O$369*(Calculations!$T59/Calculations!$Q$5)</f>
        <v>#VALUE!</v>
      </c>
      <c r="P424" s="154" t="e">
        <f>P$369*(Calculations!$T59/Calculations!$Q$5)</f>
        <v>#VALUE!</v>
      </c>
      <c r="Q424" s="154" t="e">
        <f>Q$369*(Calculations!$T59/Calculations!$Q$5)</f>
        <v>#VALUE!</v>
      </c>
    </row>
    <row r="425" spans="3:17" x14ac:dyDescent="0.35">
      <c r="C425" s="120">
        <v>55</v>
      </c>
      <c r="E425" s="8" t="str">
        <f t="shared" si="41"/>
        <v/>
      </c>
      <c r="F425" s="154" t="e">
        <f>F$369*(Calculations!$T60/Calculations!$Q$5)</f>
        <v>#VALUE!</v>
      </c>
      <c r="G425" s="154" t="e">
        <f>G$369*(Calculations!$T60/Calculations!$Q$5)</f>
        <v>#VALUE!</v>
      </c>
      <c r="H425" s="154" t="e">
        <f>H$369*(Calculations!$T60/Calculations!$Q$5)</f>
        <v>#VALUE!</v>
      </c>
      <c r="I425" s="154" t="e">
        <f>I$369*(Calculations!$T60/Calculations!$Q$5)</f>
        <v>#VALUE!</v>
      </c>
      <c r="J425" s="154" t="e">
        <f>J$369*(Calculations!$T60/Calculations!$Q$5)</f>
        <v>#VALUE!</v>
      </c>
      <c r="K425" s="154" t="e">
        <f>K$369*(Calculations!$T60/Calculations!$Q$5)</f>
        <v>#VALUE!</v>
      </c>
      <c r="L425" s="154" t="e">
        <f>L$369*(Calculations!$T60/Calculations!$Q$5)</f>
        <v>#VALUE!</v>
      </c>
      <c r="M425" s="154" t="e">
        <f>M$369*(Calculations!$T60/Calculations!$Q$5)</f>
        <v>#VALUE!</v>
      </c>
      <c r="N425" s="154" t="e">
        <f>N$369*(Calculations!$T60/Calculations!$Q$5)</f>
        <v>#VALUE!</v>
      </c>
      <c r="O425" s="154" t="e">
        <f>O$369*(Calculations!$T60/Calculations!$Q$5)</f>
        <v>#VALUE!</v>
      </c>
      <c r="P425" s="154" t="e">
        <f>P$369*(Calculations!$T60/Calculations!$Q$5)</f>
        <v>#VALUE!</v>
      </c>
      <c r="Q425" s="154" t="e">
        <f>Q$369*(Calculations!$T60/Calculations!$Q$5)</f>
        <v>#VALUE!</v>
      </c>
    </row>
    <row r="426" spans="3:17" x14ac:dyDescent="0.35">
      <c r="C426" s="120">
        <v>56</v>
      </c>
      <c r="E426" s="8" t="str">
        <f t="shared" si="41"/>
        <v/>
      </c>
      <c r="F426" s="154" t="e">
        <f>F$369*(Calculations!$T61/Calculations!$Q$5)</f>
        <v>#VALUE!</v>
      </c>
      <c r="G426" s="154" t="e">
        <f>G$369*(Calculations!$T61/Calculations!$Q$5)</f>
        <v>#VALUE!</v>
      </c>
      <c r="H426" s="154" t="e">
        <f>H$369*(Calculations!$T61/Calculations!$Q$5)</f>
        <v>#VALUE!</v>
      </c>
      <c r="I426" s="154" t="e">
        <f>I$369*(Calculations!$T61/Calculations!$Q$5)</f>
        <v>#VALUE!</v>
      </c>
      <c r="J426" s="154" t="e">
        <f>J$369*(Calculations!$T61/Calculations!$Q$5)</f>
        <v>#VALUE!</v>
      </c>
      <c r="K426" s="154" t="e">
        <f>K$369*(Calculations!$T61/Calculations!$Q$5)</f>
        <v>#VALUE!</v>
      </c>
      <c r="L426" s="154" t="e">
        <f>L$369*(Calculations!$T61/Calculations!$Q$5)</f>
        <v>#VALUE!</v>
      </c>
      <c r="M426" s="154" t="e">
        <f>M$369*(Calculations!$T61/Calculations!$Q$5)</f>
        <v>#VALUE!</v>
      </c>
      <c r="N426" s="154" t="e">
        <f>N$369*(Calculations!$T61/Calculations!$Q$5)</f>
        <v>#VALUE!</v>
      </c>
      <c r="O426" s="154" t="e">
        <f>O$369*(Calculations!$T61/Calculations!$Q$5)</f>
        <v>#VALUE!</v>
      </c>
      <c r="P426" s="154" t="e">
        <f>P$369*(Calculations!$T61/Calculations!$Q$5)</f>
        <v>#VALUE!</v>
      </c>
      <c r="Q426" s="154" t="e">
        <f>Q$369*(Calculations!$T61/Calculations!$Q$5)</f>
        <v>#VALUE!</v>
      </c>
    </row>
    <row r="427" spans="3:17" x14ac:dyDescent="0.35">
      <c r="C427" s="120">
        <v>57</v>
      </c>
      <c r="E427" s="8" t="str">
        <f t="shared" si="41"/>
        <v/>
      </c>
      <c r="F427" s="154" t="e">
        <f>F$369*(Calculations!$T62/Calculations!$Q$5)</f>
        <v>#VALUE!</v>
      </c>
      <c r="G427" s="154" t="e">
        <f>G$369*(Calculations!$T62/Calculations!$Q$5)</f>
        <v>#VALUE!</v>
      </c>
      <c r="H427" s="154" t="e">
        <f>H$369*(Calculations!$T62/Calculations!$Q$5)</f>
        <v>#VALUE!</v>
      </c>
      <c r="I427" s="154" t="e">
        <f>I$369*(Calculations!$T62/Calculations!$Q$5)</f>
        <v>#VALUE!</v>
      </c>
      <c r="J427" s="154" t="e">
        <f>J$369*(Calculations!$T62/Calculations!$Q$5)</f>
        <v>#VALUE!</v>
      </c>
      <c r="K427" s="154" t="e">
        <f>K$369*(Calculations!$T62/Calculations!$Q$5)</f>
        <v>#VALUE!</v>
      </c>
      <c r="L427" s="154" t="e">
        <f>L$369*(Calculations!$T62/Calculations!$Q$5)</f>
        <v>#VALUE!</v>
      </c>
      <c r="M427" s="154" t="e">
        <f>M$369*(Calculations!$T62/Calculations!$Q$5)</f>
        <v>#VALUE!</v>
      </c>
      <c r="N427" s="154" t="e">
        <f>N$369*(Calculations!$T62/Calculations!$Q$5)</f>
        <v>#VALUE!</v>
      </c>
      <c r="O427" s="154" t="e">
        <f>O$369*(Calculations!$T62/Calculations!$Q$5)</f>
        <v>#VALUE!</v>
      </c>
      <c r="P427" s="154" t="e">
        <f>P$369*(Calculations!$T62/Calculations!$Q$5)</f>
        <v>#VALUE!</v>
      </c>
      <c r="Q427" s="154" t="e">
        <f>Q$369*(Calculations!$T62/Calculations!$Q$5)</f>
        <v>#VALUE!</v>
      </c>
    </row>
    <row r="428" spans="3:17" x14ac:dyDescent="0.35">
      <c r="C428" s="120">
        <v>58</v>
      </c>
      <c r="E428" s="8" t="str">
        <f t="shared" si="41"/>
        <v/>
      </c>
      <c r="F428" s="154" t="e">
        <f>F$369*(Calculations!$T63/Calculations!$Q$5)</f>
        <v>#VALUE!</v>
      </c>
      <c r="G428" s="154" t="e">
        <f>G$369*(Calculations!$T63/Calculations!$Q$5)</f>
        <v>#VALUE!</v>
      </c>
      <c r="H428" s="154" t="e">
        <f>H$369*(Calculations!$T63/Calculations!$Q$5)</f>
        <v>#VALUE!</v>
      </c>
      <c r="I428" s="154" t="e">
        <f>I$369*(Calculations!$T63/Calculations!$Q$5)</f>
        <v>#VALUE!</v>
      </c>
      <c r="J428" s="154" t="e">
        <f>J$369*(Calculations!$T63/Calculations!$Q$5)</f>
        <v>#VALUE!</v>
      </c>
      <c r="K428" s="154" t="e">
        <f>K$369*(Calculations!$T63/Calculations!$Q$5)</f>
        <v>#VALUE!</v>
      </c>
      <c r="L428" s="154" t="e">
        <f>L$369*(Calculations!$T63/Calculations!$Q$5)</f>
        <v>#VALUE!</v>
      </c>
      <c r="M428" s="154" t="e">
        <f>M$369*(Calculations!$T63/Calculations!$Q$5)</f>
        <v>#VALUE!</v>
      </c>
      <c r="N428" s="154" t="e">
        <f>N$369*(Calculations!$T63/Calculations!$Q$5)</f>
        <v>#VALUE!</v>
      </c>
      <c r="O428" s="154" t="e">
        <f>O$369*(Calculations!$T63/Calculations!$Q$5)</f>
        <v>#VALUE!</v>
      </c>
      <c r="P428" s="154" t="e">
        <f>P$369*(Calculations!$T63/Calculations!$Q$5)</f>
        <v>#VALUE!</v>
      </c>
      <c r="Q428" s="154" t="e">
        <f>Q$369*(Calculations!$T63/Calculations!$Q$5)</f>
        <v>#VALUE!</v>
      </c>
    </row>
    <row r="429" spans="3:17" x14ac:dyDescent="0.35">
      <c r="C429" s="120">
        <v>59</v>
      </c>
      <c r="E429" s="8" t="str">
        <f t="shared" si="41"/>
        <v/>
      </c>
      <c r="F429" s="154" t="e">
        <f>F$369*(Calculations!$T64/Calculations!$Q$5)</f>
        <v>#VALUE!</v>
      </c>
      <c r="G429" s="154" t="e">
        <f>G$369*(Calculations!$T64/Calculations!$Q$5)</f>
        <v>#VALUE!</v>
      </c>
      <c r="H429" s="154" t="e">
        <f>H$369*(Calculations!$T64/Calculations!$Q$5)</f>
        <v>#VALUE!</v>
      </c>
      <c r="I429" s="154" t="e">
        <f>I$369*(Calculations!$T64/Calculations!$Q$5)</f>
        <v>#VALUE!</v>
      </c>
      <c r="J429" s="154" t="e">
        <f>J$369*(Calculations!$T64/Calculations!$Q$5)</f>
        <v>#VALUE!</v>
      </c>
      <c r="K429" s="154" t="e">
        <f>K$369*(Calculations!$T64/Calculations!$Q$5)</f>
        <v>#VALUE!</v>
      </c>
      <c r="L429" s="154" t="e">
        <f>L$369*(Calculations!$T64/Calculations!$Q$5)</f>
        <v>#VALUE!</v>
      </c>
      <c r="M429" s="154" t="e">
        <f>M$369*(Calculations!$T64/Calculations!$Q$5)</f>
        <v>#VALUE!</v>
      </c>
      <c r="N429" s="154" t="e">
        <f>N$369*(Calculations!$T64/Calculations!$Q$5)</f>
        <v>#VALUE!</v>
      </c>
      <c r="O429" s="154" t="e">
        <f>O$369*(Calculations!$T64/Calculations!$Q$5)</f>
        <v>#VALUE!</v>
      </c>
      <c r="P429" s="154" t="e">
        <f>P$369*(Calculations!$T64/Calculations!$Q$5)</f>
        <v>#VALUE!</v>
      </c>
      <c r="Q429" s="154" t="e">
        <f>Q$369*(Calculations!$T64/Calculations!$Q$5)</f>
        <v>#VALUE!</v>
      </c>
    </row>
    <row r="430" spans="3:17" x14ac:dyDescent="0.35">
      <c r="C430" s="120">
        <v>60</v>
      </c>
      <c r="E430" s="8" t="str">
        <f t="shared" si="41"/>
        <v/>
      </c>
      <c r="F430" s="154" t="e">
        <f>F$369*(Calculations!$T65/Calculations!$Q$5)</f>
        <v>#VALUE!</v>
      </c>
      <c r="G430" s="154" t="e">
        <f>G$369*(Calculations!$T65/Calculations!$Q$5)</f>
        <v>#VALUE!</v>
      </c>
      <c r="H430" s="154" t="e">
        <f>H$369*(Calculations!$T65/Calculations!$Q$5)</f>
        <v>#VALUE!</v>
      </c>
      <c r="I430" s="154" t="e">
        <f>I$369*(Calculations!$T65/Calculations!$Q$5)</f>
        <v>#VALUE!</v>
      </c>
      <c r="J430" s="154" t="e">
        <f>J$369*(Calculations!$T65/Calculations!$Q$5)</f>
        <v>#VALUE!</v>
      </c>
      <c r="K430" s="154" t="e">
        <f>K$369*(Calculations!$T65/Calculations!$Q$5)</f>
        <v>#VALUE!</v>
      </c>
      <c r="L430" s="154" t="e">
        <f>L$369*(Calculations!$T65/Calculations!$Q$5)</f>
        <v>#VALUE!</v>
      </c>
      <c r="M430" s="154" t="e">
        <f>M$369*(Calculations!$T65/Calculations!$Q$5)</f>
        <v>#VALUE!</v>
      </c>
      <c r="N430" s="154" t="e">
        <f>N$369*(Calculations!$T65/Calculations!$Q$5)</f>
        <v>#VALUE!</v>
      </c>
      <c r="O430" s="154" t="e">
        <f>O$369*(Calculations!$T65/Calculations!$Q$5)</f>
        <v>#VALUE!</v>
      </c>
      <c r="P430" s="154" t="e">
        <f>P$369*(Calculations!$T65/Calculations!$Q$5)</f>
        <v>#VALUE!</v>
      </c>
      <c r="Q430" s="154" t="e">
        <f>Q$369*(Calculations!$T65/Calculations!$Q$5)</f>
        <v>#VALUE!</v>
      </c>
    </row>
    <row r="431" spans="3:17" x14ac:dyDescent="0.35">
      <c r="C431" s="120">
        <v>61</v>
      </c>
      <c r="E431" s="8" t="str">
        <f t="shared" si="41"/>
        <v/>
      </c>
      <c r="F431" s="154" t="e">
        <f>F$369*(Calculations!$T66/Calculations!$Q$5)</f>
        <v>#VALUE!</v>
      </c>
      <c r="G431" s="154" t="e">
        <f>G$369*(Calculations!$T66/Calculations!$Q$5)</f>
        <v>#VALUE!</v>
      </c>
      <c r="H431" s="154" t="e">
        <f>H$369*(Calculations!$T66/Calculations!$Q$5)</f>
        <v>#VALUE!</v>
      </c>
      <c r="I431" s="154" t="e">
        <f>I$369*(Calculations!$T66/Calculations!$Q$5)</f>
        <v>#VALUE!</v>
      </c>
      <c r="J431" s="154" t="e">
        <f>J$369*(Calculations!$T66/Calculations!$Q$5)</f>
        <v>#VALUE!</v>
      </c>
      <c r="K431" s="154" t="e">
        <f>K$369*(Calculations!$T66/Calculations!$Q$5)</f>
        <v>#VALUE!</v>
      </c>
      <c r="L431" s="154" t="e">
        <f>L$369*(Calculations!$T66/Calculations!$Q$5)</f>
        <v>#VALUE!</v>
      </c>
      <c r="M431" s="154" t="e">
        <f>M$369*(Calculations!$T66/Calculations!$Q$5)</f>
        <v>#VALUE!</v>
      </c>
      <c r="N431" s="154" t="e">
        <f>N$369*(Calculations!$T66/Calculations!$Q$5)</f>
        <v>#VALUE!</v>
      </c>
      <c r="O431" s="154" t="e">
        <f>O$369*(Calculations!$T66/Calculations!$Q$5)</f>
        <v>#VALUE!</v>
      </c>
      <c r="P431" s="154" t="e">
        <f>P$369*(Calculations!$T66/Calculations!$Q$5)</f>
        <v>#VALUE!</v>
      </c>
      <c r="Q431" s="154" t="e">
        <f>Q$369*(Calculations!$T66/Calculations!$Q$5)</f>
        <v>#VALUE!</v>
      </c>
    </row>
    <row r="432" spans="3:17" x14ac:dyDescent="0.35">
      <c r="C432" s="120">
        <v>62</v>
      </c>
      <c r="E432" s="8" t="str">
        <f t="shared" si="41"/>
        <v/>
      </c>
      <c r="F432" s="154" t="e">
        <f>F$369*(Calculations!$T67/Calculations!$Q$5)</f>
        <v>#VALUE!</v>
      </c>
      <c r="G432" s="154" t="e">
        <f>G$369*(Calculations!$T67/Calculations!$Q$5)</f>
        <v>#VALUE!</v>
      </c>
      <c r="H432" s="154" t="e">
        <f>H$369*(Calculations!$T67/Calculations!$Q$5)</f>
        <v>#VALUE!</v>
      </c>
      <c r="I432" s="154" t="e">
        <f>I$369*(Calculations!$T67/Calculations!$Q$5)</f>
        <v>#VALUE!</v>
      </c>
      <c r="J432" s="154" t="e">
        <f>J$369*(Calculations!$T67/Calculations!$Q$5)</f>
        <v>#VALUE!</v>
      </c>
      <c r="K432" s="154" t="e">
        <f>K$369*(Calculations!$T67/Calculations!$Q$5)</f>
        <v>#VALUE!</v>
      </c>
      <c r="L432" s="154" t="e">
        <f>L$369*(Calculations!$T67/Calculations!$Q$5)</f>
        <v>#VALUE!</v>
      </c>
      <c r="M432" s="154" t="e">
        <f>M$369*(Calculations!$T67/Calculations!$Q$5)</f>
        <v>#VALUE!</v>
      </c>
      <c r="N432" s="154" t="e">
        <f>N$369*(Calculations!$T67/Calculations!$Q$5)</f>
        <v>#VALUE!</v>
      </c>
      <c r="O432" s="154" t="e">
        <f>O$369*(Calculations!$T67/Calculations!$Q$5)</f>
        <v>#VALUE!</v>
      </c>
      <c r="P432" s="154" t="e">
        <f>P$369*(Calculations!$T67/Calculations!$Q$5)</f>
        <v>#VALUE!</v>
      </c>
      <c r="Q432" s="154" t="e">
        <f>Q$369*(Calculations!$T67/Calculations!$Q$5)</f>
        <v>#VALUE!</v>
      </c>
    </row>
    <row r="433" spans="3:17" x14ac:dyDescent="0.35">
      <c r="C433" s="120">
        <v>63</v>
      </c>
      <c r="E433" s="8" t="str">
        <f t="shared" si="41"/>
        <v/>
      </c>
      <c r="F433" s="154" t="e">
        <f>F$369*(Calculations!$T68/Calculations!$Q$5)</f>
        <v>#VALUE!</v>
      </c>
      <c r="G433" s="154" t="e">
        <f>G$369*(Calculations!$T68/Calculations!$Q$5)</f>
        <v>#VALUE!</v>
      </c>
      <c r="H433" s="154" t="e">
        <f>H$369*(Calculations!$T68/Calculations!$Q$5)</f>
        <v>#VALUE!</v>
      </c>
      <c r="I433" s="154" t="e">
        <f>I$369*(Calculations!$T68/Calculations!$Q$5)</f>
        <v>#VALUE!</v>
      </c>
      <c r="J433" s="154" t="e">
        <f>J$369*(Calculations!$T68/Calculations!$Q$5)</f>
        <v>#VALUE!</v>
      </c>
      <c r="K433" s="154" t="e">
        <f>K$369*(Calculations!$T68/Calculations!$Q$5)</f>
        <v>#VALUE!</v>
      </c>
      <c r="L433" s="154" t="e">
        <f>L$369*(Calculations!$T68/Calculations!$Q$5)</f>
        <v>#VALUE!</v>
      </c>
      <c r="M433" s="154" t="e">
        <f>M$369*(Calculations!$T68/Calculations!$Q$5)</f>
        <v>#VALUE!</v>
      </c>
      <c r="N433" s="154" t="e">
        <f>N$369*(Calculations!$T68/Calculations!$Q$5)</f>
        <v>#VALUE!</v>
      </c>
      <c r="O433" s="154" t="e">
        <f>O$369*(Calculations!$T68/Calculations!$Q$5)</f>
        <v>#VALUE!</v>
      </c>
      <c r="P433" s="154" t="e">
        <f>P$369*(Calculations!$T68/Calculations!$Q$5)</f>
        <v>#VALUE!</v>
      </c>
      <c r="Q433" s="154" t="e">
        <f>Q$369*(Calculations!$T68/Calculations!$Q$5)</f>
        <v>#VALUE!</v>
      </c>
    </row>
    <row r="434" spans="3:17" x14ac:dyDescent="0.35">
      <c r="C434" s="120">
        <v>64</v>
      </c>
      <c r="E434" s="8" t="str">
        <f t="shared" si="41"/>
        <v/>
      </c>
      <c r="F434" s="154" t="e">
        <f>F$369*(Calculations!$T69/Calculations!$Q$5)</f>
        <v>#VALUE!</v>
      </c>
      <c r="G434" s="154" t="e">
        <f>G$369*(Calculations!$T69/Calculations!$Q$5)</f>
        <v>#VALUE!</v>
      </c>
      <c r="H434" s="154" t="e">
        <f>H$369*(Calculations!$T69/Calculations!$Q$5)</f>
        <v>#VALUE!</v>
      </c>
      <c r="I434" s="154" t="e">
        <f>I$369*(Calculations!$T69/Calculations!$Q$5)</f>
        <v>#VALUE!</v>
      </c>
      <c r="J434" s="154" t="e">
        <f>J$369*(Calculations!$T69/Calculations!$Q$5)</f>
        <v>#VALUE!</v>
      </c>
      <c r="K434" s="154" t="e">
        <f>K$369*(Calculations!$T69/Calculations!$Q$5)</f>
        <v>#VALUE!</v>
      </c>
      <c r="L434" s="154" t="e">
        <f>L$369*(Calculations!$T69/Calculations!$Q$5)</f>
        <v>#VALUE!</v>
      </c>
      <c r="M434" s="154" t="e">
        <f>M$369*(Calculations!$T69/Calculations!$Q$5)</f>
        <v>#VALUE!</v>
      </c>
      <c r="N434" s="154" t="e">
        <f>N$369*(Calculations!$T69/Calculations!$Q$5)</f>
        <v>#VALUE!</v>
      </c>
      <c r="O434" s="154" t="e">
        <f>O$369*(Calculations!$T69/Calculations!$Q$5)</f>
        <v>#VALUE!</v>
      </c>
      <c r="P434" s="154" t="e">
        <f>P$369*(Calculations!$T69/Calculations!$Q$5)</f>
        <v>#VALUE!</v>
      </c>
      <c r="Q434" s="154" t="e">
        <f>Q$369*(Calculations!$T69/Calculations!$Q$5)</f>
        <v>#VALUE!</v>
      </c>
    </row>
    <row r="435" spans="3:17" x14ac:dyDescent="0.35">
      <c r="C435" s="120">
        <v>65</v>
      </c>
      <c r="E435" s="8" t="str">
        <f t="shared" ref="E435:E466" si="42">E213</f>
        <v/>
      </c>
      <c r="F435" s="154" t="e">
        <f>F$369*(Calculations!$T70/Calculations!$Q$5)</f>
        <v>#VALUE!</v>
      </c>
      <c r="G435" s="154" t="e">
        <f>G$369*(Calculations!$T70/Calculations!$Q$5)</f>
        <v>#VALUE!</v>
      </c>
      <c r="H435" s="154" t="e">
        <f>H$369*(Calculations!$T70/Calculations!$Q$5)</f>
        <v>#VALUE!</v>
      </c>
      <c r="I435" s="154" t="e">
        <f>I$369*(Calculations!$T70/Calculations!$Q$5)</f>
        <v>#VALUE!</v>
      </c>
      <c r="J435" s="154" t="e">
        <f>J$369*(Calculations!$T70/Calculations!$Q$5)</f>
        <v>#VALUE!</v>
      </c>
      <c r="K435" s="154" t="e">
        <f>K$369*(Calculations!$T70/Calculations!$Q$5)</f>
        <v>#VALUE!</v>
      </c>
      <c r="L435" s="154" t="e">
        <f>L$369*(Calculations!$T70/Calculations!$Q$5)</f>
        <v>#VALUE!</v>
      </c>
      <c r="M435" s="154" t="e">
        <f>M$369*(Calculations!$T70/Calculations!$Q$5)</f>
        <v>#VALUE!</v>
      </c>
      <c r="N435" s="154" t="e">
        <f>N$369*(Calculations!$T70/Calculations!$Q$5)</f>
        <v>#VALUE!</v>
      </c>
      <c r="O435" s="154" t="e">
        <f>O$369*(Calculations!$T70/Calculations!$Q$5)</f>
        <v>#VALUE!</v>
      </c>
      <c r="P435" s="154" t="e">
        <f>P$369*(Calculations!$T70/Calculations!$Q$5)</f>
        <v>#VALUE!</v>
      </c>
      <c r="Q435" s="154" t="e">
        <f>Q$369*(Calculations!$T70/Calculations!$Q$5)</f>
        <v>#VALUE!</v>
      </c>
    </row>
    <row r="436" spans="3:17" x14ac:dyDescent="0.35">
      <c r="C436" s="120">
        <v>66</v>
      </c>
      <c r="E436" s="8" t="str">
        <f t="shared" si="42"/>
        <v/>
      </c>
      <c r="F436" s="154" t="e">
        <f>F$369*(Calculations!$T71/Calculations!$Q$5)</f>
        <v>#VALUE!</v>
      </c>
      <c r="G436" s="154" t="e">
        <f>G$369*(Calculations!$T71/Calculations!$Q$5)</f>
        <v>#VALUE!</v>
      </c>
      <c r="H436" s="154" t="e">
        <f>H$369*(Calculations!$T71/Calculations!$Q$5)</f>
        <v>#VALUE!</v>
      </c>
      <c r="I436" s="154" t="e">
        <f>I$369*(Calculations!$T71/Calculations!$Q$5)</f>
        <v>#VALUE!</v>
      </c>
      <c r="J436" s="154" t="e">
        <f>J$369*(Calculations!$T71/Calculations!$Q$5)</f>
        <v>#VALUE!</v>
      </c>
      <c r="K436" s="154" t="e">
        <f>K$369*(Calculations!$T71/Calculations!$Q$5)</f>
        <v>#VALUE!</v>
      </c>
      <c r="L436" s="154" t="e">
        <f>L$369*(Calculations!$T71/Calculations!$Q$5)</f>
        <v>#VALUE!</v>
      </c>
      <c r="M436" s="154" t="e">
        <f>M$369*(Calculations!$T71/Calculations!$Q$5)</f>
        <v>#VALUE!</v>
      </c>
      <c r="N436" s="154" t="e">
        <f>N$369*(Calculations!$T71/Calculations!$Q$5)</f>
        <v>#VALUE!</v>
      </c>
      <c r="O436" s="154" t="e">
        <f>O$369*(Calculations!$T71/Calculations!$Q$5)</f>
        <v>#VALUE!</v>
      </c>
      <c r="P436" s="154" t="e">
        <f>P$369*(Calculations!$T71/Calculations!$Q$5)</f>
        <v>#VALUE!</v>
      </c>
      <c r="Q436" s="154" t="e">
        <f>Q$369*(Calculations!$T71/Calculations!$Q$5)</f>
        <v>#VALUE!</v>
      </c>
    </row>
    <row r="437" spans="3:17" x14ac:dyDescent="0.35">
      <c r="C437" s="120">
        <v>67</v>
      </c>
      <c r="E437" s="8" t="str">
        <f t="shared" si="42"/>
        <v/>
      </c>
      <c r="F437" s="154" t="e">
        <f>F$369*(Calculations!$T72/Calculations!$Q$5)</f>
        <v>#VALUE!</v>
      </c>
      <c r="G437" s="154" t="e">
        <f>G$369*(Calculations!$T72/Calculations!$Q$5)</f>
        <v>#VALUE!</v>
      </c>
      <c r="H437" s="154" t="e">
        <f>H$369*(Calculations!$T72/Calculations!$Q$5)</f>
        <v>#VALUE!</v>
      </c>
      <c r="I437" s="154" t="e">
        <f>I$369*(Calculations!$T72/Calculations!$Q$5)</f>
        <v>#VALUE!</v>
      </c>
      <c r="J437" s="154" t="e">
        <f>J$369*(Calculations!$T72/Calculations!$Q$5)</f>
        <v>#VALUE!</v>
      </c>
      <c r="K437" s="154" t="e">
        <f>K$369*(Calculations!$T72/Calculations!$Q$5)</f>
        <v>#VALUE!</v>
      </c>
      <c r="L437" s="154" t="e">
        <f>L$369*(Calculations!$T72/Calculations!$Q$5)</f>
        <v>#VALUE!</v>
      </c>
      <c r="M437" s="154" t="e">
        <f>M$369*(Calculations!$T72/Calculations!$Q$5)</f>
        <v>#VALUE!</v>
      </c>
      <c r="N437" s="154" t="e">
        <f>N$369*(Calculations!$T72/Calculations!$Q$5)</f>
        <v>#VALUE!</v>
      </c>
      <c r="O437" s="154" t="e">
        <f>O$369*(Calculations!$T72/Calculations!$Q$5)</f>
        <v>#VALUE!</v>
      </c>
      <c r="P437" s="154" t="e">
        <f>P$369*(Calculations!$T72/Calculations!$Q$5)</f>
        <v>#VALUE!</v>
      </c>
      <c r="Q437" s="154" t="e">
        <f>Q$369*(Calculations!$T72/Calculations!$Q$5)</f>
        <v>#VALUE!</v>
      </c>
    </row>
    <row r="438" spans="3:17" x14ac:dyDescent="0.35">
      <c r="C438" s="120">
        <v>68</v>
      </c>
      <c r="E438" s="8" t="str">
        <f t="shared" si="42"/>
        <v/>
      </c>
      <c r="F438" s="154" t="e">
        <f>F$369*(Calculations!$T73/Calculations!$Q$5)</f>
        <v>#VALUE!</v>
      </c>
      <c r="G438" s="154" t="e">
        <f>G$369*(Calculations!$T73/Calculations!$Q$5)</f>
        <v>#VALUE!</v>
      </c>
      <c r="H438" s="154" t="e">
        <f>H$369*(Calculations!$T73/Calculations!$Q$5)</f>
        <v>#VALUE!</v>
      </c>
      <c r="I438" s="154" t="e">
        <f>I$369*(Calculations!$T73/Calculations!$Q$5)</f>
        <v>#VALUE!</v>
      </c>
      <c r="J438" s="154" t="e">
        <f>J$369*(Calculations!$T73/Calculations!$Q$5)</f>
        <v>#VALUE!</v>
      </c>
      <c r="K438" s="154" t="e">
        <f>K$369*(Calculations!$T73/Calculations!$Q$5)</f>
        <v>#VALUE!</v>
      </c>
      <c r="L438" s="154" t="e">
        <f>L$369*(Calculations!$T73/Calculations!$Q$5)</f>
        <v>#VALUE!</v>
      </c>
      <c r="M438" s="154" t="e">
        <f>M$369*(Calculations!$T73/Calculations!$Q$5)</f>
        <v>#VALUE!</v>
      </c>
      <c r="N438" s="154" t="e">
        <f>N$369*(Calculations!$T73/Calculations!$Q$5)</f>
        <v>#VALUE!</v>
      </c>
      <c r="O438" s="154" t="e">
        <f>O$369*(Calculations!$T73/Calculations!$Q$5)</f>
        <v>#VALUE!</v>
      </c>
      <c r="P438" s="154" t="e">
        <f>P$369*(Calculations!$T73/Calculations!$Q$5)</f>
        <v>#VALUE!</v>
      </c>
      <c r="Q438" s="154" t="e">
        <f>Q$369*(Calculations!$T73/Calculations!$Q$5)</f>
        <v>#VALUE!</v>
      </c>
    </row>
    <row r="439" spans="3:17" x14ac:dyDescent="0.35">
      <c r="C439" s="120">
        <v>69</v>
      </c>
      <c r="E439" s="8" t="str">
        <f t="shared" si="42"/>
        <v/>
      </c>
      <c r="F439" s="154" t="e">
        <f>F$369*(Calculations!$T74/Calculations!$Q$5)</f>
        <v>#VALUE!</v>
      </c>
      <c r="G439" s="154" t="e">
        <f>G$369*(Calculations!$T74/Calculations!$Q$5)</f>
        <v>#VALUE!</v>
      </c>
      <c r="H439" s="154" t="e">
        <f>H$369*(Calculations!$T74/Calculations!$Q$5)</f>
        <v>#VALUE!</v>
      </c>
      <c r="I439" s="154" t="e">
        <f>I$369*(Calculations!$T74/Calculations!$Q$5)</f>
        <v>#VALUE!</v>
      </c>
      <c r="J439" s="154" t="e">
        <f>J$369*(Calculations!$T74/Calculations!$Q$5)</f>
        <v>#VALUE!</v>
      </c>
      <c r="K439" s="154" t="e">
        <f>K$369*(Calculations!$T74/Calculations!$Q$5)</f>
        <v>#VALUE!</v>
      </c>
      <c r="L439" s="154" t="e">
        <f>L$369*(Calculations!$T74/Calculations!$Q$5)</f>
        <v>#VALUE!</v>
      </c>
      <c r="M439" s="154" t="e">
        <f>M$369*(Calculations!$T74/Calculations!$Q$5)</f>
        <v>#VALUE!</v>
      </c>
      <c r="N439" s="154" t="e">
        <f>N$369*(Calculations!$T74/Calculations!$Q$5)</f>
        <v>#VALUE!</v>
      </c>
      <c r="O439" s="154" t="e">
        <f>O$369*(Calculations!$T74/Calculations!$Q$5)</f>
        <v>#VALUE!</v>
      </c>
      <c r="P439" s="154" t="e">
        <f>P$369*(Calculations!$T74/Calculations!$Q$5)</f>
        <v>#VALUE!</v>
      </c>
      <c r="Q439" s="154" t="e">
        <f>Q$369*(Calculations!$T74/Calculations!$Q$5)</f>
        <v>#VALUE!</v>
      </c>
    </row>
    <row r="440" spans="3:17" x14ac:dyDescent="0.35">
      <c r="C440" s="120">
        <v>70</v>
      </c>
      <c r="E440" s="8" t="str">
        <f t="shared" si="42"/>
        <v/>
      </c>
      <c r="F440" s="154" t="e">
        <f>F$369*(Calculations!$T75/Calculations!$Q$5)</f>
        <v>#VALUE!</v>
      </c>
      <c r="G440" s="154" t="e">
        <f>G$369*(Calculations!$T75/Calculations!$Q$5)</f>
        <v>#VALUE!</v>
      </c>
      <c r="H440" s="154" t="e">
        <f>H$369*(Calculations!$T75/Calculations!$Q$5)</f>
        <v>#VALUE!</v>
      </c>
      <c r="I440" s="154" t="e">
        <f>I$369*(Calculations!$T75/Calculations!$Q$5)</f>
        <v>#VALUE!</v>
      </c>
      <c r="J440" s="154" t="e">
        <f>J$369*(Calculations!$T75/Calculations!$Q$5)</f>
        <v>#VALUE!</v>
      </c>
      <c r="K440" s="154" t="e">
        <f>K$369*(Calculations!$T75/Calculations!$Q$5)</f>
        <v>#VALUE!</v>
      </c>
      <c r="L440" s="154" t="e">
        <f>L$369*(Calculations!$T75/Calculations!$Q$5)</f>
        <v>#VALUE!</v>
      </c>
      <c r="M440" s="154" t="e">
        <f>M$369*(Calculations!$T75/Calculations!$Q$5)</f>
        <v>#VALUE!</v>
      </c>
      <c r="N440" s="154" t="e">
        <f>N$369*(Calculations!$T75/Calculations!$Q$5)</f>
        <v>#VALUE!</v>
      </c>
      <c r="O440" s="154" t="e">
        <f>O$369*(Calculations!$T75/Calculations!$Q$5)</f>
        <v>#VALUE!</v>
      </c>
      <c r="P440" s="154" t="e">
        <f>P$369*(Calculations!$T75/Calculations!$Q$5)</f>
        <v>#VALUE!</v>
      </c>
      <c r="Q440" s="154" t="e">
        <f>Q$369*(Calculations!$T75/Calculations!$Q$5)</f>
        <v>#VALUE!</v>
      </c>
    </row>
    <row r="441" spans="3:17" x14ac:dyDescent="0.35">
      <c r="C441" s="120">
        <v>71</v>
      </c>
      <c r="E441" s="8" t="str">
        <f t="shared" si="42"/>
        <v/>
      </c>
      <c r="F441" s="154" t="e">
        <f>F$369*(Calculations!$T76/Calculations!$Q$5)</f>
        <v>#VALUE!</v>
      </c>
      <c r="G441" s="154" t="e">
        <f>G$369*(Calculations!$T76/Calculations!$Q$5)</f>
        <v>#VALUE!</v>
      </c>
      <c r="H441" s="154" t="e">
        <f>H$369*(Calculations!$T76/Calculations!$Q$5)</f>
        <v>#VALUE!</v>
      </c>
      <c r="I441" s="154" t="e">
        <f>I$369*(Calculations!$T76/Calculations!$Q$5)</f>
        <v>#VALUE!</v>
      </c>
      <c r="J441" s="154" t="e">
        <f>J$369*(Calculations!$T76/Calculations!$Q$5)</f>
        <v>#VALUE!</v>
      </c>
      <c r="K441" s="154" t="e">
        <f>K$369*(Calculations!$T76/Calculations!$Q$5)</f>
        <v>#VALUE!</v>
      </c>
      <c r="L441" s="154" t="e">
        <f>L$369*(Calculations!$T76/Calculations!$Q$5)</f>
        <v>#VALUE!</v>
      </c>
      <c r="M441" s="154" t="e">
        <f>M$369*(Calculations!$T76/Calculations!$Q$5)</f>
        <v>#VALUE!</v>
      </c>
      <c r="N441" s="154" t="e">
        <f>N$369*(Calculations!$T76/Calculations!$Q$5)</f>
        <v>#VALUE!</v>
      </c>
      <c r="O441" s="154" t="e">
        <f>O$369*(Calculations!$T76/Calculations!$Q$5)</f>
        <v>#VALUE!</v>
      </c>
      <c r="P441" s="154" t="e">
        <f>P$369*(Calculations!$T76/Calculations!$Q$5)</f>
        <v>#VALUE!</v>
      </c>
      <c r="Q441" s="154" t="e">
        <f>Q$369*(Calculations!$T76/Calculations!$Q$5)</f>
        <v>#VALUE!</v>
      </c>
    </row>
    <row r="442" spans="3:17" x14ac:dyDescent="0.35">
      <c r="C442" s="120">
        <v>72</v>
      </c>
      <c r="E442" s="8" t="str">
        <f t="shared" si="42"/>
        <v/>
      </c>
      <c r="F442" s="154" t="e">
        <f>F$369*(Calculations!$T77/Calculations!$Q$5)</f>
        <v>#VALUE!</v>
      </c>
      <c r="G442" s="154" t="e">
        <f>G$369*(Calculations!$T77/Calculations!$Q$5)</f>
        <v>#VALUE!</v>
      </c>
      <c r="H442" s="154" t="e">
        <f>H$369*(Calculations!$T77/Calculations!$Q$5)</f>
        <v>#VALUE!</v>
      </c>
      <c r="I442" s="154" t="e">
        <f>I$369*(Calculations!$T77/Calculations!$Q$5)</f>
        <v>#VALUE!</v>
      </c>
      <c r="J442" s="154" t="e">
        <f>J$369*(Calculations!$T77/Calculations!$Q$5)</f>
        <v>#VALUE!</v>
      </c>
      <c r="K442" s="154" t="e">
        <f>K$369*(Calculations!$T77/Calculations!$Q$5)</f>
        <v>#VALUE!</v>
      </c>
      <c r="L442" s="154" t="e">
        <f>L$369*(Calculations!$T77/Calculations!$Q$5)</f>
        <v>#VALUE!</v>
      </c>
      <c r="M442" s="154" t="e">
        <f>M$369*(Calculations!$T77/Calculations!$Q$5)</f>
        <v>#VALUE!</v>
      </c>
      <c r="N442" s="154" t="e">
        <f>N$369*(Calculations!$T77/Calculations!$Q$5)</f>
        <v>#VALUE!</v>
      </c>
      <c r="O442" s="154" t="e">
        <f>O$369*(Calculations!$T77/Calculations!$Q$5)</f>
        <v>#VALUE!</v>
      </c>
      <c r="P442" s="154" t="e">
        <f>P$369*(Calculations!$T77/Calculations!$Q$5)</f>
        <v>#VALUE!</v>
      </c>
      <c r="Q442" s="154" t="e">
        <f>Q$369*(Calculations!$T77/Calculations!$Q$5)</f>
        <v>#VALUE!</v>
      </c>
    </row>
    <row r="443" spans="3:17" x14ac:dyDescent="0.35">
      <c r="C443" s="120">
        <v>73</v>
      </c>
      <c r="E443" s="8" t="str">
        <f t="shared" si="42"/>
        <v/>
      </c>
      <c r="F443" s="154" t="e">
        <f>F$369*(Calculations!$T78/Calculations!$Q$5)</f>
        <v>#VALUE!</v>
      </c>
      <c r="G443" s="154" t="e">
        <f>G$369*(Calculations!$T78/Calculations!$Q$5)</f>
        <v>#VALUE!</v>
      </c>
      <c r="H443" s="154" t="e">
        <f>H$369*(Calculations!$T78/Calculations!$Q$5)</f>
        <v>#VALUE!</v>
      </c>
      <c r="I443" s="154" t="e">
        <f>I$369*(Calculations!$T78/Calculations!$Q$5)</f>
        <v>#VALUE!</v>
      </c>
      <c r="J443" s="154" t="e">
        <f>J$369*(Calculations!$T78/Calculations!$Q$5)</f>
        <v>#VALUE!</v>
      </c>
      <c r="K443" s="154" t="e">
        <f>K$369*(Calculations!$T78/Calculations!$Q$5)</f>
        <v>#VALUE!</v>
      </c>
      <c r="L443" s="154" t="e">
        <f>L$369*(Calculations!$T78/Calculations!$Q$5)</f>
        <v>#VALUE!</v>
      </c>
      <c r="M443" s="154" t="e">
        <f>M$369*(Calculations!$T78/Calculations!$Q$5)</f>
        <v>#VALUE!</v>
      </c>
      <c r="N443" s="154" t="e">
        <f>N$369*(Calculations!$T78/Calculations!$Q$5)</f>
        <v>#VALUE!</v>
      </c>
      <c r="O443" s="154" t="e">
        <f>O$369*(Calculations!$T78/Calculations!$Q$5)</f>
        <v>#VALUE!</v>
      </c>
      <c r="P443" s="154" t="e">
        <f>P$369*(Calculations!$T78/Calculations!$Q$5)</f>
        <v>#VALUE!</v>
      </c>
      <c r="Q443" s="154" t="e">
        <f>Q$369*(Calculations!$T78/Calculations!$Q$5)</f>
        <v>#VALUE!</v>
      </c>
    </row>
    <row r="444" spans="3:17" x14ac:dyDescent="0.35">
      <c r="C444" s="120">
        <v>74</v>
      </c>
      <c r="E444" s="8" t="str">
        <f t="shared" si="42"/>
        <v/>
      </c>
      <c r="F444" s="154" t="e">
        <f>F$369*(Calculations!$T79/Calculations!$Q$5)</f>
        <v>#VALUE!</v>
      </c>
      <c r="G444" s="154" t="e">
        <f>G$369*(Calculations!$T79/Calculations!$Q$5)</f>
        <v>#VALUE!</v>
      </c>
      <c r="H444" s="154" t="e">
        <f>H$369*(Calculations!$T79/Calculations!$Q$5)</f>
        <v>#VALUE!</v>
      </c>
      <c r="I444" s="154" t="e">
        <f>I$369*(Calculations!$T79/Calculations!$Q$5)</f>
        <v>#VALUE!</v>
      </c>
      <c r="J444" s="154" t="e">
        <f>J$369*(Calculations!$T79/Calculations!$Q$5)</f>
        <v>#VALUE!</v>
      </c>
      <c r="K444" s="154" t="e">
        <f>K$369*(Calculations!$T79/Calculations!$Q$5)</f>
        <v>#VALUE!</v>
      </c>
      <c r="L444" s="154" t="e">
        <f>L$369*(Calculations!$T79/Calculations!$Q$5)</f>
        <v>#VALUE!</v>
      </c>
      <c r="M444" s="154" t="e">
        <f>M$369*(Calculations!$T79/Calculations!$Q$5)</f>
        <v>#VALUE!</v>
      </c>
      <c r="N444" s="154" t="e">
        <f>N$369*(Calculations!$T79/Calculations!$Q$5)</f>
        <v>#VALUE!</v>
      </c>
      <c r="O444" s="154" t="e">
        <f>O$369*(Calculations!$T79/Calculations!$Q$5)</f>
        <v>#VALUE!</v>
      </c>
      <c r="P444" s="154" t="e">
        <f>P$369*(Calculations!$T79/Calculations!$Q$5)</f>
        <v>#VALUE!</v>
      </c>
      <c r="Q444" s="154" t="e">
        <f>Q$369*(Calculations!$T79/Calculations!$Q$5)</f>
        <v>#VALUE!</v>
      </c>
    </row>
    <row r="445" spans="3:17" x14ac:dyDescent="0.35">
      <c r="C445" s="120">
        <v>75</v>
      </c>
      <c r="E445" s="8" t="str">
        <f t="shared" si="42"/>
        <v/>
      </c>
      <c r="F445" s="154" t="e">
        <f>F$369*(Calculations!$T80/Calculations!$Q$5)</f>
        <v>#VALUE!</v>
      </c>
      <c r="G445" s="154" t="e">
        <f>G$369*(Calculations!$T80/Calculations!$Q$5)</f>
        <v>#VALUE!</v>
      </c>
      <c r="H445" s="154" t="e">
        <f>H$369*(Calculations!$T80/Calculations!$Q$5)</f>
        <v>#VALUE!</v>
      </c>
      <c r="I445" s="154" t="e">
        <f>I$369*(Calculations!$T80/Calculations!$Q$5)</f>
        <v>#VALUE!</v>
      </c>
      <c r="J445" s="154" t="e">
        <f>J$369*(Calculations!$T80/Calculations!$Q$5)</f>
        <v>#VALUE!</v>
      </c>
      <c r="K445" s="154" t="e">
        <f>K$369*(Calculations!$T80/Calculations!$Q$5)</f>
        <v>#VALUE!</v>
      </c>
      <c r="L445" s="154" t="e">
        <f>L$369*(Calculations!$T80/Calculations!$Q$5)</f>
        <v>#VALUE!</v>
      </c>
      <c r="M445" s="154" t="e">
        <f>M$369*(Calculations!$T80/Calculations!$Q$5)</f>
        <v>#VALUE!</v>
      </c>
      <c r="N445" s="154" t="e">
        <f>N$369*(Calculations!$T80/Calculations!$Q$5)</f>
        <v>#VALUE!</v>
      </c>
      <c r="O445" s="154" t="e">
        <f>O$369*(Calculations!$T80/Calculations!$Q$5)</f>
        <v>#VALUE!</v>
      </c>
      <c r="P445" s="154" t="e">
        <f>P$369*(Calculations!$T80/Calculations!$Q$5)</f>
        <v>#VALUE!</v>
      </c>
      <c r="Q445" s="154" t="e">
        <f>Q$369*(Calculations!$T80/Calculations!$Q$5)</f>
        <v>#VALUE!</v>
      </c>
    </row>
    <row r="446" spans="3:17" x14ac:dyDescent="0.35">
      <c r="C446" s="120">
        <v>76</v>
      </c>
      <c r="E446" s="8" t="str">
        <f t="shared" si="42"/>
        <v/>
      </c>
      <c r="F446" s="154" t="e">
        <f>F$369*(Calculations!$T81/Calculations!$Q$5)</f>
        <v>#VALUE!</v>
      </c>
      <c r="G446" s="154" t="e">
        <f>G$369*(Calculations!$T81/Calculations!$Q$5)</f>
        <v>#VALUE!</v>
      </c>
      <c r="H446" s="154" t="e">
        <f>H$369*(Calculations!$T81/Calculations!$Q$5)</f>
        <v>#VALUE!</v>
      </c>
      <c r="I446" s="154" t="e">
        <f>I$369*(Calculations!$T81/Calculations!$Q$5)</f>
        <v>#VALUE!</v>
      </c>
      <c r="J446" s="154" t="e">
        <f>J$369*(Calculations!$T81/Calculations!$Q$5)</f>
        <v>#VALUE!</v>
      </c>
      <c r="K446" s="154" t="e">
        <f>K$369*(Calculations!$T81/Calculations!$Q$5)</f>
        <v>#VALUE!</v>
      </c>
      <c r="L446" s="154" t="e">
        <f>L$369*(Calculations!$T81/Calculations!$Q$5)</f>
        <v>#VALUE!</v>
      </c>
      <c r="M446" s="154" t="e">
        <f>M$369*(Calculations!$T81/Calculations!$Q$5)</f>
        <v>#VALUE!</v>
      </c>
      <c r="N446" s="154" t="e">
        <f>N$369*(Calculations!$T81/Calculations!$Q$5)</f>
        <v>#VALUE!</v>
      </c>
      <c r="O446" s="154" t="e">
        <f>O$369*(Calculations!$T81/Calculations!$Q$5)</f>
        <v>#VALUE!</v>
      </c>
      <c r="P446" s="154" t="e">
        <f>P$369*(Calculations!$T81/Calculations!$Q$5)</f>
        <v>#VALUE!</v>
      </c>
      <c r="Q446" s="154" t="e">
        <f>Q$369*(Calculations!$T81/Calculations!$Q$5)</f>
        <v>#VALUE!</v>
      </c>
    </row>
    <row r="447" spans="3:17" x14ac:dyDescent="0.35">
      <c r="C447" s="120">
        <v>77</v>
      </c>
      <c r="E447" s="8" t="str">
        <f t="shared" si="42"/>
        <v/>
      </c>
      <c r="F447" s="154" t="e">
        <f>F$369*(Calculations!$T82/Calculations!$Q$5)</f>
        <v>#VALUE!</v>
      </c>
      <c r="G447" s="154" t="e">
        <f>G$369*(Calculations!$T82/Calculations!$Q$5)</f>
        <v>#VALUE!</v>
      </c>
      <c r="H447" s="154" t="e">
        <f>H$369*(Calculations!$T82/Calculations!$Q$5)</f>
        <v>#VALUE!</v>
      </c>
      <c r="I447" s="154" t="e">
        <f>I$369*(Calculations!$T82/Calculations!$Q$5)</f>
        <v>#VALUE!</v>
      </c>
      <c r="J447" s="154" t="e">
        <f>J$369*(Calculations!$T82/Calculations!$Q$5)</f>
        <v>#VALUE!</v>
      </c>
      <c r="K447" s="154" t="e">
        <f>K$369*(Calculations!$T82/Calculations!$Q$5)</f>
        <v>#VALUE!</v>
      </c>
      <c r="L447" s="154" t="e">
        <f>L$369*(Calculations!$T82/Calculations!$Q$5)</f>
        <v>#VALUE!</v>
      </c>
      <c r="M447" s="154" t="e">
        <f>M$369*(Calculations!$T82/Calculations!$Q$5)</f>
        <v>#VALUE!</v>
      </c>
      <c r="N447" s="154" t="e">
        <f>N$369*(Calculations!$T82/Calculations!$Q$5)</f>
        <v>#VALUE!</v>
      </c>
      <c r="O447" s="154" t="e">
        <f>O$369*(Calculations!$T82/Calculations!$Q$5)</f>
        <v>#VALUE!</v>
      </c>
      <c r="P447" s="154" t="e">
        <f>P$369*(Calculations!$T82/Calculations!$Q$5)</f>
        <v>#VALUE!</v>
      </c>
      <c r="Q447" s="154" t="e">
        <f>Q$369*(Calculations!$T82/Calculations!$Q$5)</f>
        <v>#VALUE!</v>
      </c>
    </row>
    <row r="448" spans="3:17" x14ac:dyDescent="0.35">
      <c r="C448" s="120">
        <v>78</v>
      </c>
      <c r="E448" s="8" t="str">
        <f t="shared" si="42"/>
        <v/>
      </c>
      <c r="F448" s="154" t="e">
        <f>F$369*(Calculations!$T83/Calculations!$Q$5)</f>
        <v>#VALUE!</v>
      </c>
      <c r="G448" s="154" t="e">
        <f>G$369*(Calculations!$T83/Calculations!$Q$5)</f>
        <v>#VALUE!</v>
      </c>
      <c r="H448" s="154" t="e">
        <f>H$369*(Calculations!$T83/Calculations!$Q$5)</f>
        <v>#VALUE!</v>
      </c>
      <c r="I448" s="154" t="e">
        <f>I$369*(Calculations!$T83/Calculations!$Q$5)</f>
        <v>#VALUE!</v>
      </c>
      <c r="J448" s="154" t="e">
        <f>J$369*(Calculations!$T83/Calculations!$Q$5)</f>
        <v>#VALUE!</v>
      </c>
      <c r="K448" s="154" t="e">
        <f>K$369*(Calculations!$T83/Calculations!$Q$5)</f>
        <v>#VALUE!</v>
      </c>
      <c r="L448" s="154" t="e">
        <f>L$369*(Calculations!$T83/Calculations!$Q$5)</f>
        <v>#VALUE!</v>
      </c>
      <c r="M448" s="154" t="e">
        <f>M$369*(Calculations!$T83/Calculations!$Q$5)</f>
        <v>#VALUE!</v>
      </c>
      <c r="N448" s="154" t="e">
        <f>N$369*(Calculations!$T83/Calculations!$Q$5)</f>
        <v>#VALUE!</v>
      </c>
      <c r="O448" s="154" t="e">
        <f>O$369*(Calculations!$T83/Calculations!$Q$5)</f>
        <v>#VALUE!</v>
      </c>
      <c r="P448" s="154" t="e">
        <f>P$369*(Calculations!$T83/Calculations!$Q$5)</f>
        <v>#VALUE!</v>
      </c>
      <c r="Q448" s="154" t="e">
        <f>Q$369*(Calculations!$T83/Calculations!$Q$5)</f>
        <v>#VALUE!</v>
      </c>
    </row>
    <row r="449" spans="3:17" x14ac:dyDescent="0.35">
      <c r="C449" s="120">
        <v>79</v>
      </c>
      <c r="E449" s="8" t="str">
        <f t="shared" si="42"/>
        <v/>
      </c>
      <c r="F449" s="154" t="e">
        <f>F$369*(Calculations!$T84/Calculations!$Q$5)</f>
        <v>#VALUE!</v>
      </c>
      <c r="G449" s="154" t="e">
        <f>G$369*(Calculations!$T84/Calculations!$Q$5)</f>
        <v>#VALUE!</v>
      </c>
      <c r="H449" s="154" t="e">
        <f>H$369*(Calculations!$T84/Calculations!$Q$5)</f>
        <v>#VALUE!</v>
      </c>
      <c r="I449" s="154" t="e">
        <f>I$369*(Calculations!$T84/Calculations!$Q$5)</f>
        <v>#VALUE!</v>
      </c>
      <c r="J449" s="154" t="e">
        <f>J$369*(Calculations!$T84/Calculations!$Q$5)</f>
        <v>#VALUE!</v>
      </c>
      <c r="K449" s="154" t="e">
        <f>K$369*(Calculations!$T84/Calculations!$Q$5)</f>
        <v>#VALUE!</v>
      </c>
      <c r="L449" s="154" t="e">
        <f>L$369*(Calculations!$T84/Calculations!$Q$5)</f>
        <v>#VALUE!</v>
      </c>
      <c r="M449" s="154" t="e">
        <f>M$369*(Calculations!$T84/Calculations!$Q$5)</f>
        <v>#VALUE!</v>
      </c>
      <c r="N449" s="154" t="e">
        <f>N$369*(Calculations!$T84/Calculations!$Q$5)</f>
        <v>#VALUE!</v>
      </c>
      <c r="O449" s="154" t="e">
        <f>O$369*(Calculations!$T84/Calculations!$Q$5)</f>
        <v>#VALUE!</v>
      </c>
      <c r="P449" s="154" t="e">
        <f>P$369*(Calculations!$T84/Calculations!$Q$5)</f>
        <v>#VALUE!</v>
      </c>
      <c r="Q449" s="154" t="e">
        <f>Q$369*(Calculations!$T84/Calculations!$Q$5)</f>
        <v>#VALUE!</v>
      </c>
    </row>
    <row r="450" spans="3:17" x14ac:dyDescent="0.35">
      <c r="C450" s="120">
        <v>80</v>
      </c>
      <c r="E450" s="8" t="str">
        <f t="shared" si="42"/>
        <v/>
      </c>
      <c r="F450" s="154" t="e">
        <f>F$369*(Calculations!$T85/Calculations!$Q$5)</f>
        <v>#VALUE!</v>
      </c>
      <c r="G450" s="154" t="e">
        <f>G$369*(Calculations!$T85/Calculations!$Q$5)</f>
        <v>#VALUE!</v>
      </c>
      <c r="H450" s="154" t="e">
        <f>H$369*(Calculations!$T85/Calculations!$Q$5)</f>
        <v>#VALUE!</v>
      </c>
      <c r="I450" s="154" t="e">
        <f>I$369*(Calculations!$T85/Calculations!$Q$5)</f>
        <v>#VALUE!</v>
      </c>
      <c r="J450" s="154" t="e">
        <f>J$369*(Calculations!$T85/Calculations!$Q$5)</f>
        <v>#VALUE!</v>
      </c>
      <c r="K450" s="154" t="e">
        <f>K$369*(Calculations!$T85/Calculations!$Q$5)</f>
        <v>#VALUE!</v>
      </c>
      <c r="L450" s="154" t="e">
        <f>L$369*(Calculations!$T85/Calculations!$Q$5)</f>
        <v>#VALUE!</v>
      </c>
      <c r="M450" s="154" t="e">
        <f>M$369*(Calculations!$T85/Calculations!$Q$5)</f>
        <v>#VALUE!</v>
      </c>
      <c r="N450" s="154" t="e">
        <f>N$369*(Calculations!$T85/Calculations!$Q$5)</f>
        <v>#VALUE!</v>
      </c>
      <c r="O450" s="154" t="e">
        <f>O$369*(Calculations!$T85/Calculations!$Q$5)</f>
        <v>#VALUE!</v>
      </c>
      <c r="P450" s="154" t="e">
        <f>P$369*(Calculations!$T85/Calculations!$Q$5)</f>
        <v>#VALUE!</v>
      </c>
      <c r="Q450" s="154" t="e">
        <f>Q$369*(Calculations!$T85/Calculations!$Q$5)</f>
        <v>#VALUE!</v>
      </c>
    </row>
    <row r="451" spans="3:17" x14ac:dyDescent="0.35">
      <c r="C451" s="120">
        <v>81</v>
      </c>
      <c r="E451" s="8" t="str">
        <f t="shared" si="42"/>
        <v/>
      </c>
      <c r="F451" s="154" t="e">
        <f>F$369*(Calculations!$T86/Calculations!$Q$5)</f>
        <v>#VALUE!</v>
      </c>
      <c r="G451" s="154" t="e">
        <f>G$369*(Calculations!$T86/Calculations!$Q$5)</f>
        <v>#VALUE!</v>
      </c>
      <c r="H451" s="154" t="e">
        <f>H$369*(Calculations!$T86/Calculations!$Q$5)</f>
        <v>#VALUE!</v>
      </c>
      <c r="I451" s="154" t="e">
        <f>I$369*(Calculations!$T86/Calculations!$Q$5)</f>
        <v>#VALUE!</v>
      </c>
      <c r="J451" s="154" t="e">
        <f>J$369*(Calculations!$T86/Calculations!$Q$5)</f>
        <v>#VALUE!</v>
      </c>
      <c r="K451" s="154" t="e">
        <f>K$369*(Calculations!$T86/Calculations!$Q$5)</f>
        <v>#VALUE!</v>
      </c>
      <c r="L451" s="154" t="e">
        <f>L$369*(Calculations!$T86/Calculations!$Q$5)</f>
        <v>#VALUE!</v>
      </c>
      <c r="M451" s="154" t="e">
        <f>M$369*(Calculations!$T86/Calculations!$Q$5)</f>
        <v>#VALUE!</v>
      </c>
      <c r="N451" s="154" t="e">
        <f>N$369*(Calculations!$T86/Calculations!$Q$5)</f>
        <v>#VALUE!</v>
      </c>
      <c r="O451" s="154" t="e">
        <f>O$369*(Calculations!$T86/Calculations!$Q$5)</f>
        <v>#VALUE!</v>
      </c>
      <c r="P451" s="154" t="e">
        <f>P$369*(Calculations!$T86/Calculations!$Q$5)</f>
        <v>#VALUE!</v>
      </c>
      <c r="Q451" s="154" t="e">
        <f>Q$369*(Calculations!$T86/Calculations!$Q$5)</f>
        <v>#VALUE!</v>
      </c>
    </row>
    <row r="452" spans="3:17" x14ac:dyDescent="0.35">
      <c r="C452" s="120">
        <v>82</v>
      </c>
      <c r="E452" s="8" t="str">
        <f t="shared" si="42"/>
        <v/>
      </c>
      <c r="F452" s="154" t="e">
        <f>F$369*(Calculations!$T87/Calculations!$Q$5)</f>
        <v>#VALUE!</v>
      </c>
      <c r="G452" s="154" t="e">
        <f>G$369*(Calculations!$T87/Calculations!$Q$5)</f>
        <v>#VALUE!</v>
      </c>
      <c r="H452" s="154" t="e">
        <f>H$369*(Calculations!$T87/Calculations!$Q$5)</f>
        <v>#VALUE!</v>
      </c>
      <c r="I452" s="154" t="e">
        <f>I$369*(Calculations!$T87/Calculations!$Q$5)</f>
        <v>#VALUE!</v>
      </c>
      <c r="J452" s="154" t="e">
        <f>J$369*(Calculations!$T87/Calculations!$Q$5)</f>
        <v>#VALUE!</v>
      </c>
      <c r="K452" s="154" t="e">
        <f>K$369*(Calculations!$T87/Calculations!$Q$5)</f>
        <v>#VALUE!</v>
      </c>
      <c r="L452" s="154" t="e">
        <f>L$369*(Calculations!$T87/Calculations!$Q$5)</f>
        <v>#VALUE!</v>
      </c>
      <c r="M452" s="154" t="e">
        <f>M$369*(Calculations!$T87/Calculations!$Q$5)</f>
        <v>#VALUE!</v>
      </c>
      <c r="N452" s="154" t="e">
        <f>N$369*(Calculations!$T87/Calculations!$Q$5)</f>
        <v>#VALUE!</v>
      </c>
      <c r="O452" s="154" t="e">
        <f>O$369*(Calculations!$T87/Calculations!$Q$5)</f>
        <v>#VALUE!</v>
      </c>
      <c r="P452" s="154" t="e">
        <f>P$369*(Calculations!$T87/Calculations!$Q$5)</f>
        <v>#VALUE!</v>
      </c>
      <c r="Q452" s="154" t="e">
        <f>Q$369*(Calculations!$T87/Calculations!$Q$5)</f>
        <v>#VALUE!</v>
      </c>
    </row>
    <row r="453" spans="3:17" x14ac:dyDescent="0.35">
      <c r="C453" s="120">
        <v>83</v>
      </c>
      <c r="E453" s="8" t="str">
        <f t="shared" si="42"/>
        <v/>
      </c>
      <c r="F453" s="154" t="e">
        <f>F$369*(Calculations!$T88/Calculations!$Q$5)</f>
        <v>#VALUE!</v>
      </c>
      <c r="G453" s="154" t="e">
        <f>G$369*(Calculations!$T88/Calculations!$Q$5)</f>
        <v>#VALUE!</v>
      </c>
      <c r="H453" s="154" t="e">
        <f>H$369*(Calculations!$T88/Calculations!$Q$5)</f>
        <v>#VALUE!</v>
      </c>
      <c r="I453" s="154" t="e">
        <f>I$369*(Calculations!$T88/Calculations!$Q$5)</f>
        <v>#VALUE!</v>
      </c>
      <c r="J453" s="154" t="e">
        <f>J$369*(Calculations!$T88/Calculations!$Q$5)</f>
        <v>#VALUE!</v>
      </c>
      <c r="K453" s="154" t="e">
        <f>K$369*(Calculations!$T88/Calculations!$Q$5)</f>
        <v>#VALUE!</v>
      </c>
      <c r="L453" s="154" t="e">
        <f>L$369*(Calculations!$T88/Calculations!$Q$5)</f>
        <v>#VALUE!</v>
      </c>
      <c r="M453" s="154" t="e">
        <f>M$369*(Calculations!$T88/Calculations!$Q$5)</f>
        <v>#VALUE!</v>
      </c>
      <c r="N453" s="154" t="e">
        <f>N$369*(Calculations!$T88/Calculations!$Q$5)</f>
        <v>#VALUE!</v>
      </c>
      <c r="O453" s="154" t="e">
        <f>O$369*(Calculations!$T88/Calculations!$Q$5)</f>
        <v>#VALUE!</v>
      </c>
      <c r="P453" s="154" t="e">
        <f>P$369*(Calculations!$T88/Calculations!$Q$5)</f>
        <v>#VALUE!</v>
      </c>
      <c r="Q453" s="154" t="e">
        <f>Q$369*(Calculations!$T88/Calculations!$Q$5)</f>
        <v>#VALUE!</v>
      </c>
    </row>
    <row r="454" spans="3:17" x14ac:dyDescent="0.35">
      <c r="C454" s="120">
        <v>84</v>
      </c>
      <c r="E454" s="8" t="str">
        <f t="shared" si="42"/>
        <v/>
      </c>
      <c r="F454" s="154" t="e">
        <f>F$369*(Calculations!$T89/Calculations!$Q$5)</f>
        <v>#VALUE!</v>
      </c>
      <c r="G454" s="154" t="e">
        <f>G$369*(Calculations!$T89/Calculations!$Q$5)</f>
        <v>#VALUE!</v>
      </c>
      <c r="H454" s="154" t="e">
        <f>H$369*(Calculations!$T89/Calculations!$Q$5)</f>
        <v>#VALUE!</v>
      </c>
      <c r="I454" s="154" t="e">
        <f>I$369*(Calculations!$T89/Calculations!$Q$5)</f>
        <v>#VALUE!</v>
      </c>
      <c r="J454" s="154" t="e">
        <f>J$369*(Calculations!$T89/Calculations!$Q$5)</f>
        <v>#VALUE!</v>
      </c>
      <c r="K454" s="154" t="e">
        <f>K$369*(Calculations!$T89/Calculations!$Q$5)</f>
        <v>#VALUE!</v>
      </c>
      <c r="L454" s="154" t="e">
        <f>L$369*(Calculations!$T89/Calculations!$Q$5)</f>
        <v>#VALUE!</v>
      </c>
      <c r="M454" s="154" t="e">
        <f>M$369*(Calculations!$T89/Calculations!$Q$5)</f>
        <v>#VALUE!</v>
      </c>
      <c r="N454" s="154" t="e">
        <f>N$369*(Calculations!$T89/Calculations!$Q$5)</f>
        <v>#VALUE!</v>
      </c>
      <c r="O454" s="154" t="e">
        <f>O$369*(Calculations!$T89/Calculations!$Q$5)</f>
        <v>#VALUE!</v>
      </c>
      <c r="P454" s="154" t="e">
        <f>P$369*(Calculations!$T89/Calculations!$Q$5)</f>
        <v>#VALUE!</v>
      </c>
      <c r="Q454" s="154" t="e">
        <f>Q$369*(Calculations!$T89/Calculations!$Q$5)</f>
        <v>#VALUE!</v>
      </c>
    </row>
    <row r="455" spans="3:17" x14ac:dyDescent="0.35">
      <c r="C455" s="120">
        <v>85</v>
      </c>
      <c r="E455" s="8" t="str">
        <f t="shared" si="42"/>
        <v/>
      </c>
      <c r="F455" s="154" t="e">
        <f>F$369*(Calculations!$T90/Calculations!$Q$5)</f>
        <v>#VALUE!</v>
      </c>
      <c r="G455" s="154" t="e">
        <f>G$369*(Calculations!$T90/Calculations!$Q$5)</f>
        <v>#VALUE!</v>
      </c>
      <c r="H455" s="154" t="e">
        <f>H$369*(Calculations!$T90/Calculations!$Q$5)</f>
        <v>#VALUE!</v>
      </c>
      <c r="I455" s="154" t="e">
        <f>I$369*(Calculations!$T90/Calculations!$Q$5)</f>
        <v>#VALUE!</v>
      </c>
      <c r="J455" s="154" t="e">
        <f>J$369*(Calculations!$T90/Calculations!$Q$5)</f>
        <v>#VALUE!</v>
      </c>
      <c r="K455" s="154" t="e">
        <f>K$369*(Calculations!$T90/Calculations!$Q$5)</f>
        <v>#VALUE!</v>
      </c>
      <c r="L455" s="154" t="e">
        <f>L$369*(Calculations!$T90/Calculations!$Q$5)</f>
        <v>#VALUE!</v>
      </c>
      <c r="M455" s="154" t="e">
        <f>M$369*(Calculations!$T90/Calculations!$Q$5)</f>
        <v>#VALUE!</v>
      </c>
      <c r="N455" s="154" t="e">
        <f>N$369*(Calculations!$T90/Calculations!$Q$5)</f>
        <v>#VALUE!</v>
      </c>
      <c r="O455" s="154" t="e">
        <f>O$369*(Calculations!$T90/Calculations!$Q$5)</f>
        <v>#VALUE!</v>
      </c>
      <c r="P455" s="154" t="e">
        <f>P$369*(Calculations!$T90/Calculations!$Q$5)</f>
        <v>#VALUE!</v>
      </c>
      <c r="Q455" s="154" t="e">
        <f>Q$369*(Calculations!$T90/Calculations!$Q$5)</f>
        <v>#VALUE!</v>
      </c>
    </row>
    <row r="456" spans="3:17" x14ac:dyDescent="0.35">
      <c r="C456" s="120">
        <v>86</v>
      </c>
      <c r="E456" s="8" t="str">
        <f t="shared" si="42"/>
        <v/>
      </c>
      <c r="F456" s="154" t="e">
        <f>F$369*(Calculations!$T91/Calculations!$Q$5)</f>
        <v>#VALUE!</v>
      </c>
      <c r="G456" s="154" t="e">
        <f>G$369*(Calculations!$T91/Calculations!$Q$5)</f>
        <v>#VALUE!</v>
      </c>
      <c r="H456" s="154" t="e">
        <f>H$369*(Calculations!$T91/Calculations!$Q$5)</f>
        <v>#VALUE!</v>
      </c>
      <c r="I456" s="154" t="e">
        <f>I$369*(Calculations!$T91/Calculations!$Q$5)</f>
        <v>#VALUE!</v>
      </c>
      <c r="J456" s="154" t="e">
        <f>J$369*(Calculations!$T91/Calculations!$Q$5)</f>
        <v>#VALUE!</v>
      </c>
      <c r="K456" s="154" t="e">
        <f>K$369*(Calculations!$T91/Calculations!$Q$5)</f>
        <v>#VALUE!</v>
      </c>
      <c r="L456" s="154" t="e">
        <f>L$369*(Calculations!$T91/Calculations!$Q$5)</f>
        <v>#VALUE!</v>
      </c>
      <c r="M456" s="154" t="e">
        <f>M$369*(Calculations!$T91/Calculations!$Q$5)</f>
        <v>#VALUE!</v>
      </c>
      <c r="N456" s="154" t="e">
        <f>N$369*(Calculations!$T91/Calculations!$Q$5)</f>
        <v>#VALUE!</v>
      </c>
      <c r="O456" s="154" t="e">
        <f>O$369*(Calculations!$T91/Calculations!$Q$5)</f>
        <v>#VALUE!</v>
      </c>
      <c r="P456" s="154" t="e">
        <f>P$369*(Calculations!$T91/Calculations!$Q$5)</f>
        <v>#VALUE!</v>
      </c>
      <c r="Q456" s="154" t="e">
        <f>Q$369*(Calculations!$T91/Calculations!$Q$5)</f>
        <v>#VALUE!</v>
      </c>
    </row>
    <row r="457" spans="3:17" x14ac:dyDescent="0.35">
      <c r="C457" s="120">
        <v>87</v>
      </c>
      <c r="E457" s="8" t="str">
        <f t="shared" si="42"/>
        <v/>
      </c>
      <c r="F457" s="154" t="e">
        <f>F$369*(Calculations!$T92/Calculations!$Q$5)</f>
        <v>#VALUE!</v>
      </c>
      <c r="G457" s="154" t="e">
        <f>G$369*(Calculations!$T92/Calculations!$Q$5)</f>
        <v>#VALUE!</v>
      </c>
      <c r="H457" s="154" t="e">
        <f>H$369*(Calculations!$T92/Calculations!$Q$5)</f>
        <v>#VALUE!</v>
      </c>
      <c r="I457" s="154" t="e">
        <f>I$369*(Calculations!$T92/Calculations!$Q$5)</f>
        <v>#VALUE!</v>
      </c>
      <c r="J457" s="154" t="e">
        <f>J$369*(Calculations!$T92/Calculations!$Q$5)</f>
        <v>#VALUE!</v>
      </c>
      <c r="K457" s="154" t="e">
        <f>K$369*(Calculations!$T92/Calculations!$Q$5)</f>
        <v>#VALUE!</v>
      </c>
      <c r="L457" s="154" t="e">
        <f>L$369*(Calculations!$T92/Calculations!$Q$5)</f>
        <v>#VALUE!</v>
      </c>
      <c r="M457" s="154" t="e">
        <f>M$369*(Calculations!$T92/Calculations!$Q$5)</f>
        <v>#VALUE!</v>
      </c>
      <c r="N457" s="154" t="e">
        <f>N$369*(Calculations!$T92/Calculations!$Q$5)</f>
        <v>#VALUE!</v>
      </c>
      <c r="O457" s="154" t="e">
        <f>O$369*(Calculations!$T92/Calculations!$Q$5)</f>
        <v>#VALUE!</v>
      </c>
      <c r="P457" s="154" t="e">
        <f>P$369*(Calculations!$T92/Calculations!$Q$5)</f>
        <v>#VALUE!</v>
      </c>
      <c r="Q457" s="154" t="e">
        <f>Q$369*(Calculations!$T92/Calculations!$Q$5)</f>
        <v>#VALUE!</v>
      </c>
    </row>
    <row r="458" spans="3:17" x14ac:dyDescent="0.35">
      <c r="C458" s="120">
        <v>88</v>
      </c>
      <c r="E458" s="8" t="str">
        <f t="shared" si="42"/>
        <v/>
      </c>
      <c r="F458" s="154" t="e">
        <f>F$369*(Calculations!$T93/Calculations!$Q$5)</f>
        <v>#VALUE!</v>
      </c>
      <c r="G458" s="154" t="e">
        <f>G$369*(Calculations!$T93/Calculations!$Q$5)</f>
        <v>#VALUE!</v>
      </c>
      <c r="H458" s="154" t="e">
        <f>H$369*(Calculations!$T93/Calculations!$Q$5)</f>
        <v>#VALUE!</v>
      </c>
      <c r="I458" s="154" t="e">
        <f>I$369*(Calculations!$T93/Calculations!$Q$5)</f>
        <v>#VALUE!</v>
      </c>
      <c r="J458" s="154" t="e">
        <f>J$369*(Calculations!$T93/Calculations!$Q$5)</f>
        <v>#VALUE!</v>
      </c>
      <c r="K458" s="154" t="e">
        <f>K$369*(Calculations!$T93/Calculations!$Q$5)</f>
        <v>#VALUE!</v>
      </c>
      <c r="L458" s="154" t="e">
        <f>L$369*(Calculations!$T93/Calculations!$Q$5)</f>
        <v>#VALUE!</v>
      </c>
      <c r="M458" s="154" t="e">
        <f>M$369*(Calculations!$T93/Calculations!$Q$5)</f>
        <v>#VALUE!</v>
      </c>
      <c r="N458" s="154" t="e">
        <f>N$369*(Calculations!$T93/Calculations!$Q$5)</f>
        <v>#VALUE!</v>
      </c>
      <c r="O458" s="154" t="e">
        <f>O$369*(Calculations!$T93/Calculations!$Q$5)</f>
        <v>#VALUE!</v>
      </c>
      <c r="P458" s="154" t="e">
        <f>P$369*(Calculations!$T93/Calculations!$Q$5)</f>
        <v>#VALUE!</v>
      </c>
      <c r="Q458" s="154" t="e">
        <f>Q$369*(Calculations!$T93/Calculations!$Q$5)</f>
        <v>#VALUE!</v>
      </c>
    </row>
    <row r="459" spans="3:17" x14ac:dyDescent="0.35">
      <c r="C459" s="120">
        <v>89</v>
      </c>
      <c r="E459" s="8" t="str">
        <f t="shared" si="42"/>
        <v/>
      </c>
      <c r="F459" s="154" t="e">
        <f>F$369*(Calculations!$T94/Calculations!$Q$5)</f>
        <v>#VALUE!</v>
      </c>
      <c r="G459" s="154" t="e">
        <f>G$369*(Calculations!$T94/Calculations!$Q$5)</f>
        <v>#VALUE!</v>
      </c>
      <c r="H459" s="154" t="e">
        <f>H$369*(Calculations!$T94/Calculations!$Q$5)</f>
        <v>#VALUE!</v>
      </c>
      <c r="I459" s="154" t="e">
        <f>I$369*(Calculations!$T94/Calculations!$Q$5)</f>
        <v>#VALUE!</v>
      </c>
      <c r="J459" s="154" t="e">
        <f>J$369*(Calculations!$T94/Calculations!$Q$5)</f>
        <v>#VALUE!</v>
      </c>
      <c r="K459" s="154" t="e">
        <f>K$369*(Calculations!$T94/Calculations!$Q$5)</f>
        <v>#VALUE!</v>
      </c>
      <c r="L459" s="154" t="e">
        <f>L$369*(Calculations!$T94/Calculations!$Q$5)</f>
        <v>#VALUE!</v>
      </c>
      <c r="M459" s="154" t="e">
        <f>M$369*(Calculations!$T94/Calculations!$Q$5)</f>
        <v>#VALUE!</v>
      </c>
      <c r="N459" s="154" t="e">
        <f>N$369*(Calculations!$T94/Calculations!$Q$5)</f>
        <v>#VALUE!</v>
      </c>
      <c r="O459" s="154" t="e">
        <f>O$369*(Calculations!$T94/Calculations!$Q$5)</f>
        <v>#VALUE!</v>
      </c>
      <c r="P459" s="154" t="e">
        <f>P$369*(Calculations!$T94/Calculations!$Q$5)</f>
        <v>#VALUE!</v>
      </c>
      <c r="Q459" s="154" t="e">
        <f>Q$369*(Calculations!$T94/Calculations!$Q$5)</f>
        <v>#VALUE!</v>
      </c>
    </row>
    <row r="460" spans="3:17" x14ac:dyDescent="0.35">
      <c r="C460" s="120">
        <v>90</v>
      </c>
      <c r="E460" s="8" t="str">
        <f t="shared" si="42"/>
        <v/>
      </c>
      <c r="F460" s="154" t="e">
        <f>F$369*(Calculations!$T95/Calculations!$Q$5)</f>
        <v>#VALUE!</v>
      </c>
      <c r="G460" s="154" t="e">
        <f>G$369*(Calculations!$T95/Calculations!$Q$5)</f>
        <v>#VALUE!</v>
      </c>
      <c r="H460" s="154" t="e">
        <f>H$369*(Calculations!$T95/Calculations!$Q$5)</f>
        <v>#VALUE!</v>
      </c>
      <c r="I460" s="154" t="e">
        <f>I$369*(Calculations!$T95/Calculations!$Q$5)</f>
        <v>#VALUE!</v>
      </c>
      <c r="J460" s="154" t="e">
        <f>J$369*(Calculations!$T95/Calculations!$Q$5)</f>
        <v>#VALUE!</v>
      </c>
      <c r="K460" s="154" t="e">
        <f>K$369*(Calculations!$T95/Calculations!$Q$5)</f>
        <v>#VALUE!</v>
      </c>
      <c r="L460" s="154" t="e">
        <f>L$369*(Calculations!$T95/Calculations!$Q$5)</f>
        <v>#VALUE!</v>
      </c>
      <c r="M460" s="154" t="e">
        <f>M$369*(Calculations!$T95/Calculations!$Q$5)</f>
        <v>#VALUE!</v>
      </c>
      <c r="N460" s="154" t="e">
        <f>N$369*(Calculations!$T95/Calculations!$Q$5)</f>
        <v>#VALUE!</v>
      </c>
      <c r="O460" s="154" t="e">
        <f>O$369*(Calculations!$T95/Calculations!$Q$5)</f>
        <v>#VALUE!</v>
      </c>
      <c r="P460" s="154" t="e">
        <f>P$369*(Calculations!$T95/Calculations!$Q$5)</f>
        <v>#VALUE!</v>
      </c>
      <c r="Q460" s="154" t="e">
        <f>Q$369*(Calculations!$T95/Calculations!$Q$5)</f>
        <v>#VALUE!</v>
      </c>
    </row>
    <row r="461" spans="3:17" x14ac:dyDescent="0.35">
      <c r="C461" s="120">
        <v>91</v>
      </c>
      <c r="E461" s="8" t="str">
        <f t="shared" si="42"/>
        <v/>
      </c>
      <c r="F461" s="154" t="e">
        <f>F$369*(Calculations!$T96/Calculations!$Q$5)</f>
        <v>#VALUE!</v>
      </c>
      <c r="G461" s="154" t="e">
        <f>G$369*(Calculations!$T96/Calculations!$Q$5)</f>
        <v>#VALUE!</v>
      </c>
      <c r="H461" s="154" t="e">
        <f>H$369*(Calculations!$T96/Calculations!$Q$5)</f>
        <v>#VALUE!</v>
      </c>
      <c r="I461" s="154" t="e">
        <f>I$369*(Calculations!$T96/Calculations!$Q$5)</f>
        <v>#VALUE!</v>
      </c>
      <c r="J461" s="154" t="e">
        <f>J$369*(Calculations!$T96/Calculations!$Q$5)</f>
        <v>#VALUE!</v>
      </c>
      <c r="K461" s="154" t="e">
        <f>K$369*(Calculations!$T96/Calculations!$Q$5)</f>
        <v>#VALUE!</v>
      </c>
      <c r="L461" s="154" t="e">
        <f>L$369*(Calculations!$T96/Calculations!$Q$5)</f>
        <v>#VALUE!</v>
      </c>
      <c r="M461" s="154" t="e">
        <f>M$369*(Calculations!$T96/Calculations!$Q$5)</f>
        <v>#VALUE!</v>
      </c>
      <c r="N461" s="154" t="e">
        <f>N$369*(Calculations!$T96/Calculations!$Q$5)</f>
        <v>#VALUE!</v>
      </c>
      <c r="O461" s="154" t="e">
        <f>O$369*(Calculations!$T96/Calculations!$Q$5)</f>
        <v>#VALUE!</v>
      </c>
      <c r="P461" s="154" t="e">
        <f>P$369*(Calculations!$T96/Calculations!$Q$5)</f>
        <v>#VALUE!</v>
      </c>
      <c r="Q461" s="154" t="e">
        <f>Q$369*(Calculations!$T96/Calculations!$Q$5)</f>
        <v>#VALUE!</v>
      </c>
    </row>
    <row r="462" spans="3:17" x14ac:dyDescent="0.35">
      <c r="C462" s="120">
        <v>92</v>
      </c>
      <c r="E462" s="8" t="str">
        <f t="shared" si="42"/>
        <v/>
      </c>
      <c r="F462" s="154" t="e">
        <f>F$369*(Calculations!$T97/Calculations!$Q$5)</f>
        <v>#VALUE!</v>
      </c>
      <c r="G462" s="154" t="e">
        <f>G$369*(Calculations!$T97/Calculations!$Q$5)</f>
        <v>#VALUE!</v>
      </c>
      <c r="H462" s="154" t="e">
        <f>H$369*(Calculations!$T97/Calculations!$Q$5)</f>
        <v>#VALUE!</v>
      </c>
      <c r="I462" s="154" t="e">
        <f>I$369*(Calculations!$T97/Calculations!$Q$5)</f>
        <v>#VALUE!</v>
      </c>
      <c r="J462" s="154" t="e">
        <f>J$369*(Calculations!$T97/Calculations!$Q$5)</f>
        <v>#VALUE!</v>
      </c>
      <c r="K462" s="154" t="e">
        <f>K$369*(Calculations!$T97/Calculations!$Q$5)</f>
        <v>#VALUE!</v>
      </c>
      <c r="L462" s="154" t="e">
        <f>L$369*(Calculations!$T97/Calculations!$Q$5)</f>
        <v>#VALUE!</v>
      </c>
      <c r="M462" s="154" t="e">
        <f>M$369*(Calculations!$T97/Calculations!$Q$5)</f>
        <v>#VALUE!</v>
      </c>
      <c r="N462" s="154" t="e">
        <f>N$369*(Calculations!$T97/Calculations!$Q$5)</f>
        <v>#VALUE!</v>
      </c>
      <c r="O462" s="154" t="e">
        <f>O$369*(Calculations!$T97/Calculations!$Q$5)</f>
        <v>#VALUE!</v>
      </c>
      <c r="P462" s="154" t="e">
        <f>P$369*(Calculations!$T97/Calculations!$Q$5)</f>
        <v>#VALUE!</v>
      </c>
      <c r="Q462" s="154" t="e">
        <f>Q$369*(Calculations!$T97/Calculations!$Q$5)</f>
        <v>#VALUE!</v>
      </c>
    </row>
    <row r="463" spans="3:17" x14ac:dyDescent="0.35">
      <c r="C463" s="120">
        <v>93</v>
      </c>
      <c r="E463" s="8" t="str">
        <f t="shared" si="42"/>
        <v/>
      </c>
      <c r="F463" s="154" t="e">
        <f>F$369*(Calculations!$T98/Calculations!$Q$5)</f>
        <v>#VALUE!</v>
      </c>
      <c r="G463" s="154" t="e">
        <f>G$369*(Calculations!$T98/Calculations!$Q$5)</f>
        <v>#VALUE!</v>
      </c>
      <c r="H463" s="154" t="e">
        <f>H$369*(Calculations!$T98/Calculations!$Q$5)</f>
        <v>#VALUE!</v>
      </c>
      <c r="I463" s="154" t="e">
        <f>I$369*(Calculations!$T98/Calculations!$Q$5)</f>
        <v>#VALUE!</v>
      </c>
      <c r="J463" s="154" t="e">
        <f>J$369*(Calculations!$T98/Calculations!$Q$5)</f>
        <v>#VALUE!</v>
      </c>
      <c r="K463" s="154" t="e">
        <f>K$369*(Calculations!$T98/Calculations!$Q$5)</f>
        <v>#VALUE!</v>
      </c>
      <c r="L463" s="154" t="e">
        <f>L$369*(Calculations!$T98/Calculations!$Q$5)</f>
        <v>#VALUE!</v>
      </c>
      <c r="M463" s="154" t="e">
        <f>M$369*(Calculations!$T98/Calculations!$Q$5)</f>
        <v>#VALUE!</v>
      </c>
      <c r="N463" s="154" t="e">
        <f>N$369*(Calculations!$T98/Calculations!$Q$5)</f>
        <v>#VALUE!</v>
      </c>
      <c r="O463" s="154" t="e">
        <f>O$369*(Calculations!$T98/Calculations!$Q$5)</f>
        <v>#VALUE!</v>
      </c>
      <c r="P463" s="154" t="e">
        <f>P$369*(Calculations!$T98/Calculations!$Q$5)</f>
        <v>#VALUE!</v>
      </c>
      <c r="Q463" s="154" t="e">
        <f>Q$369*(Calculations!$T98/Calculations!$Q$5)</f>
        <v>#VALUE!</v>
      </c>
    </row>
    <row r="464" spans="3:17" x14ac:dyDescent="0.35">
      <c r="C464" s="120">
        <v>94</v>
      </c>
      <c r="E464" s="8" t="str">
        <f t="shared" si="42"/>
        <v/>
      </c>
      <c r="F464" s="154" t="e">
        <f>F$369*(Calculations!$T99/Calculations!$Q$5)</f>
        <v>#VALUE!</v>
      </c>
      <c r="G464" s="154" t="e">
        <f>G$369*(Calculations!$T99/Calculations!$Q$5)</f>
        <v>#VALUE!</v>
      </c>
      <c r="H464" s="154" t="e">
        <f>H$369*(Calculations!$T99/Calculations!$Q$5)</f>
        <v>#VALUE!</v>
      </c>
      <c r="I464" s="154" t="e">
        <f>I$369*(Calculations!$T99/Calculations!$Q$5)</f>
        <v>#VALUE!</v>
      </c>
      <c r="J464" s="154" t="e">
        <f>J$369*(Calculations!$T99/Calculations!$Q$5)</f>
        <v>#VALUE!</v>
      </c>
      <c r="K464" s="154" t="e">
        <f>K$369*(Calculations!$T99/Calculations!$Q$5)</f>
        <v>#VALUE!</v>
      </c>
      <c r="L464" s="154" t="e">
        <f>L$369*(Calculations!$T99/Calculations!$Q$5)</f>
        <v>#VALUE!</v>
      </c>
      <c r="M464" s="154" t="e">
        <f>M$369*(Calculations!$T99/Calculations!$Q$5)</f>
        <v>#VALUE!</v>
      </c>
      <c r="N464" s="154" t="e">
        <f>N$369*(Calculations!$T99/Calculations!$Q$5)</f>
        <v>#VALUE!</v>
      </c>
      <c r="O464" s="154" t="e">
        <f>O$369*(Calculations!$T99/Calculations!$Q$5)</f>
        <v>#VALUE!</v>
      </c>
      <c r="P464" s="154" t="e">
        <f>P$369*(Calculations!$T99/Calculations!$Q$5)</f>
        <v>#VALUE!</v>
      </c>
      <c r="Q464" s="154" t="e">
        <f>Q$369*(Calculations!$T99/Calculations!$Q$5)</f>
        <v>#VALUE!</v>
      </c>
    </row>
    <row r="465" spans="3:24" x14ac:dyDescent="0.35">
      <c r="C465" s="120">
        <v>95</v>
      </c>
      <c r="E465" s="8" t="str">
        <f t="shared" si="42"/>
        <v/>
      </c>
      <c r="F465" s="154" t="e">
        <f>F$369*(Calculations!$T100/Calculations!$Q$5)</f>
        <v>#VALUE!</v>
      </c>
      <c r="G465" s="154" t="e">
        <f>G$369*(Calculations!$T100/Calculations!$Q$5)</f>
        <v>#VALUE!</v>
      </c>
      <c r="H465" s="154" t="e">
        <f>H$369*(Calculations!$T100/Calculations!$Q$5)</f>
        <v>#VALUE!</v>
      </c>
      <c r="I465" s="154" t="e">
        <f>I$369*(Calculations!$T100/Calculations!$Q$5)</f>
        <v>#VALUE!</v>
      </c>
      <c r="J465" s="154" t="e">
        <f>J$369*(Calculations!$T100/Calculations!$Q$5)</f>
        <v>#VALUE!</v>
      </c>
      <c r="K465" s="154" t="e">
        <f>K$369*(Calculations!$T100/Calculations!$Q$5)</f>
        <v>#VALUE!</v>
      </c>
      <c r="L465" s="154" t="e">
        <f>L$369*(Calculations!$T100/Calculations!$Q$5)</f>
        <v>#VALUE!</v>
      </c>
      <c r="M465" s="154" t="e">
        <f>M$369*(Calculations!$T100/Calculations!$Q$5)</f>
        <v>#VALUE!</v>
      </c>
      <c r="N465" s="154" t="e">
        <f>N$369*(Calculations!$T100/Calculations!$Q$5)</f>
        <v>#VALUE!</v>
      </c>
      <c r="O465" s="154" t="e">
        <f>O$369*(Calculations!$T100/Calculations!$Q$5)</f>
        <v>#VALUE!</v>
      </c>
      <c r="P465" s="154" t="e">
        <f>P$369*(Calculations!$T100/Calculations!$Q$5)</f>
        <v>#VALUE!</v>
      </c>
      <c r="Q465" s="154" t="e">
        <f>Q$369*(Calculations!$T100/Calculations!$Q$5)</f>
        <v>#VALUE!</v>
      </c>
    </row>
    <row r="466" spans="3:24" x14ac:dyDescent="0.35">
      <c r="C466" s="120">
        <v>96</v>
      </c>
      <c r="E466" s="8" t="str">
        <f t="shared" si="42"/>
        <v/>
      </c>
      <c r="F466" s="154" t="e">
        <f>F$369*(Calculations!$T101/Calculations!$Q$5)</f>
        <v>#VALUE!</v>
      </c>
      <c r="G466" s="154" t="e">
        <f>G$369*(Calculations!$T101/Calculations!$Q$5)</f>
        <v>#VALUE!</v>
      </c>
      <c r="H466" s="154" t="e">
        <f>H$369*(Calculations!$T101/Calculations!$Q$5)</f>
        <v>#VALUE!</v>
      </c>
      <c r="I466" s="154" t="e">
        <f>I$369*(Calculations!$T101/Calculations!$Q$5)</f>
        <v>#VALUE!</v>
      </c>
      <c r="J466" s="154" t="e">
        <f>J$369*(Calculations!$T101/Calculations!$Q$5)</f>
        <v>#VALUE!</v>
      </c>
      <c r="K466" s="154" t="e">
        <f>K$369*(Calculations!$T101/Calculations!$Q$5)</f>
        <v>#VALUE!</v>
      </c>
      <c r="L466" s="154" t="e">
        <f>L$369*(Calculations!$T101/Calculations!$Q$5)</f>
        <v>#VALUE!</v>
      </c>
      <c r="M466" s="154" t="e">
        <f>M$369*(Calculations!$T101/Calculations!$Q$5)</f>
        <v>#VALUE!</v>
      </c>
      <c r="N466" s="154" t="e">
        <f>N$369*(Calculations!$T101/Calculations!$Q$5)</f>
        <v>#VALUE!</v>
      </c>
      <c r="O466" s="154" t="e">
        <f>O$369*(Calculations!$T101/Calculations!$Q$5)</f>
        <v>#VALUE!</v>
      </c>
      <c r="P466" s="154" t="e">
        <f>P$369*(Calculations!$T101/Calculations!$Q$5)</f>
        <v>#VALUE!</v>
      </c>
      <c r="Q466" s="154" t="e">
        <f>Q$369*(Calculations!$T101/Calculations!$Q$5)</f>
        <v>#VALUE!</v>
      </c>
    </row>
    <row r="467" spans="3:24" x14ac:dyDescent="0.35">
      <c r="C467" s="120">
        <v>97</v>
      </c>
      <c r="E467" s="8" t="str">
        <f t="shared" ref="E467:E469" si="43">E245</f>
        <v/>
      </c>
      <c r="F467" s="154" t="e">
        <f>F$369*(Calculations!$T102/Calculations!$Q$5)</f>
        <v>#VALUE!</v>
      </c>
      <c r="G467" s="154" t="e">
        <f>G$369*(Calculations!$T102/Calculations!$Q$5)</f>
        <v>#VALUE!</v>
      </c>
      <c r="H467" s="154" t="e">
        <f>H$369*(Calculations!$T102/Calculations!$Q$5)</f>
        <v>#VALUE!</v>
      </c>
      <c r="I467" s="154" t="e">
        <f>I$369*(Calculations!$T102/Calculations!$Q$5)</f>
        <v>#VALUE!</v>
      </c>
      <c r="J467" s="154" t="e">
        <f>J$369*(Calculations!$T102/Calculations!$Q$5)</f>
        <v>#VALUE!</v>
      </c>
      <c r="K467" s="154" t="e">
        <f>K$369*(Calculations!$T102/Calculations!$Q$5)</f>
        <v>#VALUE!</v>
      </c>
      <c r="L467" s="154" t="e">
        <f>L$369*(Calculations!$T102/Calculations!$Q$5)</f>
        <v>#VALUE!</v>
      </c>
      <c r="M467" s="154" t="e">
        <f>M$369*(Calculations!$T102/Calculations!$Q$5)</f>
        <v>#VALUE!</v>
      </c>
      <c r="N467" s="154" t="e">
        <f>N$369*(Calculations!$T102/Calculations!$Q$5)</f>
        <v>#VALUE!</v>
      </c>
      <c r="O467" s="154" t="e">
        <f>O$369*(Calculations!$T102/Calculations!$Q$5)</f>
        <v>#VALUE!</v>
      </c>
      <c r="P467" s="154" t="e">
        <f>P$369*(Calculations!$T102/Calculations!$Q$5)</f>
        <v>#VALUE!</v>
      </c>
      <c r="Q467" s="154" t="e">
        <f>Q$369*(Calculations!$T102/Calculations!$Q$5)</f>
        <v>#VALUE!</v>
      </c>
    </row>
    <row r="468" spans="3:24" x14ac:dyDescent="0.35">
      <c r="C468" s="120">
        <v>98</v>
      </c>
      <c r="E468" s="8" t="str">
        <f t="shared" si="43"/>
        <v/>
      </c>
      <c r="F468" s="154" t="e">
        <f>F$369*(Calculations!$T103/Calculations!$Q$5)</f>
        <v>#VALUE!</v>
      </c>
      <c r="G468" s="154" t="e">
        <f>G$369*(Calculations!$T103/Calculations!$Q$5)</f>
        <v>#VALUE!</v>
      </c>
      <c r="H468" s="154" t="e">
        <f>H$369*(Calculations!$T103/Calculations!$Q$5)</f>
        <v>#VALUE!</v>
      </c>
      <c r="I468" s="154" t="e">
        <f>I$369*(Calculations!$T103/Calculations!$Q$5)</f>
        <v>#VALUE!</v>
      </c>
      <c r="J468" s="154" t="e">
        <f>J$369*(Calculations!$T103/Calculations!$Q$5)</f>
        <v>#VALUE!</v>
      </c>
      <c r="K468" s="154" t="e">
        <f>K$369*(Calculations!$T103/Calculations!$Q$5)</f>
        <v>#VALUE!</v>
      </c>
      <c r="L468" s="154" t="e">
        <f>L$369*(Calculations!$T103/Calculations!$Q$5)</f>
        <v>#VALUE!</v>
      </c>
      <c r="M468" s="154" t="e">
        <f>M$369*(Calculations!$T103/Calculations!$Q$5)</f>
        <v>#VALUE!</v>
      </c>
      <c r="N468" s="154" t="e">
        <f>N$369*(Calculations!$T103/Calculations!$Q$5)</f>
        <v>#VALUE!</v>
      </c>
      <c r="O468" s="154" t="e">
        <f>O$369*(Calculations!$T103/Calculations!$Q$5)</f>
        <v>#VALUE!</v>
      </c>
      <c r="P468" s="154" t="e">
        <f>P$369*(Calculations!$T103/Calculations!$Q$5)</f>
        <v>#VALUE!</v>
      </c>
      <c r="Q468" s="154" t="e">
        <f>Q$369*(Calculations!$T103/Calculations!$Q$5)</f>
        <v>#VALUE!</v>
      </c>
    </row>
    <row r="469" spans="3:24" x14ac:dyDescent="0.35">
      <c r="C469" s="120">
        <v>99</v>
      </c>
      <c r="E469" s="8" t="str">
        <f t="shared" si="43"/>
        <v/>
      </c>
      <c r="F469" s="154" t="e">
        <f>F$369*(Calculations!$T104/Calculations!$Q$5)</f>
        <v>#VALUE!</v>
      </c>
      <c r="G469" s="154" t="e">
        <f>G$369*(Calculations!$T104/Calculations!$Q$5)</f>
        <v>#VALUE!</v>
      </c>
      <c r="H469" s="154" t="e">
        <f>H$369*(Calculations!$T104/Calculations!$Q$5)</f>
        <v>#VALUE!</v>
      </c>
      <c r="I469" s="154" t="e">
        <f>I$369*(Calculations!$T104/Calculations!$Q$5)</f>
        <v>#VALUE!</v>
      </c>
      <c r="J469" s="154" t="e">
        <f>J$369*(Calculations!$T104/Calculations!$Q$5)</f>
        <v>#VALUE!</v>
      </c>
      <c r="K469" s="154" t="e">
        <f>K$369*(Calculations!$T104/Calculations!$Q$5)</f>
        <v>#VALUE!</v>
      </c>
      <c r="L469" s="154" t="e">
        <f>L$369*(Calculations!$T104/Calculations!$Q$5)</f>
        <v>#VALUE!</v>
      </c>
      <c r="M469" s="154" t="e">
        <f>M$369*(Calculations!$T104/Calculations!$Q$5)</f>
        <v>#VALUE!</v>
      </c>
      <c r="N469" s="154" t="e">
        <f>N$369*(Calculations!$T104/Calculations!$Q$5)</f>
        <v>#VALUE!</v>
      </c>
      <c r="O469" s="154" t="e">
        <f>O$369*(Calculations!$T104/Calculations!$Q$5)</f>
        <v>#VALUE!</v>
      </c>
      <c r="P469" s="154" t="e">
        <f>P$369*(Calculations!$T104/Calculations!$Q$5)</f>
        <v>#VALUE!</v>
      </c>
      <c r="Q469" s="154" t="e">
        <f>Q$369*(Calculations!$T104/Calculations!$Q$5)</f>
        <v>#VALUE!</v>
      </c>
    </row>
    <row r="473" spans="3:24" ht="18.5" x14ac:dyDescent="0.45">
      <c r="C473" s="137">
        <v>4</v>
      </c>
      <c r="D473" s="8" t="s">
        <v>321</v>
      </c>
      <c r="E473" s="8"/>
      <c r="F473" s="8"/>
      <c r="G473" s="8"/>
      <c r="H473" s="8"/>
      <c r="I473" s="8"/>
      <c r="J473" s="8"/>
      <c r="K473" s="8"/>
      <c r="L473" s="8"/>
      <c r="M473" s="8"/>
      <c r="N473" s="8"/>
      <c r="O473" s="8"/>
      <c r="P473" s="8"/>
      <c r="Q473" s="8"/>
      <c r="R473" s="2"/>
      <c r="S473" s="2"/>
    </row>
    <row r="474" spans="3:24" x14ac:dyDescent="0.35">
      <c r="D474" s="24" t="s">
        <v>324</v>
      </c>
      <c r="E474" s="2"/>
      <c r="F474" s="2"/>
      <c r="G474" s="2"/>
      <c r="H474" s="2"/>
      <c r="I474" s="2"/>
      <c r="J474" s="2"/>
      <c r="K474" s="2"/>
      <c r="L474" s="2"/>
      <c r="M474" s="2"/>
      <c r="N474" s="2"/>
      <c r="O474" s="2"/>
      <c r="P474" s="2"/>
      <c r="Q474" s="2"/>
      <c r="R474" s="8"/>
      <c r="S474" s="8"/>
    </row>
    <row r="475" spans="3:24" x14ac:dyDescent="0.35">
      <c r="D475" s="8" t="s">
        <v>311</v>
      </c>
      <c r="E475" s="5"/>
      <c r="F475" s="36">
        <f t="shared" ref="F475:Q475" si="44">F369/$T131</f>
        <v>0.66691330623675427</v>
      </c>
      <c r="G475" s="36">
        <f t="shared" si="44"/>
        <v>0.61538461538461542</v>
      </c>
      <c r="H475" s="36">
        <f t="shared" si="44"/>
        <v>0.66691330623675427</v>
      </c>
      <c r="I475" s="36">
        <f t="shared" si="44"/>
        <v>0.80769230769230771</v>
      </c>
      <c r="J475" s="36">
        <f t="shared" si="44"/>
        <v>1</v>
      </c>
      <c r="K475" s="36">
        <f t="shared" si="44"/>
        <v>1.1923076923076923</v>
      </c>
      <c r="L475" s="36">
        <f t="shared" si="44"/>
        <v>1.3330866937632457</v>
      </c>
      <c r="M475" s="36">
        <f t="shared" si="44"/>
        <v>1.3846153846153846</v>
      </c>
      <c r="N475" s="36">
        <f t="shared" si="44"/>
        <v>1.3330866937632457</v>
      </c>
      <c r="O475" s="36">
        <f t="shared" si="44"/>
        <v>1.1923076923076923</v>
      </c>
      <c r="P475" s="36">
        <f t="shared" si="44"/>
        <v>1</v>
      </c>
      <c r="Q475" s="36">
        <f t="shared" si="44"/>
        <v>0.80769230769230771</v>
      </c>
      <c r="R475" s="2"/>
      <c r="S475" s="2"/>
    </row>
    <row r="476" spans="3:24" x14ac:dyDescent="0.35">
      <c r="D476" s="8"/>
      <c r="E476" s="8"/>
      <c r="F476" s="8"/>
      <c r="G476" s="28"/>
      <c r="H476" s="28"/>
      <c r="I476" s="28"/>
      <c r="J476" s="28"/>
      <c r="K476" s="28"/>
      <c r="L476" s="28"/>
      <c r="M476" s="28"/>
      <c r="N476" s="28"/>
      <c r="O476" s="28"/>
      <c r="P476" s="28"/>
      <c r="Q476" s="28"/>
      <c r="R476" s="5"/>
      <c r="S476" s="77"/>
      <c r="T476" s="8" t="s">
        <v>312</v>
      </c>
    </row>
    <row r="477" spans="3:24" x14ac:dyDescent="0.35">
      <c r="D477" s="8"/>
      <c r="E477" s="8"/>
      <c r="F477" s="8"/>
      <c r="G477" s="76"/>
      <c r="H477" s="76"/>
      <c r="I477" s="76"/>
      <c r="J477" s="76"/>
      <c r="K477" s="76"/>
      <c r="L477" s="76"/>
      <c r="M477" s="76"/>
      <c r="N477" s="76"/>
      <c r="O477" s="76"/>
      <c r="P477" s="76"/>
      <c r="Q477" s="76"/>
      <c r="R477" s="8"/>
      <c r="S477" s="8"/>
      <c r="W477" s="2"/>
      <c r="X477" s="2"/>
    </row>
    <row r="478" spans="3:24" x14ac:dyDescent="0.35">
      <c r="D478" s="18"/>
      <c r="E478" s="6"/>
      <c r="F478" s="6"/>
      <c r="G478" s="6"/>
      <c r="H478" s="6"/>
      <c r="I478" s="6"/>
      <c r="J478" s="6"/>
      <c r="K478" s="6"/>
      <c r="L478" s="6"/>
      <c r="M478" s="6"/>
      <c r="N478" s="6"/>
      <c r="O478" s="6"/>
      <c r="P478" s="6"/>
      <c r="Q478" s="6"/>
      <c r="R478" s="75"/>
      <c r="S478" s="6"/>
      <c r="U478" s="74" t="s">
        <v>325</v>
      </c>
    </row>
    <row r="479" spans="3:24" x14ac:dyDescent="0.35">
      <c r="D479" s="25">
        <f>Calculations!D5*Burden!F$17</f>
        <v>844797.08000000007</v>
      </c>
      <c r="E479" s="8" t="str">
        <f>Calculations!E147</f>
        <v>National</v>
      </c>
      <c r="F479" s="25">
        <f>$R$479/12*F475</f>
        <v>22103.978434349952</v>
      </c>
      <c r="G479" s="25">
        <f t="shared" ref="G479:Q479" si="45">$R$479/12*G475</f>
        <v>20396.126663070969</v>
      </c>
      <c r="H479" s="25">
        <f t="shared" si="45"/>
        <v>22103.978434349952</v>
      </c>
      <c r="I479" s="25">
        <f t="shared" si="45"/>
        <v>26769.916245280649</v>
      </c>
      <c r="J479" s="25">
        <f t="shared" si="45"/>
        <v>33143.705827490325</v>
      </c>
      <c r="K479" s="25">
        <f t="shared" si="45"/>
        <v>39517.495409700001</v>
      </c>
      <c r="L479" s="25">
        <f t="shared" si="45"/>
        <v>44183.433220630701</v>
      </c>
      <c r="M479" s="25">
        <f t="shared" si="45"/>
        <v>45891.284991909677</v>
      </c>
      <c r="N479" s="25">
        <f t="shared" si="45"/>
        <v>44183.433220630701</v>
      </c>
      <c r="O479" s="25">
        <f t="shared" si="45"/>
        <v>39517.495409700001</v>
      </c>
      <c r="P479" s="25">
        <f t="shared" si="45"/>
        <v>33143.705827490325</v>
      </c>
      <c r="Q479" s="25">
        <f t="shared" si="45"/>
        <v>26769.916245280649</v>
      </c>
      <c r="R479" s="25">
        <f>D479*AVERAGE(Calculations!F369:Q369)/100*(Burden!F18+1)</f>
        <v>397724.4699298839</v>
      </c>
      <c r="S479" s="28"/>
      <c r="U479" s="30">
        <f>SUM(F479:Q479)</f>
        <v>397724.46992988384</v>
      </c>
    </row>
    <row r="480" spans="3:24" x14ac:dyDescent="0.35">
      <c r="C480" s="3" t="s">
        <v>256</v>
      </c>
      <c r="E480" s="26" t="str">
        <f>Calculations!E148</f>
        <v xml:space="preserve">Admin </v>
      </c>
      <c r="F480" s="255" t="s">
        <v>65</v>
      </c>
      <c r="G480" s="255" t="s">
        <v>66</v>
      </c>
      <c r="H480" s="255" t="s">
        <v>67</v>
      </c>
      <c r="I480" s="255" t="s">
        <v>68</v>
      </c>
      <c r="J480" s="255" t="s">
        <v>69</v>
      </c>
      <c r="K480" s="255" t="s">
        <v>70</v>
      </c>
      <c r="L480" s="255" t="s">
        <v>71</v>
      </c>
      <c r="M480" s="255" t="s">
        <v>72</v>
      </c>
      <c r="N480" s="255" t="s">
        <v>73</v>
      </c>
      <c r="O480" s="255" t="s">
        <v>74</v>
      </c>
      <c r="P480" s="255" t="s">
        <v>75</v>
      </c>
      <c r="Q480" s="256" t="s">
        <v>76</v>
      </c>
      <c r="R480" s="8" t="s">
        <v>315</v>
      </c>
      <c r="S480" s="8"/>
      <c r="U480" s="30">
        <f t="shared" ref="U480" si="46">SUM(F480:Q480)</f>
        <v>0</v>
      </c>
    </row>
    <row r="481" spans="2:22" x14ac:dyDescent="0.35">
      <c r="B481" s="120">
        <v>1</v>
      </c>
      <c r="C481" s="8"/>
      <c r="D481" s="25" t="e">
        <f>Calculations!D6*Burden!F$17</f>
        <v>#VALUE!</v>
      </c>
      <c r="E481" s="8" t="str">
        <f>Calculations!E149</f>
        <v/>
      </c>
      <c r="F481" s="25" t="e">
        <f>$R$481/12*F475</f>
        <v>#VALUE!</v>
      </c>
      <c r="G481" s="25" t="e">
        <f t="shared" ref="G481:Q481" si="47">$R$481/12*G475</f>
        <v>#VALUE!</v>
      </c>
      <c r="H481" s="25" t="e">
        <f t="shared" si="47"/>
        <v>#VALUE!</v>
      </c>
      <c r="I481" s="25" t="e">
        <f t="shared" si="47"/>
        <v>#VALUE!</v>
      </c>
      <c r="J481" s="25" t="e">
        <f t="shared" si="47"/>
        <v>#VALUE!</v>
      </c>
      <c r="K481" s="25" t="e">
        <f t="shared" si="47"/>
        <v>#VALUE!</v>
      </c>
      <c r="L481" s="25" t="e">
        <f t="shared" si="47"/>
        <v>#VALUE!</v>
      </c>
      <c r="M481" s="25" t="e">
        <f t="shared" si="47"/>
        <v>#VALUE!</v>
      </c>
      <c r="N481" s="25" t="e">
        <f t="shared" si="47"/>
        <v>#VALUE!</v>
      </c>
      <c r="O481" s="25" t="e">
        <f t="shared" si="47"/>
        <v>#VALUE!</v>
      </c>
      <c r="P481" s="25" t="e">
        <f t="shared" si="47"/>
        <v>#VALUE!</v>
      </c>
      <c r="Q481" s="25" t="e">
        <f t="shared" si="47"/>
        <v>#VALUE!</v>
      </c>
      <c r="R481" s="25" t="e">
        <f>D481*AVERAGE(F371:Q371)/100*(Burden!$F$21+1)</f>
        <v>#VALUE!</v>
      </c>
      <c r="S481" s="28"/>
      <c r="U481" s="30" t="e">
        <f>SUM(F481:Q481)</f>
        <v>#VALUE!</v>
      </c>
    </row>
    <row r="482" spans="2:22" x14ac:dyDescent="0.35">
      <c r="B482" s="120">
        <v>2</v>
      </c>
      <c r="D482" s="25">
        <f>Calculations!D7*Burden!F$17</f>
        <v>53619.7068</v>
      </c>
      <c r="E482" s="8" t="str">
        <f>Calculations!E150</f>
        <v>Badakhshan</v>
      </c>
      <c r="F482" s="25">
        <f>$R$482/12*F475</f>
        <v>393.69621062566523</v>
      </c>
      <c r="G482" s="25">
        <f t="shared" ref="G482:Q482" si="48">$R$482/12*G475</f>
        <v>363.27748882588355</v>
      </c>
      <c r="H482" s="25">
        <f t="shared" si="48"/>
        <v>393.69621062566523</v>
      </c>
      <c r="I482" s="25">
        <f t="shared" si="48"/>
        <v>476.80170408397214</v>
      </c>
      <c r="J482" s="25">
        <f t="shared" si="48"/>
        <v>590.32591934206073</v>
      </c>
      <c r="K482" s="25">
        <f t="shared" si="48"/>
        <v>703.85013460014932</v>
      </c>
      <c r="L482" s="25">
        <f t="shared" si="48"/>
        <v>786.95562805845623</v>
      </c>
      <c r="M482" s="25">
        <f t="shared" si="48"/>
        <v>817.37434985823791</v>
      </c>
      <c r="N482" s="25">
        <f t="shared" si="48"/>
        <v>786.95562805845623</v>
      </c>
      <c r="O482" s="25">
        <f t="shared" si="48"/>
        <v>703.85013460014932</v>
      </c>
      <c r="P482" s="25">
        <f t="shared" si="48"/>
        <v>590.32591934206073</v>
      </c>
      <c r="Q482" s="25">
        <f t="shared" si="48"/>
        <v>476.80170408397214</v>
      </c>
      <c r="R482" s="25">
        <f>D482*AVERAGE(F372:Q372)/100*(Burden!$F$21+1)</f>
        <v>7083.9110321047292</v>
      </c>
      <c r="S482" s="28"/>
      <c r="T482" s="8"/>
      <c r="U482" s="30">
        <f t="shared" ref="U482:U545" si="49">SUM(F482:Q482)</f>
        <v>7083.9110321047292</v>
      </c>
      <c r="V482" s="8"/>
    </row>
    <row r="483" spans="2:22" x14ac:dyDescent="0.35">
      <c r="B483" s="120">
        <v>3</v>
      </c>
      <c r="D483" s="25">
        <f>Calculations!D8*Burden!F$17</f>
        <v>30856.122000000003</v>
      </c>
      <c r="E483" s="8" t="str">
        <f>Calculations!E151</f>
        <v>Badghis</v>
      </c>
      <c r="F483" s="25">
        <f>$R483/12*F$475</f>
        <v>226.16545161605842</v>
      </c>
      <c r="G483" s="25">
        <f t="shared" ref="G483:Q498" si="50">$R483/12*G$475</f>
        <v>208.69090203251619</v>
      </c>
      <c r="H483" s="25">
        <f t="shared" si="50"/>
        <v>226.16545161605842</v>
      </c>
      <c r="I483" s="25">
        <f t="shared" si="50"/>
        <v>273.90680891767749</v>
      </c>
      <c r="J483" s="25">
        <f t="shared" si="50"/>
        <v>339.1227158028388</v>
      </c>
      <c r="K483" s="25">
        <f t="shared" si="50"/>
        <v>404.3386226880001</v>
      </c>
      <c r="L483" s="25">
        <f t="shared" si="50"/>
        <v>452.07997998961918</v>
      </c>
      <c r="M483" s="25">
        <f t="shared" si="50"/>
        <v>469.5545295731614</v>
      </c>
      <c r="N483" s="25">
        <f t="shared" si="50"/>
        <v>452.07997998961918</v>
      </c>
      <c r="O483" s="25">
        <f t="shared" si="50"/>
        <v>404.3386226880001</v>
      </c>
      <c r="P483" s="25">
        <f t="shared" si="50"/>
        <v>339.1227158028388</v>
      </c>
      <c r="Q483" s="25">
        <f t="shared" si="50"/>
        <v>273.90680891767749</v>
      </c>
      <c r="R483" s="25">
        <f>D483*AVERAGE(F373:Q373)/100*(Burden!$F$21+1)</f>
        <v>4069.4725896340656</v>
      </c>
      <c r="S483" s="28"/>
      <c r="T483" s="8"/>
      <c r="U483" s="30">
        <f t="shared" si="49"/>
        <v>4069.4725896340651</v>
      </c>
      <c r="V483" s="8"/>
    </row>
    <row r="484" spans="2:22" x14ac:dyDescent="0.35">
      <c r="B484" s="120">
        <v>4</v>
      </c>
      <c r="D484" s="25">
        <f>Calculations!D9*Burden!F$17</f>
        <v>56730.502800000002</v>
      </c>
      <c r="E484" s="8" t="str">
        <f>Calculations!E152</f>
        <v>Baghlan</v>
      </c>
      <c r="F484" s="25">
        <f t="shared" ref="F484:Q515" si="51">$R484/12*F$475</f>
        <v>357.01006714555842</v>
      </c>
      <c r="G484" s="25">
        <f t="shared" si="50"/>
        <v>329.42588010204167</v>
      </c>
      <c r="H484" s="25">
        <f t="shared" si="50"/>
        <v>357.01006714555842</v>
      </c>
      <c r="I484" s="25">
        <f t="shared" si="50"/>
        <v>432.37146763392968</v>
      </c>
      <c r="J484" s="25">
        <f t="shared" si="50"/>
        <v>535.31705516581769</v>
      </c>
      <c r="K484" s="25">
        <f t="shared" si="50"/>
        <v>638.2626426977057</v>
      </c>
      <c r="L484" s="25">
        <f t="shared" si="50"/>
        <v>713.62404318607696</v>
      </c>
      <c r="M484" s="25">
        <f t="shared" si="50"/>
        <v>741.20823022959371</v>
      </c>
      <c r="N484" s="25">
        <f t="shared" si="50"/>
        <v>713.62404318607696</v>
      </c>
      <c r="O484" s="25">
        <f t="shared" si="50"/>
        <v>638.2626426977057</v>
      </c>
      <c r="P484" s="25">
        <f t="shared" si="50"/>
        <v>535.31705516581769</v>
      </c>
      <c r="Q484" s="25">
        <f t="shared" si="50"/>
        <v>432.37146763392968</v>
      </c>
      <c r="R484" s="25">
        <f>D484*AVERAGE(F374:Q374)/100*(Burden!$F$21+1)</f>
        <v>6423.8046619898123</v>
      </c>
      <c r="S484" s="28"/>
      <c r="T484" s="8"/>
      <c r="U484" s="30">
        <f t="shared" si="49"/>
        <v>6423.8046619898123</v>
      </c>
      <c r="V484" s="8"/>
    </row>
    <row r="485" spans="2:22" x14ac:dyDescent="0.35">
      <c r="B485" s="120">
        <v>5</v>
      </c>
      <c r="D485" s="25">
        <f>Calculations!D10*Burden!F$17</f>
        <v>82841.911200000002</v>
      </c>
      <c r="E485" s="8" t="str">
        <f>Calculations!E153</f>
        <v>Balkh</v>
      </c>
      <c r="F485" s="25">
        <f t="shared" si="51"/>
        <v>265.21720868103563</v>
      </c>
      <c r="G485" s="25">
        <f t="shared" si="50"/>
        <v>244.72534650496328</v>
      </c>
      <c r="H485" s="25">
        <f t="shared" si="50"/>
        <v>265.21720868103563</v>
      </c>
      <c r="I485" s="25">
        <f t="shared" si="50"/>
        <v>321.20201728776431</v>
      </c>
      <c r="J485" s="25">
        <f t="shared" si="50"/>
        <v>397.67868807056533</v>
      </c>
      <c r="K485" s="25">
        <f t="shared" si="50"/>
        <v>474.15535885336635</v>
      </c>
      <c r="L485" s="25">
        <f t="shared" si="50"/>
        <v>530.14016746009509</v>
      </c>
      <c r="M485" s="25">
        <f t="shared" si="50"/>
        <v>550.63202963616732</v>
      </c>
      <c r="N485" s="25">
        <f t="shared" si="50"/>
        <v>530.14016746009509</v>
      </c>
      <c r="O485" s="25">
        <f t="shared" si="50"/>
        <v>474.15535885336635</v>
      </c>
      <c r="P485" s="25">
        <f t="shared" si="50"/>
        <v>397.67868807056533</v>
      </c>
      <c r="Q485" s="25">
        <f t="shared" si="50"/>
        <v>321.20201728776431</v>
      </c>
      <c r="R485" s="25">
        <f>D485*AVERAGE(F375:Q375)/100*(Burden!$F$21+1)</f>
        <v>4772.1442568467837</v>
      </c>
      <c r="S485" s="28"/>
      <c r="T485" s="8"/>
      <c r="U485" s="30">
        <f t="shared" si="49"/>
        <v>4772.1442568467837</v>
      </c>
      <c r="V485" s="8"/>
    </row>
    <row r="486" spans="2:22" x14ac:dyDescent="0.35">
      <c r="B486" s="120">
        <v>6</v>
      </c>
      <c r="D486" s="25">
        <f>Calculations!D11*Burden!F$17</f>
        <v>27823.5396</v>
      </c>
      <c r="E486" s="8" t="str">
        <f>Calculations!E154</f>
        <v>Bamyan</v>
      </c>
      <c r="F486" s="25">
        <f t="shared" si="51"/>
        <v>86.97846993605458</v>
      </c>
      <c r="G486" s="25">
        <f t="shared" si="50"/>
        <v>80.258126157914489</v>
      </c>
      <c r="H486" s="25">
        <f t="shared" si="50"/>
        <v>86.97846993605458</v>
      </c>
      <c r="I486" s="25">
        <f t="shared" si="50"/>
        <v>105.33879058226276</v>
      </c>
      <c r="J486" s="25">
        <f t="shared" si="50"/>
        <v>130.41945500661103</v>
      </c>
      <c r="K486" s="25">
        <f t="shared" si="50"/>
        <v>155.5001194309593</v>
      </c>
      <c r="L486" s="25">
        <f t="shared" si="50"/>
        <v>173.86044007716748</v>
      </c>
      <c r="M486" s="25">
        <f t="shared" si="50"/>
        <v>180.58078385530757</v>
      </c>
      <c r="N486" s="25">
        <f t="shared" si="50"/>
        <v>173.86044007716748</v>
      </c>
      <c r="O486" s="25">
        <f t="shared" si="50"/>
        <v>155.5001194309593</v>
      </c>
      <c r="P486" s="25">
        <f t="shared" si="50"/>
        <v>130.41945500661103</v>
      </c>
      <c r="Q486" s="25">
        <f t="shared" si="50"/>
        <v>105.33879058226276</v>
      </c>
      <c r="R486" s="25">
        <f>D486*AVERAGE(F376:Q376)/100*(Burden!$F$21+1)</f>
        <v>1565.0334600793324</v>
      </c>
      <c r="S486" s="28"/>
      <c r="T486" s="8"/>
      <c r="U486" s="30">
        <f t="shared" si="49"/>
        <v>1565.0334600793324</v>
      </c>
      <c r="V486" s="8"/>
    </row>
    <row r="487" spans="2:22" x14ac:dyDescent="0.35">
      <c r="B487" s="120">
        <v>7</v>
      </c>
      <c r="D487" s="25">
        <f>Calculations!D12*Burden!F$17</f>
        <v>28652.493599999998</v>
      </c>
      <c r="E487" s="8" t="str">
        <f>Calculations!E155</f>
        <v>Dykundi</v>
      </c>
      <c r="F487" s="25">
        <f t="shared" si="51"/>
        <v>81.026298227210361</v>
      </c>
      <c r="G487" s="25">
        <f t="shared" si="50"/>
        <v>74.765845731813698</v>
      </c>
      <c r="H487" s="25">
        <f t="shared" si="50"/>
        <v>81.026298227210361</v>
      </c>
      <c r="I487" s="25">
        <f t="shared" si="50"/>
        <v>98.130172523005484</v>
      </c>
      <c r="J487" s="25">
        <f t="shared" si="50"/>
        <v>121.49449931419726</v>
      </c>
      <c r="K487" s="25">
        <f t="shared" si="50"/>
        <v>144.85882610538903</v>
      </c>
      <c r="L487" s="25">
        <f t="shared" si="50"/>
        <v>161.96270040118415</v>
      </c>
      <c r="M487" s="25">
        <f t="shared" si="50"/>
        <v>168.22315289658081</v>
      </c>
      <c r="N487" s="25">
        <f t="shared" si="50"/>
        <v>161.96270040118415</v>
      </c>
      <c r="O487" s="25">
        <f t="shared" si="50"/>
        <v>144.85882610538903</v>
      </c>
      <c r="P487" s="25">
        <f t="shared" si="50"/>
        <v>121.49449931419726</v>
      </c>
      <c r="Q487" s="25">
        <f t="shared" si="50"/>
        <v>98.130172523005484</v>
      </c>
      <c r="R487" s="25">
        <f>D487*AVERAGE(F377:Q377)/100*(Burden!$F$21+1)</f>
        <v>1457.9339917703671</v>
      </c>
      <c r="S487" s="28"/>
      <c r="T487" s="8"/>
      <c r="U487" s="30">
        <f t="shared" si="49"/>
        <v>1457.9339917703671</v>
      </c>
      <c r="V487" s="8"/>
    </row>
    <row r="488" spans="2:22" x14ac:dyDescent="0.35">
      <c r="B488" s="120">
        <v>8</v>
      </c>
      <c r="D488" s="25">
        <f>Calculations!D13*Burden!F$17</f>
        <v>31577.547599999998</v>
      </c>
      <c r="E488" s="8" t="str">
        <f>Calculations!E156</f>
        <v>Farah</v>
      </c>
      <c r="F488" s="25">
        <f t="shared" si="51"/>
        <v>112.23699477635199</v>
      </c>
      <c r="G488" s="25">
        <f t="shared" si="50"/>
        <v>103.56506492892045</v>
      </c>
      <c r="H488" s="25">
        <f t="shared" si="50"/>
        <v>112.23699477635199</v>
      </c>
      <c r="I488" s="25">
        <f t="shared" si="50"/>
        <v>135.92914771920809</v>
      </c>
      <c r="J488" s="25">
        <f t="shared" si="50"/>
        <v>168.29323050949571</v>
      </c>
      <c r="K488" s="25">
        <f t="shared" si="50"/>
        <v>200.65731329978334</v>
      </c>
      <c r="L488" s="25">
        <f t="shared" si="50"/>
        <v>224.34946624263944</v>
      </c>
      <c r="M488" s="25">
        <f t="shared" si="50"/>
        <v>233.02139609007099</v>
      </c>
      <c r="N488" s="25">
        <f t="shared" si="50"/>
        <v>224.34946624263944</v>
      </c>
      <c r="O488" s="25">
        <f t="shared" si="50"/>
        <v>200.65731329978334</v>
      </c>
      <c r="P488" s="25">
        <f t="shared" si="50"/>
        <v>168.29323050949571</v>
      </c>
      <c r="Q488" s="25">
        <f t="shared" si="50"/>
        <v>135.92914771920809</v>
      </c>
      <c r="R488" s="25">
        <f>D488*AVERAGE(F378:Q378)/100*(Burden!$F$21+1)</f>
        <v>2019.5187661139485</v>
      </c>
      <c r="S488" s="28"/>
      <c r="T488" s="8"/>
      <c r="U488" s="30">
        <f t="shared" si="49"/>
        <v>2019.5187661139485</v>
      </c>
      <c r="V488" s="8"/>
    </row>
    <row r="489" spans="2:22" x14ac:dyDescent="0.35">
      <c r="B489" s="120">
        <v>9</v>
      </c>
      <c r="D489" s="25">
        <f>Calculations!D14*Burden!F$17</f>
        <v>62138.502</v>
      </c>
      <c r="E489" s="8" t="str">
        <f>Calculations!E157</f>
        <v>Faryab</v>
      </c>
      <c r="F489" s="25">
        <f t="shared" si="51"/>
        <v>218.80200577046128</v>
      </c>
      <c r="G489" s="25">
        <f t="shared" si="50"/>
        <v>201.89638879185577</v>
      </c>
      <c r="H489" s="25">
        <f t="shared" si="50"/>
        <v>218.80200577046128</v>
      </c>
      <c r="I489" s="25">
        <f t="shared" si="50"/>
        <v>264.98901028931073</v>
      </c>
      <c r="J489" s="25">
        <f t="shared" si="50"/>
        <v>328.08163178676563</v>
      </c>
      <c r="K489" s="25">
        <f t="shared" si="50"/>
        <v>391.17425328422053</v>
      </c>
      <c r="L489" s="25">
        <f t="shared" si="50"/>
        <v>437.36125780306998</v>
      </c>
      <c r="M489" s="25">
        <f t="shared" si="50"/>
        <v>454.26687478167548</v>
      </c>
      <c r="N489" s="25">
        <f t="shared" si="50"/>
        <v>437.36125780306998</v>
      </c>
      <c r="O489" s="25">
        <f t="shared" si="50"/>
        <v>391.17425328422053</v>
      </c>
      <c r="P489" s="25">
        <f t="shared" si="50"/>
        <v>328.08163178676563</v>
      </c>
      <c r="Q489" s="25">
        <f t="shared" si="50"/>
        <v>264.98901028931073</v>
      </c>
      <c r="R489" s="25">
        <f>D489*AVERAGE(F379:Q379)/100*(Burden!$F$21+1)</f>
        <v>3936.9795814411877</v>
      </c>
      <c r="S489" s="28"/>
      <c r="T489" s="8"/>
      <c r="U489" s="30">
        <f t="shared" si="49"/>
        <v>3936.9795814411882</v>
      </c>
      <c r="V489" s="8"/>
    </row>
    <row r="490" spans="2:22" x14ac:dyDescent="0.35">
      <c r="B490" s="120">
        <v>10</v>
      </c>
      <c r="D490" s="25">
        <f>Calculations!D15*Burden!F$17</f>
        <v>76461.811199999996</v>
      </c>
      <c r="E490" s="8" t="str">
        <f>Calculations!E158</f>
        <v>Ghazni</v>
      </c>
      <c r="F490" s="25">
        <f t="shared" si="51"/>
        <v>1296.0186277477251</v>
      </c>
      <c r="G490" s="25">
        <f t="shared" si="50"/>
        <v>1195.8824592483099</v>
      </c>
      <c r="H490" s="25">
        <f t="shared" si="50"/>
        <v>1296.0186277477251</v>
      </c>
      <c r="I490" s="25">
        <f t="shared" si="50"/>
        <v>1569.5957277634066</v>
      </c>
      <c r="J490" s="25">
        <f t="shared" si="50"/>
        <v>1943.3089962785034</v>
      </c>
      <c r="K490" s="25">
        <f t="shared" si="50"/>
        <v>2317.0222647936002</v>
      </c>
      <c r="L490" s="25">
        <f t="shared" si="50"/>
        <v>2590.5993648092817</v>
      </c>
      <c r="M490" s="25">
        <f t="shared" si="50"/>
        <v>2690.7355333086971</v>
      </c>
      <c r="N490" s="25">
        <f t="shared" si="50"/>
        <v>2590.5993648092817</v>
      </c>
      <c r="O490" s="25">
        <f t="shared" si="50"/>
        <v>2317.0222647936002</v>
      </c>
      <c r="P490" s="25">
        <f t="shared" si="50"/>
        <v>1943.3089962785034</v>
      </c>
      <c r="Q490" s="25">
        <f t="shared" si="50"/>
        <v>1569.5957277634066</v>
      </c>
      <c r="R490" s="25">
        <f>D490*AVERAGE(F380:Q380)/100*(Burden!$F$21+1)</f>
        <v>23319.707955342041</v>
      </c>
      <c r="S490" s="28"/>
      <c r="T490" s="8"/>
      <c r="U490" s="30">
        <f t="shared" si="49"/>
        <v>23319.707955342041</v>
      </c>
      <c r="V490" s="8"/>
    </row>
    <row r="491" spans="2:22" x14ac:dyDescent="0.35">
      <c r="B491" s="120">
        <v>11</v>
      </c>
      <c r="D491" s="25">
        <f>Calculations!D16*Burden!F$17</f>
        <v>42941.163600000007</v>
      </c>
      <c r="E491" s="8" t="str">
        <f>Calculations!E159</f>
        <v>Ghor</v>
      </c>
      <c r="F491" s="25">
        <f t="shared" si="51"/>
        <v>826.20541569017473</v>
      </c>
      <c r="G491" s="25">
        <f t="shared" si="50"/>
        <v>762.36910736144512</v>
      </c>
      <c r="H491" s="25">
        <f t="shared" si="50"/>
        <v>826.20541569017473</v>
      </c>
      <c r="I491" s="25">
        <f t="shared" si="50"/>
        <v>1000.6094534118968</v>
      </c>
      <c r="J491" s="25">
        <f t="shared" si="50"/>
        <v>1238.8497994623483</v>
      </c>
      <c r="K491" s="25">
        <f t="shared" si="50"/>
        <v>1477.0901455127998</v>
      </c>
      <c r="L491" s="25">
        <f t="shared" si="50"/>
        <v>1651.4941832345219</v>
      </c>
      <c r="M491" s="25">
        <f t="shared" si="50"/>
        <v>1715.3304915632514</v>
      </c>
      <c r="N491" s="25">
        <f t="shared" si="50"/>
        <v>1651.4941832345219</v>
      </c>
      <c r="O491" s="25">
        <f t="shared" si="50"/>
        <v>1477.0901455127998</v>
      </c>
      <c r="P491" s="25">
        <f t="shared" si="50"/>
        <v>1238.8497994623483</v>
      </c>
      <c r="Q491" s="25">
        <f t="shared" si="50"/>
        <v>1000.6094534118968</v>
      </c>
      <c r="R491" s="25">
        <f>D491*AVERAGE(F381:Q381)/100*(Burden!$F$21+1)</f>
        <v>14866.197593548181</v>
      </c>
      <c r="S491" s="28"/>
      <c r="T491" s="8"/>
      <c r="U491" s="30">
        <f t="shared" si="49"/>
        <v>14866.197593548179</v>
      </c>
      <c r="V491" s="8"/>
    </row>
    <row r="492" spans="2:22" x14ac:dyDescent="0.35">
      <c r="B492" s="120">
        <v>12</v>
      </c>
      <c r="D492" s="25">
        <f>Calculations!D17*Burden!F$17</f>
        <v>57542.504399999998</v>
      </c>
      <c r="E492" s="8" t="str">
        <f>Calculations!E160</f>
        <v>Helmand</v>
      </c>
      <c r="F492" s="25">
        <f t="shared" si="51"/>
        <v>421.76805285981902</v>
      </c>
      <c r="G492" s="25">
        <f t="shared" si="50"/>
        <v>389.1803755652129</v>
      </c>
      <c r="H492" s="25">
        <f t="shared" si="50"/>
        <v>421.76805285981902</v>
      </c>
      <c r="I492" s="25">
        <f t="shared" si="50"/>
        <v>510.79924292934191</v>
      </c>
      <c r="J492" s="25">
        <f t="shared" si="50"/>
        <v>632.41811029347093</v>
      </c>
      <c r="K492" s="25">
        <f t="shared" si="50"/>
        <v>754.03697765759989</v>
      </c>
      <c r="L492" s="25">
        <f t="shared" si="50"/>
        <v>843.06816772712284</v>
      </c>
      <c r="M492" s="25">
        <f t="shared" si="50"/>
        <v>875.65584502172896</v>
      </c>
      <c r="N492" s="25">
        <f t="shared" si="50"/>
        <v>843.06816772712284</v>
      </c>
      <c r="O492" s="25">
        <f t="shared" si="50"/>
        <v>754.03697765759989</v>
      </c>
      <c r="P492" s="25">
        <f t="shared" si="50"/>
        <v>632.41811029347093</v>
      </c>
      <c r="Q492" s="25">
        <f t="shared" si="50"/>
        <v>510.79924292934191</v>
      </c>
      <c r="R492" s="25">
        <f>D492*AVERAGE(F382:Q382)/100*(Burden!$F$21+1)</f>
        <v>7589.0173235216516</v>
      </c>
      <c r="S492" s="28"/>
      <c r="T492" s="8"/>
      <c r="U492" s="30">
        <f t="shared" si="49"/>
        <v>7589.0173235216507</v>
      </c>
      <c r="V492" s="8"/>
    </row>
    <row r="493" spans="2:22" x14ac:dyDescent="0.35">
      <c r="B493" s="120">
        <v>13</v>
      </c>
      <c r="D493" s="25">
        <f>Calculations!D18*Burden!F$17</f>
        <v>118013.6124</v>
      </c>
      <c r="E493" s="8" t="str">
        <f>Calculations!E161</f>
        <v>Hirat</v>
      </c>
      <c r="F493" s="25">
        <f t="shared" si="51"/>
        <v>973.12705687544008</v>
      </c>
      <c r="G493" s="25">
        <f t="shared" si="50"/>
        <v>897.93892851654186</v>
      </c>
      <c r="H493" s="25">
        <f t="shared" si="50"/>
        <v>973.12705687544008</v>
      </c>
      <c r="I493" s="25">
        <f t="shared" si="50"/>
        <v>1178.5448436779611</v>
      </c>
      <c r="J493" s="25">
        <f t="shared" si="50"/>
        <v>1459.1507588393804</v>
      </c>
      <c r="K493" s="25">
        <f t="shared" si="50"/>
        <v>1739.7566740007996</v>
      </c>
      <c r="L493" s="25">
        <f t="shared" si="50"/>
        <v>1945.1744608033207</v>
      </c>
      <c r="M493" s="25">
        <f t="shared" si="50"/>
        <v>2020.3625891622189</v>
      </c>
      <c r="N493" s="25">
        <f t="shared" si="50"/>
        <v>1945.1744608033207</v>
      </c>
      <c r="O493" s="25">
        <f t="shared" si="50"/>
        <v>1739.7566740007996</v>
      </c>
      <c r="P493" s="25">
        <f t="shared" si="50"/>
        <v>1459.1507588393804</v>
      </c>
      <c r="Q493" s="25">
        <f t="shared" si="50"/>
        <v>1178.5448436779611</v>
      </c>
      <c r="R493" s="25">
        <f>D493*AVERAGE(F383:Q383)/100*(Burden!$F$21+1)</f>
        <v>17509.809106072564</v>
      </c>
      <c r="S493" s="28"/>
      <c r="T493" s="8"/>
      <c r="U493" s="30">
        <f t="shared" si="49"/>
        <v>17509.809106072567</v>
      </c>
      <c r="V493" s="8"/>
    </row>
    <row r="494" spans="2:22" x14ac:dyDescent="0.35">
      <c r="B494" s="120">
        <v>14</v>
      </c>
      <c r="D494" s="25">
        <f>Calculations!D19*Burden!F$17</f>
        <v>33653.879999999997</v>
      </c>
      <c r="E494" s="8" t="str">
        <f>Calculations!E162</f>
        <v>Jawzjan</v>
      </c>
      <c r="F494" s="25">
        <f t="shared" si="51"/>
        <v>158.39282270428848</v>
      </c>
      <c r="G494" s="25">
        <f t="shared" si="50"/>
        <v>146.154688125175</v>
      </c>
      <c r="H494" s="25">
        <f t="shared" si="50"/>
        <v>158.39282270428848</v>
      </c>
      <c r="I494" s="25">
        <f t="shared" si="50"/>
        <v>191.82802816429216</v>
      </c>
      <c r="J494" s="25">
        <f t="shared" si="50"/>
        <v>237.50136820340936</v>
      </c>
      <c r="K494" s="25">
        <f t="shared" si="50"/>
        <v>283.17470824252655</v>
      </c>
      <c r="L494" s="25">
        <f t="shared" si="50"/>
        <v>316.60991370253026</v>
      </c>
      <c r="M494" s="25">
        <f t="shared" si="50"/>
        <v>328.84804828164374</v>
      </c>
      <c r="N494" s="25">
        <f t="shared" si="50"/>
        <v>316.60991370253026</v>
      </c>
      <c r="O494" s="25">
        <f t="shared" si="50"/>
        <v>283.17470824252655</v>
      </c>
      <c r="P494" s="25">
        <f t="shared" si="50"/>
        <v>237.50136820340936</v>
      </c>
      <c r="Q494" s="25">
        <f t="shared" si="50"/>
        <v>191.82802816429216</v>
      </c>
      <c r="R494" s="25">
        <f>D494*AVERAGE(F384:Q384)/100*(Burden!$F$21+1)</f>
        <v>2850.0164184409123</v>
      </c>
      <c r="S494" s="28"/>
      <c r="T494" s="8"/>
      <c r="U494" s="30">
        <f t="shared" si="49"/>
        <v>2850.0164184409123</v>
      </c>
      <c r="V494" s="8"/>
    </row>
    <row r="495" spans="2:22" x14ac:dyDescent="0.35">
      <c r="B495" s="120">
        <v>15</v>
      </c>
      <c r="D495" s="25">
        <f>Calculations!D20*Burden!F$17</f>
        <v>276851.54160000006</v>
      </c>
      <c r="E495" s="8" t="str">
        <f>Calculations!E163</f>
        <v>Kabul</v>
      </c>
      <c r="F495" s="25">
        <f t="shared" si="51"/>
        <v>1272.8019196086693</v>
      </c>
      <c r="G495" s="25">
        <f t="shared" si="50"/>
        <v>1174.4595773309145</v>
      </c>
      <c r="H495" s="25">
        <f t="shared" si="50"/>
        <v>1272.8019196086693</v>
      </c>
      <c r="I495" s="25">
        <f t="shared" si="50"/>
        <v>1541.4781952468252</v>
      </c>
      <c r="J495" s="25">
        <f t="shared" si="50"/>
        <v>1908.4968131627359</v>
      </c>
      <c r="K495" s="25">
        <f t="shared" si="50"/>
        <v>2275.5154310786465</v>
      </c>
      <c r="L495" s="25">
        <f t="shared" si="50"/>
        <v>2544.1917067168024</v>
      </c>
      <c r="M495" s="25">
        <f t="shared" si="50"/>
        <v>2642.5340489945575</v>
      </c>
      <c r="N495" s="25">
        <f t="shared" si="50"/>
        <v>2544.1917067168024</v>
      </c>
      <c r="O495" s="25">
        <f t="shared" si="50"/>
        <v>2275.5154310786465</v>
      </c>
      <c r="P495" s="25">
        <f t="shared" si="50"/>
        <v>1908.4968131627359</v>
      </c>
      <c r="Q495" s="25">
        <f t="shared" si="50"/>
        <v>1541.4781952468252</v>
      </c>
      <c r="R495" s="25">
        <f>D495*AVERAGE(F385:Q385)/100*(Burden!$F$21+1)</f>
        <v>22901.961757952831</v>
      </c>
      <c r="S495" s="28"/>
      <c r="T495" s="8"/>
      <c r="U495" s="30">
        <f t="shared" si="49"/>
        <v>22901.961757952828</v>
      </c>
      <c r="V495" s="8"/>
    </row>
    <row r="496" spans="2:22" x14ac:dyDescent="0.35">
      <c r="B496" s="120">
        <v>16</v>
      </c>
      <c r="D496" s="25">
        <f>Calculations!D21*Burden!F$17</f>
        <v>76670.503200000006</v>
      </c>
      <c r="E496" s="8" t="str">
        <f>Calculations!E164</f>
        <v>Kandahar</v>
      </c>
      <c r="F496" s="25">
        <f t="shared" si="51"/>
        <v>1088.8171325402052</v>
      </c>
      <c r="G496" s="25">
        <f t="shared" si="50"/>
        <v>1004.6902739328</v>
      </c>
      <c r="H496" s="25">
        <f t="shared" si="50"/>
        <v>1088.8171325402052</v>
      </c>
      <c r="I496" s="25">
        <f t="shared" si="50"/>
        <v>1318.6559845367999</v>
      </c>
      <c r="J496" s="25">
        <f t="shared" si="50"/>
        <v>1632.6216951407998</v>
      </c>
      <c r="K496" s="25">
        <f t="shared" si="50"/>
        <v>1946.5874057447998</v>
      </c>
      <c r="L496" s="25">
        <f t="shared" si="50"/>
        <v>2176.4262577413947</v>
      </c>
      <c r="M496" s="25">
        <f t="shared" si="50"/>
        <v>2260.5531163487999</v>
      </c>
      <c r="N496" s="25">
        <f t="shared" si="50"/>
        <v>2176.4262577413947</v>
      </c>
      <c r="O496" s="25">
        <f t="shared" si="50"/>
        <v>1946.5874057447998</v>
      </c>
      <c r="P496" s="25">
        <f t="shared" si="50"/>
        <v>1632.6216951407998</v>
      </c>
      <c r="Q496" s="25">
        <f t="shared" si="50"/>
        <v>1318.6559845367999</v>
      </c>
      <c r="R496" s="25">
        <f>D496*AVERAGE(F386:Q386)/100*(Burden!$F$21+1)</f>
        <v>19591.460341689599</v>
      </c>
      <c r="S496" s="28"/>
      <c r="T496" s="8"/>
      <c r="U496" s="30">
        <f t="shared" si="49"/>
        <v>19591.460341689595</v>
      </c>
    </row>
    <row r="497" spans="2:22" x14ac:dyDescent="0.35">
      <c r="B497" s="120">
        <v>17</v>
      </c>
      <c r="D497" s="25">
        <f>Calculations!D22*Burden!F$17</f>
        <v>27432.594000000005</v>
      </c>
      <c r="E497" s="8" t="str">
        <f>Calculations!E165</f>
        <v>Kapisa</v>
      </c>
      <c r="F497" s="25">
        <f t="shared" si="51"/>
        <v>137.3632262100418</v>
      </c>
      <c r="G497" s="25">
        <f t="shared" si="50"/>
        <v>126.74993187082687</v>
      </c>
      <c r="H497" s="25">
        <f t="shared" si="50"/>
        <v>137.3632262100418</v>
      </c>
      <c r="I497" s="25">
        <f t="shared" si="50"/>
        <v>166.35928558046027</v>
      </c>
      <c r="J497" s="25">
        <f t="shared" si="50"/>
        <v>205.96863929009365</v>
      </c>
      <c r="K497" s="25">
        <f t="shared" si="50"/>
        <v>245.57799299972703</v>
      </c>
      <c r="L497" s="25">
        <f t="shared" si="50"/>
        <v>274.57405237014547</v>
      </c>
      <c r="M497" s="25">
        <f t="shared" si="50"/>
        <v>285.18734670936044</v>
      </c>
      <c r="N497" s="25">
        <f t="shared" si="50"/>
        <v>274.57405237014547</v>
      </c>
      <c r="O497" s="25">
        <f t="shared" si="50"/>
        <v>245.57799299972703</v>
      </c>
      <c r="P497" s="25">
        <f t="shared" si="50"/>
        <v>205.96863929009365</v>
      </c>
      <c r="Q497" s="25">
        <f t="shared" si="50"/>
        <v>166.35928558046027</v>
      </c>
      <c r="R497" s="25">
        <f>D497*AVERAGE(F387:Q387)/100*(Burden!$F$21+1)</f>
        <v>2471.6236714811239</v>
      </c>
      <c r="S497" s="28"/>
      <c r="T497" s="8"/>
      <c r="U497" s="30">
        <f t="shared" si="49"/>
        <v>2471.6236714811239</v>
      </c>
    </row>
    <row r="498" spans="2:22" x14ac:dyDescent="0.35">
      <c r="B498" s="120">
        <v>18</v>
      </c>
      <c r="C498" s="23"/>
      <c r="D498" s="25">
        <f>Calculations!D23*Burden!F$17</f>
        <v>35745.39</v>
      </c>
      <c r="E498" s="8" t="str">
        <f>Calculations!E166</f>
        <v>Khost</v>
      </c>
      <c r="F498" s="25">
        <f t="shared" si="51"/>
        <v>262.00221377599348</v>
      </c>
      <c r="G498" s="25">
        <f t="shared" si="50"/>
        <v>241.75875641806451</v>
      </c>
      <c r="H498" s="25">
        <f t="shared" si="50"/>
        <v>262.00221377599348</v>
      </c>
      <c r="I498" s="25">
        <f t="shared" si="50"/>
        <v>317.30836779870964</v>
      </c>
      <c r="J498" s="25">
        <f t="shared" si="50"/>
        <v>392.8579791793548</v>
      </c>
      <c r="K498" s="25">
        <f t="shared" si="50"/>
        <v>468.40759055999996</v>
      </c>
      <c r="L498" s="25">
        <f t="shared" si="50"/>
        <v>523.71374458271612</v>
      </c>
      <c r="M498" s="25">
        <f t="shared" si="50"/>
        <v>543.95720194064506</v>
      </c>
      <c r="N498" s="25">
        <f t="shared" si="50"/>
        <v>523.71374458271612</v>
      </c>
      <c r="O498" s="25">
        <f t="shared" si="50"/>
        <v>468.40759055999996</v>
      </c>
      <c r="P498" s="25">
        <f t="shared" si="50"/>
        <v>392.8579791793548</v>
      </c>
      <c r="Q498" s="25">
        <f t="shared" si="50"/>
        <v>317.30836779870964</v>
      </c>
      <c r="R498" s="25">
        <f>D498*AVERAGE(F388:Q388)/100*(Burden!$F$21+1)</f>
        <v>4714.2957501522578</v>
      </c>
      <c r="S498" s="28"/>
      <c r="T498" s="8"/>
      <c r="U498" s="30">
        <f t="shared" si="49"/>
        <v>4714.2957501522569</v>
      </c>
    </row>
    <row r="499" spans="2:22" x14ac:dyDescent="0.35">
      <c r="B499" s="120">
        <v>19</v>
      </c>
      <c r="C499" s="23"/>
      <c r="D499" s="25">
        <f>Calculations!D24*Burden!F$17</f>
        <v>28037.556</v>
      </c>
      <c r="E499" s="8" t="str">
        <f>Calculations!E167</f>
        <v>Kunar</v>
      </c>
      <c r="F499" s="25">
        <f t="shared" si="51"/>
        <v>263.3049074436625</v>
      </c>
      <c r="G499" s="25">
        <f t="shared" si="51"/>
        <v>242.96079817393539</v>
      </c>
      <c r="H499" s="25">
        <f t="shared" si="51"/>
        <v>263.3049074436625</v>
      </c>
      <c r="I499" s="25">
        <f t="shared" si="51"/>
        <v>318.88604760329019</v>
      </c>
      <c r="J499" s="25">
        <f t="shared" si="51"/>
        <v>394.81129703264497</v>
      </c>
      <c r="K499" s="25">
        <f t="shared" si="51"/>
        <v>470.73654646199975</v>
      </c>
      <c r="L499" s="25">
        <f t="shared" si="51"/>
        <v>526.31768662162744</v>
      </c>
      <c r="M499" s="25">
        <f t="shared" si="51"/>
        <v>546.66179589135459</v>
      </c>
      <c r="N499" s="25">
        <f t="shared" si="51"/>
        <v>526.31768662162744</v>
      </c>
      <c r="O499" s="25">
        <f t="shared" si="51"/>
        <v>470.73654646199975</v>
      </c>
      <c r="P499" s="25">
        <f t="shared" si="51"/>
        <v>394.81129703264497</v>
      </c>
      <c r="Q499" s="25">
        <f t="shared" si="51"/>
        <v>318.88604760329019</v>
      </c>
      <c r="R499" s="25">
        <f>D499*AVERAGE(F389:Q389)/100*(Burden!$F$21+1)</f>
        <v>4737.7355643917399</v>
      </c>
      <c r="S499" s="28"/>
      <c r="T499" s="8"/>
      <c r="U499" s="30">
        <f t="shared" si="49"/>
        <v>4737.7355643917399</v>
      </c>
      <c r="V499" s="2"/>
    </row>
    <row r="500" spans="2:22" x14ac:dyDescent="0.35">
      <c r="B500" s="120">
        <v>20</v>
      </c>
      <c r="C500" s="8"/>
      <c r="D500" s="25">
        <f>Calculations!D25*Burden!F$17</f>
        <v>63003.747600000002</v>
      </c>
      <c r="E500" s="8" t="str">
        <f>Calculations!E168</f>
        <v>Kunduz</v>
      </c>
      <c r="F500" s="25">
        <f t="shared" si="51"/>
        <v>392.70090783568838</v>
      </c>
      <c r="G500" s="25">
        <f t="shared" si="51"/>
        <v>362.35908756012185</v>
      </c>
      <c r="H500" s="25">
        <f t="shared" si="51"/>
        <v>392.70090783568838</v>
      </c>
      <c r="I500" s="25">
        <f t="shared" si="51"/>
        <v>475.59630242265996</v>
      </c>
      <c r="J500" s="25">
        <f t="shared" si="51"/>
        <v>588.83351728519801</v>
      </c>
      <c r="K500" s="25">
        <f t="shared" si="51"/>
        <v>702.07073214773607</v>
      </c>
      <c r="L500" s="25">
        <f t="shared" si="51"/>
        <v>784.96612673470759</v>
      </c>
      <c r="M500" s="25">
        <f t="shared" si="51"/>
        <v>815.30794701027412</v>
      </c>
      <c r="N500" s="25">
        <f t="shared" si="51"/>
        <v>784.96612673470759</v>
      </c>
      <c r="O500" s="25">
        <f t="shared" si="51"/>
        <v>702.07073214773607</v>
      </c>
      <c r="P500" s="25">
        <f t="shared" si="51"/>
        <v>588.83351728519801</v>
      </c>
      <c r="Q500" s="25">
        <f t="shared" si="51"/>
        <v>475.59630242265996</v>
      </c>
      <c r="R500" s="25">
        <f>D500*AVERAGE(F390:Q390)/100*(Burden!$F$21+1)</f>
        <v>7066.0022074223762</v>
      </c>
      <c r="S500" s="28"/>
      <c r="T500" s="8"/>
      <c r="U500" s="30">
        <f t="shared" si="49"/>
        <v>7066.0022074223762</v>
      </c>
      <c r="V500" s="2"/>
    </row>
    <row r="501" spans="2:22" x14ac:dyDescent="0.35">
      <c r="B501" s="120">
        <v>21</v>
      </c>
      <c r="C501" s="2"/>
      <c r="D501" s="25">
        <f>Calculations!D26*Burden!F$17</f>
        <v>27718.826400000002</v>
      </c>
      <c r="E501" s="8" t="str">
        <f>Calculations!E169</f>
        <v>Laghman</v>
      </c>
      <c r="F501" s="25">
        <f t="shared" si="51"/>
        <v>361.89671168447319</v>
      </c>
      <c r="G501" s="25">
        <f t="shared" si="51"/>
        <v>333.93496073063216</v>
      </c>
      <c r="H501" s="25">
        <f t="shared" si="51"/>
        <v>361.89671168447319</v>
      </c>
      <c r="I501" s="25">
        <f t="shared" si="51"/>
        <v>438.2896359589547</v>
      </c>
      <c r="J501" s="25">
        <f t="shared" si="51"/>
        <v>542.64431118727725</v>
      </c>
      <c r="K501" s="25">
        <f t="shared" si="51"/>
        <v>646.9989864155998</v>
      </c>
      <c r="L501" s="25">
        <f t="shared" si="51"/>
        <v>723.39191069008132</v>
      </c>
      <c r="M501" s="25">
        <f t="shared" si="51"/>
        <v>751.35366164392235</v>
      </c>
      <c r="N501" s="25">
        <f t="shared" si="51"/>
        <v>723.39191069008132</v>
      </c>
      <c r="O501" s="25">
        <f t="shared" si="51"/>
        <v>646.9989864155998</v>
      </c>
      <c r="P501" s="25">
        <f t="shared" si="51"/>
        <v>542.64431118727725</v>
      </c>
      <c r="Q501" s="25">
        <f t="shared" si="51"/>
        <v>438.2896359589547</v>
      </c>
      <c r="R501" s="25">
        <f>D501*AVERAGE(F391:Q391)/100*(Burden!$F$21+1)</f>
        <v>6511.731734247327</v>
      </c>
      <c r="S501" s="28"/>
      <c r="T501" s="8"/>
      <c r="U501" s="30">
        <f t="shared" si="49"/>
        <v>6511.7317342473261</v>
      </c>
      <c r="V501" s="8"/>
    </row>
    <row r="502" spans="2:22" x14ac:dyDescent="0.35">
      <c r="B502" s="120">
        <v>22</v>
      </c>
      <c r="C502" s="5"/>
      <c r="D502" s="25">
        <f>Calculations!D27*Burden!F$17</f>
        <v>24390.342000000001</v>
      </c>
      <c r="E502" s="8" t="str">
        <f>Calculations!E170</f>
        <v>Logar</v>
      </c>
      <c r="F502" s="25">
        <f t="shared" si="51"/>
        <v>68.800138119658115</v>
      </c>
      <c r="G502" s="25">
        <f t="shared" si="51"/>
        <v>63.48433317979719</v>
      </c>
      <c r="H502" s="25">
        <f t="shared" si="51"/>
        <v>68.800138119658115</v>
      </c>
      <c r="I502" s="25">
        <f t="shared" si="51"/>
        <v>83.323187298483816</v>
      </c>
      <c r="J502" s="25">
        <f t="shared" si="51"/>
        <v>103.16204141717043</v>
      </c>
      <c r="K502" s="25">
        <f t="shared" si="51"/>
        <v>123.00089553585704</v>
      </c>
      <c r="L502" s="25">
        <f t="shared" si="51"/>
        <v>137.52394471468276</v>
      </c>
      <c r="M502" s="25">
        <f t="shared" si="51"/>
        <v>142.83974965454365</v>
      </c>
      <c r="N502" s="25">
        <f t="shared" si="51"/>
        <v>137.52394471468276</v>
      </c>
      <c r="O502" s="25">
        <f t="shared" si="51"/>
        <v>123.00089553585704</v>
      </c>
      <c r="P502" s="25">
        <f t="shared" si="51"/>
        <v>103.16204141717043</v>
      </c>
      <c r="Q502" s="25">
        <f t="shared" si="51"/>
        <v>83.323187298483816</v>
      </c>
      <c r="R502" s="25">
        <f>D502*AVERAGE(F392:Q392)/100*(Burden!$F$21+1)</f>
        <v>1237.9444970060451</v>
      </c>
      <c r="S502" s="28"/>
      <c r="T502" s="8"/>
      <c r="U502" s="30">
        <f t="shared" si="49"/>
        <v>1237.9444970060454</v>
      </c>
      <c r="V502" s="2"/>
    </row>
    <row r="503" spans="2:22" x14ac:dyDescent="0.35">
      <c r="B503" s="120">
        <v>23</v>
      </c>
      <c r="D503" s="25">
        <f>Calculations!D28*Burden!F$17</f>
        <v>94581.417600000001</v>
      </c>
      <c r="E503" s="8" t="str">
        <f>Calculations!E171</f>
        <v>Nangarhar</v>
      </c>
      <c r="F503" s="25">
        <f t="shared" si="51"/>
        <v>216.6410549135822</v>
      </c>
      <c r="G503" s="25">
        <f t="shared" si="51"/>
        <v>199.9024026178065</v>
      </c>
      <c r="H503" s="25">
        <f t="shared" si="51"/>
        <v>216.6410549135822</v>
      </c>
      <c r="I503" s="25">
        <f t="shared" si="51"/>
        <v>262.37190343587099</v>
      </c>
      <c r="J503" s="25">
        <f t="shared" si="51"/>
        <v>324.84140425393554</v>
      </c>
      <c r="K503" s="25">
        <f t="shared" si="51"/>
        <v>387.31090507200008</v>
      </c>
      <c r="L503" s="25">
        <f t="shared" si="51"/>
        <v>433.04175359428888</v>
      </c>
      <c r="M503" s="25">
        <f t="shared" si="51"/>
        <v>449.78040589006457</v>
      </c>
      <c r="N503" s="25">
        <f t="shared" si="51"/>
        <v>433.04175359428888</v>
      </c>
      <c r="O503" s="25">
        <f t="shared" si="51"/>
        <v>387.31090507200008</v>
      </c>
      <c r="P503" s="25">
        <f t="shared" si="51"/>
        <v>324.84140425393554</v>
      </c>
      <c r="Q503" s="25">
        <f t="shared" si="51"/>
        <v>262.37190343587099</v>
      </c>
      <c r="R503" s="25">
        <f>D503*AVERAGE(F393:Q393)/100*(Burden!$F$21+1)</f>
        <v>3898.0968510472262</v>
      </c>
      <c r="S503" s="28"/>
      <c r="T503" s="8"/>
      <c r="U503" s="30">
        <f t="shared" si="49"/>
        <v>3898.0968510472267</v>
      </c>
      <c r="V503" s="2"/>
    </row>
    <row r="504" spans="2:22" x14ac:dyDescent="0.35">
      <c r="B504" s="120">
        <v>24</v>
      </c>
      <c r="D504" s="25">
        <f>Calculations!D29*Burden!F$17</f>
        <v>10273.215600000001</v>
      </c>
      <c r="E504" s="8" t="str">
        <f>Calculations!E172</f>
        <v>Nimroz</v>
      </c>
      <c r="F504" s="25">
        <f t="shared" si="51"/>
        <v>87.827174059477613</v>
      </c>
      <c r="G504" s="25">
        <f t="shared" si="51"/>
        <v>81.041255622694734</v>
      </c>
      <c r="H504" s="25">
        <f t="shared" si="51"/>
        <v>87.827174059477613</v>
      </c>
      <c r="I504" s="25">
        <f t="shared" si="51"/>
        <v>106.36664800478684</v>
      </c>
      <c r="J504" s="25">
        <f t="shared" si="51"/>
        <v>131.69204038687894</v>
      </c>
      <c r="K504" s="25">
        <f t="shared" si="51"/>
        <v>157.01743276897105</v>
      </c>
      <c r="L504" s="25">
        <f t="shared" si="51"/>
        <v>175.55690671428027</v>
      </c>
      <c r="M504" s="25">
        <f t="shared" si="51"/>
        <v>182.34282515106315</v>
      </c>
      <c r="N504" s="25">
        <f t="shared" si="51"/>
        <v>175.55690671428027</v>
      </c>
      <c r="O504" s="25">
        <f t="shared" si="51"/>
        <v>157.01743276897105</v>
      </c>
      <c r="P504" s="25">
        <f t="shared" si="51"/>
        <v>131.69204038687894</v>
      </c>
      <c r="Q504" s="25">
        <f t="shared" si="51"/>
        <v>106.36664800478684</v>
      </c>
      <c r="R504" s="25">
        <f>D504*AVERAGE(F394:Q394)/100*(Burden!$F$21+1)</f>
        <v>1580.3044846425473</v>
      </c>
      <c r="S504" s="28"/>
      <c r="T504" s="8"/>
      <c r="U504" s="30">
        <f t="shared" si="49"/>
        <v>1580.3044846425473</v>
      </c>
    </row>
    <row r="505" spans="2:22" x14ac:dyDescent="0.35">
      <c r="B505" s="120">
        <v>25</v>
      </c>
      <c r="C505" s="8"/>
      <c r="D505" s="25">
        <f>Calculations!D30*Burden!F$17</f>
        <v>9203.9292000000005</v>
      </c>
      <c r="E505" s="8" t="str">
        <f>Calculations!E173</f>
        <v>Nuristan</v>
      </c>
      <c r="F505" s="25">
        <f t="shared" si="51"/>
        <v>183.41188091655255</v>
      </c>
      <c r="G505" s="25">
        <f t="shared" si="51"/>
        <v>169.24066252583231</v>
      </c>
      <c r="H505" s="25">
        <f t="shared" si="51"/>
        <v>183.41188091655255</v>
      </c>
      <c r="I505" s="25">
        <f t="shared" si="51"/>
        <v>222.12836956515488</v>
      </c>
      <c r="J505" s="25">
        <f t="shared" si="51"/>
        <v>275.01607660447746</v>
      </c>
      <c r="K505" s="25">
        <f t="shared" si="51"/>
        <v>327.90378364380007</v>
      </c>
      <c r="L505" s="25">
        <f t="shared" si="51"/>
        <v>366.62027229240238</v>
      </c>
      <c r="M505" s="25">
        <f t="shared" si="51"/>
        <v>380.79149068312262</v>
      </c>
      <c r="N505" s="25">
        <f t="shared" si="51"/>
        <v>366.62027229240238</v>
      </c>
      <c r="O505" s="25">
        <f t="shared" si="51"/>
        <v>327.90378364380007</v>
      </c>
      <c r="P505" s="25">
        <f t="shared" si="51"/>
        <v>275.01607660447746</v>
      </c>
      <c r="Q505" s="25">
        <f t="shared" si="51"/>
        <v>222.12836956515488</v>
      </c>
      <c r="R505" s="25">
        <f>D505*AVERAGE(F395:Q395)/100*(Burden!$F$21+1)</f>
        <v>3300.1929192537295</v>
      </c>
      <c r="S505" s="28"/>
      <c r="T505" s="8"/>
      <c r="U505" s="30">
        <f t="shared" si="49"/>
        <v>3300.1929192537295</v>
      </c>
    </row>
    <row r="506" spans="2:22" x14ac:dyDescent="0.35">
      <c r="B506" s="120">
        <v>26</v>
      </c>
      <c r="C506" s="8"/>
      <c r="D506" s="25">
        <f>Calculations!D31*Burden!F$17</f>
        <v>27043.239600000001</v>
      </c>
      <c r="E506" s="8" t="str">
        <f>Calculations!E174</f>
        <v>Paktika</v>
      </c>
      <c r="F506" s="25">
        <f t="shared" si="51"/>
        <v>204.41257006748125</v>
      </c>
      <c r="G506" s="25">
        <f t="shared" si="51"/>
        <v>188.61874494689033</v>
      </c>
      <c r="H506" s="25">
        <f t="shared" si="51"/>
        <v>204.41257006748125</v>
      </c>
      <c r="I506" s="25">
        <f t="shared" si="51"/>
        <v>247.56210274279354</v>
      </c>
      <c r="J506" s="25">
        <f t="shared" si="51"/>
        <v>306.50546053869675</v>
      </c>
      <c r="K506" s="25">
        <f t="shared" si="51"/>
        <v>365.44881833459999</v>
      </c>
      <c r="L506" s="25">
        <f t="shared" si="51"/>
        <v>408.59835100991222</v>
      </c>
      <c r="M506" s="25">
        <f t="shared" si="51"/>
        <v>424.39217613050317</v>
      </c>
      <c r="N506" s="25">
        <f t="shared" si="51"/>
        <v>408.59835100991222</v>
      </c>
      <c r="O506" s="25">
        <f t="shared" si="51"/>
        <v>365.44881833459999</v>
      </c>
      <c r="P506" s="25">
        <f t="shared" si="51"/>
        <v>306.50546053869675</v>
      </c>
      <c r="Q506" s="25">
        <f t="shared" si="51"/>
        <v>247.56210274279354</v>
      </c>
      <c r="R506" s="25">
        <f>D506*AVERAGE(F396:Q396)/100*(Burden!$F$21+1)</f>
        <v>3678.065526464361</v>
      </c>
      <c r="S506" s="28"/>
      <c r="T506" s="8"/>
      <c r="U506" s="30">
        <f t="shared" si="49"/>
        <v>3678.0655264643615</v>
      </c>
    </row>
    <row r="507" spans="2:22" x14ac:dyDescent="0.35">
      <c r="B507" s="120">
        <v>27</v>
      </c>
      <c r="C507" s="8"/>
      <c r="D507" s="25">
        <f>Calculations!D32*Burden!F$17</f>
        <v>34345.440000000002</v>
      </c>
      <c r="E507" s="8" t="str">
        <f>Calculations!E175</f>
        <v>Paktya</v>
      </c>
      <c r="F507" s="25">
        <f t="shared" si="51"/>
        <v>188.80577285162974</v>
      </c>
      <c r="G507" s="25">
        <f t="shared" si="51"/>
        <v>174.21779835870964</v>
      </c>
      <c r="H507" s="25">
        <f t="shared" si="51"/>
        <v>188.80577285162974</v>
      </c>
      <c r="I507" s="25">
        <f t="shared" si="51"/>
        <v>228.66086034580638</v>
      </c>
      <c r="J507" s="25">
        <f t="shared" si="51"/>
        <v>283.10392233290315</v>
      </c>
      <c r="K507" s="25">
        <f t="shared" si="51"/>
        <v>337.54698431999992</v>
      </c>
      <c r="L507" s="25">
        <f t="shared" si="51"/>
        <v>377.40207181417657</v>
      </c>
      <c r="M507" s="25">
        <f t="shared" si="51"/>
        <v>391.99004630709669</v>
      </c>
      <c r="N507" s="25">
        <f t="shared" si="51"/>
        <v>377.40207181417657</v>
      </c>
      <c r="O507" s="25">
        <f t="shared" si="51"/>
        <v>337.54698431999992</v>
      </c>
      <c r="P507" s="25">
        <f t="shared" si="51"/>
        <v>283.10392233290315</v>
      </c>
      <c r="Q507" s="25">
        <f t="shared" si="51"/>
        <v>228.66086034580638</v>
      </c>
      <c r="R507" s="25">
        <f>D507*AVERAGE(F397:Q397)/100*(Burden!$F$21+1)</f>
        <v>3397.2470679948378</v>
      </c>
      <c r="S507" s="28"/>
      <c r="T507" s="8"/>
      <c r="U507" s="30">
        <f t="shared" si="49"/>
        <v>3397.2470679948374</v>
      </c>
    </row>
    <row r="508" spans="2:22" x14ac:dyDescent="0.35">
      <c r="B508" s="120">
        <v>28</v>
      </c>
      <c r="C508" s="8"/>
      <c r="D508" s="25">
        <f>Calculations!D33*Burden!F$17</f>
        <v>9547.261199999999</v>
      </c>
      <c r="E508" s="8" t="str">
        <f>Calculations!E176</f>
        <v>Panjsher</v>
      </c>
      <c r="F508" s="25">
        <f t="shared" si="51"/>
        <v>120.27529663997461</v>
      </c>
      <c r="G508" s="25">
        <f t="shared" si="51"/>
        <v>110.98229180748386</v>
      </c>
      <c r="H508" s="25">
        <f t="shared" si="51"/>
        <v>120.27529663997461</v>
      </c>
      <c r="I508" s="25">
        <f t="shared" si="51"/>
        <v>145.66425799732255</v>
      </c>
      <c r="J508" s="25">
        <f t="shared" si="51"/>
        <v>180.34622418716125</v>
      </c>
      <c r="K508" s="25">
        <f t="shared" si="51"/>
        <v>215.02819037699996</v>
      </c>
      <c r="L508" s="25">
        <f t="shared" si="51"/>
        <v>240.4171517343479</v>
      </c>
      <c r="M508" s="25">
        <f t="shared" si="51"/>
        <v>249.71015656683866</v>
      </c>
      <c r="N508" s="25">
        <f t="shared" si="51"/>
        <v>240.4171517343479</v>
      </c>
      <c r="O508" s="25">
        <f t="shared" si="51"/>
        <v>215.02819037699996</v>
      </c>
      <c r="P508" s="25">
        <f t="shared" si="51"/>
        <v>180.34622418716125</v>
      </c>
      <c r="Q508" s="25">
        <f t="shared" si="51"/>
        <v>145.66425799732255</v>
      </c>
      <c r="R508" s="25">
        <f>D508*AVERAGE(F398:Q398)/100*(Burden!$F$21+1)</f>
        <v>2164.1546902459349</v>
      </c>
      <c r="S508" s="28"/>
      <c r="T508" s="8"/>
      <c r="U508" s="30">
        <f t="shared" si="49"/>
        <v>2164.1546902459349</v>
      </c>
    </row>
    <row r="509" spans="2:22" x14ac:dyDescent="0.35">
      <c r="B509" s="120">
        <v>29</v>
      </c>
      <c r="C509" s="8"/>
      <c r="D509" s="25">
        <f>Calculations!D34*Burden!F$17</f>
        <v>41358.654000000002</v>
      </c>
      <c r="E509" s="8" t="str">
        <f>Calculations!E177</f>
        <v>Parwan</v>
      </c>
      <c r="F509" s="25">
        <f t="shared" si="51"/>
        <v>223.26979217387208</v>
      </c>
      <c r="G509" s="25">
        <f t="shared" si="51"/>
        <v>206.01897412906828</v>
      </c>
      <c r="H509" s="25">
        <f t="shared" si="51"/>
        <v>223.26979217387208</v>
      </c>
      <c r="I509" s="25">
        <f t="shared" si="51"/>
        <v>270.39990354440215</v>
      </c>
      <c r="J509" s="25">
        <f t="shared" si="51"/>
        <v>334.78083295973596</v>
      </c>
      <c r="K509" s="25">
        <f t="shared" si="51"/>
        <v>399.16176237506977</v>
      </c>
      <c r="L509" s="25">
        <f t="shared" si="51"/>
        <v>446.29187374559984</v>
      </c>
      <c r="M509" s="25">
        <f t="shared" si="51"/>
        <v>463.54269179040364</v>
      </c>
      <c r="N509" s="25">
        <f t="shared" si="51"/>
        <v>446.29187374559984</v>
      </c>
      <c r="O509" s="25">
        <f t="shared" si="51"/>
        <v>399.16176237506977</v>
      </c>
      <c r="P509" s="25">
        <f t="shared" si="51"/>
        <v>334.78083295973596</v>
      </c>
      <c r="Q509" s="25">
        <f t="shared" si="51"/>
        <v>270.39990354440215</v>
      </c>
      <c r="R509" s="25">
        <f>D509*AVERAGE(F399:Q399)/100*(Burden!$F$21+1)</f>
        <v>4017.3699955168313</v>
      </c>
      <c r="S509" s="28"/>
      <c r="T509" s="8"/>
      <c r="U509" s="30">
        <f t="shared" si="49"/>
        <v>4017.3699955168318</v>
      </c>
    </row>
    <row r="510" spans="2:22" x14ac:dyDescent="0.35">
      <c r="B510" s="120">
        <v>30</v>
      </c>
      <c r="C510" s="8"/>
      <c r="D510" s="25">
        <f>Calculations!D35*Burden!F$17</f>
        <v>24142.6044</v>
      </c>
      <c r="E510" s="8" t="str">
        <f>Calculations!E178</f>
        <v>Samangan</v>
      </c>
      <c r="F510" s="25">
        <f t="shared" si="51"/>
        <v>240.60985003457395</v>
      </c>
      <c r="G510" s="25">
        <f t="shared" si="51"/>
        <v>222.01926192894445</v>
      </c>
      <c r="H510" s="25">
        <f t="shared" si="51"/>
        <v>240.60985003457395</v>
      </c>
      <c r="I510" s="25">
        <f t="shared" si="51"/>
        <v>291.40028128173958</v>
      </c>
      <c r="J510" s="25">
        <f t="shared" si="51"/>
        <v>360.78130063453472</v>
      </c>
      <c r="K510" s="25">
        <f t="shared" si="51"/>
        <v>430.16231998732985</v>
      </c>
      <c r="L510" s="25">
        <f t="shared" si="51"/>
        <v>480.95275123449545</v>
      </c>
      <c r="M510" s="25">
        <f t="shared" si="51"/>
        <v>499.54333934012499</v>
      </c>
      <c r="N510" s="25">
        <f t="shared" si="51"/>
        <v>480.95275123449545</v>
      </c>
      <c r="O510" s="25">
        <f t="shared" si="51"/>
        <v>430.16231998732985</v>
      </c>
      <c r="P510" s="25">
        <f t="shared" si="51"/>
        <v>360.78130063453472</v>
      </c>
      <c r="Q510" s="25">
        <f t="shared" si="51"/>
        <v>291.40028128173958</v>
      </c>
      <c r="R510" s="25">
        <f>D510*AVERAGE(F400:Q400)/100*(Burden!$F$21+1)</f>
        <v>4329.3756076144164</v>
      </c>
      <c r="S510" s="28"/>
      <c r="T510" s="8"/>
      <c r="U510" s="30">
        <f t="shared" si="49"/>
        <v>4329.3756076144155</v>
      </c>
    </row>
    <row r="511" spans="2:22" x14ac:dyDescent="0.35">
      <c r="B511" s="120">
        <v>31</v>
      </c>
      <c r="C511" s="8"/>
      <c r="D511" s="25">
        <f>Calculations!D36*Burden!F$17</f>
        <v>34825.431600000004</v>
      </c>
      <c r="E511" s="8" t="str">
        <f>Calculations!E179</f>
        <v>Sar-e-Pul</v>
      </c>
      <c r="F511" s="25">
        <f t="shared" si="51"/>
        <v>140.1094109435889</v>
      </c>
      <c r="G511" s="25">
        <f t="shared" si="51"/>
        <v>129.28393414702234</v>
      </c>
      <c r="H511" s="25">
        <f t="shared" si="51"/>
        <v>140.1094109435889</v>
      </c>
      <c r="I511" s="25">
        <f t="shared" si="51"/>
        <v>169.68516356796681</v>
      </c>
      <c r="J511" s="25">
        <f t="shared" si="51"/>
        <v>210.08639298891129</v>
      </c>
      <c r="K511" s="25">
        <f t="shared" si="51"/>
        <v>250.48762240985576</v>
      </c>
      <c r="L511" s="25">
        <f t="shared" si="51"/>
        <v>280.06337503423367</v>
      </c>
      <c r="M511" s="25">
        <f t="shared" si="51"/>
        <v>290.88885183080021</v>
      </c>
      <c r="N511" s="25">
        <f t="shared" si="51"/>
        <v>280.06337503423367</v>
      </c>
      <c r="O511" s="25">
        <f t="shared" si="51"/>
        <v>250.48762240985576</v>
      </c>
      <c r="P511" s="25">
        <f t="shared" si="51"/>
        <v>210.08639298891129</v>
      </c>
      <c r="Q511" s="25">
        <f t="shared" si="51"/>
        <v>169.68516356796681</v>
      </c>
      <c r="R511" s="25">
        <f>D511*AVERAGE(F401:Q401)/100*(Burden!$F$21+1)</f>
        <v>2521.0367158669355</v>
      </c>
      <c r="S511" s="28"/>
      <c r="T511" s="8"/>
      <c r="U511" s="30">
        <f t="shared" si="49"/>
        <v>2521.0367158669355</v>
      </c>
    </row>
    <row r="512" spans="2:22" x14ac:dyDescent="0.35">
      <c r="B512" s="120">
        <v>32</v>
      </c>
      <c r="C512" s="8"/>
      <c r="D512" s="25" t="e">
        <f>Calculations!D37*Burden!F$17</f>
        <v>#VALUE!</v>
      </c>
      <c r="E512" s="8" t="str">
        <f>Calculations!E180</f>
        <v/>
      </c>
      <c r="F512" s="25" t="e">
        <f t="shared" si="51"/>
        <v>#VALUE!</v>
      </c>
      <c r="G512" s="25" t="e">
        <f t="shared" si="51"/>
        <v>#VALUE!</v>
      </c>
      <c r="H512" s="25" t="e">
        <f t="shared" si="51"/>
        <v>#VALUE!</v>
      </c>
      <c r="I512" s="25" t="e">
        <f t="shared" si="51"/>
        <v>#VALUE!</v>
      </c>
      <c r="J512" s="25" t="e">
        <f t="shared" si="51"/>
        <v>#VALUE!</v>
      </c>
      <c r="K512" s="25" t="e">
        <f t="shared" si="51"/>
        <v>#VALUE!</v>
      </c>
      <c r="L512" s="25" t="e">
        <f t="shared" si="51"/>
        <v>#VALUE!</v>
      </c>
      <c r="M512" s="25" t="e">
        <f t="shared" si="51"/>
        <v>#VALUE!</v>
      </c>
      <c r="N512" s="25" t="e">
        <f t="shared" si="51"/>
        <v>#VALUE!</v>
      </c>
      <c r="O512" s="25" t="e">
        <f t="shared" si="51"/>
        <v>#VALUE!</v>
      </c>
      <c r="P512" s="25" t="e">
        <f t="shared" si="51"/>
        <v>#VALUE!</v>
      </c>
      <c r="Q512" s="25" t="e">
        <f t="shared" si="51"/>
        <v>#VALUE!</v>
      </c>
      <c r="R512" s="25" t="e">
        <f>D512*AVERAGE(F402:Q402)/100*(Burden!$F$21+1)</f>
        <v>#VALUE!</v>
      </c>
      <c r="S512" s="28"/>
      <c r="T512" s="8"/>
      <c r="U512" s="30" t="e">
        <f t="shared" si="49"/>
        <v>#VALUE!</v>
      </c>
    </row>
    <row r="513" spans="2:22" x14ac:dyDescent="0.35">
      <c r="B513" s="120">
        <v>33</v>
      </c>
      <c r="C513" s="8"/>
      <c r="D513" s="25" t="e">
        <f>Calculations!D38*Burden!F$17</f>
        <v>#VALUE!</v>
      </c>
      <c r="E513" s="8" t="str">
        <f>Calculations!E181</f>
        <v/>
      </c>
      <c r="F513" s="25" t="e">
        <f t="shared" si="51"/>
        <v>#VALUE!</v>
      </c>
      <c r="G513" s="25" t="e">
        <f t="shared" si="51"/>
        <v>#VALUE!</v>
      </c>
      <c r="H513" s="25" t="e">
        <f t="shared" si="51"/>
        <v>#VALUE!</v>
      </c>
      <c r="I513" s="25" t="e">
        <f t="shared" si="51"/>
        <v>#VALUE!</v>
      </c>
      <c r="J513" s="25" t="e">
        <f t="shared" si="51"/>
        <v>#VALUE!</v>
      </c>
      <c r="K513" s="25" t="e">
        <f t="shared" si="51"/>
        <v>#VALUE!</v>
      </c>
      <c r="L513" s="25" t="e">
        <f t="shared" si="51"/>
        <v>#VALUE!</v>
      </c>
      <c r="M513" s="25" t="e">
        <f t="shared" si="51"/>
        <v>#VALUE!</v>
      </c>
      <c r="N513" s="25" t="e">
        <f t="shared" si="51"/>
        <v>#VALUE!</v>
      </c>
      <c r="O513" s="25" t="e">
        <f t="shared" si="51"/>
        <v>#VALUE!</v>
      </c>
      <c r="P513" s="25" t="e">
        <f t="shared" si="51"/>
        <v>#VALUE!</v>
      </c>
      <c r="Q513" s="25" t="e">
        <f t="shared" si="51"/>
        <v>#VALUE!</v>
      </c>
      <c r="R513" s="25" t="e">
        <f>D513*AVERAGE(F403:Q403)/100*(Burden!$F$21+1)</f>
        <v>#VALUE!</v>
      </c>
      <c r="S513" s="28"/>
      <c r="T513" s="8"/>
      <c r="U513" s="30" t="e">
        <f t="shared" si="49"/>
        <v>#VALUE!</v>
      </c>
    </row>
    <row r="514" spans="2:22" x14ac:dyDescent="0.35">
      <c r="B514" s="120">
        <v>34</v>
      </c>
      <c r="C514" s="8"/>
      <c r="D514" s="25" t="e">
        <f>Calculations!D39*Burden!F$17</f>
        <v>#VALUE!</v>
      </c>
      <c r="E514" s="8" t="str">
        <f>Calculations!E182</f>
        <v/>
      </c>
      <c r="F514" s="25" t="e">
        <f t="shared" si="51"/>
        <v>#VALUE!</v>
      </c>
      <c r="G514" s="25" t="e">
        <f t="shared" si="51"/>
        <v>#VALUE!</v>
      </c>
      <c r="H514" s="25" t="e">
        <f t="shared" si="51"/>
        <v>#VALUE!</v>
      </c>
      <c r="I514" s="25" t="e">
        <f t="shared" si="51"/>
        <v>#VALUE!</v>
      </c>
      <c r="J514" s="25" t="e">
        <f t="shared" si="51"/>
        <v>#VALUE!</v>
      </c>
      <c r="K514" s="25" t="e">
        <f t="shared" si="51"/>
        <v>#VALUE!</v>
      </c>
      <c r="L514" s="25" t="e">
        <f t="shared" si="51"/>
        <v>#VALUE!</v>
      </c>
      <c r="M514" s="25" t="e">
        <f t="shared" si="51"/>
        <v>#VALUE!</v>
      </c>
      <c r="N514" s="25" t="e">
        <f t="shared" si="51"/>
        <v>#VALUE!</v>
      </c>
      <c r="O514" s="25" t="e">
        <f t="shared" si="51"/>
        <v>#VALUE!</v>
      </c>
      <c r="P514" s="25" t="e">
        <f t="shared" si="51"/>
        <v>#VALUE!</v>
      </c>
      <c r="Q514" s="25" t="e">
        <f t="shared" si="51"/>
        <v>#VALUE!</v>
      </c>
      <c r="R514" s="25" t="e">
        <f>D514*AVERAGE(F404:Q404)/100*(Burden!$F$21+1)</f>
        <v>#VALUE!</v>
      </c>
      <c r="S514" s="28"/>
      <c r="T514" s="8"/>
      <c r="U514" s="30" t="e">
        <f t="shared" si="49"/>
        <v>#VALUE!</v>
      </c>
    </row>
    <row r="515" spans="2:22" x14ac:dyDescent="0.35">
      <c r="B515" s="120">
        <v>35</v>
      </c>
      <c r="C515" s="8"/>
      <c r="D515" s="25" t="e">
        <f>Calculations!D40*Burden!F$17</f>
        <v>#VALUE!</v>
      </c>
      <c r="E515" s="8" t="str">
        <f>Calculations!E183</f>
        <v/>
      </c>
      <c r="F515" s="25" t="e">
        <f t="shared" si="51"/>
        <v>#VALUE!</v>
      </c>
      <c r="G515" s="25" t="e">
        <f t="shared" si="51"/>
        <v>#VALUE!</v>
      </c>
      <c r="H515" s="25" t="e">
        <f t="shared" si="51"/>
        <v>#VALUE!</v>
      </c>
      <c r="I515" s="25" t="e">
        <f t="shared" si="51"/>
        <v>#VALUE!</v>
      </c>
      <c r="J515" s="25" t="e">
        <f t="shared" si="51"/>
        <v>#VALUE!</v>
      </c>
      <c r="K515" s="25" t="e">
        <f t="shared" si="51"/>
        <v>#VALUE!</v>
      </c>
      <c r="L515" s="25" t="e">
        <f t="shared" si="51"/>
        <v>#VALUE!</v>
      </c>
      <c r="M515" s="25" t="e">
        <f t="shared" si="51"/>
        <v>#VALUE!</v>
      </c>
      <c r="N515" s="25" t="e">
        <f t="shared" si="51"/>
        <v>#VALUE!</v>
      </c>
      <c r="O515" s="25" t="e">
        <f t="shared" si="51"/>
        <v>#VALUE!</v>
      </c>
      <c r="P515" s="25" t="e">
        <f t="shared" si="51"/>
        <v>#VALUE!</v>
      </c>
      <c r="Q515" s="25" t="e">
        <f t="shared" si="51"/>
        <v>#VALUE!</v>
      </c>
      <c r="R515" s="25" t="e">
        <f>D515*AVERAGE(F405:Q405)/100*(Burden!$F$21+1)</f>
        <v>#VALUE!</v>
      </c>
      <c r="S515" s="28"/>
      <c r="T515" s="8"/>
      <c r="U515" s="30" t="e">
        <f t="shared" si="49"/>
        <v>#VALUE!</v>
      </c>
    </row>
    <row r="516" spans="2:22" x14ac:dyDescent="0.35">
      <c r="B516" s="120">
        <v>36</v>
      </c>
      <c r="C516" s="8"/>
      <c r="D516" s="25" t="e">
        <f>Calculations!D41*Burden!F$17</f>
        <v>#VALUE!</v>
      </c>
      <c r="E516" s="8" t="str">
        <f>Calculations!E184</f>
        <v/>
      </c>
      <c r="F516" s="25" t="e">
        <f t="shared" ref="F516:Q537" si="52">$R516/12*F$475</f>
        <v>#VALUE!</v>
      </c>
      <c r="G516" s="25" t="e">
        <f t="shared" si="52"/>
        <v>#VALUE!</v>
      </c>
      <c r="H516" s="25" t="e">
        <f t="shared" si="52"/>
        <v>#VALUE!</v>
      </c>
      <c r="I516" s="25" t="e">
        <f t="shared" si="52"/>
        <v>#VALUE!</v>
      </c>
      <c r="J516" s="25" t="e">
        <f t="shared" si="52"/>
        <v>#VALUE!</v>
      </c>
      <c r="K516" s="25" t="e">
        <f t="shared" si="52"/>
        <v>#VALUE!</v>
      </c>
      <c r="L516" s="25" t="e">
        <f t="shared" si="52"/>
        <v>#VALUE!</v>
      </c>
      <c r="M516" s="25" t="e">
        <f t="shared" si="52"/>
        <v>#VALUE!</v>
      </c>
      <c r="N516" s="25" t="e">
        <f t="shared" si="52"/>
        <v>#VALUE!</v>
      </c>
      <c r="O516" s="25" t="e">
        <f t="shared" si="52"/>
        <v>#VALUE!</v>
      </c>
      <c r="P516" s="25" t="e">
        <f t="shared" si="52"/>
        <v>#VALUE!</v>
      </c>
      <c r="Q516" s="25" t="e">
        <f t="shared" si="52"/>
        <v>#VALUE!</v>
      </c>
      <c r="R516" s="25" t="e">
        <f>D516*AVERAGE(F406:Q406)/100*(Burden!$F$21+1)</f>
        <v>#VALUE!</v>
      </c>
      <c r="S516" s="28"/>
      <c r="T516" s="8"/>
      <c r="U516" s="30" t="e">
        <f t="shared" si="49"/>
        <v>#VALUE!</v>
      </c>
    </row>
    <row r="517" spans="2:22" x14ac:dyDescent="0.35">
      <c r="B517" s="120">
        <v>37</v>
      </c>
      <c r="C517" s="8"/>
      <c r="D517" s="25" t="e">
        <f>Calculations!D42*Burden!F$17</f>
        <v>#VALUE!</v>
      </c>
      <c r="E517" s="8" t="str">
        <f>Calculations!E185</f>
        <v/>
      </c>
      <c r="F517" s="25" t="e">
        <f t="shared" si="52"/>
        <v>#VALUE!</v>
      </c>
      <c r="G517" s="25" t="e">
        <f t="shared" si="52"/>
        <v>#VALUE!</v>
      </c>
      <c r="H517" s="25" t="e">
        <f t="shared" si="52"/>
        <v>#VALUE!</v>
      </c>
      <c r="I517" s="25" t="e">
        <f t="shared" si="52"/>
        <v>#VALUE!</v>
      </c>
      <c r="J517" s="25" t="e">
        <f t="shared" si="52"/>
        <v>#VALUE!</v>
      </c>
      <c r="K517" s="25" t="e">
        <f t="shared" si="52"/>
        <v>#VALUE!</v>
      </c>
      <c r="L517" s="25" t="e">
        <f t="shared" si="52"/>
        <v>#VALUE!</v>
      </c>
      <c r="M517" s="25" t="e">
        <f t="shared" si="52"/>
        <v>#VALUE!</v>
      </c>
      <c r="N517" s="25" t="e">
        <f t="shared" si="52"/>
        <v>#VALUE!</v>
      </c>
      <c r="O517" s="25" t="e">
        <f t="shared" si="52"/>
        <v>#VALUE!</v>
      </c>
      <c r="P517" s="25" t="e">
        <f t="shared" si="52"/>
        <v>#VALUE!</v>
      </c>
      <c r="Q517" s="25" t="e">
        <f t="shared" si="52"/>
        <v>#VALUE!</v>
      </c>
      <c r="R517" s="25" t="e">
        <f>D517*AVERAGE(F407:Q407)/100*(Burden!$F$21+1)</f>
        <v>#VALUE!</v>
      </c>
      <c r="S517" s="28"/>
      <c r="T517" s="8"/>
      <c r="U517" s="30" t="e">
        <f t="shared" si="49"/>
        <v>#VALUE!</v>
      </c>
    </row>
    <row r="518" spans="2:22" x14ac:dyDescent="0.35">
      <c r="B518" s="120">
        <v>38</v>
      </c>
      <c r="C518" s="8"/>
      <c r="D518" s="25" t="e">
        <f>Calculations!D43*Burden!F$17</f>
        <v>#VALUE!</v>
      </c>
      <c r="E518" s="8" t="str">
        <f>Calculations!E186</f>
        <v/>
      </c>
      <c r="F518" s="25" t="e">
        <f t="shared" si="52"/>
        <v>#VALUE!</v>
      </c>
      <c r="G518" s="25" t="e">
        <f t="shared" si="52"/>
        <v>#VALUE!</v>
      </c>
      <c r="H518" s="25" t="e">
        <f t="shared" si="52"/>
        <v>#VALUE!</v>
      </c>
      <c r="I518" s="25" t="e">
        <f t="shared" si="52"/>
        <v>#VALUE!</v>
      </c>
      <c r="J518" s="25" t="e">
        <f t="shared" si="52"/>
        <v>#VALUE!</v>
      </c>
      <c r="K518" s="25" t="e">
        <f t="shared" si="52"/>
        <v>#VALUE!</v>
      </c>
      <c r="L518" s="25" t="e">
        <f t="shared" si="52"/>
        <v>#VALUE!</v>
      </c>
      <c r="M518" s="25" t="e">
        <f t="shared" si="52"/>
        <v>#VALUE!</v>
      </c>
      <c r="N518" s="25" t="e">
        <f t="shared" si="52"/>
        <v>#VALUE!</v>
      </c>
      <c r="O518" s="25" t="e">
        <f t="shared" si="52"/>
        <v>#VALUE!</v>
      </c>
      <c r="P518" s="25" t="e">
        <f t="shared" si="52"/>
        <v>#VALUE!</v>
      </c>
      <c r="Q518" s="25" t="e">
        <f t="shared" si="52"/>
        <v>#VALUE!</v>
      </c>
      <c r="R518" s="25" t="e">
        <f>D518*AVERAGE(F408:Q408)/100*(Burden!$F$21+1)</f>
        <v>#VALUE!</v>
      </c>
      <c r="S518" s="28"/>
      <c r="T518" s="8"/>
      <c r="U518" s="30" t="e">
        <f t="shared" si="49"/>
        <v>#VALUE!</v>
      </c>
      <c r="V518" s="2"/>
    </row>
    <row r="519" spans="2:22" x14ac:dyDescent="0.35">
      <c r="B519" s="120">
        <v>39</v>
      </c>
      <c r="C519" s="8"/>
      <c r="D519" s="25" t="e">
        <f>Calculations!D44*Burden!F$17</f>
        <v>#VALUE!</v>
      </c>
      <c r="E519" s="8" t="str">
        <f>Calculations!E187</f>
        <v/>
      </c>
      <c r="F519" s="25" t="e">
        <f t="shared" si="52"/>
        <v>#VALUE!</v>
      </c>
      <c r="G519" s="25" t="e">
        <f t="shared" si="52"/>
        <v>#VALUE!</v>
      </c>
      <c r="H519" s="25" t="e">
        <f t="shared" si="52"/>
        <v>#VALUE!</v>
      </c>
      <c r="I519" s="25" t="e">
        <f t="shared" si="52"/>
        <v>#VALUE!</v>
      </c>
      <c r="J519" s="25" t="e">
        <f t="shared" si="52"/>
        <v>#VALUE!</v>
      </c>
      <c r="K519" s="25" t="e">
        <f t="shared" si="52"/>
        <v>#VALUE!</v>
      </c>
      <c r="L519" s="25" t="e">
        <f t="shared" si="52"/>
        <v>#VALUE!</v>
      </c>
      <c r="M519" s="25" t="e">
        <f t="shared" si="52"/>
        <v>#VALUE!</v>
      </c>
      <c r="N519" s="25" t="e">
        <f t="shared" si="52"/>
        <v>#VALUE!</v>
      </c>
      <c r="O519" s="25" t="e">
        <f t="shared" si="52"/>
        <v>#VALUE!</v>
      </c>
      <c r="P519" s="25" t="e">
        <f t="shared" si="52"/>
        <v>#VALUE!</v>
      </c>
      <c r="Q519" s="25" t="e">
        <f t="shared" si="52"/>
        <v>#VALUE!</v>
      </c>
      <c r="R519" s="25" t="e">
        <f>D519*AVERAGE(F409:Q409)/100*(Burden!$F$21+1)</f>
        <v>#VALUE!</v>
      </c>
      <c r="S519" s="28"/>
      <c r="T519" s="8"/>
      <c r="U519" s="30" t="e">
        <f t="shared" si="49"/>
        <v>#VALUE!</v>
      </c>
      <c r="V519" s="2"/>
    </row>
    <row r="520" spans="2:22" x14ac:dyDescent="0.35">
      <c r="B520" s="120">
        <v>40</v>
      </c>
      <c r="C520" s="8"/>
      <c r="D520" s="25" t="e">
        <f>Calculations!D45*Burden!F$17</f>
        <v>#VALUE!</v>
      </c>
      <c r="E520" s="8" t="str">
        <f>Calculations!E188</f>
        <v/>
      </c>
      <c r="F520" s="25" t="e">
        <f t="shared" si="52"/>
        <v>#VALUE!</v>
      </c>
      <c r="G520" s="25" t="e">
        <f t="shared" si="52"/>
        <v>#VALUE!</v>
      </c>
      <c r="H520" s="25" t="e">
        <f t="shared" si="52"/>
        <v>#VALUE!</v>
      </c>
      <c r="I520" s="25" t="e">
        <f t="shared" si="52"/>
        <v>#VALUE!</v>
      </c>
      <c r="J520" s="25" t="e">
        <f t="shared" si="52"/>
        <v>#VALUE!</v>
      </c>
      <c r="K520" s="25" t="e">
        <f t="shared" si="52"/>
        <v>#VALUE!</v>
      </c>
      <c r="L520" s="25" t="e">
        <f t="shared" si="52"/>
        <v>#VALUE!</v>
      </c>
      <c r="M520" s="25" t="e">
        <f t="shared" si="52"/>
        <v>#VALUE!</v>
      </c>
      <c r="N520" s="25" t="e">
        <f t="shared" si="52"/>
        <v>#VALUE!</v>
      </c>
      <c r="O520" s="25" t="e">
        <f t="shared" si="52"/>
        <v>#VALUE!</v>
      </c>
      <c r="P520" s="25" t="e">
        <f t="shared" si="52"/>
        <v>#VALUE!</v>
      </c>
      <c r="Q520" s="25" t="e">
        <f t="shared" si="52"/>
        <v>#VALUE!</v>
      </c>
      <c r="R520" s="25" t="e">
        <f>D520*AVERAGE(F410:Q410)/100*(Burden!$F$21+1)</f>
        <v>#VALUE!</v>
      </c>
      <c r="S520" s="28"/>
      <c r="T520" s="8"/>
      <c r="U520" s="30" t="e">
        <f t="shared" si="49"/>
        <v>#VALUE!</v>
      </c>
      <c r="V520" s="2"/>
    </row>
    <row r="521" spans="2:22" x14ac:dyDescent="0.35">
      <c r="B521" s="120">
        <v>41</v>
      </c>
      <c r="C521" s="8"/>
      <c r="D521" s="25" t="e">
        <f>Calculations!D46*Burden!F$17</f>
        <v>#VALUE!</v>
      </c>
      <c r="E521" s="8" t="str">
        <f>Calculations!E189</f>
        <v/>
      </c>
      <c r="F521" s="25" t="e">
        <f t="shared" si="52"/>
        <v>#VALUE!</v>
      </c>
      <c r="G521" s="25" t="e">
        <f t="shared" si="52"/>
        <v>#VALUE!</v>
      </c>
      <c r="H521" s="25" t="e">
        <f t="shared" si="52"/>
        <v>#VALUE!</v>
      </c>
      <c r="I521" s="25" t="e">
        <f t="shared" si="52"/>
        <v>#VALUE!</v>
      </c>
      <c r="J521" s="25" t="e">
        <f t="shared" si="52"/>
        <v>#VALUE!</v>
      </c>
      <c r="K521" s="25" t="e">
        <f t="shared" si="52"/>
        <v>#VALUE!</v>
      </c>
      <c r="L521" s="25" t="e">
        <f t="shared" si="52"/>
        <v>#VALUE!</v>
      </c>
      <c r="M521" s="25" t="e">
        <f t="shared" si="52"/>
        <v>#VALUE!</v>
      </c>
      <c r="N521" s="25" t="e">
        <f t="shared" si="52"/>
        <v>#VALUE!</v>
      </c>
      <c r="O521" s="25" t="e">
        <f t="shared" si="52"/>
        <v>#VALUE!</v>
      </c>
      <c r="P521" s="25" t="e">
        <f t="shared" si="52"/>
        <v>#VALUE!</v>
      </c>
      <c r="Q521" s="25" t="e">
        <f t="shared" si="52"/>
        <v>#VALUE!</v>
      </c>
      <c r="R521" s="25" t="e">
        <f>D521*AVERAGE(F411:Q411)/100*(Burden!$F$21+1)</f>
        <v>#VALUE!</v>
      </c>
      <c r="S521" s="28"/>
      <c r="T521" s="8"/>
      <c r="U521" s="30" t="e">
        <f t="shared" si="49"/>
        <v>#VALUE!</v>
      </c>
      <c r="V521" s="2"/>
    </row>
    <row r="522" spans="2:22" x14ac:dyDescent="0.35">
      <c r="B522" s="120">
        <v>42</v>
      </c>
      <c r="C522" s="8"/>
      <c r="D522" s="25" t="e">
        <f>Calculations!D47*Burden!F$17</f>
        <v>#VALUE!</v>
      </c>
      <c r="E522" s="8" t="str">
        <f>Calculations!E190</f>
        <v/>
      </c>
      <c r="F522" s="25" t="e">
        <f t="shared" si="52"/>
        <v>#VALUE!</v>
      </c>
      <c r="G522" s="25" t="e">
        <f t="shared" si="52"/>
        <v>#VALUE!</v>
      </c>
      <c r="H522" s="25" t="e">
        <f t="shared" si="52"/>
        <v>#VALUE!</v>
      </c>
      <c r="I522" s="25" t="e">
        <f t="shared" si="52"/>
        <v>#VALUE!</v>
      </c>
      <c r="J522" s="25" t="e">
        <f t="shared" si="52"/>
        <v>#VALUE!</v>
      </c>
      <c r="K522" s="25" t="e">
        <f t="shared" si="52"/>
        <v>#VALUE!</v>
      </c>
      <c r="L522" s="25" t="e">
        <f t="shared" si="52"/>
        <v>#VALUE!</v>
      </c>
      <c r="M522" s="25" t="e">
        <f t="shared" si="52"/>
        <v>#VALUE!</v>
      </c>
      <c r="N522" s="25" t="e">
        <f t="shared" si="52"/>
        <v>#VALUE!</v>
      </c>
      <c r="O522" s="25" t="e">
        <f t="shared" si="52"/>
        <v>#VALUE!</v>
      </c>
      <c r="P522" s="25" t="e">
        <f t="shared" si="52"/>
        <v>#VALUE!</v>
      </c>
      <c r="Q522" s="25" t="e">
        <f t="shared" si="52"/>
        <v>#VALUE!</v>
      </c>
      <c r="R522" s="25" t="e">
        <f>D522*AVERAGE(F412:Q412)/100*(Burden!$F$21+1)</f>
        <v>#VALUE!</v>
      </c>
      <c r="S522" s="28"/>
      <c r="T522" s="8"/>
      <c r="U522" s="30" t="e">
        <f t="shared" si="49"/>
        <v>#VALUE!</v>
      </c>
      <c r="V522" s="2"/>
    </row>
    <row r="523" spans="2:22" x14ac:dyDescent="0.35">
      <c r="B523" s="120">
        <v>43</v>
      </c>
      <c r="C523" s="8"/>
      <c r="D523" s="25" t="e">
        <f>Calculations!D48*Burden!F$17</f>
        <v>#VALUE!</v>
      </c>
      <c r="E523" s="8" t="str">
        <f>Calculations!E191</f>
        <v/>
      </c>
      <c r="F523" s="25" t="e">
        <f t="shared" si="52"/>
        <v>#VALUE!</v>
      </c>
      <c r="G523" s="25" t="e">
        <f t="shared" si="52"/>
        <v>#VALUE!</v>
      </c>
      <c r="H523" s="25" t="e">
        <f t="shared" si="52"/>
        <v>#VALUE!</v>
      </c>
      <c r="I523" s="25" t="e">
        <f t="shared" si="52"/>
        <v>#VALUE!</v>
      </c>
      <c r="J523" s="25" t="e">
        <f t="shared" si="52"/>
        <v>#VALUE!</v>
      </c>
      <c r="K523" s="25" t="e">
        <f t="shared" si="52"/>
        <v>#VALUE!</v>
      </c>
      <c r="L523" s="25" t="e">
        <f t="shared" si="52"/>
        <v>#VALUE!</v>
      </c>
      <c r="M523" s="25" t="e">
        <f t="shared" si="52"/>
        <v>#VALUE!</v>
      </c>
      <c r="N523" s="25" t="e">
        <f t="shared" si="52"/>
        <v>#VALUE!</v>
      </c>
      <c r="O523" s="25" t="e">
        <f t="shared" si="52"/>
        <v>#VALUE!</v>
      </c>
      <c r="P523" s="25" t="e">
        <f t="shared" si="52"/>
        <v>#VALUE!</v>
      </c>
      <c r="Q523" s="25" t="e">
        <f t="shared" si="52"/>
        <v>#VALUE!</v>
      </c>
      <c r="R523" s="25" t="e">
        <f>D523*AVERAGE(F413:Q413)/100*(Burden!$F$21+1)</f>
        <v>#VALUE!</v>
      </c>
      <c r="S523" s="28"/>
      <c r="T523" s="8"/>
      <c r="U523" s="30" t="e">
        <f t="shared" si="49"/>
        <v>#VALUE!</v>
      </c>
      <c r="V523" s="2"/>
    </row>
    <row r="524" spans="2:22" x14ac:dyDescent="0.35">
      <c r="B524" s="120">
        <v>44</v>
      </c>
      <c r="C524" s="8"/>
      <c r="D524" s="25" t="e">
        <f>Calculations!D49*Burden!F$17</f>
        <v>#VALUE!</v>
      </c>
      <c r="E524" s="8" t="str">
        <f>Calculations!E192</f>
        <v/>
      </c>
      <c r="F524" s="25" t="e">
        <f t="shared" si="52"/>
        <v>#VALUE!</v>
      </c>
      <c r="G524" s="25" t="e">
        <f t="shared" si="52"/>
        <v>#VALUE!</v>
      </c>
      <c r="H524" s="25" t="e">
        <f t="shared" si="52"/>
        <v>#VALUE!</v>
      </c>
      <c r="I524" s="25" t="e">
        <f t="shared" si="52"/>
        <v>#VALUE!</v>
      </c>
      <c r="J524" s="25" t="e">
        <f t="shared" si="52"/>
        <v>#VALUE!</v>
      </c>
      <c r="K524" s="25" t="e">
        <f t="shared" si="52"/>
        <v>#VALUE!</v>
      </c>
      <c r="L524" s="25" t="e">
        <f t="shared" si="52"/>
        <v>#VALUE!</v>
      </c>
      <c r="M524" s="25" t="e">
        <f t="shared" si="52"/>
        <v>#VALUE!</v>
      </c>
      <c r="N524" s="25" t="e">
        <f t="shared" si="52"/>
        <v>#VALUE!</v>
      </c>
      <c r="O524" s="25" t="e">
        <f t="shared" si="52"/>
        <v>#VALUE!</v>
      </c>
      <c r="P524" s="25" t="e">
        <f t="shared" si="52"/>
        <v>#VALUE!</v>
      </c>
      <c r="Q524" s="25" t="e">
        <f t="shared" si="52"/>
        <v>#VALUE!</v>
      </c>
      <c r="R524" s="25" t="e">
        <f>D524*AVERAGE(F414:Q414)/100*(Burden!$F$21+1)</f>
        <v>#VALUE!</v>
      </c>
      <c r="S524" s="28"/>
      <c r="T524" s="8"/>
      <c r="U524" s="30" t="e">
        <f t="shared" si="49"/>
        <v>#VALUE!</v>
      </c>
      <c r="V524" s="2"/>
    </row>
    <row r="525" spans="2:22" x14ac:dyDescent="0.35">
      <c r="B525" s="120">
        <v>45</v>
      </c>
      <c r="C525" s="8"/>
      <c r="D525" s="25" t="e">
        <f>Calculations!D50*Burden!F$17</f>
        <v>#VALUE!</v>
      </c>
      <c r="E525" s="8" t="str">
        <f>Calculations!E193</f>
        <v/>
      </c>
      <c r="F525" s="25" t="e">
        <f t="shared" si="52"/>
        <v>#VALUE!</v>
      </c>
      <c r="G525" s="25" t="e">
        <f t="shared" si="52"/>
        <v>#VALUE!</v>
      </c>
      <c r="H525" s="25" t="e">
        <f t="shared" si="52"/>
        <v>#VALUE!</v>
      </c>
      <c r="I525" s="25" t="e">
        <f t="shared" si="52"/>
        <v>#VALUE!</v>
      </c>
      <c r="J525" s="25" t="e">
        <f t="shared" si="52"/>
        <v>#VALUE!</v>
      </c>
      <c r="K525" s="25" t="e">
        <f t="shared" si="52"/>
        <v>#VALUE!</v>
      </c>
      <c r="L525" s="25" t="e">
        <f t="shared" si="52"/>
        <v>#VALUE!</v>
      </c>
      <c r="M525" s="25" t="e">
        <f t="shared" si="52"/>
        <v>#VALUE!</v>
      </c>
      <c r="N525" s="25" t="e">
        <f t="shared" si="52"/>
        <v>#VALUE!</v>
      </c>
      <c r="O525" s="25" t="e">
        <f t="shared" si="52"/>
        <v>#VALUE!</v>
      </c>
      <c r="P525" s="25" t="e">
        <f t="shared" si="52"/>
        <v>#VALUE!</v>
      </c>
      <c r="Q525" s="25" t="e">
        <f t="shared" si="52"/>
        <v>#VALUE!</v>
      </c>
      <c r="R525" s="25" t="e">
        <f>D525*AVERAGE(F415:Q415)/100*(Burden!$F$21+1)</f>
        <v>#VALUE!</v>
      </c>
      <c r="S525" s="28"/>
      <c r="T525" s="8"/>
      <c r="U525" s="30" t="e">
        <f t="shared" si="49"/>
        <v>#VALUE!</v>
      </c>
    </row>
    <row r="526" spans="2:22" x14ac:dyDescent="0.35">
      <c r="B526" s="120">
        <v>46</v>
      </c>
      <c r="C526" s="8"/>
      <c r="D526" s="25" t="e">
        <f>Calculations!D51*Burden!F$17</f>
        <v>#VALUE!</v>
      </c>
      <c r="E526" s="8" t="str">
        <f>Calculations!E194</f>
        <v/>
      </c>
      <c r="F526" s="25" t="e">
        <f t="shared" si="52"/>
        <v>#VALUE!</v>
      </c>
      <c r="G526" s="25" t="e">
        <f t="shared" si="52"/>
        <v>#VALUE!</v>
      </c>
      <c r="H526" s="25" t="e">
        <f t="shared" si="52"/>
        <v>#VALUE!</v>
      </c>
      <c r="I526" s="25" t="e">
        <f t="shared" si="52"/>
        <v>#VALUE!</v>
      </c>
      <c r="J526" s="25" t="e">
        <f t="shared" si="52"/>
        <v>#VALUE!</v>
      </c>
      <c r="K526" s="25" t="e">
        <f t="shared" si="52"/>
        <v>#VALUE!</v>
      </c>
      <c r="L526" s="25" t="e">
        <f t="shared" si="52"/>
        <v>#VALUE!</v>
      </c>
      <c r="M526" s="25" t="e">
        <f t="shared" si="52"/>
        <v>#VALUE!</v>
      </c>
      <c r="N526" s="25" t="e">
        <f t="shared" si="52"/>
        <v>#VALUE!</v>
      </c>
      <c r="O526" s="25" t="e">
        <f t="shared" si="52"/>
        <v>#VALUE!</v>
      </c>
      <c r="P526" s="25" t="e">
        <f t="shared" si="52"/>
        <v>#VALUE!</v>
      </c>
      <c r="Q526" s="25" t="e">
        <f t="shared" si="52"/>
        <v>#VALUE!</v>
      </c>
      <c r="R526" s="25" t="e">
        <f>D526*AVERAGE(F416:Q416)/100*(Burden!$F$21+1)</f>
        <v>#VALUE!</v>
      </c>
      <c r="S526" s="28"/>
      <c r="T526" s="8"/>
      <c r="U526" s="30" t="e">
        <f t="shared" si="49"/>
        <v>#VALUE!</v>
      </c>
    </row>
    <row r="527" spans="2:22" x14ac:dyDescent="0.35">
      <c r="B527" s="120">
        <v>47</v>
      </c>
      <c r="C527" s="8"/>
      <c r="D527" s="25" t="e">
        <f>Calculations!D52*Burden!F$17</f>
        <v>#VALUE!</v>
      </c>
      <c r="E527" s="8" t="str">
        <f>Calculations!E195</f>
        <v/>
      </c>
      <c r="F527" s="25" t="e">
        <f t="shared" si="52"/>
        <v>#VALUE!</v>
      </c>
      <c r="G527" s="25" t="e">
        <f t="shared" si="52"/>
        <v>#VALUE!</v>
      </c>
      <c r="H527" s="25" t="e">
        <f t="shared" si="52"/>
        <v>#VALUE!</v>
      </c>
      <c r="I527" s="25" t="e">
        <f t="shared" si="52"/>
        <v>#VALUE!</v>
      </c>
      <c r="J527" s="25" t="e">
        <f t="shared" si="52"/>
        <v>#VALUE!</v>
      </c>
      <c r="K527" s="25" t="e">
        <f t="shared" si="52"/>
        <v>#VALUE!</v>
      </c>
      <c r="L527" s="25" t="e">
        <f t="shared" si="52"/>
        <v>#VALUE!</v>
      </c>
      <c r="M527" s="25" t="e">
        <f t="shared" si="52"/>
        <v>#VALUE!</v>
      </c>
      <c r="N527" s="25" t="e">
        <f t="shared" si="52"/>
        <v>#VALUE!</v>
      </c>
      <c r="O527" s="25" t="e">
        <f t="shared" si="52"/>
        <v>#VALUE!</v>
      </c>
      <c r="P527" s="25" t="e">
        <f t="shared" si="52"/>
        <v>#VALUE!</v>
      </c>
      <c r="Q527" s="25" t="e">
        <f t="shared" si="52"/>
        <v>#VALUE!</v>
      </c>
      <c r="R527" s="25" t="e">
        <f>D527*AVERAGE(F417:Q417)/100*(Burden!$F$21+1)</f>
        <v>#VALUE!</v>
      </c>
      <c r="S527" s="28"/>
      <c r="T527" s="8"/>
      <c r="U527" s="30" t="e">
        <f t="shared" si="49"/>
        <v>#VALUE!</v>
      </c>
    </row>
    <row r="528" spans="2:22" x14ac:dyDescent="0.35">
      <c r="B528" s="120">
        <v>48</v>
      </c>
      <c r="C528" s="8"/>
      <c r="D528" s="25" t="e">
        <f>Calculations!D53*Burden!F$17</f>
        <v>#VALUE!</v>
      </c>
      <c r="E528" s="8" t="str">
        <f>Calculations!E196</f>
        <v/>
      </c>
      <c r="F528" s="25" t="e">
        <f t="shared" si="52"/>
        <v>#VALUE!</v>
      </c>
      <c r="G528" s="25" t="e">
        <f t="shared" si="52"/>
        <v>#VALUE!</v>
      </c>
      <c r="H528" s="25" t="e">
        <f t="shared" si="52"/>
        <v>#VALUE!</v>
      </c>
      <c r="I528" s="25" t="e">
        <f t="shared" si="52"/>
        <v>#VALUE!</v>
      </c>
      <c r="J528" s="25" t="e">
        <f t="shared" si="52"/>
        <v>#VALUE!</v>
      </c>
      <c r="K528" s="25" t="e">
        <f t="shared" si="52"/>
        <v>#VALUE!</v>
      </c>
      <c r="L528" s="25" t="e">
        <f t="shared" si="52"/>
        <v>#VALUE!</v>
      </c>
      <c r="M528" s="25" t="e">
        <f t="shared" si="52"/>
        <v>#VALUE!</v>
      </c>
      <c r="N528" s="25" t="e">
        <f t="shared" si="52"/>
        <v>#VALUE!</v>
      </c>
      <c r="O528" s="25" t="e">
        <f t="shared" si="52"/>
        <v>#VALUE!</v>
      </c>
      <c r="P528" s="25" t="e">
        <f t="shared" si="52"/>
        <v>#VALUE!</v>
      </c>
      <c r="Q528" s="25" t="e">
        <f t="shared" si="52"/>
        <v>#VALUE!</v>
      </c>
      <c r="R528" s="25" t="e">
        <f>D528*AVERAGE(F418:Q418)/100*(Burden!$F$21+1)</f>
        <v>#VALUE!</v>
      </c>
      <c r="S528" s="28"/>
      <c r="T528" s="8"/>
      <c r="U528" s="30" t="e">
        <f t="shared" si="49"/>
        <v>#VALUE!</v>
      </c>
    </row>
    <row r="529" spans="2:22" x14ac:dyDescent="0.35">
      <c r="B529" s="120">
        <v>49</v>
      </c>
      <c r="C529" s="8"/>
      <c r="D529" s="25" t="e">
        <f>Calculations!D54*Burden!F$17</f>
        <v>#VALUE!</v>
      </c>
      <c r="E529" s="8" t="str">
        <f>Calculations!E197</f>
        <v/>
      </c>
      <c r="F529" s="25" t="e">
        <f t="shared" si="52"/>
        <v>#VALUE!</v>
      </c>
      <c r="G529" s="25" t="e">
        <f t="shared" si="52"/>
        <v>#VALUE!</v>
      </c>
      <c r="H529" s="25" t="e">
        <f t="shared" si="52"/>
        <v>#VALUE!</v>
      </c>
      <c r="I529" s="25" t="e">
        <f t="shared" si="52"/>
        <v>#VALUE!</v>
      </c>
      <c r="J529" s="25" t="e">
        <f t="shared" si="52"/>
        <v>#VALUE!</v>
      </c>
      <c r="K529" s="25" t="e">
        <f t="shared" si="52"/>
        <v>#VALUE!</v>
      </c>
      <c r="L529" s="25" t="e">
        <f t="shared" si="52"/>
        <v>#VALUE!</v>
      </c>
      <c r="M529" s="25" t="e">
        <f t="shared" si="52"/>
        <v>#VALUE!</v>
      </c>
      <c r="N529" s="25" t="e">
        <f t="shared" si="52"/>
        <v>#VALUE!</v>
      </c>
      <c r="O529" s="25" t="e">
        <f t="shared" si="52"/>
        <v>#VALUE!</v>
      </c>
      <c r="P529" s="25" t="e">
        <f t="shared" si="52"/>
        <v>#VALUE!</v>
      </c>
      <c r="Q529" s="25" t="e">
        <f t="shared" si="52"/>
        <v>#VALUE!</v>
      </c>
      <c r="R529" s="25" t="e">
        <f>D529*AVERAGE(F419:Q419)/100*(Burden!$F$21+1)</f>
        <v>#VALUE!</v>
      </c>
      <c r="S529" s="28"/>
      <c r="T529" s="8"/>
      <c r="U529" s="30" t="e">
        <f t="shared" si="49"/>
        <v>#VALUE!</v>
      </c>
    </row>
    <row r="530" spans="2:22" x14ac:dyDescent="0.35">
      <c r="B530" s="120">
        <v>50</v>
      </c>
      <c r="C530" s="8"/>
      <c r="D530" s="25" t="e">
        <f>Calculations!D55*Burden!F$17</f>
        <v>#VALUE!</v>
      </c>
      <c r="E530" s="8" t="str">
        <f>Calculations!E198</f>
        <v/>
      </c>
      <c r="F530" s="25" t="e">
        <f t="shared" si="52"/>
        <v>#VALUE!</v>
      </c>
      <c r="G530" s="25" t="e">
        <f t="shared" si="52"/>
        <v>#VALUE!</v>
      </c>
      <c r="H530" s="25" t="e">
        <f t="shared" si="52"/>
        <v>#VALUE!</v>
      </c>
      <c r="I530" s="25" t="e">
        <f t="shared" si="52"/>
        <v>#VALUE!</v>
      </c>
      <c r="J530" s="25" t="e">
        <f t="shared" si="52"/>
        <v>#VALUE!</v>
      </c>
      <c r="K530" s="25" t="e">
        <f t="shared" si="52"/>
        <v>#VALUE!</v>
      </c>
      <c r="L530" s="25" t="e">
        <f t="shared" si="52"/>
        <v>#VALUE!</v>
      </c>
      <c r="M530" s="25" t="e">
        <f t="shared" si="52"/>
        <v>#VALUE!</v>
      </c>
      <c r="N530" s="25" t="e">
        <f t="shared" si="52"/>
        <v>#VALUE!</v>
      </c>
      <c r="O530" s="25" t="e">
        <f t="shared" si="52"/>
        <v>#VALUE!</v>
      </c>
      <c r="P530" s="25" t="e">
        <f t="shared" si="52"/>
        <v>#VALUE!</v>
      </c>
      <c r="Q530" s="25" t="e">
        <f t="shared" si="52"/>
        <v>#VALUE!</v>
      </c>
      <c r="R530" s="25" t="e">
        <f>D530*AVERAGE(F420:Q420)/100*(Burden!$F$21+1)</f>
        <v>#VALUE!</v>
      </c>
      <c r="S530" s="28"/>
      <c r="T530" s="8"/>
      <c r="U530" s="30" t="e">
        <f t="shared" si="49"/>
        <v>#VALUE!</v>
      </c>
    </row>
    <row r="531" spans="2:22" x14ac:dyDescent="0.35">
      <c r="B531" s="120">
        <v>51</v>
      </c>
      <c r="C531" s="8"/>
      <c r="D531" s="25" t="e">
        <f>Calculations!D56*Burden!F$17</f>
        <v>#VALUE!</v>
      </c>
      <c r="E531" s="8" t="str">
        <f>Calculations!E199</f>
        <v/>
      </c>
      <c r="F531" s="25" t="e">
        <f t="shared" si="52"/>
        <v>#VALUE!</v>
      </c>
      <c r="G531" s="25" t="e">
        <f t="shared" si="52"/>
        <v>#VALUE!</v>
      </c>
      <c r="H531" s="25" t="e">
        <f t="shared" si="52"/>
        <v>#VALUE!</v>
      </c>
      <c r="I531" s="25" t="e">
        <f t="shared" si="52"/>
        <v>#VALUE!</v>
      </c>
      <c r="J531" s="25" t="e">
        <f t="shared" si="52"/>
        <v>#VALUE!</v>
      </c>
      <c r="K531" s="25" t="e">
        <f t="shared" si="52"/>
        <v>#VALUE!</v>
      </c>
      <c r="L531" s="25" t="e">
        <f t="shared" si="52"/>
        <v>#VALUE!</v>
      </c>
      <c r="M531" s="25" t="e">
        <f t="shared" si="52"/>
        <v>#VALUE!</v>
      </c>
      <c r="N531" s="25" t="e">
        <f t="shared" si="52"/>
        <v>#VALUE!</v>
      </c>
      <c r="O531" s="25" t="e">
        <f t="shared" si="52"/>
        <v>#VALUE!</v>
      </c>
      <c r="P531" s="25" t="e">
        <f t="shared" si="52"/>
        <v>#VALUE!</v>
      </c>
      <c r="Q531" s="25" t="e">
        <f t="shared" si="52"/>
        <v>#VALUE!</v>
      </c>
      <c r="R531" s="25" t="e">
        <f>D531*AVERAGE(F421:Q421)/100*(Burden!$F$21+1)</f>
        <v>#VALUE!</v>
      </c>
      <c r="S531" s="28"/>
      <c r="T531" s="8"/>
      <c r="U531" s="30" t="e">
        <f t="shared" si="49"/>
        <v>#VALUE!</v>
      </c>
      <c r="V531" s="2"/>
    </row>
    <row r="532" spans="2:22" x14ac:dyDescent="0.35">
      <c r="B532" s="120">
        <v>52</v>
      </c>
      <c r="C532" s="8"/>
      <c r="D532" s="25" t="e">
        <f>Calculations!D57*Burden!F$17</f>
        <v>#VALUE!</v>
      </c>
      <c r="E532" s="8" t="str">
        <f>Calculations!E200</f>
        <v/>
      </c>
      <c r="F532" s="25" t="e">
        <f t="shared" si="52"/>
        <v>#VALUE!</v>
      </c>
      <c r="G532" s="25" t="e">
        <f t="shared" si="52"/>
        <v>#VALUE!</v>
      </c>
      <c r="H532" s="25" t="e">
        <f t="shared" si="52"/>
        <v>#VALUE!</v>
      </c>
      <c r="I532" s="25" t="e">
        <f t="shared" si="52"/>
        <v>#VALUE!</v>
      </c>
      <c r="J532" s="25" t="e">
        <f t="shared" si="52"/>
        <v>#VALUE!</v>
      </c>
      <c r="K532" s="25" t="e">
        <f t="shared" si="52"/>
        <v>#VALUE!</v>
      </c>
      <c r="L532" s="25" t="e">
        <f t="shared" si="52"/>
        <v>#VALUE!</v>
      </c>
      <c r="M532" s="25" t="e">
        <f t="shared" si="52"/>
        <v>#VALUE!</v>
      </c>
      <c r="N532" s="25" t="e">
        <f t="shared" si="52"/>
        <v>#VALUE!</v>
      </c>
      <c r="O532" s="25" t="e">
        <f t="shared" si="52"/>
        <v>#VALUE!</v>
      </c>
      <c r="P532" s="25" t="e">
        <f t="shared" si="52"/>
        <v>#VALUE!</v>
      </c>
      <c r="Q532" s="25" t="e">
        <f t="shared" si="52"/>
        <v>#VALUE!</v>
      </c>
      <c r="R532" s="25" t="e">
        <f>D532*AVERAGE(F422:Q422)/100*(Burden!$F$21+1)</f>
        <v>#VALUE!</v>
      </c>
      <c r="S532" s="28"/>
      <c r="T532" s="8"/>
      <c r="U532" s="30" t="e">
        <f t="shared" si="49"/>
        <v>#VALUE!</v>
      </c>
    </row>
    <row r="533" spans="2:22" x14ac:dyDescent="0.35">
      <c r="B533" s="120">
        <v>53</v>
      </c>
      <c r="C533" s="8"/>
      <c r="D533" s="25" t="e">
        <f>Calculations!D58*Burden!F$17</f>
        <v>#VALUE!</v>
      </c>
      <c r="E533" s="8" t="str">
        <f>Calculations!E201</f>
        <v/>
      </c>
      <c r="F533" s="25" t="e">
        <f t="shared" si="52"/>
        <v>#VALUE!</v>
      </c>
      <c r="G533" s="25" t="e">
        <f t="shared" si="52"/>
        <v>#VALUE!</v>
      </c>
      <c r="H533" s="25" t="e">
        <f t="shared" si="52"/>
        <v>#VALUE!</v>
      </c>
      <c r="I533" s="25" t="e">
        <f t="shared" si="52"/>
        <v>#VALUE!</v>
      </c>
      <c r="J533" s="25" t="e">
        <f t="shared" si="52"/>
        <v>#VALUE!</v>
      </c>
      <c r="K533" s="25" t="e">
        <f t="shared" si="52"/>
        <v>#VALUE!</v>
      </c>
      <c r="L533" s="25" t="e">
        <f t="shared" si="52"/>
        <v>#VALUE!</v>
      </c>
      <c r="M533" s="25" t="e">
        <f t="shared" si="52"/>
        <v>#VALUE!</v>
      </c>
      <c r="N533" s="25" t="e">
        <f t="shared" si="52"/>
        <v>#VALUE!</v>
      </c>
      <c r="O533" s="25" t="e">
        <f t="shared" si="52"/>
        <v>#VALUE!</v>
      </c>
      <c r="P533" s="25" t="e">
        <f t="shared" si="52"/>
        <v>#VALUE!</v>
      </c>
      <c r="Q533" s="25" t="e">
        <f t="shared" si="52"/>
        <v>#VALUE!</v>
      </c>
      <c r="R533" s="25" t="e">
        <f>D533*AVERAGE(F423:Q423)/100*(Burden!$F$21+1)</f>
        <v>#VALUE!</v>
      </c>
      <c r="S533" s="28"/>
      <c r="T533" s="8"/>
      <c r="U533" s="30" t="e">
        <f t="shared" si="49"/>
        <v>#VALUE!</v>
      </c>
    </row>
    <row r="534" spans="2:22" x14ac:dyDescent="0.35">
      <c r="B534" s="120">
        <v>54</v>
      </c>
      <c r="C534" s="8"/>
      <c r="D534" s="25" t="e">
        <f>Calculations!D59*Burden!F$17</f>
        <v>#VALUE!</v>
      </c>
      <c r="E534" s="8" t="str">
        <f>Calculations!E202</f>
        <v/>
      </c>
      <c r="F534" s="25" t="e">
        <f t="shared" si="52"/>
        <v>#VALUE!</v>
      </c>
      <c r="G534" s="25" t="e">
        <f t="shared" si="52"/>
        <v>#VALUE!</v>
      </c>
      <c r="H534" s="25" t="e">
        <f t="shared" si="52"/>
        <v>#VALUE!</v>
      </c>
      <c r="I534" s="25" t="e">
        <f t="shared" si="52"/>
        <v>#VALUE!</v>
      </c>
      <c r="J534" s="25" t="e">
        <f t="shared" si="52"/>
        <v>#VALUE!</v>
      </c>
      <c r="K534" s="25" t="e">
        <f t="shared" si="52"/>
        <v>#VALUE!</v>
      </c>
      <c r="L534" s="25" t="e">
        <f t="shared" si="52"/>
        <v>#VALUE!</v>
      </c>
      <c r="M534" s="25" t="e">
        <f t="shared" si="52"/>
        <v>#VALUE!</v>
      </c>
      <c r="N534" s="25" t="e">
        <f t="shared" si="52"/>
        <v>#VALUE!</v>
      </c>
      <c r="O534" s="25" t="e">
        <f t="shared" si="52"/>
        <v>#VALUE!</v>
      </c>
      <c r="P534" s="25" t="e">
        <f t="shared" si="52"/>
        <v>#VALUE!</v>
      </c>
      <c r="Q534" s="25" t="e">
        <f t="shared" si="52"/>
        <v>#VALUE!</v>
      </c>
      <c r="R534" s="25" t="e">
        <f>D534*AVERAGE(F424:Q424)/100*(Burden!$F$21+1)</f>
        <v>#VALUE!</v>
      </c>
      <c r="S534" s="28"/>
      <c r="T534" s="8"/>
      <c r="U534" s="30" t="e">
        <f t="shared" si="49"/>
        <v>#VALUE!</v>
      </c>
    </row>
    <row r="535" spans="2:22" x14ac:dyDescent="0.35">
      <c r="B535" s="120">
        <v>55</v>
      </c>
      <c r="C535" s="8"/>
      <c r="D535" s="25" t="e">
        <f>Calculations!D60*Burden!F$17</f>
        <v>#VALUE!</v>
      </c>
      <c r="E535" s="8" t="str">
        <f>Calculations!E203</f>
        <v/>
      </c>
      <c r="F535" s="25" t="e">
        <f t="shared" si="52"/>
        <v>#VALUE!</v>
      </c>
      <c r="G535" s="25" t="e">
        <f t="shared" si="52"/>
        <v>#VALUE!</v>
      </c>
      <c r="H535" s="25" t="e">
        <f t="shared" si="52"/>
        <v>#VALUE!</v>
      </c>
      <c r="I535" s="25" t="e">
        <f t="shared" si="52"/>
        <v>#VALUE!</v>
      </c>
      <c r="J535" s="25" t="e">
        <f t="shared" si="52"/>
        <v>#VALUE!</v>
      </c>
      <c r="K535" s="25" t="e">
        <f t="shared" si="52"/>
        <v>#VALUE!</v>
      </c>
      <c r="L535" s="25" t="e">
        <f t="shared" si="52"/>
        <v>#VALUE!</v>
      </c>
      <c r="M535" s="25" t="e">
        <f t="shared" si="52"/>
        <v>#VALUE!</v>
      </c>
      <c r="N535" s="25" t="e">
        <f t="shared" si="52"/>
        <v>#VALUE!</v>
      </c>
      <c r="O535" s="25" t="e">
        <f t="shared" si="52"/>
        <v>#VALUE!</v>
      </c>
      <c r="P535" s="25" t="e">
        <f t="shared" si="52"/>
        <v>#VALUE!</v>
      </c>
      <c r="Q535" s="25" t="e">
        <f t="shared" si="52"/>
        <v>#VALUE!</v>
      </c>
      <c r="R535" s="25" t="e">
        <f>D535*AVERAGE(F425:Q425)/100*(Burden!$F$21+1)</f>
        <v>#VALUE!</v>
      </c>
      <c r="S535" s="28"/>
      <c r="T535" s="8"/>
      <c r="U535" s="30" t="e">
        <f t="shared" si="49"/>
        <v>#VALUE!</v>
      </c>
    </row>
    <row r="536" spans="2:22" x14ac:dyDescent="0.35">
      <c r="B536" s="120">
        <v>56</v>
      </c>
      <c r="C536" s="8"/>
      <c r="D536" s="25" t="e">
        <f>Calculations!D61*Burden!F$17</f>
        <v>#VALUE!</v>
      </c>
      <c r="E536" s="8" t="str">
        <f>Calculations!E204</f>
        <v/>
      </c>
      <c r="F536" s="25" t="e">
        <f t="shared" si="52"/>
        <v>#VALUE!</v>
      </c>
      <c r="G536" s="25" t="e">
        <f t="shared" si="52"/>
        <v>#VALUE!</v>
      </c>
      <c r="H536" s="25" t="e">
        <f t="shared" si="52"/>
        <v>#VALUE!</v>
      </c>
      <c r="I536" s="25" t="e">
        <f t="shared" si="52"/>
        <v>#VALUE!</v>
      </c>
      <c r="J536" s="25" t="e">
        <f t="shared" si="52"/>
        <v>#VALUE!</v>
      </c>
      <c r="K536" s="25" t="e">
        <f t="shared" si="52"/>
        <v>#VALUE!</v>
      </c>
      <c r="L536" s="25" t="e">
        <f t="shared" si="52"/>
        <v>#VALUE!</v>
      </c>
      <c r="M536" s="25" t="e">
        <f t="shared" si="52"/>
        <v>#VALUE!</v>
      </c>
      <c r="N536" s="25" t="e">
        <f t="shared" si="52"/>
        <v>#VALUE!</v>
      </c>
      <c r="O536" s="25" t="e">
        <f t="shared" si="52"/>
        <v>#VALUE!</v>
      </c>
      <c r="P536" s="25" t="e">
        <f t="shared" si="52"/>
        <v>#VALUE!</v>
      </c>
      <c r="Q536" s="25" t="e">
        <f t="shared" si="52"/>
        <v>#VALUE!</v>
      </c>
      <c r="R536" s="25" t="e">
        <f>D536*AVERAGE(F426:Q426)/100*(Burden!$F$21+1)</f>
        <v>#VALUE!</v>
      </c>
      <c r="S536" s="28"/>
      <c r="T536" s="8"/>
      <c r="U536" s="30" t="e">
        <f t="shared" si="49"/>
        <v>#VALUE!</v>
      </c>
    </row>
    <row r="537" spans="2:22" x14ac:dyDescent="0.35">
      <c r="B537" s="120">
        <v>57</v>
      </c>
      <c r="C537" s="8"/>
      <c r="D537" s="25" t="e">
        <f>Calculations!D62*Burden!F$17</f>
        <v>#VALUE!</v>
      </c>
      <c r="E537" s="8" t="str">
        <f>Calculations!E205</f>
        <v/>
      </c>
      <c r="F537" s="25" t="e">
        <f t="shared" si="52"/>
        <v>#VALUE!</v>
      </c>
      <c r="G537" s="25" t="e">
        <f t="shared" si="52"/>
        <v>#VALUE!</v>
      </c>
      <c r="H537" s="25" t="e">
        <f t="shared" si="52"/>
        <v>#VALUE!</v>
      </c>
      <c r="I537" s="25" t="e">
        <f t="shared" ref="G537:Q560" si="53">$R537/12*I$475</f>
        <v>#VALUE!</v>
      </c>
      <c r="J537" s="25" t="e">
        <f t="shared" si="53"/>
        <v>#VALUE!</v>
      </c>
      <c r="K537" s="25" t="e">
        <f t="shared" si="53"/>
        <v>#VALUE!</v>
      </c>
      <c r="L537" s="25" t="e">
        <f t="shared" si="53"/>
        <v>#VALUE!</v>
      </c>
      <c r="M537" s="25" t="e">
        <f t="shared" si="53"/>
        <v>#VALUE!</v>
      </c>
      <c r="N537" s="25" t="e">
        <f t="shared" si="53"/>
        <v>#VALUE!</v>
      </c>
      <c r="O537" s="25" t="e">
        <f t="shared" si="53"/>
        <v>#VALUE!</v>
      </c>
      <c r="P537" s="25" t="e">
        <f t="shared" si="53"/>
        <v>#VALUE!</v>
      </c>
      <c r="Q537" s="25" t="e">
        <f t="shared" si="53"/>
        <v>#VALUE!</v>
      </c>
      <c r="R537" s="25" t="e">
        <f>D537*AVERAGE(F427:Q427)/100*(Burden!$F$21+1)</f>
        <v>#VALUE!</v>
      </c>
      <c r="S537" s="28"/>
      <c r="T537" s="8"/>
      <c r="U537" s="30" t="e">
        <f t="shared" si="49"/>
        <v>#VALUE!</v>
      </c>
    </row>
    <row r="538" spans="2:22" x14ac:dyDescent="0.35">
      <c r="B538" s="120">
        <v>58</v>
      </c>
      <c r="C538" s="8"/>
      <c r="D538" s="25" t="e">
        <f>Calculations!D63*Burden!F$17</f>
        <v>#VALUE!</v>
      </c>
      <c r="E538" s="8" t="str">
        <f>Calculations!E206</f>
        <v/>
      </c>
      <c r="F538" s="25" t="e">
        <f t="shared" ref="F538:F579" si="54">$R538/12*F$475</f>
        <v>#VALUE!</v>
      </c>
      <c r="G538" s="25" t="e">
        <f t="shared" si="53"/>
        <v>#VALUE!</v>
      </c>
      <c r="H538" s="25" t="e">
        <f t="shared" si="53"/>
        <v>#VALUE!</v>
      </c>
      <c r="I538" s="25" t="e">
        <f t="shared" si="53"/>
        <v>#VALUE!</v>
      </c>
      <c r="J538" s="25" t="e">
        <f t="shared" si="53"/>
        <v>#VALUE!</v>
      </c>
      <c r="K538" s="25" t="e">
        <f t="shared" si="53"/>
        <v>#VALUE!</v>
      </c>
      <c r="L538" s="25" t="e">
        <f t="shared" si="53"/>
        <v>#VALUE!</v>
      </c>
      <c r="M538" s="25" t="e">
        <f t="shared" si="53"/>
        <v>#VALUE!</v>
      </c>
      <c r="N538" s="25" t="e">
        <f t="shared" si="53"/>
        <v>#VALUE!</v>
      </c>
      <c r="O538" s="25" t="e">
        <f t="shared" si="53"/>
        <v>#VALUE!</v>
      </c>
      <c r="P538" s="25" t="e">
        <f t="shared" si="53"/>
        <v>#VALUE!</v>
      </c>
      <c r="Q538" s="25" t="e">
        <f t="shared" si="53"/>
        <v>#VALUE!</v>
      </c>
      <c r="R538" s="25" t="e">
        <f>D538*AVERAGE(F428:Q428)/100*(Burden!$F$21+1)</f>
        <v>#VALUE!</v>
      </c>
      <c r="S538" s="28"/>
      <c r="T538" s="8"/>
      <c r="U538" s="30" t="e">
        <f t="shared" si="49"/>
        <v>#VALUE!</v>
      </c>
    </row>
    <row r="539" spans="2:22" x14ac:dyDescent="0.35">
      <c r="B539" s="120">
        <v>59</v>
      </c>
      <c r="C539" s="8"/>
      <c r="D539" s="25" t="e">
        <f>Calculations!D64*Burden!F$17</f>
        <v>#VALUE!</v>
      </c>
      <c r="E539" s="8" t="str">
        <f>Calculations!E207</f>
        <v/>
      </c>
      <c r="F539" s="25" t="e">
        <f t="shared" si="54"/>
        <v>#VALUE!</v>
      </c>
      <c r="G539" s="25" t="e">
        <f t="shared" si="53"/>
        <v>#VALUE!</v>
      </c>
      <c r="H539" s="25" t="e">
        <f t="shared" si="53"/>
        <v>#VALUE!</v>
      </c>
      <c r="I539" s="25" t="e">
        <f t="shared" si="53"/>
        <v>#VALUE!</v>
      </c>
      <c r="J539" s="25" t="e">
        <f t="shared" si="53"/>
        <v>#VALUE!</v>
      </c>
      <c r="K539" s="25" t="e">
        <f t="shared" si="53"/>
        <v>#VALUE!</v>
      </c>
      <c r="L539" s="25" t="e">
        <f t="shared" si="53"/>
        <v>#VALUE!</v>
      </c>
      <c r="M539" s="25" t="e">
        <f t="shared" si="53"/>
        <v>#VALUE!</v>
      </c>
      <c r="N539" s="25" t="e">
        <f t="shared" si="53"/>
        <v>#VALUE!</v>
      </c>
      <c r="O539" s="25" t="e">
        <f t="shared" si="53"/>
        <v>#VALUE!</v>
      </c>
      <c r="P539" s="25" t="e">
        <f t="shared" si="53"/>
        <v>#VALUE!</v>
      </c>
      <c r="Q539" s="25" t="e">
        <f t="shared" si="53"/>
        <v>#VALUE!</v>
      </c>
      <c r="R539" s="25" t="e">
        <f>D539*AVERAGE(F429:Q429)/100*(Burden!$F$21+1)</f>
        <v>#VALUE!</v>
      </c>
      <c r="S539" s="28"/>
      <c r="T539" s="8"/>
      <c r="U539" s="30" t="e">
        <f t="shared" si="49"/>
        <v>#VALUE!</v>
      </c>
    </row>
    <row r="540" spans="2:22" x14ac:dyDescent="0.35">
      <c r="B540" s="120">
        <v>60</v>
      </c>
      <c r="C540" s="8"/>
      <c r="D540" s="25" t="e">
        <f>Calculations!D65*Burden!F$17</f>
        <v>#VALUE!</v>
      </c>
      <c r="E540" s="8" t="str">
        <f>Calculations!E208</f>
        <v/>
      </c>
      <c r="F540" s="25" t="e">
        <f t="shared" si="54"/>
        <v>#VALUE!</v>
      </c>
      <c r="G540" s="25" t="e">
        <f t="shared" si="53"/>
        <v>#VALUE!</v>
      </c>
      <c r="H540" s="25" t="e">
        <f t="shared" si="53"/>
        <v>#VALUE!</v>
      </c>
      <c r="I540" s="25" t="e">
        <f t="shared" si="53"/>
        <v>#VALUE!</v>
      </c>
      <c r="J540" s="25" t="e">
        <f t="shared" si="53"/>
        <v>#VALUE!</v>
      </c>
      <c r="K540" s="25" t="e">
        <f t="shared" si="53"/>
        <v>#VALUE!</v>
      </c>
      <c r="L540" s="25" t="e">
        <f t="shared" si="53"/>
        <v>#VALUE!</v>
      </c>
      <c r="M540" s="25" t="e">
        <f t="shared" si="53"/>
        <v>#VALUE!</v>
      </c>
      <c r="N540" s="25" t="e">
        <f t="shared" si="53"/>
        <v>#VALUE!</v>
      </c>
      <c r="O540" s="25" t="e">
        <f t="shared" si="53"/>
        <v>#VALUE!</v>
      </c>
      <c r="P540" s="25" t="e">
        <f t="shared" si="53"/>
        <v>#VALUE!</v>
      </c>
      <c r="Q540" s="25" t="e">
        <f t="shared" si="53"/>
        <v>#VALUE!</v>
      </c>
      <c r="R540" s="25" t="e">
        <f>D540*AVERAGE(F430:Q430)/100*(Burden!$F$21+1)</f>
        <v>#VALUE!</v>
      </c>
      <c r="S540" s="28"/>
      <c r="T540" s="8"/>
      <c r="U540" s="30" t="e">
        <f t="shared" si="49"/>
        <v>#VALUE!</v>
      </c>
    </row>
    <row r="541" spans="2:22" x14ac:dyDescent="0.35">
      <c r="B541" s="120">
        <v>61</v>
      </c>
      <c r="D541" s="25" t="e">
        <f>Calculations!D66*Burden!F$17</f>
        <v>#VALUE!</v>
      </c>
      <c r="E541" s="8" t="str">
        <f>Calculations!E209</f>
        <v/>
      </c>
      <c r="F541" s="25" t="e">
        <f t="shared" si="54"/>
        <v>#VALUE!</v>
      </c>
      <c r="G541" s="25" t="e">
        <f t="shared" si="53"/>
        <v>#VALUE!</v>
      </c>
      <c r="H541" s="25" t="e">
        <f t="shared" si="53"/>
        <v>#VALUE!</v>
      </c>
      <c r="I541" s="25" t="e">
        <f t="shared" si="53"/>
        <v>#VALUE!</v>
      </c>
      <c r="J541" s="25" t="e">
        <f t="shared" si="53"/>
        <v>#VALUE!</v>
      </c>
      <c r="K541" s="25" t="e">
        <f t="shared" si="53"/>
        <v>#VALUE!</v>
      </c>
      <c r="L541" s="25" t="e">
        <f t="shared" si="53"/>
        <v>#VALUE!</v>
      </c>
      <c r="M541" s="25" t="e">
        <f t="shared" si="53"/>
        <v>#VALUE!</v>
      </c>
      <c r="N541" s="25" t="e">
        <f t="shared" si="53"/>
        <v>#VALUE!</v>
      </c>
      <c r="O541" s="25" t="e">
        <f t="shared" si="53"/>
        <v>#VALUE!</v>
      </c>
      <c r="P541" s="25" t="e">
        <f t="shared" si="53"/>
        <v>#VALUE!</v>
      </c>
      <c r="Q541" s="25" t="e">
        <f t="shared" si="53"/>
        <v>#VALUE!</v>
      </c>
      <c r="R541" s="25" t="e">
        <f>D541*AVERAGE(F431:Q431)/100*(Burden!$F$21+1)</f>
        <v>#VALUE!</v>
      </c>
      <c r="S541" s="28"/>
      <c r="T541" s="8"/>
      <c r="U541" s="30" t="e">
        <f t="shared" si="49"/>
        <v>#VALUE!</v>
      </c>
    </row>
    <row r="542" spans="2:22" x14ac:dyDescent="0.35">
      <c r="B542" s="120">
        <v>62</v>
      </c>
      <c r="D542" s="25" t="e">
        <f>Calculations!D67*Burden!F$17</f>
        <v>#VALUE!</v>
      </c>
      <c r="E542" s="8" t="str">
        <f>Calculations!E210</f>
        <v/>
      </c>
      <c r="F542" s="25" t="e">
        <f t="shared" si="54"/>
        <v>#VALUE!</v>
      </c>
      <c r="G542" s="25" t="e">
        <f t="shared" si="53"/>
        <v>#VALUE!</v>
      </c>
      <c r="H542" s="25" t="e">
        <f t="shared" si="53"/>
        <v>#VALUE!</v>
      </c>
      <c r="I542" s="25" t="e">
        <f t="shared" si="53"/>
        <v>#VALUE!</v>
      </c>
      <c r="J542" s="25" t="e">
        <f t="shared" si="53"/>
        <v>#VALUE!</v>
      </c>
      <c r="K542" s="25" t="e">
        <f t="shared" si="53"/>
        <v>#VALUE!</v>
      </c>
      <c r="L542" s="25" t="e">
        <f t="shared" si="53"/>
        <v>#VALUE!</v>
      </c>
      <c r="M542" s="25" t="e">
        <f t="shared" si="53"/>
        <v>#VALUE!</v>
      </c>
      <c r="N542" s="25" t="e">
        <f t="shared" si="53"/>
        <v>#VALUE!</v>
      </c>
      <c r="O542" s="25" t="e">
        <f t="shared" si="53"/>
        <v>#VALUE!</v>
      </c>
      <c r="P542" s="25" t="e">
        <f t="shared" si="53"/>
        <v>#VALUE!</v>
      </c>
      <c r="Q542" s="25" t="e">
        <f t="shared" si="53"/>
        <v>#VALUE!</v>
      </c>
      <c r="R542" s="25" t="e">
        <f>D542*AVERAGE(F432:Q432)/100*(Burden!$F$21+1)</f>
        <v>#VALUE!</v>
      </c>
      <c r="S542" s="28"/>
      <c r="T542" s="8"/>
      <c r="U542" s="30" t="e">
        <f t="shared" si="49"/>
        <v>#VALUE!</v>
      </c>
    </row>
    <row r="543" spans="2:22" x14ac:dyDescent="0.35">
      <c r="B543" s="120">
        <v>63</v>
      </c>
      <c r="D543" s="25" t="e">
        <f>Calculations!D68*Burden!F$17</f>
        <v>#VALUE!</v>
      </c>
      <c r="E543" s="8" t="str">
        <f>Calculations!E211</f>
        <v/>
      </c>
      <c r="F543" s="25" t="e">
        <f t="shared" si="54"/>
        <v>#VALUE!</v>
      </c>
      <c r="G543" s="25" t="e">
        <f t="shared" si="53"/>
        <v>#VALUE!</v>
      </c>
      <c r="H543" s="25" t="e">
        <f t="shared" si="53"/>
        <v>#VALUE!</v>
      </c>
      <c r="I543" s="25" t="e">
        <f t="shared" si="53"/>
        <v>#VALUE!</v>
      </c>
      <c r="J543" s="25" t="e">
        <f t="shared" si="53"/>
        <v>#VALUE!</v>
      </c>
      <c r="K543" s="25" t="e">
        <f t="shared" si="53"/>
        <v>#VALUE!</v>
      </c>
      <c r="L543" s="25" t="e">
        <f t="shared" si="53"/>
        <v>#VALUE!</v>
      </c>
      <c r="M543" s="25" t="e">
        <f t="shared" si="53"/>
        <v>#VALUE!</v>
      </c>
      <c r="N543" s="25" t="e">
        <f t="shared" si="53"/>
        <v>#VALUE!</v>
      </c>
      <c r="O543" s="25" t="e">
        <f t="shared" si="53"/>
        <v>#VALUE!</v>
      </c>
      <c r="P543" s="25" t="e">
        <f t="shared" si="53"/>
        <v>#VALUE!</v>
      </c>
      <c r="Q543" s="25" t="e">
        <f t="shared" si="53"/>
        <v>#VALUE!</v>
      </c>
      <c r="R543" s="25" t="e">
        <f>D543*AVERAGE(F433:Q433)/100*(Burden!$F$21+1)</f>
        <v>#VALUE!</v>
      </c>
      <c r="S543" s="28"/>
      <c r="T543" s="8"/>
      <c r="U543" s="30" t="e">
        <f t="shared" si="49"/>
        <v>#VALUE!</v>
      </c>
    </row>
    <row r="544" spans="2:22" x14ac:dyDescent="0.35">
      <c r="B544" s="120">
        <v>64</v>
      </c>
      <c r="D544" s="25" t="e">
        <f>Calculations!D69*Burden!F$17</f>
        <v>#VALUE!</v>
      </c>
      <c r="E544" s="8" t="str">
        <f>Calculations!E212</f>
        <v/>
      </c>
      <c r="F544" s="25" t="e">
        <f t="shared" si="54"/>
        <v>#VALUE!</v>
      </c>
      <c r="G544" s="25" t="e">
        <f t="shared" si="53"/>
        <v>#VALUE!</v>
      </c>
      <c r="H544" s="25" t="e">
        <f t="shared" si="53"/>
        <v>#VALUE!</v>
      </c>
      <c r="I544" s="25" t="e">
        <f t="shared" si="53"/>
        <v>#VALUE!</v>
      </c>
      <c r="J544" s="25" t="e">
        <f t="shared" si="53"/>
        <v>#VALUE!</v>
      </c>
      <c r="K544" s="25" t="e">
        <f t="shared" si="53"/>
        <v>#VALUE!</v>
      </c>
      <c r="L544" s="25" t="e">
        <f t="shared" si="53"/>
        <v>#VALUE!</v>
      </c>
      <c r="M544" s="25" t="e">
        <f t="shared" si="53"/>
        <v>#VALUE!</v>
      </c>
      <c r="N544" s="25" t="e">
        <f t="shared" si="53"/>
        <v>#VALUE!</v>
      </c>
      <c r="O544" s="25" t="e">
        <f t="shared" si="53"/>
        <v>#VALUE!</v>
      </c>
      <c r="P544" s="25" t="e">
        <f t="shared" si="53"/>
        <v>#VALUE!</v>
      </c>
      <c r="Q544" s="25" t="e">
        <f t="shared" si="53"/>
        <v>#VALUE!</v>
      </c>
      <c r="R544" s="25" t="e">
        <f>D544*AVERAGE(F434:Q434)/100*(Burden!$F$21+1)</f>
        <v>#VALUE!</v>
      </c>
      <c r="S544" s="28"/>
      <c r="T544" s="8"/>
      <c r="U544" s="30" t="e">
        <f t="shared" si="49"/>
        <v>#VALUE!</v>
      </c>
    </row>
    <row r="545" spans="2:21" x14ac:dyDescent="0.35">
      <c r="B545" s="120">
        <v>65</v>
      </c>
      <c r="D545" s="25" t="e">
        <f>Calculations!D70*Burden!F$17</f>
        <v>#VALUE!</v>
      </c>
      <c r="E545" s="8" t="str">
        <f>Calculations!E213</f>
        <v/>
      </c>
      <c r="F545" s="25" t="e">
        <f t="shared" si="54"/>
        <v>#VALUE!</v>
      </c>
      <c r="G545" s="25" t="e">
        <f t="shared" si="53"/>
        <v>#VALUE!</v>
      </c>
      <c r="H545" s="25" t="e">
        <f t="shared" si="53"/>
        <v>#VALUE!</v>
      </c>
      <c r="I545" s="25" t="e">
        <f t="shared" si="53"/>
        <v>#VALUE!</v>
      </c>
      <c r="J545" s="25" t="e">
        <f t="shared" si="53"/>
        <v>#VALUE!</v>
      </c>
      <c r="K545" s="25" t="e">
        <f t="shared" si="53"/>
        <v>#VALUE!</v>
      </c>
      <c r="L545" s="25" t="e">
        <f t="shared" si="53"/>
        <v>#VALUE!</v>
      </c>
      <c r="M545" s="25" t="e">
        <f t="shared" si="53"/>
        <v>#VALUE!</v>
      </c>
      <c r="N545" s="25" t="e">
        <f t="shared" si="53"/>
        <v>#VALUE!</v>
      </c>
      <c r="O545" s="25" t="e">
        <f t="shared" si="53"/>
        <v>#VALUE!</v>
      </c>
      <c r="P545" s="25" t="e">
        <f t="shared" si="53"/>
        <v>#VALUE!</v>
      </c>
      <c r="Q545" s="25" t="e">
        <f t="shared" si="53"/>
        <v>#VALUE!</v>
      </c>
      <c r="R545" s="25" t="e">
        <f>D545*AVERAGE(F435:Q435)/100*(Burden!$F$21+1)</f>
        <v>#VALUE!</v>
      </c>
      <c r="S545" s="28"/>
      <c r="T545" s="8"/>
      <c r="U545" s="30" t="e">
        <f t="shared" si="49"/>
        <v>#VALUE!</v>
      </c>
    </row>
    <row r="546" spans="2:21" x14ac:dyDescent="0.35">
      <c r="B546" s="120">
        <v>66</v>
      </c>
      <c r="D546" s="25" t="e">
        <f>Calculations!D71*Burden!F$17</f>
        <v>#VALUE!</v>
      </c>
      <c r="E546" s="8" t="str">
        <f>Calculations!E214</f>
        <v/>
      </c>
      <c r="F546" s="25" t="e">
        <f t="shared" si="54"/>
        <v>#VALUE!</v>
      </c>
      <c r="G546" s="25" t="e">
        <f t="shared" si="53"/>
        <v>#VALUE!</v>
      </c>
      <c r="H546" s="25" t="e">
        <f t="shared" si="53"/>
        <v>#VALUE!</v>
      </c>
      <c r="I546" s="25" t="e">
        <f t="shared" si="53"/>
        <v>#VALUE!</v>
      </c>
      <c r="J546" s="25" t="e">
        <f t="shared" si="53"/>
        <v>#VALUE!</v>
      </c>
      <c r="K546" s="25" t="e">
        <f t="shared" si="53"/>
        <v>#VALUE!</v>
      </c>
      <c r="L546" s="25" t="e">
        <f t="shared" si="53"/>
        <v>#VALUE!</v>
      </c>
      <c r="M546" s="25" t="e">
        <f t="shared" si="53"/>
        <v>#VALUE!</v>
      </c>
      <c r="N546" s="25" t="e">
        <f t="shared" si="53"/>
        <v>#VALUE!</v>
      </c>
      <c r="O546" s="25" t="e">
        <f t="shared" si="53"/>
        <v>#VALUE!</v>
      </c>
      <c r="P546" s="25" t="e">
        <f t="shared" si="53"/>
        <v>#VALUE!</v>
      </c>
      <c r="Q546" s="25" t="e">
        <f t="shared" si="53"/>
        <v>#VALUE!</v>
      </c>
      <c r="R546" s="25" t="e">
        <f>D546*AVERAGE(F436:Q436)/100*(Burden!$F$21+1)</f>
        <v>#VALUE!</v>
      </c>
      <c r="S546" s="28"/>
      <c r="T546" s="8"/>
      <c r="U546" s="30" t="e">
        <f t="shared" ref="U546:U579" si="55">SUM(F546:Q546)</f>
        <v>#VALUE!</v>
      </c>
    </row>
    <row r="547" spans="2:21" x14ac:dyDescent="0.35">
      <c r="B547" s="120">
        <v>67</v>
      </c>
      <c r="D547" s="25" t="e">
        <f>Calculations!D72*Burden!F$17</f>
        <v>#VALUE!</v>
      </c>
      <c r="E547" s="8" t="str">
        <f>Calculations!E215</f>
        <v/>
      </c>
      <c r="F547" s="25" t="e">
        <f t="shared" si="54"/>
        <v>#VALUE!</v>
      </c>
      <c r="G547" s="25" t="e">
        <f t="shared" si="53"/>
        <v>#VALUE!</v>
      </c>
      <c r="H547" s="25" t="e">
        <f t="shared" si="53"/>
        <v>#VALUE!</v>
      </c>
      <c r="I547" s="25" t="e">
        <f t="shared" si="53"/>
        <v>#VALUE!</v>
      </c>
      <c r="J547" s="25" t="e">
        <f t="shared" si="53"/>
        <v>#VALUE!</v>
      </c>
      <c r="K547" s="25" t="e">
        <f t="shared" si="53"/>
        <v>#VALUE!</v>
      </c>
      <c r="L547" s="25" t="e">
        <f t="shared" si="53"/>
        <v>#VALUE!</v>
      </c>
      <c r="M547" s="25" t="e">
        <f t="shared" si="53"/>
        <v>#VALUE!</v>
      </c>
      <c r="N547" s="25" t="e">
        <f t="shared" si="53"/>
        <v>#VALUE!</v>
      </c>
      <c r="O547" s="25" t="e">
        <f t="shared" si="53"/>
        <v>#VALUE!</v>
      </c>
      <c r="P547" s="25" t="e">
        <f t="shared" si="53"/>
        <v>#VALUE!</v>
      </c>
      <c r="Q547" s="25" t="e">
        <f t="shared" si="53"/>
        <v>#VALUE!</v>
      </c>
      <c r="R547" s="25" t="e">
        <f>D547*AVERAGE(F437:Q437)/100*(Burden!$F$21+1)</f>
        <v>#VALUE!</v>
      </c>
      <c r="S547" s="28"/>
      <c r="T547" s="8"/>
      <c r="U547" s="30" t="e">
        <f t="shared" si="55"/>
        <v>#VALUE!</v>
      </c>
    </row>
    <row r="548" spans="2:21" x14ac:dyDescent="0.35">
      <c r="B548" s="120">
        <v>68</v>
      </c>
      <c r="D548" s="25" t="e">
        <f>Calculations!D73*Burden!F$17</f>
        <v>#VALUE!</v>
      </c>
      <c r="E548" s="8" t="str">
        <f>Calculations!E216</f>
        <v/>
      </c>
      <c r="F548" s="25" t="e">
        <f t="shared" si="54"/>
        <v>#VALUE!</v>
      </c>
      <c r="G548" s="25" t="e">
        <f t="shared" si="53"/>
        <v>#VALUE!</v>
      </c>
      <c r="H548" s="25" t="e">
        <f t="shared" si="53"/>
        <v>#VALUE!</v>
      </c>
      <c r="I548" s="25" t="e">
        <f t="shared" si="53"/>
        <v>#VALUE!</v>
      </c>
      <c r="J548" s="25" t="e">
        <f t="shared" si="53"/>
        <v>#VALUE!</v>
      </c>
      <c r="K548" s="25" t="e">
        <f t="shared" si="53"/>
        <v>#VALUE!</v>
      </c>
      <c r="L548" s="25" t="e">
        <f t="shared" si="53"/>
        <v>#VALUE!</v>
      </c>
      <c r="M548" s="25" t="e">
        <f t="shared" si="53"/>
        <v>#VALUE!</v>
      </c>
      <c r="N548" s="25" t="e">
        <f t="shared" si="53"/>
        <v>#VALUE!</v>
      </c>
      <c r="O548" s="25" t="e">
        <f t="shared" si="53"/>
        <v>#VALUE!</v>
      </c>
      <c r="P548" s="25" t="e">
        <f t="shared" si="53"/>
        <v>#VALUE!</v>
      </c>
      <c r="Q548" s="25" t="e">
        <f t="shared" si="53"/>
        <v>#VALUE!</v>
      </c>
      <c r="R548" s="25" t="e">
        <f>D548*AVERAGE(F438:Q438)/100*(Burden!$F$21+1)</f>
        <v>#VALUE!</v>
      </c>
      <c r="S548" s="28"/>
      <c r="T548" s="8"/>
      <c r="U548" s="30" t="e">
        <f t="shared" si="55"/>
        <v>#VALUE!</v>
      </c>
    </row>
    <row r="549" spans="2:21" x14ac:dyDescent="0.35">
      <c r="B549" s="120">
        <v>69</v>
      </c>
      <c r="D549" s="25" t="e">
        <f>Calculations!D74*Burden!F$17</f>
        <v>#VALUE!</v>
      </c>
      <c r="E549" s="8" t="str">
        <f>Calculations!E217</f>
        <v/>
      </c>
      <c r="F549" s="25" t="e">
        <f t="shared" si="54"/>
        <v>#VALUE!</v>
      </c>
      <c r="G549" s="25" t="e">
        <f t="shared" si="53"/>
        <v>#VALUE!</v>
      </c>
      <c r="H549" s="25" t="e">
        <f t="shared" si="53"/>
        <v>#VALUE!</v>
      </c>
      <c r="I549" s="25" t="e">
        <f t="shared" si="53"/>
        <v>#VALUE!</v>
      </c>
      <c r="J549" s="25" t="e">
        <f t="shared" si="53"/>
        <v>#VALUE!</v>
      </c>
      <c r="K549" s="25" t="e">
        <f t="shared" si="53"/>
        <v>#VALUE!</v>
      </c>
      <c r="L549" s="25" t="e">
        <f t="shared" si="53"/>
        <v>#VALUE!</v>
      </c>
      <c r="M549" s="25" t="e">
        <f t="shared" si="53"/>
        <v>#VALUE!</v>
      </c>
      <c r="N549" s="25" t="e">
        <f t="shared" si="53"/>
        <v>#VALUE!</v>
      </c>
      <c r="O549" s="25" t="e">
        <f t="shared" si="53"/>
        <v>#VALUE!</v>
      </c>
      <c r="P549" s="25" t="e">
        <f t="shared" si="53"/>
        <v>#VALUE!</v>
      </c>
      <c r="Q549" s="25" t="e">
        <f t="shared" si="53"/>
        <v>#VALUE!</v>
      </c>
      <c r="R549" s="25" t="e">
        <f>D549*AVERAGE(F439:Q439)/100*(Burden!$F$21+1)</f>
        <v>#VALUE!</v>
      </c>
      <c r="S549" s="28"/>
      <c r="T549" s="8"/>
      <c r="U549" s="30" t="e">
        <f t="shared" si="55"/>
        <v>#VALUE!</v>
      </c>
    </row>
    <row r="550" spans="2:21" x14ac:dyDescent="0.35">
      <c r="B550" s="120">
        <v>70</v>
      </c>
      <c r="D550" s="25" t="e">
        <f>Calculations!D75*Burden!F$17</f>
        <v>#VALUE!</v>
      </c>
      <c r="E550" s="8" t="str">
        <f>Calculations!E218</f>
        <v/>
      </c>
      <c r="F550" s="25" t="e">
        <f t="shared" si="54"/>
        <v>#VALUE!</v>
      </c>
      <c r="G550" s="25" t="e">
        <f t="shared" si="53"/>
        <v>#VALUE!</v>
      </c>
      <c r="H550" s="25" t="e">
        <f t="shared" si="53"/>
        <v>#VALUE!</v>
      </c>
      <c r="I550" s="25" t="e">
        <f t="shared" si="53"/>
        <v>#VALUE!</v>
      </c>
      <c r="J550" s="25" t="e">
        <f t="shared" si="53"/>
        <v>#VALUE!</v>
      </c>
      <c r="K550" s="25" t="e">
        <f t="shared" si="53"/>
        <v>#VALUE!</v>
      </c>
      <c r="L550" s="25" t="e">
        <f t="shared" si="53"/>
        <v>#VALUE!</v>
      </c>
      <c r="M550" s="25" t="e">
        <f t="shared" si="53"/>
        <v>#VALUE!</v>
      </c>
      <c r="N550" s="25" t="e">
        <f t="shared" si="53"/>
        <v>#VALUE!</v>
      </c>
      <c r="O550" s="25" t="e">
        <f t="shared" si="53"/>
        <v>#VALUE!</v>
      </c>
      <c r="P550" s="25" t="e">
        <f t="shared" si="53"/>
        <v>#VALUE!</v>
      </c>
      <c r="Q550" s="25" t="e">
        <f t="shared" si="53"/>
        <v>#VALUE!</v>
      </c>
      <c r="R550" s="25" t="e">
        <f>D550*AVERAGE(F440:Q440)/100*(Burden!$F$21+1)</f>
        <v>#VALUE!</v>
      </c>
      <c r="S550" s="28"/>
      <c r="T550" s="8"/>
      <c r="U550" s="30" t="e">
        <f t="shared" si="55"/>
        <v>#VALUE!</v>
      </c>
    </row>
    <row r="551" spans="2:21" x14ac:dyDescent="0.35">
      <c r="B551" s="120">
        <v>71</v>
      </c>
      <c r="D551" s="25" t="e">
        <f>Calculations!D76*Burden!F$17</f>
        <v>#VALUE!</v>
      </c>
      <c r="E551" s="8" t="str">
        <f>Calculations!E219</f>
        <v/>
      </c>
      <c r="F551" s="25" t="e">
        <f t="shared" si="54"/>
        <v>#VALUE!</v>
      </c>
      <c r="G551" s="25" t="e">
        <f t="shared" si="53"/>
        <v>#VALUE!</v>
      </c>
      <c r="H551" s="25" t="e">
        <f t="shared" si="53"/>
        <v>#VALUE!</v>
      </c>
      <c r="I551" s="25" t="e">
        <f t="shared" si="53"/>
        <v>#VALUE!</v>
      </c>
      <c r="J551" s="25" t="e">
        <f t="shared" si="53"/>
        <v>#VALUE!</v>
      </c>
      <c r="K551" s="25" t="e">
        <f t="shared" si="53"/>
        <v>#VALUE!</v>
      </c>
      <c r="L551" s="25" t="e">
        <f t="shared" si="53"/>
        <v>#VALUE!</v>
      </c>
      <c r="M551" s="25" t="e">
        <f t="shared" si="53"/>
        <v>#VALUE!</v>
      </c>
      <c r="N551" s="25" t="e">
        <f t="shared" si="53"/>
        <v>#VALUE!</v>
      </c>
      <c r="O551" s="25" t="e">
        <f t="shared" si="53"/>
        <v>#VALUE!</v>
      </c>
      <c r="P551" s="25" t="e">
        <f t="shared" si="53"/>
        <v>#VALUE!</v>
      </c>
      <c r="Q551" s="25" t="e">
        <f t="shared" si="53"/>
        <v>#VALUE!</v>
      </c>
      <c r="R551" s="25" t="e">
        <f>D551*AVERAGE(F441:Q441)/100*(Burden!$F$21+1)</f>
        <v>#VALUE!</v>
      </c>
      <c r="S551" s="28"/>
      <c r="T551" s="8"/>
      <c r="U551" s="30" t="e">
        <f t="shared" si="55"/>
        <v>#VALUE!</v>
      </c>
    </row>
    <row r="552" spans="2:21" x14ac:dyDescent="0.35">
      <c r="B552" s="120">
        <v>72</v>
      </c>
      <c r="D552" s="25" t="e">
        <f>Calculations!D77*Burden!F$17</f>
        <v>#VALUE!</v>
      </c>
      <c r="E552" s="8" t="str">
        <f>Calculations!E220</f>
        <v/>
      </c>
      <c r="F552" s="25" t="e">
        <f t="shared" si="54"/>
        <v>#VALUE!</v>
      </c>
      <c r="G552" s="25" t="e">
        <f t="shared" si="53"/>
        <v>#VALUE!</v>
      </c>
      <c r="H552" s="25" t="e">
        <f t="shared" si="53"/>
        <v>#VALUE!</v>
      </c>
      <c r="I552" s="25" t="e">
        <f t="shared" si="53"/>
        <v>#VALUE!</v>
      </c>
      <c r="J552" s="25" t="e">
        <f t="shared" si="53"/>
        <v>#VALUE!</v>
      </c>
      <c r="K552" s="25" t="e">
        <f t="shared" si="53"/>
        <v>#VALUE!</v>
      </c>
      <c r="L552" s="25" t="e">
        <f t="shared" si="53"/>
        <v>#VALUE!</v>
      </c>
      <c r="M552" s="25" t="e">
        <f t="shared" si="53"/>
        <v>#VALUE!</v>
      </c>
      <c r="N552" s="25" t="e">
        <f t="shared" si="53"/>
        <v>#VALUE!</v>
      </c>
      <c r="O552" s="25" t="e">
        <f t="shared" si="53"/>
        <v>#VALUE!</v>
      </c>
      <c r="P552" s="25" t="e">
        <f t="shared" si="53"/>
        <v>#VALUE!</v>
      </c>
      <c r="Q552" s="25" t="e">
        <f t="shared" si="53"/>
        <v>#VALUE!</v>
      </c>
      <c r="R552" s="25" t="e">
        <f>D552*AVERAGE(F442:Q442)/100*(Burden!$F$21+1)</f>
        <v>#VALUE!</v>
      </c>
      <c r="S552" s="28"/>
      <c r="T552" s="8"/>
      <c r="U552" s="30" t="e">
        <f t="shared" si="55"/>
        <v>#VALUE!</v>
      </c>
    </row>
    <row r="553" spans="2:21" x14ac:dyDescent="0.35">
      <c r="B553" s="120">
        <v>73</v>
      </c>
      <c r="D553" s="25" t="e">
        <f>Calculations!D78*Burden!F$17</f>
        <v>#VALUE!</v>
      </c>
      <c r="E553" s="8" t="str">
        <f>Calculations!E221</f>
        <v/>
      </c>
      <c r="F553" s="25" t="e">
        <f t="shared" si="54"/>
        <v>#VALUE!</v>
      </c>
      <c r="G553" s="25" t="e">
        <f t="shared" si="53"/>
        <v>#VALUE!</v>
      </c>
      <c r="H553" s="25" t="e">
        <f t="shared" si="53"/>
        <v>#VALUE!</v>
      </c>
      <c r="I553" s="25" t="e">
        <f t="shared" si="53"/>
        <v>#VALUE!</v>
      </c>
      <c r="J553" s="25" t="e">
        <f t="shared" si="53"/>
        <v>#VALUE!</v>
      </c>
      <c r="K553" s="25" t="e">
        <f t="shared" si="53"/>
        <v>#VALUE!</v>
      </c>
      <c r="L553" s="25" t="e">
        <f t="shared" si="53"/>
        <v>#VALUE!</v>
      </c>
      <c r="M553" s="25" t="e">
        <f t="shared" si="53"/>
        <v>#VALUE!</v>
      </c>
      <c r="N553" s="25" t="e">
        <f t="shared" si="53"/>
        <v>#VALUE!</v>
      </c>
      <c r="O553" s="25" t="e">
        <f t="shared" si="53"/>
        <v>#VALUE!</v>
      </c>
      <c r="P553" s="25" t="e">
        <f t="shared" si="53"/>
        <v>#VALUE!</v>
      </c>
      <c r="Q553" s="25" t="e">
        <f t="shared" si="53"/>
        <v>#VALUE!</v>
      </c>
      <c r="R553" s="25" t="e">
        <f>D553*AVERAGE(F443:Q443)/100*(Burden!$F$21+1)</f>
        <v>#VALUE!</v>
      </c>
      <c r="S553" s="28"/>
      <c r="T553" s="8"/>
      <c r="U553" s="30" t="e">
        <f t="shared" si="55"/>
        <v>#VALUE!</v>
      </c>
    </row>
    <row r="554" spans="2:21" x14ac:dyDescent="0.35">
      <c r="B554" s="120">
        <v>74</v>
      </c>
      <c r="D554" s="25" t="e">
        <f>Calculations!D79*Burden!F$17</f>
        <v>#VALUE!</v>
      </c>
      <c r="E554" s="8" t="str">
        <f>Calculations!E222</f>
        <v/>
      </c>
      <c r="F554" s="25" t="e">
        <f t="shared" si="54"/>
        <v>#VALUE!</v>
      </c>
      <c r="G554" s="25" t="e">
        <f t="shared" si="53"/>
        <v>#VALUE!</v>
      </c>
      <c r="H554" s="25" t="e">
        <f t="shared" si="53"/>
        <v>#VALUE!</v>
      </c>
      <c r="I554" s="25" t="e">
        <f t="shared" si="53"/>
        <v>#VALUE!</v>
      </c>
      <c r="J554" s="25" t="e">
        <f t="shared" si="53"/>
        <v>#VALUE!</v>
      </c>
      <c r="K554" s="25" t="e">
        <f t="shared" si="53"/>
        <v>#VALUE!</v>
      </c>
      <c r="L554" s="25" t="e">
        <f t="shared" si="53"/>
        <v>#VALUE!</v>
      </c>
      <c r="M554" s="25" t="e">
        <f t="shared" si="53"/>
        <v>#VALUE!</v>
      </c>
      <c r="N554" s="25" t="e">
        <f t="shared" si="53"/>
        <v>#VALUE!</v>
      </c>
      <c r="O554" s="25" t="e">
        <f t="shared" si="53"/>
        <v>#VALUE!</v>
      </c>
      <c r="P554" s="25" t="e">
        <f t="shared" si="53"/>
        <v>#VALUE!</v>
      </c>
      <c r="Q554" s="25" t="e">
        <f t="shared" si="53"/>
        <v>#VALUE!</v>
      </c>
      <c r="R554" s="25" t="e">
        <f>D554*AVERAGE(F444:Q444)/100*(Burden!$F$21+1)</f>
        <v>#VALUE!</v>
      </c>
      <c r="S554" s="28"/>
      <c r="T554" s="8"/>
      <c r="U554" s="30" t="e">
        <f t="shared" si="55"/>
        <v>#VALUE!</v>
      </c>
    </row>
    <row r="555" spans="2:21" x14ac:dyDescent="0.35">
      <c r="B555" s="120">
        <v>75</v>
      </c>
      <c r="D555" s="25" t="e">
        <f>Calculations!D80*Burden!F$17</f>
        <v>#VALUE!</v>
      </c>
      <c r="E555" s="8" t="str">
        <f>Calculations!E223</f>
        <v/>
      </c>
      <c r="F555" s="25" t="e">
        <f t="shared" si="54"/>
        <v>#VALUE!</v>
      </c>
      <c r="G555" s="25" t="e">
        <f t="shared" si="53"/>
        <v>#VALUE!</v>
      </c>
      <c r="H555" s="25" t="e">
        <f t="shared" si="53"/>
        <v>#VALUE!</v>
      </c>
      <c r="I555" s="25" t="e">
        <f t="shared" si="53"/>
        <v>#VALUE!</v>
      </c>
      <c r="J555" s="25" t="e">
        <f t="shared" si="53"/>
        <v>#VALUE!</v>
      </c>
      <c r="K555" s="25" t="e">
        <f t="shared" si="53"/>
        <v>#VALUE!</v>
      </c>
      <c r="L555" s="25" t="e">
        <f t="shared" si="53"/>
        <v>#VALUE!</v>
      </c>
      <c r="M555" s="25" t="e">
        <f t="shared" si="53"/>
        <v>#VALUE!</v>
      </c>
      <c r="N555" s="25" t="e">
        <f t="shared" si="53"/>
        <v>#VALUE!</v>
      </c>
      <c r="O555" s="25" t="e">
        <f t="shared" si="53"/>
        <v>#VALUE!</v>
      </c>
      <c r="P555" s="25" t="e">
        <f t="shared" si="53"/>
        <v>#VALUE!</v>
      </c>
      <c r="Q555" s="25" t="e">
        <f t="shared" si="53"/>
        <v>#VALUE!</v>
      </c>
      <c r="R555" s="25" t="e">
        <f>D555*AVERAGE(F445:Q445)/100*(Burden!$F$21+1)</f>
        <v>#VALUE!</v>
      </c>
      <c r="S555" s="28"/>
      <c r="T555" s="8"/>
      <c r="U555" s="30" t="e">
        <f t="shared" si="55"/>
        <v>#VALUE!</v>
      </c>
    </row>
    <row r="556" spans="2:21" x14ac:dyDescent="0.35">
      <c r="B556" s="120">
        <v>76</v>
      </c>
      <c r="D556" s="25" t="e">
        <f>Calculations!D81*Burden!F$17</f>
        <v>#VALUE!</v>
      </c>
      <c r="E556" s="8" t="str">
        <f>Calculations!E224</f>
        <v/>
      </c>
      <c r="F556" s="25" t="e">
        <f t="shared" si="54"/>
        <v>#VALUE!</v>
      </c>
      <c r="G556" s="25" t="e">
        <f t="shared" si="53"/>
        <v>#VALUE!</v>
      </c>
      <c r="H556" s="25" t="e">
        <f t="shared" si="53"/>
        <v>#VALUE!</v>
      </c>
      <c r="I556" s="25" t="e">
        <f t="shared" si="53"/>
        <v>#VALUE!</v>
      </c>
      <c r="J556" s="25" t="e">
        <f t="shared" si="53"/>
        <v>#VALUE!</v>
      </c>
      <c r="K556" s="25" t="e">
        <f t="shared" si="53"/>
        <v>#VALUE!</v>
      </c>
      <c r="L556" s="25" t="e">
        <f t="shared" si="53"/>
        <v>#VALUE!</v>
      </c>
      <c r="M556" s="25" t="e">
        <f t="shared" si="53"/>
        <v>#VALUE!</v>
      </c>
      <c r="N556" s="25" t="e">
        <f t="shared" si="53"/>
        <v>#VALUE!</v>
      </c>
      <c r="O556" s="25" t="e">
        <f t="shared" si="53"/>
        <v>#VALUE!</v>
      </c>
      <c r="P556" s="25" t="e">
        <f t="shared" si="53"/>
        <v>#VALUE!</v>
      </c>
      <c r="Q556" s="25" t="e">
        <f t="shared" si="53"/>
        <v>#VALUE!</v>
      </c>
      <c r="R556" s="25" t="e">
        <f>D556*AVERAGE(F446:Q446)/100*(Burden!$F$21+1)</f>
        <v>#VALUE!</v>
      </c>
      <c r="S556" s="28"/>
      <c r="T556" s="8"/>
      <c r="U556" s="30" t="e">
        <f t="shared" si="55"/>
        <v>#VALUE!</v>
      </c>
    </row>
    <row r="557" spans="2:21" x14ac:dyDescent="0.35">
      <c r="B557" s="120">
        <v>77</v>
      </c>
      <c r="D557" s="25" t="e">
        <f>Calculations!D82*Burden!F$17</f>
        <v>#VALUE!</v>
      </c>
      <c r="E557" s="8" t="str">
        <f>Calculations!E225</f>
        <v/>
      </c>
      <c r="F557" s="25" t="e">
        <f t="shared" si="54"/>
        <v>#VALUE!</v>
      </c>
      <c r="G557" s="25" t="e">
        <f t="shared" si="53"/>
        <v>#VALUE!</v>
      </c>
      <c r="H557" s="25" t="e">
        <f t="shared" si="53"/>
        <v>#VALUE!</v>
      </c>
      <c r="I557" s="25" t="e">
        <f t="shared" si="53"/>
        <v>#VALUE!</v>
      </c>
      <c r="J557" s="25" t="e">
        <f t="shared" si="53"/>
        <v>#VALUE!</v>
      </c>
      <c r="K557" s="25" t="e">
        <f t="shared" si="53"/>
        <v>#VALUE!</v>
      </c>
      <c r="L557" s="25" t="e">
        <f t="shared" si="53"/>
        <v>#VALUE!</v>
      </c>
      <c r="M557" s="25" t="e">
        <f t="shared" si="53"/>
        <v>#VALUE!</v>
      </c>
      <c r="N557" s="25" t="e">
        <f t="shared" si="53"/>
        <v>#VALUE!</v>
      </c>
      <c r="O557" s="25" t="e">
        <f t="shared" si="53"/>
        <v>#VALUE!</v>
      </c>
      <c r="P557" s="25" t="e">
        <f t="shared" si="53"/>
        <v>#VALUE!</v>
      </c>
      <c r="Q557" s="25" t="e">
        <f t="shared" si="53"/>
        <v>#VALUE!</v>
      </c>
      <c r="R557" s="25" t="e">
        <f>D557*AVERAGE(F447:Q447)/100*(Burden!$F$21+1)</f>
        <v>#VALUE!</v>
      </c>
      <c r="S557" s="28"/>
      <c r="T557" s="8"/>
      <c r="U557" s="30" t="e">
        <f t="shared" si="55"/>
        <v>#VALUE!</v>
      </c>
    </row>
    <row r="558" spans="2:21" x14ac:dyDescent="0.35">
      <c r="B558" s="120">
        <v>78</v>
      </c>
      <c r="D558" s="25" t="e">
        <f>Calculations!D83*Burden!F$17</f>
        <v>#VALUE!</v>
      </c>
      <c r="E558" s="8" t="str">
        <f>Calculations!E226</f>
        <v/>
      </c>
      <c r="F558" s="25" t="e">
        <f t="shared" si="54"/>
        <v>#VALUE!</v>
      </c>
      <c r="G558" s="25" t="e">
        <f t="shared" si="53"/>
        <v>#VALUE!</v>
      </c>
      <c r="H558" s="25" t="e">
        <f t="shared" si="53"/>
        <v>#VALUE!</v>
      </c>
      <c r="I558" s="25" t="e">
        <f t="shared" si="53"/>
        <v>#VALUE!</v>
      </c>
      <c r="J558" s="25" t="e">
        <f t="shared" si="53"/>
        <v>#VALUE!</v>
      </c>
      <c r="K558" s="25" t="e">
        <f t="shared" si="53"/>
        <v>#VALUE!</v>
      </c>
      <c r="L558" s="25" t="e">
        <f t="shared" si="53"/>
        <v>#VALUE!</v>
      </c>
      <c r="M558" s="25" t="e">
        <f t="shared" si="53"/>
        <v>#VALUE!</v>
      </c>
      <c r="N558" s="25" t="e">
        <f t="shared" si="53"/>
        <v>#VALUE!</v>
      </c>
      <c r="O558" s="25" t="e">
        <f t="shared" si="53"/>
        <v>#VALUE!</v>
      </c>
      <c r="P558" s="25" t="e">
        <f t="shared" si="53"/>
        <v>#VALUE!</v>
      </c>
      <c r="Q558" s="25" t="e">
        <f t="shared" si="53"/>
        <v>#VALUE!</v>
      </c>
      <c r="R558" s="25" t="e">
        <f>D558*AVERAGE(F448:Q448)/100*(Burden!$F$21+1)</f>
        <v>#VALUE!</v>
      </c>
      <c r="S558" s="28"/>
      <c r="T558" s="8"/>
      <c r="U558" s="30" t="e">
        <f t="shared" si="55"/>
        <v>#VALUE!</v>
      </c>
    </row>
    <row r="559" spans="2:21" x14ac:dyDescent="0.35">
      <c r="B559" s="120">
        <v>79</v>
      </c>
      <c r="D559" s="25" t="e">
        <f>Calculations!D84*Burden!F$17</f>
        <v>#VALUE!</v>
      </c>
      <c r="E559" s="8" t="str">
        <f>Calculations!E227</f>
        <v/>
      </c>
      <c r="F559" s="25" t="e">
        <f t="shared" si="54"/>
        <v>#VALUE!</v>
      </c>
      <c r="G559" s="25" t="e">
        <f t="shared" si="53"/>
        <v>#VALUE!</v>
      </c>
      <c r="H559" s="25" t="e">
        <f t="shared" si="53"/>
        <v>#VALUE!</v>
      </c>
      <c r="I559" s="25" t="e">
        <f t="shared" si="53"/>
        <v>#VALUE!</v>
      </c>
      <c r="J559" s="25" t="e">
        <f t="shared" si="53"/>
        <v>#VALUE!</v>
      </c>
      <c r="K559" s="25" t="e">
        <f t="shared" si="53"/>
        <v>#VALUE!</v>
      </c>
      <c r="L559" s="25" t="e">
        <f t="shared" si="53"/>
        <v>#VALUE!</v>
      </c>
      <c r="M559" s="25" t="e">
        <f t="shared" si="53"/>
        <v>#VALUE!</v>
      </c>
      <c r="N559" s="25" t="e">
        <f t="shared" si="53"/>
        <v>#VALUE!</v>
      </c>
      <c r="O559" s="25" t="e">
        <f t="shared" si="53"/>
        <v>#VALUE!</v>
      </c>
      <c r="P559" s="25" t="e">
        <f t="shared" si="53"/>
        <v>#VALUE!</v>
      </c>
      <c r="Q559" s="25" t="e">
        <f t="shared" si="53"/>
        <v>#VALUE!</v>
      </c>
      <c r="R559" s="25" t="e">
        <f>D559*AVERAGE(F449:Q449)/100*(Burden!$F$21+1)</f>
        <v>#VALUE!</v>
      </c>
      <c r="S559" s="28"/>
      <c r="T559" s="8"/>
      <c r="U559" s="30" t="e">
        <f t="shared" si="55"/>
        <v>#VALUE!</v>
      </c>
    </row>
    <row r="560" spans="2:21" x14ac:dyDescent="0.35">
      <c r="B560" s="120">
        <v>80</v>
      </c>
      <c r="D560" s="25" t="e">
        <f>Calculations!D85*Burden!F$17</f>
        <v>#VALUE!</v>
      </c>
      <c r="E560" s="8" t="str">
        <f>Calculations!E228</f>
        <v/>
      </c>
      <c r="F560" s="25" t="e">
        <f t="shared" si="54"/>
        <v>#VALUE!</v>
      </c>
      <c r="G560" s="25" t="e">
        <f t="shared" si="53"/>
        <v>#VALUE!</v>
      </c>
      <c r="H560" s="25" t="e">
        <f t="shared" si="53"/>
        <v>#VALUE!</v>
      </c>
      <c r="I560" s="25" t="e">
        <f t="shared" si="53"/>
        <v>#VALUE!</v>
      </c>
      <c r="J560" s="25" t="e">
        <f t="shared" si="53"/>
        <v>#VALUE!</v>
      </c>
      <c r="K560" s="25" t="e">
        <f t="shared" ref="G560:Q579" si="56">$R560/12*K$475</f>
        <v>#VALUE!</v>
      </c>
      <c r="L560" s="25" t="e">
        <f t="shared" si="56"/>
        <v>#VALUE!</v>
      </c>
      <c r="M560" s="25" t="e">
        <f t="shared" si="56"/>
        <v>#VALUE!</v>
      </c>
      <c r="N560" s="25" t="e">
        <f t="shared" si="56"/>
        <v>#VALUE!</v>
      </c>
      <c r="O560" s="25" t="e">
        <f t="shared" si="56"/>
        <v>#VALUE!</v>
      </c>
      <c r="P560" s="25" t="e">
        <f t="shared" si="56"/>
        <v>#VALUE!</v>
      </c>
      <c r="Q560" s="25" t="e">
        <f t="shared" si="56"/>
        <v>#VALUE!</v>
      </c>
      <c r="R560" s="25" t="e">
        <f>D560*AVERAGE(F450:Q450)/100*(Burden!$F$21+1)</f>
        <v>#VALUE!</v>
      </c>
      <c r="S560" s="28"/>
      <c r="T560" s="8"/>
      <c r="U560" s="30" t="e">
        <f t="shared" si="55"/>
        <v>#VALUE!</v>
      </c>
    </row>
    <row r="561" spans="2:21" x14ac:dyDescent="0.35">
      <c r="B561" s="120">
        <v>81</v>
      </c>
      <c r="D561" s="25" t="e">
        <f>Calculations!D86*Burden!F$17</f>
        <v>#VALUE!</v>
      </c>
      <c r="E561" s="8" t="str">
        <f>Calculations!E229</f>
        <v/>
      </c>
      <c r="F561" s="25" t="e">
        <f t="shared" si="54"/>
        <v>#VALUE!</v>
      </c>
      <c r="G561" s="25" t="e">
        <f t="shared" si="56"/>
        <v>#VALUE!</v>
      </c>
      <c r="H561" s="25" t="e">
        <f t="shared" si="56"/>
        <v>#VALUE!</v>
      </c>
      <c r="I561" s="25" t="e">
        <f t="shared" si="56"/>
        <v>#VALUE!</v>
      </c>
      <c r="J561" s="25" t="e">
        <f t="shared" si="56"/>
        <v>#VALUE!</v>
      </c>
      <c r="K561" s="25" t="e">
        <f t="shared" si="56"/>
        <v>#VALUE!</v>
      </c>
      <c r="L561" s="25" t="e">
        <f t="shared" si="56"/>
        <v>#VALUE!</v>
      </c>
      <c r="M561" s="25" t="e">
        <f t="shared" si="56"/>
        <v>#VALUE!</v>
      </c>
      <c r="N561" s="25" t="e">
        <f t="shared" si="56"/>
        <v>#VALUE!</v>
      </c>
      <c r="O561" s="25" t="e">
        <f t="shared" si="56"/>
        <v>#VALUE!</v>
      </c>
      <c r="P561" s="25" t="e">
        <f t="shared" si="56"/>
        <v>#VALUE!</v>
      </c>
      <c r="Q561" s="25" t="e">
        <f t="shared" si="56"/>
        <v>#VALUE!</v>
      </c>
      <c r="R561" s="25" t="e">
        <f>D561*AVERAGE(F451:Q451)/100*(Burden!$F$21+1)</f>
        <v>#VALUE!</v>
      </c>
      <c r="S561" s="28"/>
      <c r="T561" s="8"/>
      <c r="U561" s="30" t="e">
        <f t="shared" si="55"/>
        <v>#VALUE!</v>
      </c>
    </row>
    <row r="562" spans="2:21" x14ac:dyDescent="0.35">
      <c r="B562" s="120">
        <v>82</v>
      </c>
      <c r="D562" s="25" t="e">
        <f>Calculations!D87*Burden!F$17</f>
        <v>#VALUE!</v>
      </c>
      <c r="E562" s="8" t="str">
        <f>Calculations!E230</f>
        <v/>
      </c>
      <c r="F562" s="25" t="e">
        <f t="shared" si="54"/>
        <v>#VALUE!</v>
      </c>
      <c r="G562" s="25" t="e">
        <f t="shared" si="56"/>
        <v>#VALUE!</v>
      </c>
      <c r="H562" s="25" t="e">
        <f t="shared" si="56"/>
        <v>#VALUE!</v>
      </c>
      <c r="I562" s="25" t="e">
        <f t="shared" si="56"/>
        <v>#VALUE!</v>
      </c>
      <c r="J562" s="25" t="e">
        <f t="shared" si="56"/>
        <v>#VALUE!</v>
      </c>
      <c r="K562" s="25" t="e">
        <f t="shared" si="56"/>
        <v>#VALUE!</v>
      </c>
      <c r="L562" s="25" t="e">
        <f t="shared" si="56"/>
        <v>#VALUE!</v>
      </c>
      <c r="M562" s="25" t="e">
        <f t="shared" si="56"/>
        <v>#VALUE!</v>
      </c>
      <c r="N562" s="25" t="e">
        <f t="shared" si="56"/>
        <v>#VALUE!</v>
      </c>
      <c r="O562" s="25" t="e">
        <f t="shared" si="56"/>
        <v>#VALUE!</v>
      </c>
      <c r="P562" s="25" t="e">
        <f t="shared" si="56"/>
        <v>#VALUE!</v>
      </c>
      <c r="Q562" s="25" t="e">
        <f t="shared" si="56"/>
        <v>#VALUE!</v>
      </c>
      <c r="R562" s="25" t="e">
        <f>D562*AVERAGE(F452:Q452)/100*(Burden!$F$21+1)</f>
        <v>#VALUE!</v>
      </c>
      <c r="S562" s="28"/>
      <c r="T562" s="8"/>
      <c r="U562" s="30" t="e">
        <f t="shared" si="55"/>
        <v>#VALUE!</v>
      </c>
    </row>
    <row r="563" spans="2:21" x14ac:dyDescent="0.35">
      <c r="B563" s="120">
        <v>83</v>
      </c>
      <c r="D563" s="25" t="e">
        <f>Calculations!D88*Burden!F$17</f>
        <v>#VALUE!</v>
      </c>
      <c r="E563" s="8" t="str">
        <f>Calculations!E231</f>
        <v/>
      </c>
      <c r="F563" s="25" t="e">
        <f t="shared" si="54"/>
        <v>#VALUE!</v>
      </c>
      <c r="G563" s="25" t="e">
        <f t="shared" si="56"/>
        <v>#VALUE!</v>
      </c>
      <c r="H563" s="25" t="e">
        <f t="shared" si="56"/>
        <v>#VALUE!</v>
      </c>
      <c r="I563" s="25" t="e">
        <f t="shared" si="56"/>
        <v>#VALUE!</v>
      </c>
      <c r="J563" s="25" t="e">
        <f t="shared" si="56"/>
        <v>#VALUE!</v>
      </c>
      <c r="K563" s="25" t="e">
        <f t="shared" si="56"/>
        <v>#VALUE!</v>
      </c>
      <c r="L563" s="25" t="e">
        <f t="shared" si="56"/>
        <v>#VALUE!</v>
      </c>
      <c r="M563" s="25" t="e">
        <f t="shared" si="56"/>
        <v>#VALUE!</v>
      </c>
      <c r="N563" s="25" t="e">
        <f t="shared" si="56"/>
        <v>#VALUE!</v>
      </c>
      <c r="O563" s="25" t="e">
        <f t="shared" si="56"/>
        <v>#VALUE!</v>
      </c>
      <c r="P563" s="25" t="e">
        <f t="shared" si="56"/>
        <v>#VALUE!</v>
      </c>
      <c r="Q563" s="25" t="e">
        <f t="shared" si="56"/>
        <v>#VALUE!</v>
      </c>
      <c r="R563" s="25" t="e">
        <f>D563*AVERAGE(F453:Q453)/100*(Burden!$F$21+1)</f>
        <v>#VALUE!</v>
      </c>
      <c r="S563" s="28"/>
      <c r="T563" s="8"/>
      <c r="U563" s="30" t="e">
        <f t="shared" si="55"/>
        <v>#VALUE!</v>
      </c>
    </row>
    <row r="564" spans="2:21" x14ac:dyDescent="0.35">
      <c r="B564" s="120">
        <v>84</v>
      </c>
      <c r="D564" s="25" t="e">
        <f>Calculations!D89*Burden!F$17</f>
        <v>#VALUE!</v>
      </c>
      <c r="E564" s="8" t="str">
        <f>Calculations!E232</f>
        <v/>
      </c>
      <c r="F564" s="25" t="e">
        <f t="shared" si="54"/>
        <v>#VALUE!</v>
      </c>
      <c r="G564" s="25" t="e">
        <f t="shared" si="56"/>
        <v>#VALUE!</v>
      </c>
      <c r="H564" s="25" t="e">
        <f t="shared" si="56"/>
        <v>#VALUE!</v>
      </c>
      <c r="I564" s="25" t="e">
        <f t="shared" si="56"/>
        <v>#VALUE!</v>
      </c>
      <c r="J564" s="25" t="e">
        <f t="shared" si="56"/>
        <v>#VALUE!</v>
      </c>
      <c r="K564" s="25" t="e">
        <f t="shared" si="56"/>
        <v>#VALUE!</v>
      </c>
      <c r="L564" s="25" t="e">
        <f t="shared" si="56"/>
        <v>#VALUE!</v>
      </c>
      <c r="M564" s="25" t="e">
        <f t="shared" si="56"/>
        <v>#VALUE!</v>
      </c>
      <c r="N564" s="25" t="e">
        <f t="shared" si="56"/>
        <v>#VALUE!</v>
      </c>
      <c r="O564" s="25" t="e">
        <f t="shared" si="56"/>
        <v>#VALUE!</v>
      </c>
      <c r="P564" s="25" t="e">
        <f t="shared" si="56"/>
        <v>#VALUE!</v>
      </c>
      <c r="Q564" s="25" t="e">
        <f t="shared" si="56"/>
        <v>#VALUE!</v>
      </c>
      <c r="R564" s="25" t="e">
        <f>D564*AVERAGE(F454:Q454)/100*(Burden!$F$21+1)</f>
        <v>#VALUE!</v>
      </c>
      <c r="S564" s="28"/>
      <c r="T564" s="8"/>
      <c r="U564" s="30" t="e">
        <f t="shared" si="55"/>
        <v>#VALUE!</v>
      </c>
    </row>
    <row r="565" spans="2:21" x14ac:dyDescent="0.35">
      <c r="B565" s="120">
        <v>85</v>
      </c>
      <c r="D565" s="25" t="e">
        <f>Calculations!D90*Burden!F$17</f>
        <v>#VALUE!</v>
      </c>
      <c r="E565" s="8" t="str">
        <f>Calculations!E233</f>
        <v/>
      </c>
      <c r="F565" s="25" t="e">
        <f t="shared" si="54"/>
        <v>#VALUE!</v>
      </c>
      <c r="G565" s="25" t="e">
        <f t="shared" si="56"/>
        <v>#VALUE!</v>
      </c>
      <c r="H565" s="25" t="e">
        <f t="shared" si="56"/>
        <v>#VALUE!</v>
      </c>
      <c r="I565" s="25" t="e">
        <f t="shared" si="56"/>
        <v>#VALUE!</v>
      </c>
      <c r="J565" s="25" t="e">
        <f t="shared" si="56"/>
        <v>#VALUE!</v>
      </c>
      <c r="K565" s="25" t="e">
        <f t="shared" si="56"/>
        <v>#VALUE!</v>
      </c>
      <c r="L565" s="25" t="e">
        <f t="shared" si="56"/>
        <v>#VALUE!</v>
      </c>
      <c r="M565" s="25" t="e">
        <f t="shared" si="56"/>
        <v>#VALUE!</v>
      </c>
      <c r="N565" s="25" t="e">
        <f t="shared" si="56"/>
        <v>#VALUE!</v>
      </c>
      <c r="O565" s="25" t="e">
        <f t="shared" si="56"/>
        <v>#VALUE!</v>
      </c>
      <c r="P565" s="25" t="e">
        <f t="shared" si="56"/>
        <v>#VALUE!</v>
      </c>
      <c r="Q565" s="25" t="e">
        <f t="shared" si="56"/>
        <v>#VALUE!</v>
      </c>
      <c r="R565" s="25" t="e">
        <f>D565*AVERAGE(F455:Q455)/100*(Burden!$F$21+1)</f>
        <v>#VALUE!</v>
      </c>
      <c r="S565" s="28"/>
      <c r="T565" s="8"/>
      <c r="U565" s="30" t="e">
        <f t="shared" si="55"/>
        <v>#VALUE!</v>
      </c>
    </row>
    <row r="566" spans="2:21" x14ac:dyDescent="0.35">
      <c r="B566" s="120">
        <v>86</v>
      </c>
      <c r="D566" s="25" t="e">
        <f>Calculations!D91*Burden!F$17</f>
        <v>#VALUE!</v>
      </c>
      <c r="E566" s="8" t="str">
        <f>Calculations!E234</f>
        <v/>
      </c>
      <c r="F566" s="25" t="e">
        <f t="shared" si="54"/>
        <v>#VALUE!</v>
      </c>
      <c r="G566" s="25" t="e">
        <f t="shared" si="56"/>
        <v>#VALUE!</v>
      </c>
      <c r="H566" s="25" t="e">
        <f t="shared" si="56"/>
        <v>#VALUE!</v>
      </c>
      <c r="I566" s="25" t="e">
        <f t="shared" si="56"/>
        <v>#VALUE!</v>
      </c>
      <c r="J566" s="25" t="e">
        <f t="shared" si="56"/>
        <v>#VALUE!</v>
      </c>
      <c r="K566" s="25" t="e">
        <f t="shared" si="56"/>
        <v>#VALUE!</v>
      </c>
      <c r="L566" s="25" t="e">
        <f t="shared" si="56"/>
        <v>#VALUE!</v>
      </c>
      <c r="M566" s="25" t="e">
        <f t="shared" si="56"/>
        <v>#VALUE!</v>
      </c>
      <c r="N566" s="25" t="e">
        <f t="shared" si="56"/>
        <v>#VALUE!</v>
      </c>
      <c r="O566" s="25" t="e">
        <f t="shared" si="56"/>
        <v>#VALUE!</v>
      </c>
      <c r="P566" s="25" t="e">
        <f t="shared" si="56"/>
        <v>#VALUE!</v>
      </c>
      <c r="Q566" s="25" t="e">
        <f t="shared" si="56"/>
        <v>#VALUE!</v>
      </c>
      <c r="R566" s="25" t="e">
        <f>D566*AVERAGE(F456:Q456)/100*(Burden!$F$21+1)</f>
        <v>#VALUE!</v>
      </c>
      <c r="S566" s="28"/>
      <c r="T566" s="8"/>
      <c r="U566" s="30" t="e">
        <f t="shared" si="55"/>
        <v>#VALUE!</v>
      </c>
    </row>
    <row r="567" spans="2:21" x14ac:dyDescent="0.35">
      <c r="B567" s="120">
        <v>87</v>
      </c>
      <c r="D567" s="25" t="e">
        <f>Calculations!D92*Burden!F$17</f>
        <v>#VALUE!</v>
      </c>
      <c r="E567" s="8" t="str">
        <f>Calculations!E235</f>
        <v/>
      </c>
      <c r="F567" s="25" t="e">
        <f t="shared" si="54"/>
        <v>#VALUE!</v>
      </c>
      <c r="G567" s="25" t="e">
        <f t="shared" si="56"/>
        <v>#VALUE!</v>
      </c>
      <c r="H567" s="25" t="e">
        <f t="shared" si="56"/>
        <v>#VALUE!</v>
      </c>
      <c r="I567" s="25" t="e">
        <f t="shared" si="56"/>
        <v>#VALUE!</v>
      </c>
      <c r="J567" s="25" t="e">
        <f t="shared" si="56"/>
        <v>#VALUE!</v>
      </c>
      <c r="K567" s="25" t="e">
        <f t="shared" si="56"/>
        <v>#VALUE!</v>
      </c>
      <c r="L567" s="25" t="e">
        <f t="shared" si="56"/>
        <v>#VALUE!</v>
      </c>
      <c r="M567" s="25" t="e">
        <f t="shared" si="56"/>
        <v>#VALUE!</v>
      </c>
      <c r="N567" s="25" t="e">
        <f t="shared" si="56"/>
        <v>#VALUE!</v>
      </c>
      <c r="O567" s="25" t="e">
        <f t="shared" si="56"/>
        <v>#VALUE!</v>
      </c>
      <c r="P567" s="25" t="e">
        <f t="shared" si="56"/>
        <v>#VALUE!</v>
      </c>
      <c r="Q567" s="25" t="e">
        <f t="shared" si="56"/>
        <v>#VALUE!</v>
      </c>
      <c r="R567" s="25" t="e">
        <f>D567*AVERAGE(F457:Q457)/100*(Burden!$F$21+1)</f>
        <v>#VALUE!</v>
      </c>
      <c r="S567" s="28"/>
      <c r="T567" s="8"/>
      <c r="U567" s="30" t="e">
        <f t="shared" si="55"/>
        <v>#VALUE!</v>
      </c>
    </row>
    <row r="568" spans="2:21" x14ac:dyDescent="0.35">
      <c r="B568" s="120">
        <v>88</v>
      </c>
      <c r="D568" s="25" t="e">
        <f>Calculations!D93*Burden!F$17</f>
        <v>#VALUE!</v>
      </c>
      <c r="E568" s="8" t="str">
        <f>Calculations!E236</f>
        <v/>
      </c>
      <c r="F568" s="25" t="e">
        <f t="shared" si="54"/>
        <v>#VALUE!</v>
      </c>
      <c r="G568" s="25" t="e">
        <f t="shared" si="56"/>
        <v>#VALUE!</v>
      </c>
      <c r="H568" s="25" t="e">
        <f t="shared" si="56"/>
        <v>#VALUE!</v>
      </c>
      <c r="I568" s="25" t="e">
        <f t="shared" si="56"/>
        <v>#VALUE!</v>
      </c>
      <c r="J568" s="25" t="e">
        <f t="shared" si="56"/>
        <v>#VALUE!</v>
      </c>
      <c r="K568" s="25" t="e">
        <f t="shared" si="56"/>
        <v>#VALUE!</v>
      </c>
      <c r="L568" s="25" t="e">
        <f t="shared" si="56"/>
        <v>#VALUE!</v>
      </c>
      <c r="M568" s="25" t="e">
        <f t="shared" si="56"/>
        <v>#VALUE!</v>
      </c>
      <c r="N568" s="25" t="e">
        <f t="shared" si="56"/>
        <v>#VALUE!</v>
      </c>
      <c r="O568" s="25" t="e">
        <f t="shared" si="56"/>
        <v>#VALUE!</v>
      </c>
      <c r="P568" s="25" t="e">
        <f t="shared" si="56"/>
        <v>#VALUE!</v>
      </c>
      <c r="Q568" s="25" t="e">
        <f t="shared" si="56"/>
        <v>#VALUE!</v>
      </c>
      <c r="R568" s="25" t="e">
        <f>D568*AVERAGE(F458:Q458)/100*(Burden!$F$21+1)</f>
        <v>#VALUE!</v>
      </c>
      <c r="S568" s="28"/>
      <c r="T568" s="8"/>
      <c r="U568" s="30" t="e">
        <f t="shared" si="55"/>
        <v>#VALUE!</v>
      </c>
    </row>
    <row r="569" spans="2:21" x14ac:dyDescent="0.35">
      <c r="B569" s="120">
        <v>89</v>
      </c>
      <c r="D569" s="25" t="e">
        <f>Calculations!D94*Burden!F$17</f>
        <v>#VALUE!</v>
      </c>
      <c r="E569" s="8" t="str">
        <f>Calculations!E237</f>
        <v/>
      </c>
      <c r="F569" s="25" t="e">
        <f t="shared" si="54"/>
        <v>#VALUE!</v>
      </c>
      <c r="G569" s="25" t="e">
        <f t="shared" si="56"/>
        <v>#VALUE!</v>
      </c>
      <c r="H569" s="25" t="e">
        <f t="shared" si="56"/>
        <v>#VALUE!</v>
      </c>
      <c r="I569" s="25" t="e">
        <f t="shared" si="56"/>
        <v>#VALUE!</v>
      </c>
      <c r="J569" s="25" t="e">
        <f t="shared" si="56"/>
        <v>#VALUE!</v>
      </c>
      <c r="K569" s="25" t="e">
        <f t="shared" si="56"/>
        <v>#VALUE!</v>
      </c>
      <c r="L569" s="25" t="e">
        <f t="shared" si="56"/>
        <v>#VALUE!</v>
      </c>
      <c r="M569" s="25" t="e">
        <f t="shared" si="56"/>
        <v>#VALUE!</v>
      </c>
      <c r="N569" s="25" t="e">
        <f t="shared" si="56"/>
        <v>#VALUE!</v>
      </c>
      <c r="O569" s="25" t="e">
        <f t="shared" si="56"/>
        <v>#VALUE!</v>
      </c>
      <c r="P569" s="25" t="e">
        <f t="shared" si="56"/>
        <v>#VALUE!</v>
      </c>
      <c r="Q569" s="25" t="e">
        <f t="shared" si="56"/>
        <v>#VALUE!</v>
      </c>
      <c r="R569" s="25" t="e">
        <f>D569*AVERAGE(F459:Q459)/100*(Burden!$F$21+1)</f>
        <v>#VALUE!</v>
      </c>
      <c r="S569" s="28"/>
      <c r="T569" s="8"/>
      <c r="U569" s="30" t="e">
        <f t="shared" si="55"/>
        <v>#VALUE!</v>
      </c>
    </row>
    <row r="570" spans="2:21" x14ac:dyDescent="0.35">
      <c r="B570" s="120">
        <v>90</v>
      </c>
      <c r="D570" s="25" t="e">
        <f>Calculations!D95*Burden!F$17</f>
        <v>#VALUE!</v>
      </c>
      <c r="E570" s="8" t="str">
        <f>Calculations!E238</f>
        <v/>
      </c>
      <c r="F570" s="25" t="e">
        <f t="shared" si="54"/>
        <v>#VALUE!</v>
      </c>
      <c r="G570" s="25" t="e">
        <f t="shared" si="56"/>
        <v>#VALUE!</v>
      </c>
      <c r="H570" s="25" t="e">
        <f t="shared" si="56"/>
        <v>#VALUE!</v>
      </c>
      <c r="I570" s="25" t="e">
        <f t="shared" si="56"/>
        <v>#VALUE!</v>
      </c>
      <c r="J570" s="25" t="e">
        <f t="shared" si="56"/>
        <v>#VALUE!</v>
      </c>
      <c r="K570" s="25" t="e">
        <f t="shared" si="56"/>
        <v>#VALUE!</v>
      </c>
      <c r="L570" s="25" t="e">
        <f t="shared" si="56"/>
        <v>#VALUE!</v>
      </c>
      <c r="M570" s="25" t="e">
        <f t="shared" si="56"/>
        <v>#VALUE!</v>
      </c>
      <c r="N570" s="25" t="e">
        <f t="shared" si="56"/>
        <v>#VALUE!</v>
      </c>
      <c r="O570" s="25" t="e">
        <f t="shared" si="56"/>
        <v>#VALUE!</v>
      </c>
      <c r="P570" s="25" t="e">
        <f t="shared" si="56"/>
        <v>#VALUE!</v>
      </c>
      <c r="Q570" s="25" t="e">
        <f t="shared" si="56"/>
        <v>#VALUE!</v>
      </c>
      <c r="R570" s="25" t="e">
        <f>D570*AVERAGE(F460:Q460)/100*(Burden!$F$21+1)</f>
        <v>#VALUE!</v>
      </c>
      <c r="S570" s="28"/>
      <c r="T570" s="8"/>
      <c r="U570" s="30" t="e">
        <f t="shared" si="55"/>
        <v>#VALUE!</v>
      </c>
    </row>
    <row r="571" spans="2:21" x14ac:dyDescent="0.35">
      <c r="B571" s="120">
        <v>91</v>
      </c>
      <c r="D571" s="25" t="e">
        <f>Calculations!D96*Burden!F$17</f>
        <v>#VALUE!</v>
      </c>
      <c r="E571" s="8" t="str">
        <f>Calculations!E239</f>
        <v/>
      </c>
      <c r="F571" s="25" t="e">
        <f t="shared" si="54"/>
        <v>#VALUE!</v>
      </c>
      <c r="G571" s="25" t="e">
        <f t="shared" si="56"/>
        <v>#VALUE!</v>
      </c>
      <c r="H571" s="25" t="e">
        <f t="shared" si="56"/>
        <v>#VALUE!</v>
      </c>
      <c r="I571" s="25" t="e">
        <f t="shared" si="56"/>
        <v>#VALUE!</v>
      </c>
      <c r="J571" s="25" t="e">
        <f t="shared" si="56"/>
        <v>#VALUE!</v>
      </c>
      <c r="K571" s="25" t="e">
        <f t="shared" si="56"/>
        <v>#VALUE!</v>
      </c>
      <c r="L571" s="25" t="e">
        <f t="shared" si="56"/>
        <v>#VALUE!</v>
      </c>
      <c r="M571" s="25" t="e">
        <f t="shared" si="56"/>
        <v>#VALUE!</v>
      </c>
      <c r="N571" s="25" t="e">
        <f t="shared" si="56"/>
        <v>#VALUE!</v>
      </c>
      <c r="O571" s="25" t="e">
        <f t="shared" si="56"/>
        <v>#VALUE!</v>
      </c>
      <c r="P571" s="25" t="e">
        <f t="shared" si="56"/>
        <v>#VALUE!</v>
      </c>
      <c r="Q571" s="25" t="e">
        <f t="shared" si="56"/>
        <v>#VALUE!</v>
      </c>
      <c r="R571" s="25" t="e">
        <f>D571*AVERAGE(F461:Q461)/100*(Burden!$F$21+1)</f>
        <v>#VALUE!</v>
      </c>
      <c r="S571" s="28"/>
      <c r="T571" s="8"/>
      <c r="U571" s="30" t="e">
        <f t="shared" si="55"/>
        <v>#VALUE!</v>
      </c>
    </row>
    <row r="572" spans="2:21" x14ac:dyDescent="0.35">
      <c r="B572" s="120">
        <v>92</v>
      </c>
      <c r="D572" s="25" t="e">
        <f>Calculations!D97*Burden!F$17</f>
        <v>#VALUE!</v>
      </c>
      <c r="E572" s="8" t="str">
        <f>Calculations!E240</f>
        <v/>
      </c>
      <c r="F572" s="25" t="e">
        <f t="shared" si="54"/>
        <v>#VALUE!</v>
      </c>
      <c r="G572" s="25" t="e">
        <f t="shared" si="56"/>
        <v>#VALUE!</v>
      </c>
      <c r="H572" s="25" t="e">
        <f t="shared" si="56"/>
        <v>#VALUE!</v>
      </c>
      <c r="I572" s="25" t="e">
        <f t="shared" si="56"/>
        <v>#VALUE!</v>
      </c>
      <c r="J572" s="25" t="e">
        <f t="shared" si="56"/>
        <v>#VALUE!</v>
      </c>
      <c r="K572" s="25" t="e">
        <f t="shared" si="56"/>
        <v>#VALUE!</v>
      </c>
      <c r="L572" s="25" t="e">
        <f t="shared" si="56"/>
        <v>#VALUE!</v>
      </c>
      <c r="M572" s="25" t="e">
        <f t="shared" si="56"/>
        <v>#VALUE!</v>
      </c>
      <c r="N572" s="25" t="e">
        <f t="shared" si="56"/>
        <v>#VALUE!</v>
      </c>
      <c r="O572" s="25" t="e">
        <f t="shared" si="56"/>
        <v>#VALUE!</v>
      </c>
      <c r="P572" s="25" t="e">
        <f t="shared" si="56"/>
        <v>#VALUE!</v>
      </c>
      <c r="Q572" s="25" t="e">
        <f t="shared" si="56"/>
        <v>#VALUE!</v>
      </c>
      <c r="R572" s="25" t="e">
        <f>D572*AVERAGE(F462:Q462)/100*(Burden!$F$21+1)</f>
        <v>#VALUE!</v>
      </c>
      <c r="S572" s="28"/>
      <c r="T572" s="8"/>
      <c r="U572" s="30" t="e">
        <f t="shared" si="55"/>
        <v>#VALUE!</v>
      </c>
    </row>
    <row r="573" spans="2:21" x14ac:dyDescent="0.35">
      <c r="B573" s="120">
        <v>93</v>
      </c>
      <c r="D573" s="25" t="e">
        <f>Calculations!D98*Burden!F$17</f>
        <v>#VALUE!</v>
      </c>
      <c r="E573" s="8" t="str">
        <f>Calculations!E241</f>
        <v/>
      </c>
      <c r="F573" s="25" t="e">
        <f t="shared" si="54"/>
        <v>#VALUE!</v>
      </c>
      <c r="G573" s="25" t="e">
        <f t="shared" si="56"/>
        <v>#VALUE!</v>
      </c>
      <c r="H573" s="25" t="e">
        <f t="shared" si="56"/>
        <v>#VALUE!</v>
      </c>
      <c r="I573" s="25" t="e">
        <f t="shared" si="56"/>
        <v>#VALUE!</v>
      </c>
      <c r="J573" s="25" t="e">
        <f t="shared" si="56"/>
        <v>#VALUE!</v>
      </c>
      <c r="K573" s="25" t="e">
        <f t="shared" si="56"/>
        <v>#VALUE!</v>
      </c>
      <c r="L573" s="25" t="e">
        <f t="shared" si="56"/>
        <v>#VALUE!</v>
      </c>
      <c r="M573" s="25" t="e">
        <f t="shared" si="56"/>
        <v>#VALUE!</v>
      </c>
      <c r="N573" s="25" t="e">
        <f t="shared" si="56"/>
        <v>#VALUE!</v>
      </c>
      <c r="O573" s="25" t="e">
        <f t="shared" si="56"/>
        <v>#VALUE!</v>
      </c>
      <c r="P573" s="25" t="e">
        <f t="shared" si="56"/>
        <v>#VALUE!</v>
      </c>
      <c r="Q573" s="25" t="e">
        <f t="shared" si="56"/>
        <v>#VALUE!</v>
      </c>
      <c r="R573" s="25" t="e">
        <f>D573*AVERAGE(F463:Q463)/100*(Burden!$F$21+1)</f>
        <v>#VALUE!</v>
      </c>
      <c r="S573" s="28"/>
      <c r="T573" s="8"/>
      <c r="U573" s="30" t="e">
        <f t="shared" si="55"/>
        <v>#VALUE!</v>
      </c>
    </row>
    <row r="574" spans="2:21" x14ac:dyDescent="0.35">
      <c r="B574" s="120">
        <v>94</v>
      </c>
      <c r="D574" s="25" t="e">
        <f>Calculations!D99*Burden!F$17</f>
        <v>#VALUE!</v>
      </c>
      <c r="E574" s="8" t="str">
        <f>Calculations!E242</f>
        <v/>
      </c>
      <c r="F574" s="25" t="e">
        <f t="shared" si="54"/>
        <v>#VALUE!</v>
      </c>
      <c r="G574" s="25" t="e">
        <f t="shared" si="56"/>
        <v>#VALUE!</v>
      </c>
      <c r="H574" s="25" t="e">
        <f t="shared" si="56"/>
        <v>#VALUE!</v>
      </c>
      <c r="I574" s="25" t="e">
        <f t="shared" si="56"/>
        <v>#VALUE!</v>
      </c>
      <c r="J574" s="25" t="e">
        <f t="shared" si="56"/>
        <v>#VALUE!</v>
      </c>
      <c r="K574" s="25" t="e">
        <f t="shared" si="56"/>
        <v>#VALUE!</v>
      </c>
      <c r="L574" s="25" t="e">
        <f t="shared" si="56"/>
        <v>#VALUE!</v>
      </c>
      <c r="M574" s="25" t="e">
        <f t="shared" si="56"/>
        <v>#VALUE!</v>
      </c>
      <c r="N574" s="25" t="e">
        <f t="shared" si="56"/>
        <v>#VALUE!</v>
      </c>
      <c r="O574" s="25" t="e">
        <f t="shared" si="56"/>
        <v>#VALUE!</v>
      </c>
      <c r="P574" s="25" t="e">
        <f t="shared" si="56"/>
        <v>#VALUE!</v>
      </c>
      <c r="Q574" s="25" t="e">
        <f t="shared" si="56"/>
        <v>#VALUE!</v>
      </c>
      <c r="R574" s="25" t="e">
        <f>D574*AVERAGE(F464:Q464)/100*(Burden!$F$21+1)</f>
        <v>#VALUE!</v>
      </c>
      <c r="S574" s="28"/>
      <c r="T574" s="8"/>
      <c r="U574" s="30" t="e">
        <f t="shared" si="55"/>
        <v>#VALUE!</v>
      </c>
    </row>
    <row r="575" spans="2:21" x14ac:dyDescent="0.35">
      <c r="B575" s="120">
        <v>95</v>
      </c>
      <c r="D575" s="25" t="e">
        <f>Calculations!D100*Burden!F$17</f>
        <v>#VALUE!</v>
      </c>
      <c r="E575" s="8" t="str">
        <f>Calculations!E243</f>
        <v/>
      </c>
      <c r="F575" s="25" t="e">
        <f t="shared" si="54"/>
        <v>#VALUE!</v>
      </c>
      <c r="G575" s="25" t="e">
        <f t="shared" si="56"/>
        <v>#VALUE!</v>
      </c>
      <c r="H575" s="25" t="e">
        <f t="shared" si="56"/>
        <v>#VALUE!</v>
      </c>
      <c r="I575" s="25" t="e">
        <f t="shared" si="56"/>
        <v>#VALUE!</v>
      </c>
      <c r="J575" s="25" t="e">
        <f t="shared" si="56"/>
        <v>#VALUE!</v>
      </c>
      <c r="K575" s="25" t="e">
        <f t="shared" si="56"/>
        <v>#VALUE!</v>
      </c>
      <c r="L575" s="25" t="e">
        <f t="shared" si="56"/>
        <v>#VALUE!</v>
      </c>
      <c r="M575" s="25" t="e">
        <f t="shared" si="56"/>
        <v>#VALUE!</v>
      </c>
      <c r="N575" s="25" t="e">
        <f t="shared" si="56"/>
        <v>#VALUE!</v>
      </c>
      <c r="O575" s="25" t="e">
        <f t="shared" si="56"/>
        <v>#VALUE!</v>
      </c>
      <c r="P575" s="25" t="e">
        <f t="shared" si="56"/>
        <v>#VALUE!</v>
      </c>
      <c r="Q575" s="25" t="e">
        <f t="shared" si="56"/>
        <v>#VALUE!</v>
      </c>
      <c r="R575" s="25" t="e">
        <f>D575*AVERAGE(F465:Q465)/100*(Burden!$F$21+1)</f>
        <v>#VALUE!</v>
      </c>
      <c r="S575" s="28"/>
      <c r="T575" s="8"/>
      <c r="U575" s="30" t="e">
        <f t="shared" si="55"/>
        <v>#VALUE!</v>
      </c>
    </row>
    <row r="576" spans="2:21" x14ac:dyDescent="0.35">
      <c r="B576" s="120">
        <v>96</v>
      </c>
      <c r="D576" s="25" t="e">
        <f>Calculations!D101*Burden!F$17</f>
        <v>#VALUE!</v>
      </c>
      <c r="E576" s="8" t="str">
        <f>Calculations!E244</f>
        <v/>
      </c>
      <c r="F576" s="25" t="e">
        <f t="shared" si="54"/>
        <v>#VALUE!</v>
      </c>
      <c r="G576" s="25" t="e">
        <f t="shared" si="56"/>
        <v>#VALUE!</v>
      </c>
      <c r="H576" s="25" t="e">
        <f t="shared" si="56"/>
        <v>#VALUE!</v>
      </c>
      <c r="I576" s="25" t="e">
        <f t="shared" si="56"/>
        <v>#VALUE!</v>
      </c>
      <c r="J576" s="25" t="e">
        <f t="shared" si="56"/>
        <v>#VALUE!</v>
      </c>
      <c r="K576" s="25" t="e">
        <f t="shared" si="56"/>
        <v>#VALUE!</v>
      </c>
      <c r="L576" s="25" t="e">
        <f t="shared" si="56"/>
        <v>#VALUE!</v>
      </c>
      <c r="M576" s="25" t="e">
        <f t="shared" si="56"/>
        <v>#VALUE!</v>
      </c>
      <c r="N576" s="25" t="e">
        <f t="shared" si="56"/>
        <v>#VALUE!</v>
      </c>
      <c r="O576" s="25" t="e">
        <f t="shared" si="56"/>
        <v>#VALUE!</v>
      </c>
      <c r="P576" s="25" t="e">
        <f t="shared" si="56"/>
        <v>#VALUE!</v>
      </c>
      <c r="Q576" s="25" t="e">
        <f t="shared" si="56"/>
        <v>#VALUE!</v>
      </c>
      <c r="R576" s="25" t="e">
        <f>D576*AVERAGE(F466:Q466)/100*(Burden!$F$21+1)</f>
        <v>#VALUE!</v>
      </c>
      <c r="S576" s="28"/>
      <c r="T576" s="8"/>
      <c r="U576" s="30" t="e">
        <f t="shared" si="55"/>
        <v>#VALUE!</v>
      </c>
    </row>
    <row r="577" spans="2:21" x14ac:dyDescent="0.35">
      <c r="B577" s="120">
        <v>97</v>
      </c>
      <c r="C577" s="8"/>
      <c r="D577" s="25" t="e">
        <f>Calculations!D102*Burden!F$17</f>
        <v>#VALUE!</v>
      </c>
      <c r="E577" s="8" t="str">
        <f>Calculations!E245</f>
        <v/>
      </c>
      <c r="F577" s="25" t="e">
        <f t="shared" si="54"/>
        <v>#VALUE!</v>
      </c>
      <c r="G577" s="25" t="e">
        <f t="shared" si="56"/>
        <v>#VALUE!</v>
      </c>
      <c r="H577" s="25" t="e">
        <f t="shared" si="56"/>
        <v>#VALUE!</v>
      </c>
      <c r="I577" s="25" t="e">
        <f t="shared" si="56"/>
        <v>#VALUE!</v>
      </c>
      <c r="J577" s="25" t="e">
        <f t="shared" si="56"/>
        <v>#VALUE!</v>
      </c>
      <c r="K577" s="25" t="e">
        <f t="shared" si="56"/>
        <v>#VALUE!</v>
      </c>
      <c r="L577" s="25" t="e">
        <f t="shared" si="56"/>
        <v>#VALUE!</v>
      </c>
      <c r="M577" s="25" t="e">
        <f t="shared" si="56"/>
        <v>#VALUE!</v>
      </c>
      <c r="N577" s="25" t="e">
        <f t="shared" si="56"/>
        <v>#VALUE!</v>
      </c>
      <c r="O577" s="25" t="e">
        <f t="shared" si="56"/>
        <v>#VALUE!</v>
      </c>
      <c r="P577" s="25" t="e">
        <f t="shared" si="56"/>
        <v>#VALUE!</v>
      </c>
      <c r="Q577" s="25" t="e">
        <f t="shared" si="56"/>
        <v>#VALUE!</v>
      </c>
      <c r="R577" s="25" t="e">
        <f>D577*AVERAGE(F467:Q467)/100*(Burden!$F$21+1)</f>
        <v>#VALUE!</v>
      </c>
      <c r="S577" s="28"/>
      <c r="T577" s="8"/>
      <c r="U577" s="30" t="e">
        <f t="shared" si="55"/>
        <v>#VALUE!</v>
      </c>
    </row>
    <row r="578" spans="2:21" x14ac:dyDescent="0.35">
      <c r="B578" s="120">
        <v>98</v>
      </c>
      <c r="C578" s="24"/>
      <c r="D578" s="25" t="e">
        <f>Calculations!D103*Burden!F$17</f>
        <v>#VALUE!</v>
      </c>
      <c r="E578" s="8" t="str">
        <f>Calculations!E246</f>
        <v/>
      </c>
      <c r="F578" s="25" t="e">
        <f t="shared" si="54"/>
        <v>#VALUE!</v>
      </c>
      <c r="G578" s="25" t="e">
        <f t="shared" si="56"/>
        <v>#VALUE!</v>
      </c>
      <c r="H578" s="25" t="e">
        <f t="shared" si="56"/>
        <v>#VALUE!</v>
      </c>
      <c r="I578" s="25" t="e">
        <f t="shared" si="56"/>
        <v>#VALUE!</v>
      </c>
      <c r="J578" s="25" t="e">
        <f t="shared" si="56"/>
        <v>#VALUE!</v>
      </c>
      <c r="K578" s="25" t="e">
        <f t="shared" si="56"/>
        <v>#VALUE!</v>
      </c>
      <c r="L578" s="25" t="e">
        <f t="shared" si="56"/>
        <v>#VALUE!</v>
      </c>
      <c r="M578" s="25" t="e">
        <f t="shared" si="56"/>
        <v>#VALUE!</v>
      </c>
      <c r="N578" s="25" t="e">
        <f t="shared" si="56"/>
        <v>#VALUE!</v>
      </c>
      <c r="O578" s="25" t="e">
        <f t="shared" si="56"/>
        <v>#VALUE!</v>
      </c>
      <c r="P578" s="25" t="e">
        <f t="shared" si="56"/>
        <v>#VALUE!</v>
      </c>
      <c r="Q578" s="25" t="e">
        <f t="shared" si="56"/>
        <v>#VALUE!</v>
      </c>
      <c r="R578" s="25" t="e">
        <f>D578*AVERAGE(F468:Q468)/100*(Burden!$F$21+1)</f>
        <v>#VALUE!</v>
      </c>
      <c r="S578" s="28"/>
      <c r="T578" s="8"/>
      <c r="U578" s="30" t="e">
        <f t="shared" si="55"/>
        <v>#VALUE!</v>
      </c>
    </row>
    <row r="579" spans="2:21" x14ac:dyDescent="0.35">
      <c r="B579" s="120">
        <v>99</v>
      </c>
      <c r="C579" s="8"/>
      <c r="D579" s="25" t="e">
        <f>Calculations!D104*Burden!F$17</f>
        <v>#VALUE!</v>
      </c>
      <c r="E579" s="8" t="str">
        <f>Calculations!E247</f>
        <v/>
      </c>
      <c r="F579" s="25" t="e">
        <f t="shared" si="54"/>
        <v>#VALUE!</v>
      </c>
      <c r="G579" s="25" t="e">
        <f t="shared" si="56"/>
        <v>#VALUE!</v>
      </c>
      <c r="H579" s="25" t="e">
        <f t="shared" si="56"/>
        <v>#VALUE!</v>
      </c>
      <c r="I579" s="25" t="e">
        <f t="shared" si="56"/>
        <v>#VALUE!</v>
      </c>
      <c r="J579" s="25" t="e">
        <f t="shared" si="56"/>
        <v>#VALUE!</v>
      </c>
      <c r="K579" s="25" t="e">
        <f t="shared" si="56"/>
        <v>#VALUE!</v>
      </c>
      <c r="L579" s="25" t="e">
        <f t="shared" si="56"/>
        <v>#VALUE!</v>
      </c>
      <c r="M579" s="25" t="e">
        <f t="shared" si="56"/>
        <v>#VALUE!</v>
      </c>
      <c r="N579" s="25" t="e">
        <f t="shared" si="56"/>
        <v>#VALUE!</v>
      </c>
      <c r="O579" s="25" t="e">
        <f t="shared" si="56"/>
        <v>#VALUE!</v>
      </c>
      <c r="P579" s="25" t="e">
        <f t="shared" si="56"/>
        <v>#VALUE!</v>
      </c>
      <c r="Q579" s="25" t="e">
        <f t="shared" si="56"/>
        <v>#VALUE!</v>
      </c>
      <c r="R579" s="25" t="e">
        <f>D579*AVERAGE(F469:Q469)/100*(Burden!$F$21+1)</f>
        <v>#VALUE!</v>
      </c>
      <c r="S579" s="28"/>
      <c r="T579" s="8"/>
      <c r="U579" s="30" t="e">
        <f t="shared" si="55"/>
        <v>#VALUE!</v>
      </c>
    </row>
    <row r="580" spans="2:21" x14ac:dyDescent="0.35">
      <c r="C580" s="8"/>
      <c r="D580" s="8"/>
      <c r="E580" s="20"/>
      <c r="F580" s="20"/>
      <c r="G580" s="20"/>
      <c r="H580" s="20"/>
      <c r="I580" s="20"/>
      <c r="J580" s="20"/>
      <c r="K580" s="20"/>
      <c r="L580" s="20"/>
      <c r="M580" s="20"/>
      <c r="N580" s="20"/>
      <c r="O580" s="20"/>
      <c r="P580" s="20"/>
      <c r="Q580" s="21"/>
    </row>
    <row r="581" spans="2:21" x14ac:dyDescent="0.35">
      <c r="C581" s="18"/>
      <c r="D581" s="8"/>
      <c r="E581" s="20"/>
      <c r="F581" s="30">
        <f t="shared" ref="F581:Q581" si="57">F479</f>
        <v>22103.978434349952</v>
      </c>
      <c r="G581" s="30">
        <f t="shared" si="57"/>
        <v>20396.126663070969</v>
      </c>
      <c r="H581" s="30">
        <f t="shared" si="57"/>
        <v>22103.978434349952</v>
      </c>
      <c r="I581" s="30">
        <f t="shared" si="57"/>
        <v>26769.916245280649</v>
      </c>
      <c r="J581" s="30">
        <f t="shared" si="57"/>
        <v>33143.705827490325</v>
      </c>
      <c r="K581" s="30">
        <f t="shared" si="57"/>
        <v>39517.495409700001</v>
      </c>
      <c r="L581" s="30">
        <f t="shared" si="57"/>
        <v>44183.433220630701</v>
      </c>
      <c r="M581" s="30">
        <f t="shared" si="57"/>
        <v>45891.284991909677</v>
      </c>
      <c r="N581" s="30">
        <f t="shared" si="57"/>
        <v>44183.433220630701</v>
      </c>
      <c r="O581" s="30">
        <f t="shared" si="57"/>
        <v>39517.495409700001</v>
      </c>
      <c r="P581" s="30">
        <f t="shared" si="57"/>
        <v>33143.705827490325</v>
      </c>
      <c r="Q581" s="30">
        <f t="shared" si="57"/>
        <v>26769.916245280649</v>
      </c>
      <c r="R581" s="25">
        <f>SUM(F581:Q581)</f>
        <v>397724.46992988384</v>
      </c>
      <c r="S581" s="8" t="s">
        <v>316</v>
      </c>
      <c r="T581" s="8"/>
      <c r="U581" s="8"/>
    </row>
    <row r="582" spans="2:21" x14ac:dyDescent="0.35">
      <c r="C582" s="25"/>
      <c r="D582" s="8"/>
      <c r="E582" s="20"/>
      <c r="F582" s="25" t="e">
        <f t="shared" ref="F582:Q582" si="58">SUM(F481:F514)</f>
        <v>#VALUE!</v>
      </c>
      <c r="G582" s="25" t="e">
        <f t="shared" si="58"/>
        <v>#VALUE!</v>
      </c>
      <c r="H582" s="25" t="e">
        <f t="shared" si="58"/>
        <v>#VALUE!</v>
      </c>
      <c r="I582" s="25" t="e">
        <f t="shared" si="58"/>
        <v>#VALUE!</v>
      </c>
      <c r="J582" s="25" t="e">
        <f t="shared" si="58"/>
        <v>#VALUE!</v>
      </c>
      <c r="K582" s="25" t="e">
        <f t="shared" si="58"/>
        <v>#VALUE!</v>
      </c>
      <c r="L582" s="25" t="e">
        <f t="shared" si="58"/>
        <v>#VALUE!</v>
      </c>
      <c r="M582" s="25" t="e">
        <f t="shared" si="58"/>
        <v>#VALUE!</v>
      </c>
      <c r="N582" s="25" t="e">
        <f t="shared" si="58"/>
        <v>#VALUE!</v>
      </c>
      <c r="O582" s="25" t="e">
        <f t="shared" si="58"/>
        <v>#VALUE!</v>
      </c>
      <c r="P582" s="25" t="e">
        <f t="shared" si="58"/>
        <v>#VALUE!</v>
      </c>
      <c r="Q582" s="25" t="e">
        <f t="shared" si="58"/>
        <v>#VALUE!</v>
      </c>
      <c r="R582" s="25" t="e">
        <f>SUM(F582:Q582)</f>
        <v>#VALUE!</v>
      </c>
      <c r="S582" s="8" t="s">
        <v>317</v>
      </c>
      <c r="T582" s="8"/>
      <c r="U582" s="8"/>
    </row>
    <row r="583" spans="2:21" x14ac:dyDescent="0.35">
      <c r="C583" s="25"/>
      <c r="D583" s="8"/>
      <c r="E583" s="20"/>
      <c r="F583" s="25"/>
      <c r="G583" s="25"/>
      <c r="H583" s="25"/>
      <c r="I583" s="25"/>
      <c r="J583" s="25"/>
      <c r="K583" s="25"/>
      <c r="L583" s="25"/>
      <c r="M583" s="25"/>
      <c r="N583" s="25"/>
      <c r="O583" s="25"/>
      <c r="P583" s="25"/>
      <c r="Q583" s="25"/>
      <c r="R583" s="28" t="e">
        <f>R582-R581</f>
        <v>#VALUE!</v>
      </c>
      <c r="S583" s="8" t="s">
        <v>318</v>
      </c>
      <c r="T583" s="8"/>
      <c r="U583" s="8"/>
    </row>
    <row r="584" spans="2:21" x14ac:dyDescent="0.35">
      <c r="C584" s="25"/>
      <c r="D584" s="8"/>
      <c r="E584" s="20"/>
      <c r="F584" s="25"/>
      <c r="G584" s="25"/>
      <c r="H584" s="25"/>
      <c r="I584" s="25"/>
      <c r="J584" s="25"/>
      <c r="K584" s="25"/>
      <c r="L584" s="25"/>
      <c r="M584" s="25"/>
      <c r="N584" s="25"/>
      <c r="O584" s="25"/>
      <c r="P584" s="25"/>
      <c r="Q584" s="25"/>
      <c r="R584" s="68" t="e">
        <f>R583/R581*100</f>
        <v>#VALUE!</v>
      </c>
      <c r="S584" s="8" t="s">
        <v>319</v>
      </c>
      <c r="T584" s="8"/>
      <c r="U584" s="8"/>
    </row>
    <row r="585" spans="2:21" x14ac:dyDescent="0.35">
      <c r="C585" s="25"/>
      <c r="D585" s="8"/>
      <c r="E585" s="20"/>
      <c r="F585" s="31"/>
      <c r="G585" s="31"/>
      <c r="H585" s="31"/>
      <c r="I585" s="31"/>
      <c r="J585" s="31"/>
      <c r="K585" s="31"/>
      <c r="L585" s="31"/>
      <c r="M585" s="31"/>
      <c r="N585" s="31"/>
      <c r="O585" s="31"/>
      <c r="P585" s="31"/>
      <c r="Q585" s="31"/>
      <c r="R585" s="2"/>
      <c r="S585" s="8"/>
      <c r="T585" s="8"/>
      <c r="U585" s="8"/>
    </row>
    <row r="586" spans="2:21" x14ac:dyDescent="0.35">
      <c r="C586" s="25"/>
      <c r="D586" s="8"/>
      <c r="E586" s="20"/>
      <c r="F586" s="2"/>
      <c r="G586" s="2"/>
      <c r="H586" s="2"/>
      <c r="I586" s="2"/>
      <c r="J586" s="2"/>
      <c r="K586" s="2"/>
      <c r="L586" s="2"/>
      <c r="M586" s="2"/>
      <c r="N586" s="2"/>
      <c r="O586" s="2"/>
      <c r="P586" s="2"/>
      <c r="Q586" s="2"/>
      <c r="R586" s="8" t="s">
        <v>320</v>
      </c>
      <c r="S586" s="2"/>
      <c r="T586" s="2"/>
      <c r="U586" s="2"/>
    </row>
    <row r="587" spans="2:21" x14ac:dyDescent="0.35">
      <c r="D587" s="25"/>
      <c r="E587" s="8"/>
      <c r="F587" s="20"/>
      <c r="G587" s="20"/>
      <c r="H587" s="20"/>
      <c r="I587" s="20"/>
      <c r="J587" s="20"/>
      <c r="K587" s="20"/>
      <c r="L587" s="20"/>
      <c r="M587" s="20"/>
      <c r="N587" s="20"/>
      <c r="O587" s="20"/>
      <c r="P587" s="20"/>
      <c r="Q587" s="21"/>
    </row>
  </sheetData>
  <sheetProtection selectLockedCells="1" selectUnlockedCells="1"/>
  <phoneticPr fontId="20" type="noConversion"/>
  <hyperlinks>
    <hyperlink ref="AE133" r:id="rId5" xr:uid="{D57CE0EE-91C0-4766-9672-1AE12FDE9BF4}"/>
    <hyperlink ref="AE134" r:id="rId6" xr:uid="{4E0F368C-158F-477A-8600-59B4934ABFEF}"/>
  </hyperlinks>
  <pageMargins left="0.7" right="0.7" top="0.75" bottom="0.75" header="0.3" footer="0.3"/>
  <drawing r:id="rId7"/>
  <tableParts count="2">
    <tablePart r:id="rId8"/>
    <tablePart r:id="rId9"/>
  </tableParts>
  <extLst>
    <ext xmlns:x14="http://schemas.microsoft.com/office/spreadsheetml/2009/9/main" uri="{A8765BA9-456A-4dab-B4F3-ACF838C121DE}">
      <x14:slicerList>
        <x14:slicer r:id="rId10"/>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C l i e n t W i n d o w X M L " > < C u s t o m C o n t e n t > < ! [ C D A T A [ R a n g e   1 ] ] > < / C u s t o m C o n t e n t > < / G e m i n i > 
</file>

<file path=customXml/item10.xml>��< ? x m l   v e r s i o n = " 1 . 0 "   e n c o d i n g = " U T F - 1 6 " ? > < G e m i n i   x m l n s = " h t t p : / / g e m i n i / p i v o t c u s t o m i z a t i o n / S h o w H i d d e n " > < C u s t o m C o n t e n t > < ! [ C D A T A [ T r u e ] ] > < / C u s t o m C o n t e n t > < / G e m i n i > 
</file>

<file path=customXml/item11.xml><?xml version="1.0" encoding="utf-8"?>
<?mso-contentType ?>
<FormTemplates xmlns="http://schemas.microsoft.com/sharepoint/v3/contenttype/forms">
  <Display>DocumentLibraryForm</Display>
  <Edit>DocumentLibraryForm</Edit>
  <New>DocumentLibraryForm</New>
</FormTemplates>
</file>

<file path=customXml/item12.xml>��< ? x m l   v e r s i o n = " 1 . 0 "   e n c o d i n g = " U T F - 1 6 " ? > < G e m i n i   x m l n s = " h t t p : / / g e m i n i / p i v o t c u s t o m i z a t i o n / T a b l e X M L _ T a b l e 1 " > < C u s t o m C o n t e n t > < ! [ C D A T A [ < T a b l e W i d g e t G r i d S e r i a l i z a t i o n   x m l n s : x s d = " h t t p : / / w w w . w 3 . o r g / 2 0 0 1 / X M L S c h e m a "   x m l n s : x s i = " h t t p : / / w w w . w 3 . o r g / 2 0 0 1 / X M L S c h e m a - i n s t a n c e " > < C o l u m n S u g g e s t e d T y p e   / > < C o l u m n F o r m a t   / > < C o l u m n A c c u r a c y   / > < C o l u m n C u r r e n c y S y m b o l   / > < C o l u m n P o s i t i v e P a t t e r n   / > < C o l u m n N e g a t i v e P a t t e r n   / > < C o l u m n W i d t h s > < i t e m > < k e y > < s t r i n g > A c u t e   m a l n u t r i t i o n   i n   P B W ,   % < / s t r i n g > < / k e y > < v a l u e > < i n t > 3 1 4 < / i n t > < / v a l u e > < / i t e m > < i t e m > < k e y > < s t r i n g > I n f a n t s   0 - 5 M   %   ( a d m i s s i o n   c r i t e r i a   f o r   t r e a t m e n t ) < / s t r i n g > < / k e y > < v a l u e > < i n t > 4 9 7 < / i n t > < / v a l u e > < / i t e m > < i t e m > < k e y > < s t r i n g > S A M   %     ( W F H ,   M U A C   o r   b i l a t e r a l   e d e m a )   6 - 5 9 M < / s t r i n g > < / k e y > < v a l u e > < i n t > 4 8 5 < / i n t > < / v a l u e > < / i t e m > < i t e m > < k e y > < s t r i n g > M A M   %   C h i l d r e n   6 - 5 9 M   ( W F H   o r   M U A C ) < / s t r i n g > < / k e y > < v a l u e > < i n t > 4 1 8 < / i n t > < / v a l u e > < / i t e m > < i t e m > < k e y > < s t r i n g > S A M   %   C h i l d r e n   0 - 5 9 M < / s t r i n g > < / k e y > < v a l u e > < i n t > 2 5 8 < / i n t > < / v a l u e > < / i t e m > < i t e m > < k e y > < s t r i n g > c G A M   %   ( W H Z   a n d / o r   M U A C )   C h i l d r e n   0 - 5 9 M < / s t r i n g > < / k e y > < v a l u e > < i n t > 4 6 6 < / i n t > < / v a l u e > < / i t e m > < i t e m > < k e y > < s t r i n g > T o t a l   P o p u l a t i o n < / s t r i n g > < / k e y > < v a l u e > < i n t > 1 9 7 < / i n t > < / v a l u e > < / i t e m > < i t e m > < k e y > < s t r i n g > A d m i n   1   o r   A d m i n   2 < / s t r i n g > < / k e y > < v a l u e > < i n t > 2 3 1 < / i n t > < / v a l u e > < / i t e m > < i t e m > < k e y > < s t r i n g > N a t i o n a l   o r   o v e r a l l < / s t r i n g > < / k e y > < v a l u e > < i n t > 2 1 8 < / i n t > < / v a l u e > < / i t e m > < i t e m > < k e y > < s t r i n g > G A M   %   ( W H Z )   C h i l d r e n   0 - 5 9 M < / s t r i n g > < / k e y > < v a l u e > < i n t > 3 2 5 < / i n t > < / v a l u e > < / i t e m > < i t e m > < k e y > < s t r i n g > G A M   %   ( M U A C )   C h i l d r e n   0 - 5 9 M < / s t r i n g > < / k e y > < v a l u e > < i n t > 3 3 9 < / i n t > < / v a l u e > < / i t e m > < / C o l u m n W i d t h s > < C o l u m n D i s p l a y I n d e x > < i t e m > < k e y > < s t r i n g > A c u t e   m a l n u t r i t i o n   i n   P B W ,   % < / s t r i n g > < / k e y > < v a l u e > < i n t > 7 < / i n t > < / v a l u e > < / i t e m > < i t e m > < k e y > < s t r i n g > I n f a n t s   0 - 5 M   %   ( a d m i s s i o n   c r i t e r i a   f o r   t r e a t m e n t ) < / s t r i n g > < / k e y > < v a l u e > < i n t > 6 < / i n t > < / v a l u e > < / i t e m > < i t e m > < k e y > < s t r i n g > S A M   %     ( W F H ,   M U A C   o r   b i l a t e r a l   e d e m a )   6 - 5 9 M < / s t r i n g > < / k e y > < v a l u e > < i n t > 5 < / i n t > < / v a l u e > < / i t e m > < i t e m > < k e y > < s t r i n g > M A M   %   C h i l d r e n   6 - 5 9 M   ( W F H   o r   M U A C ) < / s t r i n g > < / k e y > < v a l u e > < i n t > 4 < / i n t > < / v a l u e > < / i t e m > < i t e m > < k e y > < s t r i n g > S A M   %   C h i l d r e n   0 - 5 9 M < / s t r i n g > < / k e y > < v a l u e > < i n t > 3 < / i n t > < / v a l u e > < / i t e m > < i t e m > < k e y > < s t r i n g > c G A M   %   ( W H Z   a n d / o r   M U A C )   C h i l d r e n   0 - 5 9 M < / s t r i n g > < / k e y > < v a l u e > < i n t > 8 < / i n t > < / v a l u e > < / i t e m > < i t e m > < k e y > < s t r i n g > T o t a l   P o p u l a t i o n < / s t r i n g > < / k e y > < v a l u e > < i n t > 2 < / i n t > < / v a l u e > < / i t e m > < i t e m > < k e y > < s t r i n g > A d m i n   1   o r   A d m i n   2 < / s t r i n g > < / k e y > < v a l u e > < i n t > 1 < / i n t > < / v a l u e > < / i t e m > < i t e m > < k e y > < s t r i n g > N a t i o n a l   o r   o v e r a l l < / s t r i n g > < / k e y > < v a l u e > < i n t > 0 < / i n t > < / v a l u e > < / i t e m > < i t e m > < k e y > < s t r i n g > G A M   %   ( W H Z )   C h i l d r e n   0 - 5 9 M < / s t r i n g > < / k e y > < v a l u e > < i n t > 9 < / i n t > < / v a l u e > < / i t e m > < i t e m > < k e y > < s t r i n g > G A M   %   ( M U A C )   C h i l d r e n   0 - 5 9 M < / s t r i n g > < / k e y > < v a l u e > < i n t > 1 0 < / 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F o r m u l a B a r S t a t e " > < C u s t o m C o n t e n t > < ! [ C D A T A [ < S a n d b o x E d i t o r . F o r m u l a B a r S t a t e   x m l n s = " h t t p : / / s c h e m a s . d a t a c o n t r a c t . o r g / 2 0 0 4 / 0 7 / M i c r o s o f t . A n a l y s i s S e r v i c e s . C o m m o n "   x m l n s : i = " h t t p : / / w w w . w 3 . o r g / 2 0 0 1 / X M L S c h e m a - i n s t a n c e " > < H e i g h t > 3 1 < / H e i g h t > < / S a n d b o x E d i t o r . F o r m u l a B a r S t a t e > ] ] > < / C u s t o m C o n t e n t > < / G e m i n i > 
</file>

<file path=customXml/item14.xml>��< ? x m l   v e r s i o n = " 1 . 0 "   e n c o d i n g = " U T F - 1 6 " ? > < G e m i n i   x m l n s = " h t t p : / / g e m i n i / p i v o t c u s t o m i z a t i o n / T a b l e X M L _ b 6 t o 5 9 " > < C u s t o m C o n t e n t > < ! [ C D A T A [ < T a b l e W i d g e t G r i d S e r i a l i z a t i o n   x m l n s : x s d = " h t t p : / / w w w . w 3 . o r g / 2 0 0 1 / X M L S c h e m a "   x m l n s : x s i = " h t t p : / / w w w . w 3 . o r g / 2 0 0 1 / X M L S c h e m a - i n s t a n c e " > < C o l u m n S u g g e s t e d T y p e   / > < C o l u m n F o r m a t   / > < C o l u m n A c c u r a c y   / > < C o l u m n C u r r e n c y S y m b o l   / > < C o l u m n P o s i t i v e P a t t e r n   / > < C o l u m n N e g a t i v e P a t t e r n   / > < C o l u m n W i d t h s > < i t e m > < k e y > < s t r i n g > A d m i n < / s t r i n g > < / k e y > < v a l u e > < i n t > 1 0 9 < / i n t > < / v a l u e > < / i t e m > < i t e m > < k e y > < s t r i n g > J a n < / s t r i n g > < / k e y > < v a l u e > < i n t > 7 9 < / i n t > < / v a l u e > < / i t e m > < i t e m > < k e y > < s t r i n g > F e b < / s t r i n g > < / k e y > < v a l u e > < i n t > 8 2 < / i n t > < / v a l u e > < / i t e m > < i t e m > < k e y > < s t r i n g > M a r < / s t r i n g > < / k e y > < v a l u e > < i n t > 8 7 < / i n t > < / v a l u e > < / i t e m > < i t e m > < k e y > < s t r i n g > A p r < / s t r i n g > < / k e y > < v a l u e > < i n t > 8 2 < / i n t > < / v a l u e > < / i t e m > < i t e m > < k e y > < s t r i n g > M a y < / s t r i n g > < / k e y > < v a l u e > < i n t > 8 9 < / i n t > < / v a l u e > < / i t e m > < i t e m > < k e y > < s t r i n g > J u n < / s t r i n g > < / k e y > < v a l u e > < i n t > 8 0 < / i n t > < / v a l u e > < / i t e m > < i t e m > < k e y > < s t r i n g > J u l < / s t r i n g > < / k e y > < v a l u e > < i n t > 7 3 < / i n t > < / v a l u e > < / i t e m > < i t e m > < k e y > < s t r i n g > A u g < / s t r i n g > < / k e y > < v a l u e > < i n t > 8 4 < / i n t > < / v a l u e > < / i t e m > < i t e m > < k e y > < s t r i n g > S e p < / s t r i n g > < / k e y > < v a l u e > < i n t > 8 2 < / i n t > < / v a l u e > < / i t e m > < i t e m > < k e y > < s t r i n g > O c t < / s t r i n g > < / k e y > < v a l u e > < i n t > 8 0 < / i n t > < / v a l u e > < / i t e m > < i t e m > < k e y > < s t r i n g > N o v < / s t r i n g > < / k e y > < v a l u e > < i n t > 8 5 < / i n t > < / v a l u e > < / i t e m > < i t e m > < k e y > < s t r i n g > D e c < / s t r i n g > < / k e y > < v a l u e > < i n t > 8 3 < / i n t > < / v a l u e > < / i t e m > < / C o l u m n W i d t h s > < C o l u m n D i s p l a y I n d e x > < i t e m > < k e y > < s t r i n g > A d m i n < / s t r i n g > < / k e y > < v a l u e > < i n t > 0 < / i n t > < / v a l u e > < / i t e m > < i t e m > < k e y > < s t r i n g > J a n < / s t r i n g > < / k e y > < v a l u e > < i n t > 1 < / i n t > < / v a l u e > < / i t e m > < i t e m > < k e y > < s t r i n g > F e b < / s t r i n g > < / k e y > < v a l u e > < i n t > 2 < / i n t > < / v a l u e > < / i t e m > < i t e m > < k e y > < s t r i n g > M a r < / s t r i n g > < / k e y > < v a l u e > < i n t > 3 < / i n t > < / v a l u e > < / i t e m > < i t e m > < k e y > < s t r i n g > A p r < / s t r i n g > < / k e y > < v a l u e > < i n t > 4 < / i n t > < / v a l u e > < / i t e m > < i t e m > < k e y > < s t r i n g > M a y < / s t r i n g > < / k e y > < v a l u e > < i n t > 5 < / i n t > < / v a l u e > < / i t e m > < i t e m > < k e y > < s t r i n g > J u n < / s t r i n g > < / k e y > < v a l u e > < i n t > 6 < / i n t > < / v a l u e > < / i t e m > < i t e m > < k e y > < s t r i n g > J u l < / s t r i n g > < / k e y > < v a l u e > < i n t > 7 < / i n t > < / v a l u e > < / i t e m > < i t e m > < k e y > < s t r i n g > A u g < / s t r i n g > < / k e y > < v a l u e > < i n t > 8 < / i n t > < / v a l u e > < / i t e m > < i t e m > < k e y > < s t r i n g > S e p < / s t r i n g > < / k e y > < v a l u e > < i n t > 9 < / i n t > < / v a l u e > < / i t e m > < i t e m > < k e y > < s t r i n g > O c t < / s t r i n g > < / k e y > < v a l u e > < i n t > 1 0 < / i n t > < / v a l u e > < / i t e m > < i t e m > < k e y > < s t r i n g > N o v < / s t r i n g > < / k e y > < v a l u e > < i n t > 1 1 < / i n t > < / v a l u e > < / i t e m > < i t e m > < k e y > < s t r i n g > D e c < / s t r i n g > < / k e y > < v a l u e > < i n t > 1 2 < / 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S a n d b o x N o n E m p t y " > < C u s t o m C o n t e n t > < ! [ C D A T A [ 1 ] ] > < / C u s t o m C o n t e n t > < / G e m i n i > 
</file>

<file path=customXml/item16.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 2 0 2 4 - 1 1 - 2 5 T 1 5 : 0 0 : 1 8 . 6 9 4 8 3 7 5 + 0 1 : 0 0 < / L a s t P r o c e s s e d T i m e > < / D a t a M o d e l i n g S a n d b o x . S e r i a l i z e d S a n d b o x E r r o r C a c h e > ] ] > < / C u s t o m C o n t e n t > < / G e m i n i > 
</file>

<file path=customXml/item17.xml>��< ? x m l   v e r s i o n = " 1 . 0 "   e n c o d i n g = " U T F - 1 6 " ? > < G e m i n i   x m l n s = " h t t p : / / g e m i n i / p i v o t c u s t o m i z a t i o n / L i n k e d T a b l e U p d a t e M o d e " > < C u s t o m C o n t e n t > < ! [ C D A T A [ T r u e ] ] > < / C u s t o m C o n t e n t > < / G e m i n i > 
</file>

<file path=customXml/item18.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 D a t a E n t r y 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 D a t a E n t r y 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 C o l u m n s \ N a t i o n a l   o r   o v e r a l l < / K e y > < / a : K e y > < a : V a l u e   i : t y p e = " T a b l e W i d g e t B a s e V i e w S t a t e " / > < / a : K e y V a l u e O f D i a g r a m O b j e c t K e y a n y T y p e z b w N T n L X > < a : K e y V a l u e O f D i a g r a m O b j e c t K e y a n y T y p e z b w N T n L X > < a : K e y > < K e y > C o l u m n s \ A d m i n   1   o r   A d m i n   2 < / K e y > < / a : K e y > < a : V a l u e   i : t y p e = " T a b l e W i d g e t B a s e V i e w S t a t e " / > < / a : K e y V a l u e O f D i a g r a m O b j e c t K e y a n y T y p e z b w N T n L X > < a : K e y V a l u e O f D i a g r a m O b j e c t K e y a n y T y p e z b w N T n L X > < a : K e y > < K e y > C o l u m n s \ T o t a l   P o p u l a t i o n < / K e y > < / a : K e y > < a : V a l u e   i : t y p e = " T a b l e W i d g e t B a s e V i e w S t a t e " / > < / a : K e y V a l u e O f D i a g r a m O b j e c t K e y a n y T y p e z b w N T n L X > < a : K e y V a l u e O f D i a g r a m O b j e c t K e y a n y T y p e z b w N T n L X > < a : K e y > < K e y > C o l u m n s \ c G A M   %   ( W H Z   a n d / o r   M U A C )   C h i l d r e n   0 - 5 9 M < / K e y > < / a : K e y > < a : V a l u e   i : t y p e = " T a b l e W i d g e t B a s e V i e w S t a t e " / > < / a : K e y V a l u e O f D i a g r a m O b j e c t K e y a n y T y p e z b w N T n L X > < a : K e y V a l u e O f D i a g r a m O b j e c t K e y a n y T y p e z b w N T n L X > < a : K e y > < K e y > C o l u m n s \ G A M   %   ( W H Z )   C h i l d r e n   0 - 5 9 M < / K e y > < / a : K e y > < a : V a l u e   i : t y p e = " T a b l e W i d g e t B a s e V i e w S t a t e " / > < / a : K e y V a l u e O f D i a g r a m O b j e c t K e y a n y T y p e z b w N T n L X > < a : K e y V a l u e O f D i a g r a m O b j e c t K e y a n y T y p e z b w N T n L X > < a : K e y > < K e y > C o l u m n s \ G A M   %   ( M U A C )   C h i l d r e n   0 - 5 9 M < / K e y > < / a : K e y > < a : V a l u e   i : t y p e = " T a b l e W i d g e t B a s e V i e w S t a t e " / > < / a : K e y V a l u e O f D i a g r a m O b j e c t K e y a n y T y p e z b w N T n L X > < a : K e y V a l u e O f D i a g r a m O b j e c t K e y a n y T y p e z b w N T n L X > < a : K e y > < K e y > C o l u m n s \ S A M   %   C h i l d r e n   0 - 5 9 M < / K e y > < / a : K e y > < a : V a l u e   i : t y p e = " T a b l e W i d g e t B a s e V i e w S t a t e " / > < / a : K e y V a l u e O f D i a g r a m O b j e c t K e y a n y T y p e z b w N T n L X > < a : K e y V a l u e O f D i a g r a m O b j e c t K e y a n y T y p e z b w N T n L X > < a : K e y > < K e y > C o l u m n s \ M A M   %   C h i l d r e n   6 - 5 9 M   ( W F H   o r   M U A C ) < / K e y > < / a : K e y > < a : V a l u e   i : t y p e = " T a b l e W i d g e t B a s e V i e w S t a t e " / > < / a : K e y V a l u e O f D i a g r a m O b j e c t K e y a n y T y p e z b w N T n L X > < a : K e y V a l u e O f D i a g r a m O b j e c t K e y a n y T y p e z b w N T n L X > < a : K e y > < K e y > C o l u m n s \ S A M   %     ( W F H ,   M U A C   o r   b i l a t e r a l   e d e m a )   6 - 5 9 M < / K e y > < / a : K e y > < a : V a l u e   i : t y p e = " T a b l e W i d g e t B a s e V i e w S t a t e " / > < / a : K e y V a l u e O f D i a g r a m O b j e c t K e y a n y T y p e z b w N T n L X > < a : K e y V a l u e O f D i a g r a m O b j e c t K e y a n y T y p e z b w N T n L X > < a : K e y > < K e y > C o l u m n s \ I n f a n t s   0 - 5 M   %   ( a d m i s s i o n   c r i t e r i a   f o r   t r e a t m e n t ) < / K e y > < / a : K e y > < a : V a l u e   i : t y p e = " T a b l e W i d g e t B a s e V i e w S t a t e " / > < / a : K e y V a l u e O f D i a g r a m O b j e c t K e y a n y T y p e z b w N T n L X > < a : K e y V a l u e O f D i a g r a m O b j e c t K e y a n y T y p e z b w N T n L X > < a : K e y > < K e y > C o l u m n s \ A c u t e   m a l n u t r i t i o n   i n   P B W ,   % < / 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 b 6 t o 5 9 < / 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 b 6 t o 5 9 < / 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 C o l u m n s \ A d m i n < / K e y > < / a : K e y > < a : V a l u e   i : t y p e = " T a b l e W i d g e t B a s e V i e w S t a t e " / > < / a : K e y V a l u e O f D i a g r a m O b j e c t K e y a n y T y p e z b w N T n L X > < a : K e y V a l u e O f D i a g r a m O b j e c t K e y a n y T y p e z b w N T n L X > < a : K e y > < K e y > C o l u m n s \ J a n < / K e y > < / a : K e y > < a : V a l u e   i : t y p e = " T a b l e W i d g e t B a s e V i e w S t a t e " / > < / a : K e y V a l u e O f D i a g r a m O b j e c t K e y a n y T y p e z b w N T n L X > < a : K e y V a l u e O f D i a g r a m O b j e c t K e y a n y T y p e z b w N T n L X > < a : K e y > < K e y > C o l u m n s \ F e b < / K e y > < / a : K e y > < a : V a l u e   i : t y p e = " T a b l e W i d g e t B a s e V i e w S t a t e " / > < / a : K e y V a l u e O f D i a g r a m O b j e c t K e y a n y T y p e z b w N T n L X > < a : K e y V a l u e O f D i a g r a m O b j e c t K e y a n y T y p e z b w N T n L X > < a : K e y > < K e y > C o l u m n s \ M a r < / K e y > < / a : K e y > < a : V a l u e   i : t y p e = " T a b l e W i d g e t B a s e V i e w S t a t e " / > < / a : K e y V a l u e O f D i a g r a m O b j e c t K e y a n y T y p e z b w N T n L X > < a : K e y V a l u e O f D i a g r a m O b j e c t K e y a n y T y p e z b w N T n L X > < a : K e y > < K e y > C o l u m n s \ A p r < / K e y > < / a : K e y > < a : V a l u e   i : t y p e = " T a b l e W i d g e t B a s e V i e w S t a t e " / > < / a : K e y V a l u e O f D i a g r a m O b j e c t K e y a n y T y p e z b w N T n L X > < a : K e y V a l u e O f D i a g r a m O b j e c t K e y a n y T y p e z b w N T n L X > < a : K e y > < K e y > C o l u m n s \ M a y < / K e y > < / a : K e y > < a : V a l u e   i : t y p e = " T a b l e W i d g e t B a s e V i e w S t a t e " / > < / a : K e y V a l u e O f D i a g r a m O b j e c t K e y a n y T y p e z b w N T n L X > < a : K e y V a l u e O f D i a g r a m O b j e c t K e y a n y T y p e z b w N T n L X > < a : K e y > < K e y > C o l u m n s \ J u n < / K e y > < / a : K e y > < a : V a l u e   i : t y p e = " T a b l e W i d g e t B a s e V i e w S t a t e " / > < / a : K e y V a l u e O f D i a g r a m O b j e c t K e y a n y T y p e z b w N T n L X > < a : K e y V a l u e O f D i a g r a m O b j e c t K e y a n y T y p e z b w N T n L X > < a : K e y > < K e y > C o l u m n s \ J u l < / K e y > < / a : K e y > < a : V a l u e   i : t y p e = " T a b l e W i d g e t B a s e V i e w S t a t e " / > < / a : K e y V a l u e O f D i a g r a m O b j e c t K e y a n y T y p e z b w N T n L X > < a : K e y V a l u e O f D i a g r a m O b j e c t K e y a n y T y p e z b w N T n L X > < a : K e y > < K e y > C o l u m n s \ A u g < / K e y > < / a : K e y > < a : V a l u e   i : t y p e = " T a b l e W i d g e t B a s e V i e w S t a t e " / > < / a : K e y V a l u e O f D i a g r a m O b j e c t K e y a n y T y p e z b w N T n L X > < a : K e y V a l u e O f D i a g r a m O b j e c t K e y a n y T y p e z b w N T n L X > < a : K e y > < K e y > C o l u m n s \ S e p < / K e y > < / a : K e y > < a : V a l u e   i : t y p e = " T a b l e W i d g e t B a s e V i e w S t a t e " / > < / a : K e y V a l u e O f D i a g r a m O b j e c t K e y a n y T y p e z b w N T n L X > < a : K e y V a l u e O f D i a g r a m O b j e c t K e y a n y T y p e z b w N T n L X > < a : K e y > < K e y > C o l u m n s \ O c t < / K e y > < / a : K e y > < a : V a l u e   i : t y p e = " T a b l e W i d g e t B a s e V i e w S t a t e " / > < / a : K e y V a l u e O f D i a g r a m O b j e c t K e y a n y T y p e z b w N T n L X > < a : K e y V a l u e O f D i a g r a m O b j e c t K e y a n y T y p e z b w N T n L X > < a : K e y > < K e y > C o l u m n s \ N o v < / K e y > < / a : K e y > < a : V a l u e   i : t y p e = " T a b l e W i d g e t B a s e V i e w S t a t e " / > < / a : K e y V a l u e O f D i a g r a m O b j e c t K e y a n y T y p e z b w N T n L X > < a : K e y V a l u e O f D i a g r a m O b j e c t K e y a n y T y p e z b w N T n L X > < a : K e y > < K e y > C o l u m n s \ D e c < / 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 b 0 t o 5 < / 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 b 0 t o 5 < / 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 C o l u m n s \ A d m i n < / K e y > < / a : K e y > < a : V a l u e   i : t y p e = " T a b l e W i d g e t B a s e V i e w S t a t e " / > < / a : K e y V a l u e O f D i a g r a m O b j e c t K e y a n y T y p e z b w N T n L X > < a : K e y V a l u e O f D i a g r a m O b j e c t K e y a n y T y p e z b w N T n L X > < a : K e y > < K e y > C o l u m n s \ J a n < / K e y > < / a : K e y > < a : V a l u e   i : t y p e = " T a b l e W i d g e t B a s e V i e w S t a t e " / > < / a : K e y V a l u e O f D i a g r a m O b j e c t K e y a n y T y p e z b w N T n L X > < a : K e y V a l u e O f D i a g r a m O b j e c t K e y a n y T y p e z b w N T n L X > < a : K e y > < K e y > C o l u m n s \ F e b < / K e y > < / a : K e y > < a : V a l u e   i : t y p e = " T a b l e W i d g e t B a s e V i e w S t a t e " / > < / a : K e y V a l u e O f D i a g r a m O b j e c t K e y a n y T y p e z b w N T n L X > < a : K e y V a l u e O f D i a g r a m O b j e c t K e y a n y T y p e z b w N T n L X > < a : K e y > < K e y > C o l u m n s \ M a r < / K e y > < / a : K e y > < a : V a l u e   i : t y p e = " T a b l e W i d g e t B a s e V i e w S t a t e " / > < / a : K e y V a l u e O f D i a g r a m O b j e c t K e y a n y T y p e z b w N T n L X > < a : K e y V a l u e O f D i a g r a m O b j e c t K e y a n y T y p e z b w N T n L X > < a : K e y > < K e y > C o l u m n s \ A p r < / K e y > < / a : K e y > < a : V a l u e   i : t y p e = " T a b l e W i d g e t B a s e V i e w S t a t e " / > < / a : K e y V a l u e O f D i a g r a m O b j e c t K e y a n y T y p e z b w N T n L X > < a : K e y V a l u e O f D i a g r a m O b j e c t K e y a n y T y p e z b w N T n L X > < a : K e y > < K e y > C o l u m n s \ M a y < / K e y > < / a : K e y > < a : V a l u e   i : t y p e = " T a b l e W i d g e t B a s e V i e w S t a t e " / > < / a : K e y V a l u e O f D i a g r a m O b j e c t K e y a n y T y p e z b w N T n L X > < a : K e y V a l u e O f D i a g r a m O b j e c t K e y a n y T y p e z b w N T n L X > < a : K e y > < K e y > C o l u m n s \ J u n < / K e y > < / a : K e y > < a : V a l u e   i : t y p e = " T a b l e W i d g e t B a s e V i e w S t a t e " / > < / a : K e y V a l u e O f D i a g r a m O b j e c t K e y a n y T y p e z b w N T n L X > < a : K e y V a l u e O f D i a g r a m O b j e c t K e y a n y T y p e z b w N T n L X > < a : K e y > < K e y > C o l u m n s \ J u l < / K e y > < / a : K e y > < a : V a l u e   i : t y p e = " T a b l e W i d g e t B a s e V i e w S t a t e " / > < / a : K e y V a l u e O f D i a g r a m O b j e c t K e y a n y T y p e z b w N T n L X > < a : K e y V a l u e O f D i a g r a m O b j e c t K e y a n y T y p e z b w N T n L X > < a : K e y > < K e y > C o l u m n s \ A u g < / K e y > < / a : K e y > < a : V a l u e   i : t y p e = " T a b l e W i d g e t B a s e V i e w S t a t e " / > < / a : K e y V a l u e O f D i a g r a m O b j e c t K e y a n y T y p e z b w N T n L X > < a : K e y V a l u e O f D i a g r a m O b j e c t K e y a n y T y p e z b w N T n L X > < a : K e y > < K e y > C o l u m n s \ S e p < / K e y > < / a : K e y > < a : V a l u e   i : t y p e = " T a b l e W i d g e t B a s e V i e w S t a t e " / > < / a : K e y V a l u e O f D i a g r a m O b j e c t K e y a n y T y p e z b w N T n L X > < a : K e y V a l u e O f D i a g r a m O b j e c t K e y a n y T y p e z b w N T n L X > < a : K e y > < K e y > C o l u m n s \ O c t < / K e y > < / a : K e y > < a : V a l u e   i : t y p e = " T a b l e W i d g e t B a s e V i e w S t a t e " / > < / a : K e y V a l u e O f D i a g r a m O b j e c t K e y a n y T y p e z b w N T n L X > < a : K e y V a l u e O f D i a g r a m O b j e c t K e y a n y T y p e z b w N T n L X > < a : K e y > < K e y > C o l u m n s \ N o v < / K e y > < / a : K e y > < a : V a l u e   i : t y p e = " T a b l e W i d g e t B a s e V i e w S t a t e " / > < / a : K e y V a l u e O f D i a g r a m O b j e c t K e y a n y T y p e z b w N T n L X > < a : K e y V a l u e O f D i a g r a m O b j e c t K e y a n y T y p e z b w N T n L X > < a : K e y > < K e y > C o l u m n s \ D e c < / 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 p 6 t o 5 9 < / 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 p 6 t o 5 9 < / 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 C o l u m n s \ A d m i n < / K e y > < / a : K e y > < a : V a l u e   i : t y p e = " T a b l e W i d g e t B a s e V i e w S t a t e " / > < / a : K e y V a l u e O f D i a g r a m O b j e c t K e y a n y T y p e z b w N T n L X > < a : K e y V a l u e O f D i a g r a m O b j e c t K e y a n y T y p e z b w N T n L X > < a : K e y > < K e y > C o l u m n s \ J a n < / K e y > < / a : K e y > < a : V a l u e   i : t y p e = " T a b l e W i d g e t B a s e V i e w S t a t e " / > < / a : K e y V a l u e O f D i a g r a m O b j e c t K e y a n y T y p e z b w N T n L X > < a : K e y V a l u e O f D i a g r a m O b j e c t K e y a n y T y p e z b w N T n L X > < a : K e y > < K e y > C o l u m n s \ F e b < / K e y > < / a : K e y > < a : V a l u e   i : t y p e = " T a b l e W i d g e t B a s e V i e w S t a t e " / > < / a : K e y V a l u e O f D i a g r a m O b j e c t K e y a n y T y p e z b w N T n L X > < a : K e y V a l u e O f D i a g r a m O b j e c t K e y a n y T y p e z b w N T n L X > < a : K e y > < K e y > C o l u m n s \ M a r < / K e y > < / a : K e y > < a : V a l u e   i : t y p e = " T a b l e W i d g e t B a s e V i e w S t a t e " / > < / a : K e y V a l u e O f D i a g r a m O b j e c t K e y a n y T y p e z b w N T n L X > < a : K e y V a l u e O f D i a g r a m O b j e c t K e y a n y T y p e z b w N T n L X > < a : K e y > < K e y > C o l u m n s \ A p r < / K e y > < / a : K e y > < a : V a l u e   i : t y p e = " T a b l e W i d g e t B a s e V i e w S t a t e " / > < / a : K e y V a l u e O f D i a g r a m O b j e c t K e y a n y T y p e z b w N T n L X > < a : K e y V a l u e O f D i a g r a m O b j e c t K e y a n y T y p e z b w N T n L X > < a : K e y > < K e y > C o l u m n s \ M a y < / K e y > < / a : K e y > < a : V a l u e   i : t y p e = " T a b l e W i d g e t B a s e V i e w S t a t e " / > < / a : K e y V a l u e O f D i a g r a m O b j e c t K e y a n y T y p e z b w N T n L X > < a : K e y V a l u e O f D i a g r a m O b j e c t K e y a n y T y p e z b w N T n L X > < a : K e y > < K e y > C o l u m n s \ J u n < / K e y > < / a : K e y > < a : V a l u e   i : t y p e = " T a b l e W i d g e t B a s e V i e w S t a t e " / > < / a : K e y V a l u e O f D i a g r a m O b j e c t K e y a n y T y p e z b w N T n L X > < a : K e y V a l u e O f D i a g r a m O b j e c t K e y a n y T y p e z b w N T n L X > < a : K e y > < K e y > C o l u m n s \ J u l < / K e y > < / a : K e y > < a : V a l u e   i : t y p e = " T a b l e W i d g e t B a s e V i e w S t a t e " / > < / a : K e y V a l u e O f D i a g r a m O b j e c t K e y a n y T y p e z b w N T n L X > < a : K e y V a l u e O f D i a g r a m O b j e c t K e y a n y T y p e z b w N T n L X > < a : K e y > < K e y > C o l u m n s \ A u g < / K e y > < / a : K e y > < a : V a l u e   i : t y p e = " T a b l e W i d g e t B a s e V i e w S t a t e " / > < / a : K e y V a l u e O f D i a g r a m O b j e c t K e y a n y T y p e z b w N T n L X > < a : K e y V a l u e O f D i a g r a m O b j e c t K e y a n y T y p e z b w N T n L X > < a : K e y > < K e y > C o l u m n s \ S e p < / K e y > < / a : K e y > < a : V a l u e   i : t y p e = " T a b l e W i d g e t B a s e V i e w S t a t e " / > < / a : K e y V a l u e O f D i a g r a m O b j e c t K e y a n y T y p e z b w N T n L X > < a : K e y V a l u e O f D i a g r a m O b j e c t K e y a n y T y p e z b w N T n L X > < a : K e y > < K e y > C o l u m n s \ O c t < / K e y > < / a : K e y > < a : V a l u e   i : t y p e = " T a b l e W i d g e t B a s e V i e w S t a t e " / > < / a : K e y V a l u e O f D i a g r a m O b j e c t K e y a n y T y p e z b w N T n L X > < a : K e y V a l u e O f D i a g r a m O b j e c t K e y a n y T y p e z b w N T n L X > < a : K e y > < K e y > C o l u m n s \ N o v < / K e y > < / a : K e y > < a : V a l u e   i : t y p e = " T a b l e W i d g e t B a s e V i e w S t a t e " / > < / a : K e y V a l u e O f D i a g r a m O b j e c t K e y a n y T y p e z b w N T n L X > < a : K e y V a l u e O f D i a g r a m O b j e c t K e y a n y T y p e z b w N T n L X > < a : K e y > < K e y > C o l u m n s \ D e c < / 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 T a b l e B 0 t o 5 < / 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 T a b l e B 0 t o 5 < / 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 C o l u m n s \ A d m i n < / K e y > < / a : K e y > < a : V a l u e   i : t y p e = " T a b l e W i d g e t B a s e V i e w S t a t e " / > < / a : K e y V a l u e O f D i a g r a m O b j e c t K e y a n y T y p e z b w N T n L X > < a : K e y V a l u e O f D i a g r a m O b j e c t K e y a n y T y p e z b w N T n L X > < a : K e y > < K e y > C o l u m n s \ J a n - 2 3 < / K e y > < / a : K e y > < a : V a l u e   i : t y p e = " T a b l e W i d g e t B a s e V i e w S t a t e " / > < / a : K e y V a l u e O f D i a g r a m O b j e c t K e y a n y T y p e z b w N T n L X > < a : K e y V a l u e O f D i a g r a m O b j e c t K e y a n y T y p e z b w N T n L X > < a : K e y > < K e y > C o l u m n s \ F e b - 2 3 < / K e y > < / a : K e y > < a : V a l u e   i : t y p e = " T a b l e W i d g e t B a s e V i e w S t a t e " / > < / a : K e y V a l u e O f D i a g r a m O b j e c t K e y a n y T y p e z b w N T n L X > < a : K e y V a l u e O f D i a g r a m O b j e c t K e y a n y T y p e z b w N T n L X > < a : K e y > < K e y > C o l u m n s \ M a r - 2 3 < / K e y > < / a : K e y > < a : V a l u e   i : t y p e = " T a b l e W i d g e t B a s e V i e w S t a t e " / > < / a : K e y V a l u e O f D i a g r a m O b j e c t K e y a n y T y p e z b w N T n L X > < a : K e y V a l u e O f D i a g r a m O b j e c t K e y a n y T y p e z b w N T n L X > < a : K e y > < K e y > C o l u m n s \ A p r - 2 3 < / K e y > < / a : K e y > < a : V a l u e   i : t y p e = " T a b l e W i d g e t B a s e V i e w S t a t e " / > < / a : K e y V a l u e O f D i a g r a m O b j e c t K e y a n y T y p e z b w N T n L X > < a : K e y V a l u e O f D i a g r a m O b j e c t K e y a n y T y p e z b w N T n L X > < a : K e y > < K e y > C o l u m n s \ M a y - 2 3 < / K e y > < / a : K e y > < a : V a l u e   i : t y p e = " T a b l e W i d g e t B a s e V i e w S t a t e " / > < / a : K e y V a l u e O f D i a g r a m O b j e c t K e y a n y T y p e z b w N T n L X > < a : K e y V a l u e O f D i a g r a m O b j e c t K e y a n y T y p e z b w N T n L X > < a : K e y > < K e y > C o l u m n s \ J u n - 2 3 < / K e y > < / a : K e y > < a : V a l u e   i : t y p e = " T a b l e W i d g e t B a s e V i e w S t a t e " / > < / a : K e y V a l u e O f D i a g r a m O b j e c t K e y a n y T y p e z b w N T n L X > < a : K e y V a l u e O f D i a g r a m O b j e c t K e y a n y T y p e z b w N T n L X > < a : K e y > < K e y > C o l u m n s \ J u l - 2 3 < / K e y > < / a : K e y > < a : V a l u e   i : t y p e = " T a b l e W i d g e t B a s e V i e w S t a t e " / > < / a : K e y V a l u e O f D i a g r a m O b j e c t K e y a n y T y p e z b w N T n L X > < a : K e y V a l u e O f D i a g r a m O b j e c t K e y a n y T y p e z b w N T n L X > < a : K e y > < K e y > C o l u m n s \ A u g - 2 3 < / K e y > < / a : K e y > < a : V a l u e   i : t y p e = " T a b l e W i d g e t B a s e V i e w S t a t e " / > < / a : K e y V a l u e O f D i a g r a m O b j e c t K e y a n y T y p e z b w N T n L X > < a : K e y V a l u e O f D i a g r a m O b j e c t K e y a n y T y p e z b w N T n L X > < a : K e y > < K e y > C o l u m n s \ S e p - 2 3 < / K e y > < / a : K e y > < a : V a l u e   i : t y p e = " T a b l e W i d g e t B a s e V i e w S t a t e " / > < / a : K e y V a l u e O f D i a g r a m O b j e c t K e y a n y T y p e z b w N T n L X > < a : K e y V a l u e O f D i a g r a m O b j e c t K e y a n y T y p e z b w N T n L X > < a : K e y > < K e y > C o l u m n s \ O c t - 2 3 < / K e y > < / a : K e y > < a : V a l u e   i : t y p e = " T a b l e W i d g e t B a s e V i e w S t a t e " / > < / a : K e y V a l u e O f D i a g r a m O b j e c t K e y a n y T y p e z b w N T n L X > < a : K e y V a l u e O f D i a g r a m O b j e c t K e y a n y T y p e z b w N T n L X > < a : K e y > < K e y > C o l u m n s \ N o v - 2 3 < / K e y > < / a : K e y > < a : V a l u e   i : t y p e = " T a b l e W i d g e t B a s e V i e w S t a t e " / > < / a : K e y V a l u e O f D i a g r a m O b j e c t K e y a n y T y p e z b w N T n L X > < a : K e y V a l u e O f D i a g r a m O b j e c t K e y a n y T y p e z b w N T n L X > < a : K e y > < K e y > C o l u m n s \ D e c - 2 3 < / 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 T a b l e P 0 t o 5 < / 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 T a b l e P 0 t o 5 < / 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 C o l u m n s \ A d m i n < / K e y > < / a : K e y > < a : V a l u e   i : t y p e = " T a b l e W i d g e t B a s e V i e w S t a t e " / > < / a : K e y V a l u e O f D i a g r a m O b j e c t K e y a n y T y p e z b w N T n L X > < a : K e y V a l u e O f D i a g r a m O b j e c t K e y a n y T y p e z b w N T n L X > < a : K e y > < K e y > C o l u m n s \ J a n - 2 3 < / K e y > < / a : K e y > < a : V a l u e   i : t y p e = " T a b l e W i d g e t B a s e V i e w S t a t e " / > < / a : K e y V a l u e O f D i a g r a m O b j e c t K e y a n y T y p e z b w N T n L X > < a : K e y V a l u e O f D i a g r a m O b j e c t K e y a n y T y p e z b w N T n L X > < a : K e y > < K e y > C o l u m n s \ F e b - 2 3 < / K e y > < / a : K e y > < a : V a l u e   i : t y p e = " T a b l e W i d g e t B a s e V i e w S t a t e " / > < / a : K e y V a l u e O f D i a g r a m O b j e c t K e y a n y T y p e z b w N T n L X > < a : K e y V a l u e O f D i a g r a m O b j e c t K e y a n y T y p e z b w N T n L X > < a : K e y > < K e y > C o l u m n s \ M a r - 2 3 < / K e y > < / a : K e y > < a : V a l u e   i : t y p e = " T a b l e W i d g e t B a s e V i e w S t a t e " / > < / a : K e y V a l u e O f D i a g r a m O b j e c t K e y a n y T y p e z b w N T n L X > < a : K e y V a l u e O f D i a g r a m O b j e c t K e y a n y T y p e z b w N T n L X > < a : K e y > < K e y > C o l u m n s \ A p r - 2 3 < / K e y > < / a : K e y > < a : V a l u e   i : t y p e = " T a b l e W i d g e t B a s e V i e w S t a t e " / > < / a : K e y V a l u e O f D i a g r a m O b j e c t K e y a n y T y p e z b w N T n L X > < a : K e y V a l u e O f D i a g r a m O b j e c t K e y a n y T y p e z b w N T n L X > < a : K e y > < K e y > C o l u m n s \ M a y - 2 3 < / K e y > < / a : K e y > < a : V a l u e   i : t y p e = " T a b l e W i d g e t B a s e V i e w S t a t e " / > < / a : K e y V a l u e O f D i a g r a m O b j e c t K e y a n y T y p e z b w N T n L X > < a : K e y V a l u e O f D i a g r a m O b j e c t K e y a n y T y p e z b w N T n L X > < a : K e y > < K e y > C o l u m n s \ J u n - 2 3 < / K e y > < / a : K e y > < a : V a l u e   i : t y p e = " T a b l e W i d g e t B a s e V i e w S t a t e " / > < / a : K e y V a l u e O f D i a g r a m O b j e c t K e y a n y T y p e z b w N T n L X > < a : K e y V a l u e O f D i a g r a m O b j e c t K e y a n y T y p e z b w N T n L X > < a : K e y > < K e y > C o l u m n s \ J u l - 2 3 < / K e y > < / a : K e y > < a : V a l u e   i : t y p e = " T a b l e W i d g e t B a s e V i e w S t a t e " / > < / a : K e y V a l u e O f D i a g r a m O b j e c t K e y a n y T y p e z b w N T n L X > < a : K e y V a l u e O f D i a g r a m O b j e c t K e y a n y T y p e z b w N T n L X > < a : K e y > < K e y > C o l u m n s \ A u g - 2 3 < / K e y > < / a : K e y > < a : V a l u e   i : t y p e = " T a b l e W i d g e t B a s e V i e w S t a t e " / > < / a : K e y V a l u e O f D i a g r a m O b j e c t K e y a n y T y p e z b w N T n L X > < a : K e y V a l u e O f D i a g r a m O b j e c t K e y a n y T y p e z b w N T n L X > < a : K e y > < K e y > C o l u m n s \ S e p - 2 3 < / K e y > < / a : K e y > < a : V a l u e   i : t y p e = " T a b l e W i d g e t B a s e V i e w S t a t e " / > < / a : K e y V a l u e O f D i a g r a m O b j e c t K e y a n y T y p e z b w N T n L X > < a : K e y V a l u e O f D i a g r a m O b j e c t K e y a n y T y p e z b w N T n L X > < a : K e y > < K e y > C o l u m n s \ O c t - 2 3 < / K e y > < / a : K e y > < a : V a l u e   i : t y p e = " T a b l e W i d g e t B a s e V i e w S t a t e " / > < / a : K e y V a l u e O f D i a g r a m O b j e c t K e y a n y T y p e z b w N T n L X > < a : K e y V a l u e O f D i a g r a m O b j e c t K e y a n y T y p e z b w N T n L X > < a : K e y > < K e y > C o l u m n s \ N o v - 2 3 < / K e y > < / a : K e y > < a : V a l u e   i : t y p e = " T a b l e W i d g e t B a s e V i e w S t a t e " / > < / a : K e y V a l u e O f D i a g r a m O b j e c t K e y a n y T y p e z b w N T n L X > < a : K e y V a l u e O f D i a g r a m O b j e c t K e y a n y T y p e z b w N T n L X > < a : K e y > < K e y > C o l u m n s \ D e c - 2 3 < / 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 T a b l e B 6 t o 5 9 < / 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 T a b l e B 6 t o 5 9 < / 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 C o l u m n s \ A d m i n < / K e y > < / a : K e y > < a : V a l u e   i : t y p e = " T a b l e W i d g e t B a s e V i e w S t a t e " / > < / a : K e y V a l u e O f D i a g r a m O b j e c t K e y a n y T y p e z b w N T n L X > < a : K e y V a l u e O f D i a g r a m O b j e c t K e y a n y T y p e z b w N T n L X > < a : K e y > < K e y > C o l u m n s \ J a n - 2 3 < / K e y > < / a : K e y > < a : V a l u e   i : t y p e = " T a b l e W i d g e t B a s e V i e w S t a t e " / > < / a : K e y V a l u e O f D i a g r a m O b j e c t K e y a n y T y p e z b w N T n L X > < a : K e y V a l u e O f D i a g r a m O b j e c t K e y a n y T y p e z b w N T n L X > < a : K e y > < K e y > C o l u m n s \ F e b - 2 3 < / K e y > < / a : K e y > < a : V a l u e   i : t y p e = " T a b l e W i d g e t B a s e V i e w S t a t e " / > < / a : K e y V a l u e O f D i a g r a m O b j e c t K e y a n y T y p e z b w N T n L X > < a : K e y V a l u e O f D i a g r a m O b j e c t K e y a n y T y p e z b w N T n L X > < a : K e y > < K e y > C o l u m n s \ M a r - 2 3 < / K e y > < / a : K e y > < a : V a l u e   i : t y p e = " T a b l e W i d g e t B a s e V i e w S t a t e " / > < / a : K e y V a l u e O f D i a g r a m O b j e c t K e y a n y T y p e z b w N T n L X > < a : K e y V a l u e O f D i a g r a m O b j e c t K e y a n y T y p e z b w N T n L X > < a : K e y > < K e y > C o l u m n s \ A p r - 2 3 < / K e y > < / a : K e y > < a : V a l u e   i : t y p e = " T a b l e W i d g e t B a s e V i e w S t a t e " / > < / a : K e y V a l u e O f D i a g r a m O b j e c t K e y a n y T y p e z b w N T n L X > < a : K e y V a l u e O f D i a g r a m O b j e c t K e y a n y T y p e z b w N T n L X > < a : K e y > < K e y > C o l u m n s \ M a y - 2 3 < / K e y > < / a : K e y > < a : V a l u e   i : t y p e = " T a b l e W i d g e t B a s e V i e w S t a t e " / > < / a : K e y V a l u e O f D i a g r a m O b j e c t K e y a n y T y p e z b w N T n L X > < a : K e y V a l u e O f D i a g r a m O b j e c t K e y a n y T y p e z b w N T n L X > < a : K e y > < K e y > C o l u m n s \ J u n - 2 3 < / K e y > < / a : K e y > < a : V a l u e   i : t y p e = " T a b l e W i d g e t B a s e V i e w S t a t e " / > < / a : K e y V a l u e O f D i a g r a m O b j e c t K e y a n y T y p e z b w N T n L X > < a : K e y V a l u e O f D i a g r a m O b j e c t K e y a n y T y p e z b w N T n L X > < a : K e y > < K e y > C o l u m n s \ J u l - 2 3 < / K e y > < / a : K e y > < a : V a l u e   i : t y p e = " T a b l e W i d g e t B a s e V i e w S t a t e " / > < / a : K e y V a l u e O f D i a g r a m O b j e c t K e y a n y T y p e z b w N T n L X > < a : K e y V a l u e O f D i a g r a m O b j e c t K e y a n y T y p e z b w N T n L X > < a : K e y > < K e y > C o l u m n s \ A u g - 2 3 < / K e y > < / a : K e y > < a : V a l u e   i : t y p e = " T a b l e W i d g e t B a s e V i e w S t a t e " / > < / a : K e y V a l u e O f D i a g r a m O b j e c t K e y a n y T y p e z b w N T n L X > < a : K e y V a l u e O f D i a g r a m O b j e c t K e y a n y T y p e z b w N T n L X > < a : K e y > < K e y > C o l u m n s \ S e p - 2 3 < / K e y > < / a : K e y > < a : V a l u e   i : t y p e = " T a b l e W i d g e t B a s e V i e w S t a t e " / > < / a : K e y V a l u e O f D i a g r a m O b j e c t K e y a n y T y p e z b w N T n L X > < a : K e y V a l u e O f D i a g r a m O b j e c t K e y a n y T y p e z b w N T n L X > < a : K e y > < K e y > C o l u m n s \ O c t - 2 3 < / K e y > < / a : K e y > < a : V a l u e   i : t y p e = " T a b l e W i d g e t B a s e V i e w S t a t e " / > < / a : K e y V a l u e O f D i a g r a m O b j e c t K e y a n y T y p e z b w N T n L X > < a : K e y V a l u e O f D i a g r a m O b j e c t K e y a n y T y p e z b w N T n L X > < a : K e y > < K e y > C o l u m n s \ N o v - 2 3 < / K e y > < / a : K e y > < a : V a l u e   i : t y p e = " T a b l e W i d g e t B a s e V i e w S t a t e " / > < / a : K e y V a l u e O f D i a g r a m O b j e c t K e y a n y T y p e z b w N T n L X > < a : K e y V a l u e O f D i a g r a m O b j e c t K e y a n y T y p e z b w N T n L X > < a : K e y > < K e y > C o l u m n s \ D e c - 2 3 < / 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 T a b l e P 6 t o 5 9 < / 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 T a b l e P 6 t o 5 9 < / 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 C o l u m n s \ A d m i n < / K e y > < / a : K e y > < a : V a l u e   i : t y p e = " T a b l e W i d g e t B a s e V i e w S t a t e " / > < / a : K e y V a l u e O f D i a g r a m O b j e c t K e y a n y T y p e z b w N T n L X > < a : K e y V a l u e O f D i a g r a m O b j e c t K e y a n y T y p e z b w N T n L X > < a : K e y > < K e y > C o l u m n s \ J a n - 2 3 < / K e y > < / a : K e y > < a : V a l u e   i : t y p e = " T a b l e W i d g e t B a s e V i e w S t a t e " / > < / a : K e y V a l u e O f D i a g r a m O b j e c t K e y a n y T y p e z b w N T n L X > < a : K e y V a l u e O f D i a g r a m O b j e c t K e y a n y T y p e z b w N T n L X > < a : K e y > < K e y > C o l u m n s \ F e b - 2 3 < / K e y > < / a : K e y > < a : V a l u e   i : t y p e = " T a b l e W i d g e t B a s e V i e w S t a t e " / > < / a : K e y V a l u e O f D i a g r a m O b j e c t K e y a n y T y p e z b w N T n L X > < a : K e y V a l u e O f D i a g r a m O b j e c t K e y a n y T y p e z b w N T n L X > < a : K e y > < K e y > C o l u m n s \ M a r - 2 3 < / K e y > < / a : K e y > < a : V a l u e   i : t y p e = " T a b l e W i d g e t B a s e V i e w S t a t e " / > < / a : K e y V a l u e O f D i a g r a m O b j e c t K e y a n y T y p e z b w N T n L X > < a : K e y V a l u e O f D i a g r a m O b j e c t K e y a n y T y p e z b w N T n L X > < a : K e y > < K e y > C o l u m n s \ A p r - 2 3 < / K e y > < / a : K e y > < a : V a l u e   i : t y p e = " T a b l e W i d g e t B a s e V i e w S t a t e " / > < / a : K e y V a l u e O f D i a g r a m O b j e c t K e y a n y T y p e z b w N T n L X > < a : K e y V a l u e O f D i a g r a m O b j e c t K e y a n y T y p e z b w N T n L X > < a : K e y > < K e y > C o l u m n s \ M a y - 2 3 < / K e y > < / a : K e y > < a : V a l u e   i : t y p e = " T a b l e W i d g e t B a s e V i e w S t a t e " / > < / a : K e y V a l u e O f D i a g r a m O b j e c t K e y a n y T y p e z b w N T n L X > < a : K e y V a l u e O f D i a g r a m O b j e c t K e y a n y T y p e z b w N T n L X > < a : K e y > < K e y > C o l u m n s \ J u n - 2 3 < / K e y > < / a : K e y > < a : V a l u e   i : t y p e = " T a b l e W i d g e t B a s e V i e w S t a t e " / > < / a : K e y V a l u e O f D i a g r a m O b j e c t K e y a n y T y p e z b w N T n L X > < a : K e y V a l u e O f D i a g r a m O b j e c t K e y a n y T y p e z b w N T n L X > < a : K e y > < K e y > C o l u m n s \ J u l - 2 3 < / K e y > < / a : K e y > < a : V a l u e   i : t y p e = " T a b l e W i d g e t B a s e V i e w S t a t e " / > < / a : K e y V a l u e O f D i a g r a m O b j e c t K e y a n y T y p e z b w N T n L X > < a : K e y V a l u e O f D i a g r a m O b j e c t K e y a n y T y p e z b w N T n L X > < a : K e y > < K e y > C o l u m n s \ A u g - 2 3 < / K e y > < / a : K e y > < a : V a l u e   i : t y p e = " T a b l e W i d g e t B a s e V i e w S t a t e " / > < / a : K e y V a l u e O f D i a g r a m O b j e c t K e y a n y T y p e z b w N T n L X > < a : K e y V a l u e O f D i a g r a m O b j e c t K e y a n y T y p e z b w N T n L X > < a : K e y > < K e y > C o l u m n s \ S e p - 2 3 < / K e y > < / a : K e y > < a : V a l u e   i : t y p e = " T a b l e W i d g e t B a s e V i e w S t a t e " / > < / a : K e y V a l u e O f D i a g r a m O b j e c t K e y a n y T y p e z b w N T n L X > < a : K e y V a l u e O f D i a g r a m O b j e c t K e y a n y T y p e z b w N T n L X > < a : K e y > < K e y > C o l u m n s \ O c t - 2 3 < / K e y > < / a : K e y > < a : V a l u e   i : t y p e = " T a b l e W i d g e t B a s e V i e w S t a t e " / > < / a : K e y V a l u e O f D i a g r a m O b j e c t K e y a n y T y p e z b w N T n L X > < a : K e y V a l u e O f D i a g r a m O b j e c t K e y a n y T y p e z b w N T n L X > < a : K e y > < K e y > C o l u m n s \ N o v - 2 3 < / K e y > < / a : K e y > < a : V a l u e   i : t y p e = " T a b l e W i d g e t B a s e V i e w S t a t e " / > < / a : K e y V a l u e O f D i a g r a m O b j e c t K e y a n y T y p e z b w N T n L X > < a : K e y V a l u e O f D i a g r a m O b j e c t K e y a n y T y p e z b w N T n L X > < a : K e y > < K e y > C o l u m n s \ D e c - 2 3 < / 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 p 0 t o 5 < / 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 p 0 t o 5 < / 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 C o l u m n s \ A d m i n < / K e y > < / a : K e y > < a : V a l u e   i : t y p e = " T a b l e W i d g e t B a s e V i e w S t a t e " / > < / a : K e y V a l u e O f D i a g r a m O b j e c t K e y a n y T y p e z b w N T n L X > < a : K e y V a l u e O f D i a g r a m O b j e c t K e y a n y T y p e z b w N T n L X > < a : K e y > < K e y > C o l u m n s \ J a n < / K e y > < / a : K e y > < a : V a l u e   i : t y p e = " T a b l e W i d g e t B a s e V i e w S t a t e " / > < / a : K e y V a l u e O f D i a g r a m O b j e c t K e y a n y T y p e z b w N T n L X > < a : K e y V a l u e O f D i a g r a m O b j e c t K e y a n y T y p e z b w N T n L X > < a : K e y > < K e y > C o l u m n s \ F e b < / K e y > < / a : K e y > < a : V a l u e   i : t y p e = " T a b l e W i d g e t B a s e V i e w S t a t e " / > < / a : K e y V a l u e O f D i a g r a m O b j e c t K e y a n y T y p e z b w N T n L X > < a : K e y V a l u e O f D i a g r a m O b j e c t K e y a n y T y p e z b w N T n L X > < a : K e y > < K e y > C o l u m n s \ M a r < / K e y > < / a : K e y > < a : V a l u e   i : t y p e = " T a b l e W i d g e t B a s e V i e w S t a t e " / > < / a : K e y V a l u e O f D i a g r a m O b j e c t K e y a n y T y p e z b w N T n L X > < a : K e y V a l u e O f D i a g r a m O b j e c t K e y a n y T y p e z b w N T n L X > < a : K e y > < K e y > C o l u m n s \ A p r < / K e y > < / a : K e y > < a : V a l u e   i : t y p e = " T a b l e W i d g e t B a s e V i e w S t a t e " / > < / a : K e y V a l u e O f D i a g r a m O b j e c t K e y a n y T y p e z b w N T n L X > < a : K e y V a l u e O f D i a g r a m O b j e c t K e y a n y T y p e z b w N T n L X > < a : K e y > < K e y > C o l u m n s \ M a y < / K e y > < / a : K e y > < a : V a l u e   i : t y p e = " T a b l e W i d g e t B a s e V i e w S t a t e " / > < / a : K e y V a l u e O f D i a g r a m O b j e c t K e y a n y T y p e z b w N T n L X > < a : K e y V a l u e O f D i a g r a m O b j e c t K e y a n y T y p e z b w N T n L X > < a : K e y > < K e y > C o l u m n s \ J u n < / K e y > < / a : K e y > < a : V a l u e   i : t y p e = " T a b l e W i d g e t B a s e V i e w S t a t e " / > < / a : K e y V a l u e O f D i a g r a m O b j e c t K e y a n y T y p e z b w N T n L X > < a : K e y V a l u e O f D i a g r a m O b j e c t K e y a n y T y p e z b w N T n L X > < a : K e y > < K e y > C o l u m n s \ J u l < / K e y > < / a : K e y > < a : V a l u e   i : t y p e = " T a b l e W i d g e t B a s e V i e w S t a t e " / > < / a : K e y V a l u e O f D i a g r a m O b j e c t K e y a n y T y p e z b w N T n L X > < a : K e y V a l u e O f D i a g r a m O b j e c t K e y a n y T y p e z b w N T n L X > < a : K e y > < K e y > C o l u m n s \ A u g < / K e y > < / a : K e y > < a : V a l u e   i : t y p e = " T a b l e W i d g e t B a s e V i e w S t a t e " / > < / a : K e y V a l u e O f D i a g r a m O b j e c t K e y a n y T y p e z b w N T n L X > < a : K e y V a l u e O f D i a g r a m O b j e c t K e y a n y T y p e z b w N T n L X > < a : K e y > < K e y > C o l u m n s \ S e p < / K e y > < / a : K e y > < a : V a l u e   i : t y p e = " T a b l e W i d g e t B a s e V i e w S t a t e " / > < / a : K e y V a l u e O f D i a g r a m O b j e c t K e y a n y T y p e z b w N T n L X > < a : K e y V a l u e O f D i a g r a m O b j e c t K e y a n y T y p e z b w N T n L X > < a : K e y > < K e y > C o l u m n s \ O c t < / K e y > < / a : K e y > < a : V a l u e   i : t y p e = " T a b l e W i d g e t B a s e V i e w S t a t e " / > < / a : K e y V a l u e O f D i a g r a m O b j e c t K e y a n y T y p e z b w N T n L X > < a : K e y V a l u e O f D i a g r a m O b j e c t K e y a n y T y p e z b w N T n L X > < a : K e y > < K e y > C o l u m n s \ N o v < / K e y > < / a : K e y > < a : V a l u e   i : t y p e = " T a b l e W i d g e t B a s e V i e w S t a t e " / > < / a : K e y V a l u e O f D i a g r a m O b j e c t K e y a n y T y p e z b w N T n L X > < a : K e y V a l u e O f D i a g r a m O b j e c t K e y a n y T y p e z b w N T n L X > < a : K e y > < K e y > C o l u m n s \ D e c < / 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9.xml>��< ? x m l   v e r s i o n = " 1 . 0 "   e n c o d i n g = " U T F - 1 6 " ? > < G e m i n i   x m l n s = " h t t p : / / g e m i n i / p i v o t c u s t o m i z a t i o n / I s S a n d b o x E m b e d d e d " > < C u s t o m C o n t e n t > < ! [ C D A T A [ y e s ] ] > < / C u s t o m C o n t e n t > < / G e m i n i > 
</file>

<file path=customXml/item2.xml>��< ? x m l   v e r s i o n = " 1 . 0 "   e n c o d i n g = " U T F - 1 6 " ? > < G e m i n i   x m l n s = " h t t p : / / g e m i n i / p i v o t c u s t o m i z a t i o n / T a b l e X M L _ T a b l e 2 " > < C u s t o m C o n t e n t > < ! [ C D A T A [ < T a b l e W i d g e t G r i d S e r i a l i z a t i o n   x m l n s : x s d = " h t t p : / / w w w . w 3 . o r g / 2 0 0 1 / X M L S c h e m a "   x m l n s : x s i = " h t t p : / / w w w . w 3 . o r g / 2 0 0 1 / X M L S c h e m a - i n s t a n c e " > < C o l u m n S u g g e s t e d T y p e   / > < C o l u m n F o r m a t   / > < C o l u m n A c c u r a c y   / > < C o l u m n C u r r e n c y S y m b o l   / > < C o l u m n P o s i t i v e P a t t e r n   / > < C o l u m n N e g a t i v e P a t t e r n   / > < C o l u m n W i d t h s > < i t e m > < k e y > < s t r i n g > A d m i n < / s t r i n g > < / k e y > < v a l u e > < i n t > 1 0 9 < / i n t > < / v a l u e > < / i t e m > < i t e m > < k e y > < s t r i n g > D e c < / s t r i n g > < / k e y > < v a l u e > < i n t > 8 3 < / i n t > < / v a l u e > < / i t e m > < i t e m > < k e y > < s t r i n g > N o v < / s t r i n g > < / k e y > < v a l u e > < i n t > 8 5 < / i n t > < / v a l u e > < / i t e m > < i t e m > < k e y > < s t r i n g > O c t < / s t r i n g > < / k e y > < v a l u e > < i n t > 8 0 < / i n t > < / v a l u e > < / i t e m > < i t e m > < k e y > < s t r i n g > S e p < / s t r i n g > < / k e y > < v a l u e > < i n t > 8 2 < / i n t > < / v a l u e > < / i t e m > < i t e m > < k e y > < s t r i n g > A u g < / s t r i n g > < / k e y > < v a l u e > < i n t > 8 4 < / i n t > < / v a l u e > < / i t e m > < i t e m > < k e y > < s t r i n g > J u l < / s t r i n g > < / k e y > < v a l u e > < i n t > 7 3 < / i n t > < / v a l u e > < / i t e m > < i t e m > < k e y > < s t r i n g > J u n < / s t r i n g > < / k e y > < v a l u e > < i n t > 8 0 < / i n t > < / v a l u e > < / i t e m > < i t e m > < k e y > < s t r i n g > M a y < / s t r i n g > < / k e y > < v a l u e > < i n t > 8 9 < / i n t > < / v a l u e > < / i t e m > < i t e m > < k e y > < s t r i n g > A p r < / s t r i n g > < / k e y > < v a l u e > < i n t > 8 2 < / i n t > < / v a l u e > < / i t e m > < i t e m > < k e y > < s t r i n g > M a r < / s t r i n g > < / k e y > < v a l u e > < i n t > 8 7 < / i n t > < / v a l u e > < / i t e m > < i t e m > < k e y > < s t r i n g > F e b < / s t r i n g > < / k e y > < v a l u e > < i n t > 8 2 < / i n t > < / v a l u e > < / i t e m > < i t e m > < k e y > < s t r i n g > J a n < / s t r i n g > < / k e y > < v a l u e > < i n t > 7 9 < / i n t > < / v a l u e > < / i t e m > < / C o l u m n W i d t h s > < C o l u m n D i s p l a y I n d e x > < i t e m > < k e y > < s t r i n g > A d m i n < / s t r i n g > < / k e y > < v a l u e > < i n t > 0 < / i n t > < / v a l u e > < / i t e m > < i t e m > < k e y > < s t r i n g > D e c < / s t r i n g > < / k e y > < v a l u e > < i n t > 1 2 < / i n t > < / v a l u e > < / i t e m > < i t e m > < k e y > < s t r i n g > N o v < / s t r i n g > < / k e y > < v a l u e > < i n t > 1 1 < / i n t > < / v a l u e > < / i t e m > < i t e m > < k e y > < s t r i n g > O c t < / s t r i n g > < / k e y > < v a l u e > < i n t > 1 0 < / i n t > < / v a l u e > < / i t e m > < i t e m > < k e y > < s t r i n g > S e p < / s t r i n g > < / k e y > < v a l u e > < i n t > 9 < / i n t > < / v a l u e > < / i t e m > < i t e m > < k e y > < s t r i n g > A u g < / s t r i n g > < / k e y > < v a l u e > < i n t > 8 < / i n t > < / v a l u e > < / i t e m > < i t e m > < k e y > < s t r i n g > J u l < / s t r i n g > < / k e y > < v a l u e > < i n t > 7 < / i n t > < / v a l u e > < / i t e m > < i t e m > < k e y > < s t r i n g > J u n < / s t r i n g > < / k e y > < v a l u e > < i n t > 6 < / i n t > < / v a l u e > < / i t e m > < i t e m > < k e y > < s t r i n g > M a y < / s t r i n g > < / k e y > < v a l u e > < i n t > 5 < / i n t > < / v a l u e > < / i t e m > < i t e m > < k e y > < s t r i n g > A p r < / s t r i n g > < / k e y > < v a l u e > < i n t > 4 < / i n t > < / v a l u e > < / i t e m > < i t e m > < k e y > < s t r i n g > M a r < / s t r i n g > < / k e y > < v a l u e > < i n t > 3 < / i n t > < / v a l u e > < / i t e m > < i t e m > < k e y > < s t r i n g > F e b < / s t r i n g > < / k e y > < v a l u e > < i n t > 2 < / i n t > < / v a l u e > < / i t e m > < i t e m > < k e y > < s t r i n g > J a n < / s t r i n g > < / k e y > < v a l u e > < i n t > 1 < / 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T a b l e O r d e r " > < C u s t o m C o n t e n t > < ! [ C D A T A [ T a b l e 1 , R a n g e , R a n g e   1 , b 6 t o 5 9 , p 6 t o 5 9 ] ] > < / C u s t o m C o n t e n t > < / G e m i n i > 
</file>

<file path=customXml/item21.xml>��< ? x m l   v e r s i o n = " 1 . 0 "   e n c o d i n g = " U T F - 1 6 " ? > < G e m i n i   x m l n s = " h t t p : / / g e m i n i / p i v o t c u s t o m i z a t i o n / M a n u a l C a l c M o d e " > < C u s t o m C o n t e n t > < ! [ C D A T A [ F a l s e ] ] > < / C u s t o m C o n t e n t > < / G e m i n i > 
</file>

<file path=customXml/item22.xml>��< ? x m l   v e r s i o n = " 1 . 0 "   e n c o d i n g = " U T F - 1 6 " ? > < G e m i n i   x m l n s = " h t t p : / / g e m i n i / p i v o t c u s t o m i z a t i o n / S h o w I m p l i c i t M e a s u r e s " > < C u s t o m C o n t e n t > < ! [ C D A T A [ F a l s e ] ] > < / C u s t o m C o n t e n t > < / G e m i n i > 
</file>

<file path=customXml/item23.xml>��< ? x m l   v e r s i o n = " 1 . 0 "   e n c o d i n g = " U T F - 1 6 " ? > < G e m i n i   x m l n s = " h t t p : / / g e m i n i / p i v o t c u s t o m i z a t i o n / T a b l e X M L _ R a n g e " > < C u s t o m C o n t e n t > < ! [ C D A T A [ < T a b l e W i d g e t G r i d S e r i a l i z a t i o n   x m l n s : x s d = " h t t p : / / w w w . w 3 . o r g / 2 0 0 1 / X M L S c h e m a "   x m l n s : x s i = " h t t p : / / w w w . w 3 . o r g / 2 0 0 1 / X M L S c h e m a - i n s t a n c e " > < C o l u m n S u g g e s t e d T y p e   / > < C o l u m n F o r m a t   / > < C o l u m n A c c u r a c y   / > < C o l u m n C u r r e n c y S y m b o l   / > < C o l u m n P o s i t i v e P a t t e r n   / > < C o l u m n N e g a t i v e P a t t e r n   / > < C o l u m n W i d t h s > < i t e m > < k e y > < s t r i n g > A d m i n < / s t r i n g > < / k e y > < v a l u e > < i n t > 1 0 9 < / i n t > < / v a l u e > < / i t e m > < i t e m > < k e y > < s t r i n g > D e c < / s t r i n g > < / k e y > < v a l u e > < i n t > 8 3 < / i n t > < / v a l u e > < / i t e m > < i t e m > < k e y > < s t r i n g > N o v < / s t r i n g > < / k e y > < v a l u e > < i n t > 8 5 < / i n t > < / v a l u e > < / i t e m > < i t e m > < k e y > < s t r i n g > O c t < / s t r i n g > < / k e y > < v a l u e > < i n t > 8 0 < / i n t > < / v a l u e > < / i t e m > < i t e m > < k e y > < s t r i n g > S e p < / s t r i n g > < / k e y > < v a l u e > < i n t > 8 2 < / i n t > < / v a l u e > < / i t e m > < i t e m > < k e y > < s t r i n g > A u g < / s t r i n g > < / k e y > < v a l u e > < i n t > 8 4 < / i n t > < / v a l u e > < / i t e m > < i t e m > < k e y > < s t r i n g > J u l < / s t r i n g > < / k e y > < v a l u e > < i n t > 7 3 < / i n t > < / v a l u e > < / i t e m > < i t e m > < k e y > < s t r i n g > J u n < / s t r i n g > < / k e y > < v a l u e > < i n t > 8 0 < / i n t > < / v a l u e > < / i t e m > < i t e m > < k e y > < s t r i n g > M a y < / s t r i n g > < / k e y > < v a l u e > < i n t > 8 9 < / i n t > < / v a l u e > < / i t e m > < i t e m > < k e y > < s t r i n g > A p r < / s t r i n g > < / k e y > < v a l u e > < i n t > 8 2 < / i n t > < / v a l u e > < / i t e m > < i t e m > < k e y > < s t r i n g > M a r < / s t r i n g > < / k e y > < v a l u e > < i n t > 8 7 < / i n t > < / v a l u e > < / i t e m > < i t e m > < k e y > < s t r i n g > F e b < / s t r i n g > < / k e y > < v a l u e > < i n t > 8 2 < / i n t > < / v a l u e > < / i t e m > < i t e m > < k e y > < s t r i n g > J a n < / s t r i n g > < / k e y > < v a l u e > < i n t > 7 9 < / i n t > < / v a l u e > < / i t e m > < / C o l u m n W i d t h s > < C o l u m n D i s p l a y I n d e x > < i t e m > < k e y > < s t r i n g > A d m i n < / s t r i n g > < / k e y > < v a l u e > < i n t > 0 < / i n t > < / v a l u e > < / i t e m > < i t e m > < k e y > < s t r i n g > D e c < / s t r i n g > < / k e y > < v a l u e > < i n t > 1 2 < / i n t > < / v a l u e > < / i t e m > < i t e m > < k e y > < s t r i n g > N o v < / s t r i n g > < / k e y > < v a l u e > < i n t > 1 1 < / i n t > < / v a l u e > < / i t e m > < i t e m > < k e y > < s t r i n g > O c t < / s t r i n g > < / k e y > < v a l u e > < i n t > 1 0 < / i n t > < / v a l u e > < / i t e m > < i t e m > < k e y > < s t r i n g > S e p < / s t r i n g > < / k e y > < v a l u e > < i n t > 9 < / i n t > < / v a l u e > < / i t e m > < i t e m > < k e y > < s t r i n g > A u g < / s t r i n g > < / k e y > < v a l u e > < i n t > 8 < / i n t > < / v a l u e > < / i t e m > < i t e m > < k e y > < s t r i n g > J u l < / s t r i n g > < / k e y > < v a l u e > < i n t > 7 < / i n t > < / v a l u e > < / i t e m > < i t e m > < k e y > < s t r i n g > J u n < / s t r i n g > < / k e y > < v a l u e > < i n t > 6 < / i n t > < / v a l u e > < / i t e m > < i t e m > < k e y > < s t r i n g > M a y < / s t r i n g > < / k e y > < v a l u e > < i n t > 5 < / i n t > < / v a l u e > < / i t e m > < i t e m > < k e y > < s t r i n g > A p r < / s t r i n g > < / k e y > < v a l u e > < i n t > 4 < / i n t > < / v a l u e > < / i t e m > < i t e m > < k e y > < s t r i n g > M a r < / s t r i n g > < / k e y > < v a l u e > < i n t > 3 < / i n t > < / v a l u e > < / i t e m > < i t e m > < k e y > < s t r i n g > F e b < / s t r i n g > < / k e y > < v a l u e > < i n t > 2 < / i n t > < / v a l u e > < / i t e m > < i t e m > < k e y > < s t r i n g > J a n < / s t r i n g > < / k e y > < v a l u e > < i n t > 1 < / i n t > < / v a l u e > < / i t e m > < / C o l u m n D i s p l a y I n d e x > < C o l u m n F r o z e n   / > < C o l u m n C h e c k e d   / > < C o l u m n F i l t e r > < i t e m > < k e y > < s t r i n g > A d m i n < / s t r i n g > < / k e y > < v a l u e > < F i l t e r E x p r e s s i o n   x s i : n i l = " t r u e "   / > < / v a l u e > < / i t e m > < / C o l u m n F i l t e r > < S e l e c t i o n F i l t e r > < i t e m > < k e y > < s t r i n g > A d m i n < / s t r i n g > < / k e y > < v a l u e > < S e l e c t i o n F i l t e r   x s i : n i l = " t r u e "   / > < / v a l u e > < / i t e m > < / S e l e c t i o n F i l t e r > < F i l t e r P a r a m e t e r s > < i t e m > < k e y > < s t r i n g > A d m i n < / s t r i n g > < / k e y > < v a l u e > < C o m m a n d P a r a m e t e r s   / > < / v a l u e > < / i t e m > < / F i l t e r P a r a m e t e r s > < I s S o r t D e s c e n d i n g > f a l s e < / I s S o r t D e s c e n d i n g > < / T a b l e W i d g e t G r i d S e r i a l i z a t i o n > ] ] > < / C u s t o m C o n t e n t > < / G e m i n i > 
</file>

<file path=customXml/item24.xml>��< ? x m l   v e r s i o n = " 1 . 0 "   e n c o d i n g = " U T F - 1 6 " ? > < G e m i n i   x m l n s = " h t t p : / / g e m i n i / p i v o t c u s t o m i z a t i o n / T a b l e X M L _ p 6 t o 5 9 " > < C u s t o m C o n t e n t > < ! [ C D A T A [ < T a b l e W i d g e t G r i d S e r i a l i z a t i o n   x m l n s : x s d = " h t t p : / / w w w . w 3 . o r g / 2 0 0 1 / X M L S c h e m a "   x m l n s : x s i = " h t t p : / / w w w . w 3 . o r g / 2 0 0 1 / X M L S c h e m a - i n s t a n c e " > < C o l u m n S u g g e s t e d T y p e   / > < C o l u m n F o r m a t   / > < C o l u m n A c c u r a c y   / > < C o l u m n C u r r e n c y S y m b o l   / > < C o l u m n P o s i t i v e P a t t e r n   / > < C o l u m n N e g a t i v e P a t t e r n   / > < C o l u m n W i d t h s > < i t e m > < k e y > < s t r i n g > A d m i n < / s t r i n g > < / k e y > < v a l u e > < i n t > 1 0 9 < / i n t > < / v a l u e > < / i t e m > < i t e m > < k e y > < s t r i n g > J a n < / s t r i n g > < / k e y > < v a l u e > < i n t > 7 9 < / i n t > < / v a l u e > < / i t e m > < i t e m > < k e y > < s t r i n g > F e b < / s t r i n g > < / k e y > < v a l u e > < i n t > 8 2 < / i n t > < / v a l u e > < / i t e m > < i t e m > < k e y > < s t r i n g > M a r < / s t r i n g > < / k e y > < v a l u e > < i n t > 8 7 < / i n t > < / v a l u e > < / i t e m > < i t e m > < k e y > < s t r i n g > A p r < / s t r i n g > < / k e y > < v a l u e > < i n t > 8 2 < / i n t > < / v a l u e > < / i t e m > < i t e m > < k e y > < s t r i n g > M a y < / s t r i n g > < / k e y > < v a l u e > < i n t > 8 9 < / i n t > < / v a l u e > < / i t e m > < i t e m > < k e y > < s t r i n g > J u n < / s t r i n g > < / k e y > < v a l u e > < i n t > 8 0 < / i n t > < / v a l u e > < / i t e m > < i t e m > < k e y > < s t r i n g > J u l < / s t r i n g > < / k e y > < v a l u e > < i n t > 7 3 < / i n t > < / v a l u e > < / i t e m > < i t e m > < k e y > < s t r i n g > A u g < / s t r i n g > < / k e y > < v a l u e > < i n t > 8 4 < / i n t > < / v a l u e > < / i t e m > < i t e m > < k e y > < s t r i n g > S e p < / s t r i n g > < / k e y > < v a l u e > < i n t > 8 2 < / i n t > < / v a l u e > < / i t e m > < i t e m > < k e y > < s t r i n g > O c t < / s t r i n g > < / k e y > < v a l u e > < i n t > 8 0 < / i n t > < / v a l u e > < / i t e m > < i t e m > < k e y > < s t r i n g > N o v < / s t r i n g > < / k e y > < v a l u e > < i n t > 8 5 < / i n t > < / v a l u e > < / i t e m > < i t e m > < k e y > < s t r i n g > D e c < / s t r i n g > < / k e y > < v a l u e > < i n t > 8 3 < / i n t > < / v a l u e > < / i t e m > < / C o l u m n W i d t h s > < C o l u m n D i s p l a y I n d e x > < i t e m > < k e y > < s t r i n g > A d m i n < / s t r i n g > < / k e y > < v a l u e > < i n t > 0 < / i n t > < / v a l u e > < / i t e m > < i t e m > < k e y > < s t r i n g > J a n < / s t r i n g > < / k e y > < v a l u e > < i n t > 1 < / i n t > < / v a l u e > < / i t e m > < i t e m > < k e y > < s t r i n g > F e b < / s t r i n g > < / k e y > < v a l u e > < i n t > 2 < / i n t > < / v a l u e > < / i t e m > < i t e m > < k e y > < s t r i n g > M a r < / s t r i n g > < / k e y > < v a l u e > < i n t > 3 < / i n t > < / v a l u e > < / i t e m > < i t e m > < k e y > < s t r i n g > A p r < / s t r i n g > < / k e y > < v a l u e > < i n t > 4 < / i n t > < / v a l u e > < / i t e m > < i t e m > < k e y > < s t r i n g > M a y < / s t r i n g > < / k e y > < v a l u e > < i n t > 5 < / i n t > < / v a l u e > < / i t e m > < i t e m > < k e y > < s t r i n g > J u n < / s t r i n g > < / k e y > < v a l u e > < i n t > 6 < / i n t > < / v a l u e > < / i t e m > < i t e m > < k e y > < s t r i n g > J u l < / s t r i n g > < / k e y > < v a l u e > < i n t > 7 < / i n t > < / v a l u e > < / i t e m > < i t e m > < k e y > < s t r i n g > A u g < / s t r i n g > < / k e y > < v a l u e > < i n t > 8 < / i n t > < / v a l u e > < / i t e m > < i t e m > < k e y > < s t r i n g > S e p < / s t r i n g > < / k e y > < v a l u e > < i n t > 9 < / i n t > < / v a l u e > < / i t e m > < i t e m > < k e y > < s t r i n g > O c t < / s t r i n g > < / k e y > < v a l u e > < i n t > 1 0 < / i n t > < / v a l u e > < / i t e m > < i t e m > < k e y > < s t r i n g > N o v < / s t r i n g > < / k e y > < v a l u e > < i n t > 1 1 < / i n t > < / v a l u e > < / i t e m > < i t e m > < k e y > < s t r i n g > D e c < / s t r i n g > < / k e y > < v a l u e > < i n t > 1 2 < / i n t > < / v a l u e > < / i t e m > < / C o l u m n D i s p l a y I n d e x > < C o l u m n F r o z e n   / > < C o l u m n C h e c k e d   / > < C o l u m n F i l t e r   / > < S e l e c t i o n F i l t e r   / > < F i l t e r P a r a m e t e r s   / > < I s S o r t D e s c e n d i n g > f a l s e < / I s S o r t D e s c e n d i n g > < / T a b l e W i d g e t G r i d S e r i a l i z a t i o n > ] ] > < / C u s t o m C o n t e n t > < / G e m i n i > 
</file>

<file path=customXml/item25.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 p 6 t o 5 9 < / 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 p 6 t o 5 9 < / 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 C o l u m n s \ A d m i n < / K e y > < / D i a g r a m O b j e c t K e y > < D i a g r a m O b j e c t K e y > < K e y > C o l u m n s \ J a n < / K e y > < / D i a g r a m O b j e c t K e y > < D i a g r a m O b j e c t K e y > < K e y > C o l u m n s \ F e b < / K e y > < / D i a g r a m O b j e c t K e y > < D i a g r a m O b j e c t K e y > < K e y > C o l u m n s \ M a r < / K e y > < / D i a g r a m O b j e c t K e y > < D i a g r a m O b j e c t K e y > < K e y > C o l u m n s \ A p r < / K e y > < / D i a g r a m O b j e c t K e y > < D i a g r a m O b j e c t K e y > < K e y > C o l u m n s \ M a y < / K e y > < / D i a g r a m O b j e c t K e y > < D i a g r a m O b j e c t K e y > < K e y > C o l u m n s \ J u n < / K e y > < / D i a g r a m O b j e c t K e y > < D i a g r a m O b j e c t K e y > < K e y > C o l u m n s \ J u l < / K e y > < / D i a g r a m O b j e c t K e y > < D i a g r a m O b j e c t K e y > < K e y > C o l u m n s \ A u g < / K e y > < / D i a g r a m O b j e c t K e y > < D i a g r a m O b j e c t K e y > < K e y > C o l u m n s \ S e p < / K e y > < / D i a g r a m O b j e c t K e y > < D i a g r a m O b j e c t K e y > < K e y > C o l u m n s \ O c t < / K e y > < / D i a g r a m O b j e c t K e y > < D i a g r a m O b j e c t K e y > < K e y > C o l u m n s \ N o v < / K e y > < / D i a g r a m O b j e c t K e y > < D i a g r a m O b j e c t K e y > < K e y > C o l u m n s \ D e c < / 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 C o l u m n s \ A d m i n < / K e y > < / a : K e y > < a : V a l u e   i : t y p e = " M e a s u r e G r i d N o d e V i e w S t a t e " > < L a y e d O u t > t r u e < / L a y e d O u t > < / a : V a l u e > < / a : K e y V a l u e O f D i a g r a m O b j e c t K e y a n y T y p e z b w N T n L X > < a : K e y V a l u e O f D i a g r a m O b j e c t K e y a n y T y p e z b w N T n L X > < a : K e y > < K e y > C o l u m n s \ J a n < / K e y > < / a : K e y > < a : V a l u e   i : t y p e = " M e a s u r e G r i d N o d e V i e w S t a t e " > < C o l u m n > 1 < / C o l u m n > < L a y e d O u t > t r u e < / L a y e d O u t > < / a : V a l u e > < / a : K e y V a l u e O f D i a g r a m O b j e c t K e y a n y T y p e z b w N T n L X > < a : K e y V a l u e O f D i a g r a m O b j e c t K e y a n y T y p e z b w N T n L X > < a : K e y > < K e y > C o l u m n s \ F e b < / K e y > < / a : K e y > < a : V a l u e   i : t y p e = " M e a s u r e G r i d N o d e V i e w S t a t e " > < C o l u m n > 2 < / C o l u m n > < L a y e d O u t > t r u e < / L a y e d O u t > < / a : V a l u e > < / a : K e y V a l u e O f D i a g r a m O b j e c t K e y a n y T y p e z b w N T n L X > < a : K e y V a l u e O f D i a g r a m O b j e c t K e y a n y T y p e z b w N T n L X > < a : K e y > < K e y > C o l u m n s \ M a r < / K e y > < / a : K e y > < a : V a l u e   i : t y p e = " M e a s u r e G r i d N o d e V i e w S t a t e " > < C o l u m n > 3 < / C o l u m n > < L a y e d O u t > t r u e < / L a y e d O u t > < / a : V a l u e > < / a : K e y V a l u e O f D i a g r a m O b j e c t K e y a n y T y p e z b w N T n L X > < a : K e y V a l u e O f D i a g r a m O b j e c t K e y a n y T y p e z b w N T n L X > < a : K e y > < K e y > C o l u m n s \ A p r < / K e y > < / a : K e y > < a : V a l u e   i : t y p e = " M e a s u r e G r i d N o d e V i e w S t a t e " > < C o l u m n > 4 < / C o l u m n > < L a y e d O u t > t r u e < / L a y e d O u t > < / a : V a l u e > < / a : K e y V a l u e O f D i a g r a m O b j e c t K e y a n y T y p e z b w N T n L X > < a : K e y V a l u e O f D i a g r a m O b j e c t K e y a n y T y p e z b w N T n L X > < a : K e y > < K e y > C o l u m n s \ M a y < / K e y > < / a : K e y > < a : V a l u e   i : t y p e = " M e a s u r e G r i d N o d e V i e w S t a t e " > < C o l u m n > 5 < / C o l u m n > < L a y e d O u t > t r u e < / L a y e d O u t > < / a : V a l u e > < / a : K e y V a l u e O f D i a g r a m O b j e c t K e y a n y T y p e z b w N T n L X > < a : K e y V a l u e O f D i a g r a m O b j e c t K e y a n y T y p e z b w N T n L X > < a : K e y > < K e y > C o l u m n s \ J u n < / K e y > < / a : K e y > < a : V a l u e   i : t y p e = " M e a s u r e G r i d N o d e V i e w S t a t e " > < C o l u m n > 6 < / C o l u m n > < L a y e d O u t > t r u e < / L a y e d O u t > < / a : V a l u e > < / a : K e y V a l u e O f D i a g r a m O b j e c t K e y a n y T y p e z b w N T n L X > < a : K e y V a l u e O f D i a g r a m O b j e c t K e y a n y T y p e z b w N T n L X > < a : K e y > < K e y > C o l u m n s \ J u l < / K e y > < / a : K e y > < a : V a l u e   i : t y p e = " M e a s u r e G r i d N o d e V i e w S t a t e " > < C o l u m n > 7 < / C o l u m n > < L a y e d O u t > t r u e < / L a y e d O u t > < / a : V a l u e > < / a : K e y V a l u e O f D i a g r a m O b j e c t K e y a n y T y p e z b w N T n L X > < a : K e y V a l u e O f D i a g r a m O b j e c t K e y a n y T y p e z b w N T n L X > < a : K e y > < K e y > C o l u m n s \ A u g < / K e y > < / a : K e y > < a : V a l u e   i : t y p e = " M e a s u r e G r i d N o d e V i e w S t a t e " > < C o l u m n > 8 < / C o l u m n > < L a y e d O u t > t r u e < / L a y e d O u t > < / a : V a l u e > < / a : K e y V a l u e O f D i a g r a m O b j e c t K e y a n y T y p e z b w N T n L X > < a : K e y V a l u e O f D i a g r a m O b j e c t K e y a n y T y p e z b w N T n L X > < a : K e y > < K e y > C o l u m n s \ S e p < / K e y > < / a : K e y > < a : V a l u e   i : t y p e = " M e a s u r e G r i d N o d e V i e w S t a t e " > < C o l u m n > 9 < / C o l u m n > < L a y e d O u t > t r u e < / L a y e d O u t > < / a : V a l u e > < / a : K e y V a l u e O f D i a g r a m O b j e c t K e y a n y T y p e z b w N T n L X > < a : K e y V a l u e O f D i a g r a m O b j e c t K e y a n y T y p e z b w N T n L X > < a : K e y > < K e y > C o l u m n s \ O c t < / K e y > < / a : K e y > < a : V a l u e   i : t y p e = " M e a s u r e G r i d N o d e V i e w S t a t e " > < C o l u m n > 1 0 < / C o l u m n > < L a y e d O u t > t r u e < / L a y e d O u t > < / a : V a l u e > < / a : K e y V a l u e O f D i a g r a m O b j e c t K e y a n y T y p e z b w N T n L X > < a : K e y V a l u e O f D i a g r a m O b j e c t K e y a n y T y p e z b w N T n L X > < a : K e y > < K e y > C o l u m n s \ N o v < / K e y > < / a : K e y > < a : V a l u e   i : t y p e = " M e a s u r e G r i d N o d e V i e w S t a t e " > < C o l u m n > 1 1 < / C o l u m n > < L a y e d O u t > t r u e < / L a y e d O u t > < / a : V a l u e > < / a : K e y V a l u e O f D i a g r a m O b j e c t K e y a n y T y p e z b w N T n L X > < a : K e y V a l u e O f D i a g r a m O b j e c t K e y a n y T y p e z b w N T n L X > < a : K e y > < K e y > C o l u m n s \ D e c < / K e y > < / a : K e y > < a : V a l u e   i : t y p e = " M e a s u r e G r i d N o d e V i e w S t a t e " > < C o l u m n > 1 2 < / C o l u m n > < L a y e d O u t > t r u e < / L a y e d O u t > < / a : V a l u e > < / a : K e y V a l u e O f D i a g r a m O b j e c t K e y a n y T y p e z b w N T n L X > < / V i e w S t a t e s > < / D i a g r a m M a n a g e r . S e r i a l i z a b l e D i a g r a m > < D i a g r a m M a n a g e r . S e r i a l i z a b l e D i a g r a m > < A d a p t e r   i : t y p e = " M e a s u r e D i a g r a m S a n d b o x A d a p t e r " > < T a b l e N a m e > p 0 t o 5 < / 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 p 0 t o 5 < / 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 J a n   2 < / K e y > < / D i a g r a m O b j e c t K e y > < D i a g r a m O b j e c t K e y > < K e y > M e a s u r e s \ S u m   o f   J a n   2 \ T a g I n f o \ F o r m u l a < / K e y > < / D i a g r a m O b j e c t K e y > < D i a g r a m O b j e c t K e y > < K e y > M e a s u r e s \ S u m   o f   J a n   2 \ T a g I n f o \ V a l u e < / K e y > < / D i a g r a m O b j e c t K e y > < D i a g r a m O b j e c t K e y > < K e y > M e a s u r e s \ S u m   o f   F e b   2 < / K e y > < / D i a g r a m O b j e c t K e y > < D i a g r a m O b j e c t K e y > < K e y > M e a s u r e s \ S u m   o f   F e b   2 \ T a g I n f o \ F o r m u l a < / K e y > < / D i a g r a m O b j e c t K e y > < D i a g r a m O b j e c t K e y > < K e y > M e a s u r e s \ S u m   o f   F e b   2 \ T a g I n f o \ V a l u e < / K e y > < / D i a g r a m O b j e c t K e y > < D i a g r a m O b j e c t K e y > < K e y > M e a s u r e s \ S u m   o f   M a r   2 < / K e y > < / D i a g r a m O b j e c t K e y > < D i a g r a m O b j e c t K e y > < K e y > M e a s u r e s \ S u m   o f   M a r   2 \ T a g I n f o \ F o r m u l a < / K e y > < / D i a g r a m O b j e c t K e y > < D i a g r a m O b j e c t K e y > < K e y > M e a s u r e s \ S u m   o f   M a r   2 \ T a g I n f o \ V a l u e < / K e y > < / D i a g r a m O b j e c t K e y > < D i a g r a m O b j e c t K e y > < K e y > M e a s u r e s \ S u m   o f   A p r   2 < / K e y > < / D i a g r a m O b j e c t K e y > < D i a g r a m O b j e c t K e y > < K e y > M e a s u r e s \ S u m   o f   A p r   2 \ T a g I n f o \ F o r m u l a < / K e y > < / D i a g r a m O b j e c t K e y > < D i a g r a m O b j e c t K e y > < K e y > M e a s u r e s \ S u m   o f   A p r   2 \ T a g I n f o \ V a l u e < / K e y > < / D i a g r a m O b j e c t K e y > < D i a g r a m O b j e c t K e y > < K e y > M e a s u r e s \ S u m   o f   M a y   2 < / K e y > < / D i a g r a m O b j e c t K e y > < D i a g r a m O b j e c t K e y > < K e y > M e a s u r e s \ S u m   o f   M a y   2 \ T a g I n f o \ F o r m u l a < / K e y > < / D i a g r a m O b j e c t K e y > < D i a g r a m O b j e c t K e y > < K e y > M e a s u r e s \ S u m   o f   M a y   2 \ T a g I n f o \ V a l u e < / K e y > < / D i a g r a m O b j e c t K e y > < D i a g r a m O b j e c t K e y > < K e y > M e a s u r e s \ S u m   o f   J u n   2 < / K e y > < / D i a g r a m O b j e c t K e y > < D i a g r a m O b j e c t K e y > < K e y > M e a s u r e s \ S u m   o f   J u n   2 \ T a g I n f o \ F o r m u l a < / K e y > < / D i a g r a m O b j e c t K e y > < D i a g r a m O b j e c t K e y > < K e y > M e a s u r e s \ S u m   o f   J u n   2 \ T a g I n f o \ V a l u e < / K e y > < / D i a g r a m O b j e c t K e y > < D i a g r a m O b j e c t K e y > < K e y > M e a s u r e s \ S u m   o f   J u l   2 < / K e y > < / D i a g r a m O b j e c t K e y > < D i a g r a m O b j e c t K e y > < K e y > M e a s u r e s \ S u m   o f   J u l   2 \ T a g I n f o \ F o r m u l a < / K e y > < / D i a g r a m O b j e c t K e y > < D i a g r a m O b j e c t K e y > < K e y > M e a s u r e s \ S u m   o f   J u l   2 \ T a g I n f o \ V a l u e < / K e y > < / D i a g r a m O b j e c t K e y > < D i a g r a m O b j e c t K e y > < K e y > M e a s u r e s \ S u m   o f   A u g   2 < / K e y > < / D i a g r a m O b j e c t K e y > < D i a g r a m O b j e c t K e y > < K e y > M e a s u r e s \ S u m   o f   A u g   2 \ T a g I n f o \ F o r m u l a < / K e y > < / D i a g r a m O b j e c t K e y > < D i a g r a m O b j e c t K e y > < K e y > M e a s u r e s \ S u m   o f   A u g   2 \ T a g I n f o \ V a l u e < / K e y > < / D i a g r a m O b j e c t K e y > < D i a g r a m O b j e c t K e y > < K e y > M e a s u r e s \ S u m   o f   S e p   2 < / K e y > < / D i a g r a m O b j e c t K e y > < D i a g r a m O b j e c t K e y > < K e y > M e a s u r e s \ S u m   o f   S e p   2 \ T a g I n f o \ F o r m u l a < / K e y > < / D i a g r a m O b j e c t K e y > < D i a g r a m O b j e c t K e y > < K e y > M e a s u r e s \ S u m   o f   S e p   2 \ T a g I n f o \ V a l u e < / K e y > < / D i a g r a m O b j e c t K e y > < D i a g r a m O b j e c t K e y > < K e y > M e a s u r e s \ S u m   o f   O c t   2 < / K e y > < / D i a g r a m O b j e c t K e y > < D i a g r a m O b j e c t K e y > < K e y > M e a s u r e s \ S u m   o f   O c t   2 \ T a g I n f o \ F o r m u l a < / K e y > < / D i a g r a m O b j e c t K e y > < D i a g r a m O b j e c t K e y > < K e y > M e a s u r e s \ S u m   o f   O c t   2 \ T a g I n f o \ V a l u e < / K e y > < / D i a g r a m O b j e c t K e y > < D i a g r a m O b j e c t K e y > < K e y > M e a s u r e s \ S u m   o f   N o v   2 < / K e y > < / D i a g r a m O b j e c t K e y > < D i a g r a m O b j e c t K e y > < K e y > M e a s u r e s \ S u m   o f   N o v   2 \ T a g I n f o \ F o r m u l a < / K e y > < / D i a g r a m O b j e c t K e y > < D i a g r a m O b j e c t K e y > < K e y > M e a s u r e s \ S u m   o f   N o v   2 \ T a g I n f o \ V a l u e < / K e y > < / D i a g r a m O b j e c t K e y > < D i a g r a m O b j e c t K e y > < K e y > M e a s u r e s \ S u m   o f   D e c   2 < / K e y > < / D i a g r a m O b j e c t K e y > < D i a g r a m O b j e c t K e y > < K e y > M e a s u r e s \ S u m   o f   D e c   2 \ T a g I n f o \ F o r m u l a < / K e y > < / D i a g r a m O b j e c t K e y > < D i a g r a m O b j e c t K e y > < K e y > M e a s u r e s \ S u m   o f   D e c   2 \ T a g I n f o \ V a l u e < / K e y > < / D i a g r a m O b j e c t K e y > < D i a g r a m O b j e c t K e y > < K e y > C o l u m n s \ A d m i n < / K e y > < / D i a g r a m O b j e c t K e y > < D i a g r a m O b j e c t K e y > < K e y > C o l u m n s \ J a n < / K e y > < / D i a g r a m O b j e c t K e y > < D i a g r a m O b j e c t K e y > < K e y > C o l u m n s \ F e b < / K e y > < / D i a g r a m O b j e c t K e y > < D i a g r a m O b j e c t K e y > < K e y > C o l u m n s \ M a r < / K e y > < / D i a g r a m O b j e c t K e y > < D i a g r a m O b j e c t K e y > < K e y > C o l u m n s \ A p r < / K e y > < / D i a g r a m O b j e c t K e y > < D i a g r a m O b j e c t K e y > < K e y > C o l u m n s \ M a y < / K e y > < / D i a g r a m O b j e c t K e y > < D i a g r a m O b j e c t K e y > < K e y > C o l u m n s \ J u n < / K e y > < / D i a g r a m O b j e c t K e y > < D i a g r a m O b j e c t K e y > < K e y > C o l u m n s \ J u l < / K e y > < / D i a g r a m O b j e c t K e y > < D i a g r a m O b j e c t K e y > < K e y > C o l u m n s \ A u g < / K e y > < / D i a g r a m O b j e c t K e y > < D i a g r a m O b j e c t K e y > < K e y > C o l u m n s \ S e p < / K e y > < / D i a g r a m O b j e c t K e y > < D i a g r a m O b j e c t K e y > < K e y > C o l u m n s \ O c t < / K e y > < / D i a g r a m O b j e c t K e y > < D i a g r a m O b j e c t K e y > < K e y > C o l u m n s \ N o v < / K e y > < / D i a g r a m O b j e c t K e y > < D i a g r a m O b j e c t K e y > < K e y > C o l u m n s \ D e c < / K e y > < / D i a g r a m O b j e c t K e y > < D i a g r a m O b j e c t K e y > < K e y > L i n k s \ & l t ; C o l u m n s \ S u m   o f   J a n   2 & g t ; - & l t ; M e a s u r e s \ J a n & g t ; < / K e y > < / D i a g r a m O b j e c t K e y > < D i a g r a m O b j e c t K e y > < K e y > L i n k s \ & l t ; C o l u m n s \ S u m   o f   J a n   2 & g t ; - & l t ; M e a s u r e s \ J a n & g t ; \ C O L U M N < / K e y > < / D i a g r a m O b j e c t K e y > < D i a g r a m O b j e c t K e y > < K e y > L i n k s \ & l t ; C o l u m n s \ S u m   o f   J a n   2 & g t ; - & l t ; M e a s u r e s \ J a n & g t ; \ M E A S U R E < / K e y > < / D i a g r a m O b j e c t K e y > < D i a g r a m O b j e c t K e y > < K e y > L i n k s \ & l t ; C o l u m n s \ S u m   o f   F e b   2 & g t ; - & l t ; M e a s u r e s \ F e b & g t ; < / K e y > < / D i a g r a m O b j e c t K e y > < D i a g r a m O b j e c t K e y > < K e y > L i n k s \ & l t ; C o l u m n s \ S u m   o f   F e b   2 & g t ; - & l t ; M e a s u r e s \ F e b & g t ; \ C O L U M N < / K e y > < / D i a g r a m O b j e c t K e y > < D i a g r a m O b j e c t K e y > < K e y > L i n k s \ & l t ; C o l u m n s \ S u m   o f   F e b   2 & g t ; - & l t ; M e a s u r e s \ F e b & g t ; \ M E A S U R E < / K e y > < / D i a g r a m O b j e c t K e y > < D i a g r a m O b j e c t K e y > < K e y > L i n k s \ & l t ; C o l u m n s \ S u m   o f   M a r   2 & g t ; - & l t ; M e a s u r e s \ M a r & g t ; < / K e y > < / D i a g r a m O b j e c t K e y > < D i a g r a m O b j e c t K e y > < K e y > L i n k s \ & l t ; C o l u m n s \ S u m   o f   M a r   2 & g t ; - & l t ; M e a s u r e s \ M a r & g t ; \ C O L U M N < / K e y > < / D i a g r a m O b j e c t K e y > < D i a g r a m O b j e c t K e y > < K e y > L i n k s \ & l t ; C o l u m n s \ S u m   o f   M a r   2 & g t ; - & l t ; M e a s u r e s \ M a r & g t ; \ M E A S U R E < / K e y > < / D i a g r a m O b j e c t K e y > < D i a g r a m O b j e c t K e y > < K e y > L i n k s \ & l t ; C o l u m n s \ S u m   o f   A p r   2 & g t ; - & l t ; M e a s u r e s \ A p r & g t ; < / K e y > < / D i a g r a m O b j e c t K e y > < D i a g r a m O b j e c t K e y > < K e y > L i n k s \ & l t ; C o l u m n s \ S u m   o f   A p r   2 & g t ; - & l t ; M e a s u r e s \ A p r & g t ; \ C O L U M N < / K e y > < / D i a g r a m O b j e c t K e y > < D i a g r a m O b j e c t K e y > < K e y > L i n k s \ & l t ; C o l u m n s \ S u m   o f   A p r   2 & g t ; - & l t ; M e a s u r e s \ A p r & g t ; \ M E A S U R E < / K e y > < / D i a g r a m O b j e c t K e y > < D i a g r a m O b j e c t K e y > < K e y > L i n k s \ & l t ; C o l u m n s \ S u m   o f   M a y   2 & g t ; - & l t ; M e a s u r e s \ M a y & g t ; < / K e y > < / D i a g r a m O b j e c t K e y > < D i a g r a m O b j e c t K e y > < K e y > L i n k s \ & l t ; C o l u m n s \ S u m   o f   M a y   2 & g t ; - & l t ; M e a s u r e s \ M a y & g t ; \ C O L U M N < / K e y > < / D i a g r a m O b j e c t K e y > < D i a g r a m O b j e c t K e y > < K e y > L i n k s \ & l t ; C o l u m n s \ S u m   o f   M a y   2 & g t ; - & l t ; M e a s u r e s \ M a y & g t ; \ M E A S U R E < / K e y > < / D i a g r a m O b j e c t K e y > < D i a g r a m O b j e c t K e y > < K e y > L i n k s \ & l t ; C o l u m n s \ S u m   o f   J u n   2 & g t ; - & l t ; M e a s u r e s \ J u n & g t ; < / K e y > < / D i a g r a m O b j e c t K e y > < D i a g r a m O b j e c t K e y > < K e y > L i n k s \ & l t ; C o l u m n s \ S u m   o f   J u n   2 & g t ; - & l t ; M e a s u r e s \ J u n & g t ; \ C O L U M N < / K e y > < / D i a g r a m O b j e c t K e y > < D i a g r a m O b j e c t K e y > < K e y > L i n k s \ & l t ; C o l u m n s \ S u m   o f   J u n   2 & g t ; - & l t ; M e a s u r e s \ J u n & g t ; \ M E A S U R E < / K e y > < / D i a g r a m O b j e c t K e y > < D i a g r a m O b j e c t K e y > < K e y > L i n k s \ & l t ; C o l u m n s \ S u m   o f   J u l   2 & g t ; - & l t ; M e a s u r e s \ J u l & g t ; < / K e y > < / D i a g r a m O b j e c t K e y > < D i a g r a m O b j e c t K e y > < K e y > L i n k s \ & l t ; C o l u m n s \ S u m   o f   J u l   2 & g t ; - & l t ; M e a s u r e s \ J u l & g t ; \ C O L U M N < / K e y > < / D i a g r a m O b j e c t K e y > < D i a g r a m O b j e c t K e y > < K e y > L i n k s \ & l t ; C o l u m n s \ S u m   o f   J u l   2 & g t ; - & l t ; M e a s u r e s \ J u l & g t ; \ M E A S U R E < / K e y > < / D i a g r a m O b j e c t K e y > < D i a g r a m O b j e c t K e y > < K e y > L i n k s \ & l t ; C o l u m n s \ S u m   o f   A u g   2 & g t ; - & l t ; M e a s u r e s \ A u g & g t ; < / K e y > < / D i a g r a m O b j e c t K e y > < D i a g r a m O b j e c t K e y > < K e y > L i n k s \ & l t ; C o l u m n s \ S u m   o f   A u g   2 & g t ; - & l t ; M e a s u r e s \ A u g & g t ; \ C O L U M N < / K e y > < / D i a g r a m O b j e c t K e y > < D i a g r a m O b j e c t K e y > < K e y > L i n k s \ & l t ; C o l u m n s \ S u m   o f   A u g   2 & g t ; - & l t ; M e a s u r e s \ A u g & g t ; \ M E A S U R E < / K e y > < / D i a g r a m O b j e c t K e y > < D i a g r a m O b j e c t K e y > < K e y > L i n k s \ & l t ; C o l u m n s \ S u m   o f   S e p   2 & g t ; - & l t ; M e a s u r e s \ S e p & g t ; < / K e y > < / D i a g r a m O b j e c t K e y > < D i a g r a m O b j e c t K e y > < K e y > L i n k s \ & l t ; C o l u m n s \ S u m   o f   S e p   2 & g t ; - & l t ; M e a s u r e s \ S e p & g t ; \ C O L U M N < / K e y > < / D i a g r a m O b j e c t K e y > < D i a g r a m O b j e c t K e y > < K e y > L i n k s \ & l t ; C o l u m n s \ S u m   o f   S e p   2 & g t ; - & l t ; M e a s u r e s \ S e p & g t ; \ M E A S U R E < / K e y > < / D i a g r a m O b j e c t K e y > < D i a g r a m O b j e c t K e y > < K e y > L i n k s \ & l t ; C o l u m n s \ S u m   o f   O c t   2 & g t ; - & l t ; M e a s u r e s \ O c t & g t ; < / K e y > < / D i a g r a m O b j e c t K e y > < D i a g r a m O b j e c t K e y > < K e y > L i n k s \ & l t ; C o l u m n s \ S u m   o f   O c t   2 & g t ; - & l t ; M e a s u r e s \ O c t & g t ; \ C O L U M N < / K e y > < / D i a g r a m O b j e c t K e y > < D i a g r a m O b j e c t K e y > < K e y > L i n k s \ & l t ; C o l u m n s \ S u m   o f   O c t   2 & g t ; - & l t ; M e a s u r e s \ O c t & g t ; \ M E A S U R E < / K e y > < / D i a g r a m O b j e c t K e y > < D i a g r a m O b j e c t K e y > < K e y > L i n k s \ & l t ; C o l u m n s \ S u m   o f   N o v   2 & g t ; - & l t ; M e a s u r e s \ N o v & g t ; < / K e y > < / D i a g r a m O b j e c t K e y > < D i a g r a m O b j e c t K e y > < K e y > L i n k s \ & l t ; C o l u m n s \ S u m   o f   N o v   2 & g t ; - & l t ; M e a s u r e s \ N o v & g t ; \ C O L U M N < / K e y > < / D i a g r a m O b j e c t K e y > < D i a g r a m O b j e c t K e y > < K e y > L i n k s \ & l t ; C o l u m n s \ S u m   o f   N o v   2 & g t ; - & l t ; M e a s u r e s \ N o v & g t ; \ M E A S U R E < / K e y > < / D i a g r a m O b j e c t K e y > < D i a g r a m O b j e c t K e y > < K e y > L i n k s \ & l t ; C o l u m n s \ S u m   o f   D e c   2 & g t ; - & l t ; M e a s u r e s \ D e c & g t ; < / K e y > < / D i a g r a m O b j e c t K e y > < D i a g r a m O b j e c t K e y > < K e y > L i n k s \ & l t ; C o l u m n s \ S u m   o f   D e c   2 & g t ; - & l t ; M e a s u r e s \ D e c & g t ; \ C O L U M N < / K e y > < / D i a g r a m O b j e c t K e y > < D i a g r a m O b j e c t K e y > < K e y > L i n k s \ & l t ; C o l u m n s \ S u m   o f   D e c   2 & g t ; - & l t ; M e a s u r e s \ D e c & g t ; \ M E A S U R E 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 4 < / F o c u s C o l u m n > < F o c u s R o w > 4 < / F o c u s R o w > < S e l e c t i o n E n d C o l u m n > 4 < / S e l e c t i o n E n d C o l u m n > < S e l e c t i o n E n d R o w > 4 < / S e l e c t i o n E n d R o w > < S e l e c t i o n S t a r t C o l u m n > 4 < / S e l e c t i o n S t a r t C o l u m n > < S e l e c t i o n S t a r t R o w > 4 < / 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 J a n   2 < / K e y > < / a : K e y > < a : V a l u e   i : t y p e = " M e a s u r e G r i d N o d e V i e w S t a t e " > < C o l u m n > 1 < / C o l u m n > < L a y e d O u t > t r u e < / L a y e d O u t > < W a s U I I n v i s i b l e > t r u e < / W a s U I I n v i s i b l e > < / a : V a l u e > < / a : K e y V a l u e O f D i a g r a m O b j e c t K e y a n y T y p e z b w N T n L X > < a : K e y V a l u e O f D i a g r a m O b j e c t K e y a n y T y p e z b w N T n L X > < a : K e y > < K e y > M e a s u r e s \ S u m   o f   J a n   2 \ T a g I n f o \ F o r m u l a < / K e y > < / a : K e y > < a : V a l u e   i : t y p e = " M e a s u r e G r i d V i e w S t a t e I D i a g r a m T a g A d d i t i o n a l I n f o " / > < / a : K e y V a l u e O f D i a g r a m O b j e c t K e y a n y T y p e z b w N T n L X > < a : K e y V a l u e O f D i a g r a m O b j e c t K e y a n y T y p e z b w N T n L X > < a : K e y > < K e y > M e a s u r e s \ S u m   o f   J a n   2 \ T a g I n f o \ V a l u e < / K e y > < / a : K e y > < a : V a l u e   i : t y p e = " M e a s u r e G r i d V i e w S t a t e I D i a g r a m T a g A d d i t i o n a l I n f o " / > < / a : K e y V a l u e O f D i a g r a m O b j e c t K e y a n y T y p e z b w N T n L X > < a : K e y V a l u e O f D i a g r a m O b j e c t K e y a n y T y p e z b w N T n L X > < a : K e y > < K e y > M e a s u r e s \ S u m   o f   F e b   2 < / K e y > < / a : K e y > < a : V a l u e   i : t y p e = " M e a s u r e G r i d N o d e V i e w S t a t e " > < C o l u m n > 2 < / C o l u m n > < L a y e d O u t > t r u e < / L a y e d O u t > < W a s U I I n v i s i b l e > t r u e < / W a s U I I n v i s i b l e > < / a : V a l u e > < / a : K e y V a l u e O f D i a g r a m O b j e c t K e y a n y T y p e z b w N T n L X > < a : K e y V a l u e O f D i a g r a m O b j e c t K e y a n y T y p e z b w N T n L X > < a : K e y > < K e y > M e a s u r e s \ S u m   o f   F e b   2 \ T a g I n f o \ F o r m u l a < / K e y > < / a : K e y > < a : V a l u e   i : t y p e = " M e a s u r e G r i d V i e w S t a t e I D i a g r a m T a g A d d i t i o n a l I n f o " / > < / a : K e y V a l u e O f D i a g r a m O b j e c t K e y a n y T y p e z b w N T n L X > < a : K e y V a l u e O f D i a g r a m O b j e c t K e y a n y T y p e z b w N T n L X > < a : K e y > < K e y > M e a s u r e s \ S u m   o f   F e b   2 \ T a g I n f o \ V a l u e < / K e y > < / a : K e y > < a : V a l u e   i : t y p e = " M e a s u r e G r i d V i e w S t a t e I D i a g r a m T a g A d d i t i o n a l I n f o " / > < / a : K e y V a l u e O f D i a g r a m O b j e c t K e y a n y T y p e z b w N T n L X > < a : K e y V a l u e O f D i a g r a m O b j e c t K e y a n y T y p e z b w N T n L X > < a : K e y > < K e y > M e a s u r e s \ S u m   o f   M a r   2 < / K e y > < / a : K e y > < a : V a l u e   i : t y p e = " M e a s u r e G r i d N o d e V i e w S t a t e " > < C o l u m n > 3 < / C o l u m n > < L a y e d O u t > t r u e < / L a y e d O u t > < W a s U I I n v i s i b l e > t r u e < / W a s U I I n v i s i b l e > < / a : V a l u e > < / a : K e y V a l u e O f D i a g r a m O b j e c t K e y a n y T y p e z b w N T n L X > < a : K e y V a l u e O f D i a g r a m O b j e c t K e y a n y T y p e z b w N T n L X > < a : K e y > < K e y > M e a s u r e s \ S u m   o f   M a r   2 \ T a g I n f o \ F o r m u l a < / K e y > < / a : K e y > < a : V a l u e   i : t y p e = " M e a s u r e G r i d V i e w S t a t e I D i a g r a m T a g A d d i t i o n a l I n f o " / > < / a : K e y V a l u e O f D i a g r a m O b j e c t K e y a n y T y p e z b w N T n L X > < a : K e y V a l u e O f D i a g r a m O b j e c t K e y a n y T y p e z b w N T n L X > < a : K e y > < K e y > M e a s u r e s \ S u m   o f   M a r   2 \ T a g I n f o \ V a l u e < / K e y > < / a : K e y > < a : V a l u e   i : t y p e = " M e a s u r e G r i d V i e w S t a t e I D i a g r a m T a g A d d i t i o n a l I n f o " / > < / a : K e y V a l u e O f D i a g r a m O b j e c t K e y a n y T y p e z b w N T n L X > < a : K e y V a l u e O f D i a g r a m O b j e c t K e y a n y T y p e z b w N T n L X > < a : K e y > < K e y > M e a s u r e s \ S u m   o f   A p r   2 < / K e y > < / a : K e y > < a : V a l u e   i : t y p e = " M e a s u r e G r i d N o d e V i e w S t a t e " > < C o l u m n > 4 < / C o l u m n > < L a y e d O u t > t r u e < / L a y e d O u t > < W a s U I I n v i s i b l e > t r u e < / W a s U I I n v i s i b l e > < / a : V a l u e > < / a : K e y V a l u e O f D i a g r a m O b j e c t K e y a n y T y p e z b w N T n L X > < a : K e y V a l u e O f D i a g r a m O b j e c t K e y a n y T y p e z b w N T n L X > < a : K e y > < K e y > M e a s u r e s \ S u m   o f   A p r   2 \ T a g I n f o \ F o r m u l a < / K e y > < / a : K e y > < a : V a l u e   i : t y p e = " M e a s u r e G r i d V i e w S t a t e I D i a g r a m T a g A d d i t i o n a l I n f o " / > < / a : K e y V a l u e O f D i a g r a m O b j e c t K e y a n y T y p e z b w N T n L X > < a : K e y V a l u e O f D i a g r a m O b j e c t K e y a n y T y p e z b w N T n L X > < a : K e y > < K e y > M e a s u r e s \ S u m   o f   A p r   2 \ T a g I n f o \ V a l u e < / K e y > < / a : K e y > < a : V a l u e   i : t y p e = " M e a s u r e G r i d V i e w S t a t e I D i a g r a m T a g A d d i t i o n a l I n f o " / > < / a : K e y V a l u e O f D i a g r a m O b j e c t K e y a n y T y p e z b w N T n L X > < a : K e y V a l u e O f D i a g r a m O b j e c t K e y a n y T y p e z b w N T n L X > < a : K e y > < K e y > M e a s u r e s \ S u m   o f   M a y   2 < / K e y > < / a : K e y > < a : V a l u e   i : t y p e = " M e a s u r e G r i d N o d e V i e w S t a t e " > < C o l u m n > 5 < / C o l u m n > < L a y e d O u t > t r u e < / L a y e d O u t > < W a s U I I n v i s i b l e > t r u e < / W a s U I I n v i s i b l e > < / a : V a l u e > < / a : K e y V a l u e O f D i a g r a m O b j e c t K e y a n y T y p e z b w N T n L X > < a : K e y V a l u e O f D i a g r a m O b j e c t K e y a n y T y p e z b w N T n L X > < a : K e y > < K e y > M e a s u r e s \ S u m   o f   M a y   2 \ T a g I n f o \ F o r m u l a < / K e y > < / a : K e y > < a : V a l u e   i : t y p e = " M e a s u r e G r i d V i e w S t a t e I D i a g r a m T a g A d d i t i o n a l I n f o " / > < / a : K e y V a l u e O f D i a g r a m O b j e c t K e y a n y T y p e z b w N T n L X > < a : K e y V a l u e O f D i a g r a m O b j e c t K e y a n y T y p e z b w N T n L X > < a : K e y > < K e y > M e a s u r e s \ S u m   o f   M a y   2 \ T a g I n f o \ V a l u e < / K e y > < / a : K e y > < a : V a l u e   i : t y p e = " M e a s u r e G r i d V i e w S t a t e I D i a g r a m T a g A d d i t i o n a l I n f o " / > < / a : K e y V a l u e O f D i a g r a m O b j e c t K e y a n y T y p e z b w N T n L X > < a : K e y V a l u e O f D i a g r a m O b j e c t K e y a n y T y p e z b w N T n L X > < a : K e y > < K e y > M e a s u r e s \ S u m   o f   J u n   2 < / K e y > < / a : K e y > < a : V a l u e   i : t y p e = " M e a s u r e G r i d N o d e V i e w S t a t e " > < C o l u m n > 6 < / C o l u m n > < L a y e d O u t > t r u e < / L a y e d O u t > < W a s U I I n v i s i b l e > t r u e < / W a s U I I n v i s i b l e > < / a : V a l u e > < / a : K e y V a l u e O f D i a g r a m O b j e c t K e y a n y T y p e z b w N T n L X > < a : K e y V a l u e O f D i a g r a m O b j e c t K e y a n y T y p e z b w N T n L X > < a : K e y > < K e y > M e a s u r e s \ S u m   o f   J u n   2 \ T a g I n f o \ F o r m u l a < / K e y > < / a : K e y > < a : V a l u e   i : t y p e = " M e a s u r e G r i d V i e w S t a t e I D i a g r a m T a g A d d i t i o n a l I n f o " / > < / a : K e y V a l u e O f D i a g r a m O b j e c t K e y a n y T y p e z b w N T n L X > < a : K e y V a l u e O f D i a g r a m O b j e c t K e y a n y T y p e z b w N T n L X > < a : K e y > < K e y > M e a s u r e s \ S u m   o f   J u n   2 \ T a g I n f o \ V a l u e < / K e y > < / a : K e y > < a : V a l u e   i : t y p e = " M e a s u r e G r i d V i e w S t a t e I D i a g r a m T a g A d d i t i o n a l I n f o " / > < / a : K e y V a l u e O f D i a g r a m O b j e c t K e y a n y T y p e z b w N T n L X > < a : K e y V a l u e O f D i a g r a m O b j e c t K e y a n y T y p e z b w N T n L X > < a : K e y > < K e y > M e a s u r e s \ S u m   o f   J u l   2 < / K e y > < / a : K e y > < a : V a l u e   i : t y p e = " M e a s u r e G r i d N o d e V i e w S t a t e " > < C o l u m n > 7 < / C o l u m n > < L a y e d O u t > t r u e < / L a y e d O u t > < W a s U I I n v i s i b l e > t r u e < / W a s U I I n v i s i b l e > < / a : V a l u e > < / a : K e y V a l u e O f D i a g r a m O b j e c t K e y a n y T y p e z b w N T n L X > < a : K e y V a l u e O f D i a g r a m O b j e c t K e y a n y T y p e z b w N T n L X > < a : K e y > < K e y > M e a s u r e s \ S u m   o f   J u l   2 \ T a g I n f o \ F o r m u l a < / K e y > < / a : K e y > < a : V a l u e   i : t y p e = " M e a s u r e G r i d V i e w S t a t e I D i a g r a m T a g A d d i t i o n a l I n f o " / > < / a : K e y V a l u e O f D i a g r a m O b j e c t K e y a n y T y p e z b w N T n L X > < a : K e y V a l u e O f D i a g r a m O b j e c t K e y a n y T y p e z b w N T n L X > < a : K e y > < K e y > M e a s u r e s \ S u m   o f   J u l   2 \ T a g I n f o \ V a l u e < / K e y > < / a : K e y > < a : V a l u e   i : t y p e = " M e a s u r e G r i d V i e w S t a t e I D i a g r a m T a g A d d i t i o n a l I n f o " / > < / a : K e y V a l u e O f D i a g r a m O b j e c t K e y a n y T y p e z b w N T n L X > < a : K e y V a l u e O f D i a g r a m O b j e c t K e y a n y T y p e z b w N T n L X > < a : K e y > < K e y > M e a s u r e s \ S u m   o f   A u g   2 < / K e y > < / a : K e y > < a : V a l u e   i : t y p e = " M e a s u r e G r i d N o d e V i e w S t a t e " > < C o l u m n > 8 < / C o l u m n > < L a y e d O u t > t r u e < / L a y e d O u t > < W a s U I I n v i s i b l e > t r u e < / W a s U I I n v i s i b l e > < / a : V a l u e > < / a : K e y V a l u e O f D i a g r a m O b j e c t K e y a n y T y p e z b w N T n L X > < a : K e y V a l u e O f D i a g r a m O b j e c t K e y a n y T y p e z b w N T n L X > < a : K e y > < K e y > M e a s u r e s \ S u m   o f   A u g   2 \ T a g I n f o \ F o r m u l a < / K e y > < / a : K e y > < a : V a l u e   i : t y p e = " M e a s u r e G r i d V i e w S t a t e I D i a g r a m T a g A d d i t i o n a l I n f o " / > < / a : K e y V a l u e O f D i a g r a m O b j e c t K e y a n y T y p e z b w N T n L X > < a : K e y V a l u e O f D i a g r a m O b j e c t K e y a n y T y p e z b w N T n L X > < a : K e y > < K e y > M e a s u r e s \ S u m   o f   A u g   2 \ T a g I n f o \ V a l u e < / K e y > < / a : K e y > < a : V a l u e   i : t y p e = " M e a s u r e G r i d V i e w S t a t e I D i a g r a m T a g A d d i t i o n a l I n f o " / > < / a : K e y V a l u e O f D i a g r a m O b j e c t K e y a n y T y p e z b w N T n L X > < a : K e y V a l u e O f D i a g r a m O b j e c t K e y a n y T y p e z b w N T n L X > < a : K e y > < K e y > M e a s u r e s \ S u m   o f   S e p   2 < / K e y > < / a : K e y > < a : V a l u e   i : t y p e = " M e a s u r e G r i d N o d e V i e w S t a t e " > < C o l u m n > 9 < / C o l u m n > < L a y e d O u t > t r u e < / L a y e d O u t > < W a s U I I n v i s i b l e > t r u e < / W a s U I I n v i s i b l e > < / a : V a l u e > < / a : K e y V a l u e O f D i a g r a m O b j e c t K e y a n y T y p e z b w N T n L X > < a : K e y V a l u e O f D i a g r a m O b j e c t K e y a n y T y p e z b w N T n L X > < a : K e y > < K e y > M e a s u r e s \ S u m   o f   S e p   2 \ T a g I n f o \ F o r m u l a < / K e y > < / a : K e y > < a : V a l u e   i : t y p e = " M e a s u r e G r i d V i e w S t a t e I D i a g r a m T a g A d d i t i o n a l I n f o " / > < / a : K e y V a l u e O f D i a g r a m O b j e c t K e y a n y T y p e z b w N T n L X > < a : K e y V a l u e O f D i a g r a m O b j e c t K e y a n y T y p e z b w N T n L X > < a : K e y > < K e y > M e a s u r e s \ S u m   o f   S e p   2 \ T a g I n f o \ V a l u e < / K e y > < / a : K e y > < a : V a l u e   i : t y p e = " M e a s u r e G r i d V i e w S t a t e I D i a g r a m T a g A d d i t i o n a l I n f o " / > < / a : K e y V a l u e O f D i a g r a m O b j e c t K e y a n y T y p e z b w N T n L X > < a : K e y V a l u e O f D i a g r a m O b j e c t K e y a n y T y p e z b w N T n L X > < a : K e y > < K e y > M e a s u r e s \ S u m   o f   O c t   2 < / K e y > < / a : K e y > < a : V a l u e   i : t y p e = " M e a s u r e G r i d N o d e V i e w S t a t e " > < C o l u m n > 1 0 < / C o l u m n > < L a y e d O u t > t r u e < / L a y e d O u t > < W a s U I I n v i s i b l e > t r u e < / W a s U I I n v i s i b l e > < / a : V a l u e > < / a : K e y V a l u e O f D i a g r a m O b j e c t K e y a n y T y p e z b w N T n L X > < a : K e y V a l u e O f D i a g r a m O b j e c t K e y a n y T y p e z b w N T n L X > < a : K e y > < K e y > M e a s u r e s \ S u m   o f   O c t   2 \ T a g I n f o \ F o r m u l a < / K e y > < / a : K e y > < a : V a l u e   i : t y p e = " M e a s u r e G r i d V i e w S t a t e I D i a g r a m T a g A d d i t i o n a l I n f o " / > < / a : K e y V a l u e O f D i a g r a m O b j e c t K e y a n y T y p e z b w N T n L X > < a : K e y V a l u e O f D i a g r a m O b j e c t K e y a n y T y p e z b w N T n L X > < a : K e y > < K e y > M e a s u r e s \ S u m   o f   O c t   2 \ T a g I n f o \ V a l u e < / K e y > < / a : K e y > < a : V a l u e   i : t y p e = " M e a s u r e G r i d V i e w S t a t e I D i a g r a m T a g A d d i t i o n a l I n f o " / > < / a : K e y V a l u e O f D i a g r a m O b j e c t K e y a n y T y p e z b w N T n L X > < a : K e y V a l u e O f D i a g r a m O b j e c t K e y a n y T y p e z b w N T n L X > < a : K e y > < K e y > M e a s u r e s \ S u m   o f   N o v   2 < / K e y > < / a : K e y > < a : V a l u e   i : t y p e = " M e a s u r e G r i d N o d e V i e w S t a t e " > < C o l u m n > 1 1 < / C o l u m n > < L a y e d O u t > t r u e < / L a y e d O u t > < W a s U I I n v i s i b l e > t r u e < / W a s U I I n v i s i b l e > < / a : V a l u e > < / a : K e y V a l u e O f D i a g r a m O b j e c t K e y a n y T y p e z b w N T n L X > < a : K e y V a l u e O f D i a g r a m O b j e c t K e y a n y T y p e z b w N T n L X > < a : K e y > < K e y > M e a s u r e s \ S u m   o f   N o v   2 \ T a g I n f o \ F o r m u l a < / K e y > < / a : K e y > < a : V a l u e   i : t y p e = " M e a s u r e G r i d V i e w S t a t e I D i a g r a m T a g A d d i t i o n a l I n f o " / > < / a : K e y V a l u e O f D i a g r a m O b j e c t K e y a n y T y p e z b w N T n L X > < a : K e y V a l u e O f D i a g r a m O b j e c t K e y a n y T y p e z b w N T n L X > < a : K e y > < K e y > M e a s u r e s \ S u m   o f   N o v   2 \ T a g I n f o \ V a l u e < / K e y > < / a : K e y > < a : V a l u e   i : t y p e = " M e a s u r e G r i d V i e w S t a t e I D i a g r a m T a g A d d i t i o n a l I n f o " / > < / a : K e y V a l u e O f D i a g r a m O b j e c t K e y a n y T y p e z b w N T n L X > < a : K e y V a l u e O f D i a g r a m O b j e c t K e y a n y T y p e z b w N T n L X > < a : K e y > < K e y > M e a s u r e s \ S u m   o f   D e c   2 < / K e y > < / a : K e y > < a : V a l u e   i : t y p e = " M e a s u r e G r i d N o d e V i e w S t a t e " > < C o l u m n > 1 2 < / C o l u m n > < L a y e d O u t > t r u e < / L a y e d O u t > < W a s U I I n v i s i b l e > t r u e < / W a s U I I n v i s i b l e > < / a : V a l u e > < / a : K e y V a l u e O f D i a g r a m O b j e c t K e y a n y T y p e z b w N T n L X > < a : K e y V a l u e O f D i a g r a m O b j e c t K e y a n y T y p e z b w N T n L X > < a : K e y > < K e y > M e a s u r e s \ S u m   o f   D e c   2 \ T a g I n f o \ F o r m u l a < / K e y > < / a : K e y > < a : V a l u e   i : t y p e = " M e a s u r e G r i d V i e w S t a t e I D i a g r a m T a g A d d i t i o n a l I n f o " / > < / a : K e y V a l u e O f D i a g r a m O b j e c t K e y a n y T y p e z b w N T n L X > < a : K e y V a l u e O f D i a g r a m O b j e c t K e y a n y T y p e z b w N T n L X > < a : K e y > < K e y > M e a s u r e s \ S u m   o f   D e c   2 \ T a g I n f o \ V a l u e < / K e y > < / a : K e y > < a : V a l u e   i : t y p e = " M e a s u r e G r i d V i e w S t a t e I D i a g r a m T a g A d d i t i o n a l I n f o " / > < / a : K e y V a l u e O f D i a g r a m O b j e c t K e y a n y T y p e z b w N T n L X > < a : K e y V a l u e O f D i a g r a m O b j e c t K e y a n y T y p e z b w N T n L X > < a : K e y > < K e y > C o l u m n s \ A d m i n < / K e y > < / a : K e y > < a : V a l u e   i : t y p e = " M e a s u r e G r i d N o d e V i e w S t a t e " > < L a y e d O u t > t r u e < / L a y e d O u t > < / a : V a l u e > < / a : K e y V a l u e O f D i a g r a m O b j e c t K e y a n y T y p e z b w N T n L X > < a : K e y V a l u e O f D i a g r a m O b j e c t K e y a n y T y p e z b w N T n L X > < a : K e y > < K e y > C o l u m n s \ J a n < / K e y > < / a : K e y > < a : V a l u e   i : t y p e = " M e a s u r e G r i d N o d e V i e w S t a t e " > < C o l u m n > 1 < / C o l u m n > < L a y e d O u t > t r u e < / L a y e d O u t > < / a : V a l u e > < / a : K e y V a l u e O f D i a g r a m O b j e c t K e y a n y T y p e z b w N T n L X > < a : K e y V a l u e O f D i a g r a m O b j e c t K e y a n y T y p e z b w N T n L X > < a : K e y > < K e y > C o l u m n s \ F e b < / K e y > < / a : K e y > < a : V a l u e   i : t y p e = " M e a s u r e G r i d N o d e V i e w S t a t e " > < C o l u m n > 2 < / C o l u m n > < L a y e d O u t > t r u e < / L a y e d O u t > < / a : V a l u e > < / a : K e y V a l u e O f D i a g r a m O b j e c t K e y a n y T y p e z b w N T n L X > < a : K e y V a l u e O f D i a g r a m O b j e c t K e y a n y T y p e z b w N T n L X > < a : K e y > < K e y > C o l u m n s \ M a r < / K e y > < / a : K e y > < a : V a l u e   i : t y p e = " M e a s u r e G r i d N o d e V i e w S t a t e " > < C o l u m n > 3 < / C o l u m n > < L a y e d O u t > t r u e < / L a y e d O u t > < / a : V a l u e > < / a : K e y V a l u e O f D i a g r a m O b j e c t K e y a n y T y p e z b w N T n L X > < a : K e y V a l u e O f D i a g r a m O b j e c t K e y a n y T y p e z b w N T n L X > < a : K e y > < K e y > C o l u m n s \ A p r < / K e y > < / a : K e y > < a : V a l u e   i : t y p e = " M e a s u r e G r i d N o d e V i e w S t a t e " > < C o l u m n > 4 < / C o l u m n > < L a y e d O u t > t r u e < / L a y e d O u t > < / a : V a l u e > < / a : K e y V a l u e O f D i a g r a m O b j e c t K e y a n y T y p e z b w N T n L X > < a : K e y V a l u e O f D i a g r a m O b j e c t K e y a n y T y p e z b w N T n L X > < a : K e y > < K e y > C o l u m n s \ M a y < / K e y > < / a : K e y > < a : V a l u e   i : t y p e = " M e a s u r e G r i d N o d e V i e w S t a t e " > < C o l u m n > 5 < / C o l u m n > < L a y e d O u t > t r u e < / L a y e d O u t > < / a : V a l u e > < / a : K e y V a l u e O f D i a g r a m O b j e c t K e y a n y T y p e z b w N T n L X > < a : K e y V a l u e O f D i a g r a m O b j e c t K e y a n y T y p e z b w N T n L X > < a : K e y > < K e y > C o l u m n s \ J u n < / K e y > < / a : K e y > < a : V a l u e   i : t y p e = " M e a s u r e G r i d N o d e V i e w S t a t e " > < C o l u m n > 6 < / C o l u m n > < L a y e d O u t > t r u e < / L a y e d O u t > < / a : V a l u e > < / a : K e y V a l u e O f D i a g r a m O b j e c t K e y a n y T y p e z b w N T n L X > < a : K e y V a l u e O f D i a g r a m O b j e c t K e y a n y T y p e z b w N T n L X > < a : K e y > < K e y > C o l u m n s \ J u l < / K e y > < / a : K e y > < a : V a l u e   i : t y p e = " M e a s u r e G r i d N o d e V i e w S t a t e " > < C o l u m n > 7 < / C o l u m n > < L a y e d O u t > t r u e < / L a y e d O u t > < / a : V a l u e > < / a : K e y V a l u e O f D i a g r a m O b j e c t K e y a n y T y p e z b w N T n L X > < a : K e y V a l u e O f D i a g r a m O b j e c t K e y a n y T y p e z b w N T n L X > < a : K e y > < K e y > C o l u m n s \ A u g < / K e y > < / a : K e y > < a : V a l u e   i : t y p e = " M e a s u r e G r i d N o d e V i e w S t a t e " > < C o l u m n > 8 < / C o l u m n > < L a y e d O u t > t r u e < / L a y e d O u t > < / a : V a l u e > < / a : K e y V a l u e O f D i a g r a m O b j e c t K e y a n y T y p e z b w N T n L X > < a : K e y V a l u e O f D i a g r a m O b j e c t K e y a n y T y p e z b w N T n L X > < a : K e y > < K e y > C o l u m n s \ S e p < / K e y > < / a : K e y > < a : V a l u e   i : t y p e = " M e a s u r e G r i d N o d e V i e w S t a t e " > < C o l u m n > 9 < / C o l u m n > < L a y e d O u t > t r u e < / L a y e d O u t > < / a : V a l u e > < / a : K e y V a l u e O f D i a g r a m O b j e c t K e y a n y T y p e z b w N T n L X > < a : K e y V a l u e O f D i a g r a m O b j e c t K e y a n y T y p e z b w N T n L X > < a : K e y > < K e y > C o l u m n s \ O c t < / K e y > < / a : K e y > < a : V a l u e   i : t y p e = " M e a s u r e G r i d N o d e V i e w S t a t e " > < C o l u m n > 1 0 < / C o l u m n > < L a y e d O u t > t r u e < / L a y e d O u t > < / a : V a l u e > < / a : K e y V a l u e O f D i a g r a m O b j e c t K e y a n y T y p e z b w N T n L X > < a : K e y V a l u e O f D i a g r a m O b j e c t K e y a n y T y p e z b w N T n L X > < a : K e y > < K e y > C o l u m n s \ N o v < / K e y > < / a : K e y > < a : V a l u e   i : t y p e = " M e a s u r e G r i d N o d e V i e w S t a t e " > < C o l u m n > 1 1 < / C o l u m n > < L a y e d O u t > t r u e < / L a y e d O u t > < / a : V a l u e > < / a : K e y V a l u e O f D i a g r a m O b j e c t K e y a n y T y p e z b w N T n L X > < a : K e y V a l u e O f D i a g r a m O b j e c t K e y a n y T y p e z b w N T n L X > < a : K e y > < K e y > C o l u m n s \ D e c < / K e y > < / a : K e y > < a : V a l u e   i : t y p e = " M e a s u r e G r i d N o d e V i e w S t a t e " > < C o l u m n > 1 2 < / C o l u m n > < L a y e d O u t > t r u e < / L a y e d O u t > < / a : V a l u e > < / a : K e y V a l u e O f D i a g r a m O b j e c t K e y a n y T y p e z b w N T n L X > < a : K e y V a l u e O f D i a g r a m O b j e c t K e y a n y T y p e z b w N T n L X > < a : K e y > < K e y > L i n k s \ & l t ; C o l u m n s \ S u m   o f   J a n   2 & g t ; - & l t ; M e a s u r e s \ J a n & g t ; < / K e y > < / a : K e y > < a : V a l u e   i : t y p e = " M e a s u r e G r i d V i e w S t a t e I D i a g r a m L i n k " / > < / a : K e y V a l u e O f D i a g r a m O b j e c t K e y a n y T y p e z b w N T n L X > < a : K e y V a l u e O f D i a g r a m O b j e c t K e y a n y T y p e z b w N T n L X > < a : K e y > < K e y > L i n k s \ & l t ; C o l u m n s \ S u m   o f   J a n   2 & g t ; - & l t ; M e a s u r e s \ J a n & g t ; \ C O L U M N < / K e y > < / a : K e y > < a : V a l u e   i : t y p e = " M e a s u r e G r i d V i e w S t a t e I D i a g r a m L i n k E n d p o i n t " / > < / a : K e y V a l u e O f D i a g r a m O b j e c t K e y a n y T y p e z b w N T n L X > < a : K e y V a l u e O f D i a g r a m O b j e c t K e y a n y T y p e z b w N T n L X > < a : K e y > < K e y > L i n k s \ & l t ; C o l u m n s \ S u m   o f   J a n   2 & g t ; - & l t ; M e a s u r e s \ J a n & g t ; \ M E A S U R E < / K e y > < / a : K e y > < a : V a l u e   i : t y p e = " M e a s u r e G r i d V i e w S t a t e I D i a g r a m L i n k E n d p o i n t " / > < / a : K e y V a l u e O f D i a g r a m O b j e c t K e y a n y T y p e z b w N T n L X > < a : K e y V a l u e O f D i a g r a m O b j e c t K e y a n y T y p e z b w N T n L X > < a : K e y > < K e y > L i n k s \ & l t ; C o l u m n s \ S u m   o f   F e b   2 & g t ; - & l t ; M e a s u r e s \ F e b & g t ; < / K e y > < / a : K e y > < a : V a l u e   i : t y p e = " M e a s u r e G r i d V i e w S t a t e I D i a g r a m L i n k " / > < / a : K e y V a l u e O f D i a g r a m O b j e c t K e y a n y T y p e z b w N T n L X > < a : K e y V a l u e O f D i a g r a m O b j e c t K e y a n y T y p e z b w N T n L X > < a : K e y > < K e y > L i n k s \ & l t ; C o l u m n s \ S u m   o f   F e b   2 & g t ; - & l t ; M e a s u r e s \ F e b & g t ; \ C O L U M N < / K e y > < / a : K e y > < a : V a l u e   i : t y p e = " M e a s u r e G r i d V i e w S t a t e I D i a g r a m L i n k E n d p o i n t " / > < / a : K e y V a l u e O f D i a g r a m O b j e c t K e y a n y T y p e z b w N T n L X > < a : K e y V a l u e O f D i a g r a m O b j e c t K e y a n y T y p e z b w N T n L X > < a : K e y > < K e y > L i n k s \ & l t ; C o l u m n s \ S u m   o f   F e b   2 & g t ; - & l t ; M e a s u r e s \ F e b & g t ; \ M E A S U R E < / K e y > < / a : K e y > < a : V a l u e   i : t y p e = " M e a s u r e G r i d V i e w S t a t e I D i a g r a m L i n k E n d p o i n t " / > < / a : K e y V a l u e O f D i a g r a m O b j e c t K e y a n y T y p e z b w N T n L X > < a : K e y V a l u e O f D i a g r a m O b j e c t K e y a n y T y p e z b w N T n L X > < a : K e y > < K e y > L i n k s \ & l t ; C o l u m n s \ S u m   o f   M a r   2 & g t ; - & l t ; M e a s u r e s \ M a r & g t ; < / K e y > < / a : K e y > < a : V a l u e   i : t y p e = " M e a s u r e G r i d V i e w S t a t e I D i a g r a m L i n k " / > < / a : K e y V a l u e O f D i a g r a m O b j e c t K e y a n y T y p e z b w N T n L X > < a : K e y V a l u e O f D i a g r a m O b j e c t K e y a n y T y p e z b w N T n L X > < a : K e y > < K e y > L i n k s \ & l t ; C o l u m n s \ S u m   o f   M a r   2 & g t ; - & l t ; M e a s u r e s \ M a r & g t ; \ C O L U M N < / K e y > < / a : K e y > < a : V a l u e   i : t y p e = " M e a s u r e G r i d V i e w S t a t e I D i a g r a m L i n k E n d p o i n t " / > < / a : K e y V a l u e O f D i a g r a m O b j e c t K e y a n y T y p e z b w N T n L X > < a : K e y V a l u e O f D i a g r a m O b j e c t K e y a n y T y p e z b w N T n L X > < a : K e y > < K e y > L i n k s \ & l t ; C o l u m n s \ S u m   o f   M a r   2 & g t ; - & l t ; M e a s u r e s \ M a r & g t ; \ M E A S U R E < / K e y > < / a : K e y > < a : V a l u e   i : t y p e = " M e a s u r e G r i d V i e w S t a t e I D i a g r a m L i n k E n d p o i n t " / > < / a : K e y V a l u e O f D i a g r a m O b j e c t K e y a n y T y p e z b w N T n L X > < a : K e y V a l u e O f D i a g r a m O b j e c t K e y a n y T y p e z b w N T n L X > < a : K e y > < K e y > L i n k s \ & l t ; C o l u m n s \ S u m   o f   A p r   2 & g t ; - & l t ; M e a s u r e s \ A p r & g t ; < / K e y > < / a : K e y > < a : V a l u e   i : t y p e = " M e a s u r e G r i d V i e w S t a t e I D i a g r a m L i n k " / > < / a : K e y V a l u e O f D i a g r a m O b j e c t K e y a n y T y p e z b w N T n L X > < a : K e y V a l u e O f D i a g r a m O b j e c t K e y a n y T y p e z b w N T n L X > < a : K e y > < K e y > L i n k s \ & l t ; C o l u m n s \ S u m   o f   A p r   2 & g t ; - & l t ; M e a s u r e s \ A p r & g t ; \ C O L U M N < / K e y > < / a : K e y > < a : V a l u e   i : t y p e = " M e a s u r e G r i d V i e w S t a t e I D i a g r a m L i n k E n d p o i n t " / > < / a : K e y V a l u e O f D i a g r a m O b j e c t K e y a n y T y p e z b w N T n L X > < a : K e y V a l u e O f D i a g r a m O b j e c t K e y a n y T y p e z b w N T n L X > < a : K e y > < K e y > L i n k s \ & l t ; C o l u m n s \ S u m   o f   A p r   2 & g t ; - & l t ; M e a s u r e s \ A p r & g t ; \ M E A S U R E < / K e y > < / a : K e y > < a : V a l u e   i : t y p e = " M e a s u r e G r i d V i e w S t a t e I D i a g r a m L i n k E n d p o i n t " / > < / a : K e y V a l u e O f D i a g r a m O b j e c t K e y a n y T y p e z b w N T n L X > < a : K e y V a l u e O f D i a g r a m O b j e c t K e y a n y T y p e z b w N T n L X > < a : K e y > < K e y > L i n k s \ & l t ; C o l u m n s \ S u m   o f   M a y   2 & g t ; - & l t ; M e a s u r e s \ M a y & g t ; < / K e y > < / a : K e y > < a : V a l u e   i : t y p e = " M e a s u r e G r i d V i e w S t a t e I D i a g r a m L i n k " / > < / a : K e y V a l u e O f D i a g r a m O b j e c t K e y a n y T y p e z b w N T n L X > < a : K e y V a l u e O f D i a g r a m O b j e c t K e y a n y T y p e z b w N T n L X > < a : K e y > < K e y > L i n k s \ & l t ; C o l u m n s \ S u m   o f   M a y   2 & g t ; - & l t ; M e a s u r e s \ M a y & g t ; \ C O L U M N < / K e y > < / a : K e y > < a : V a l u e   i : t y p e = " M e a s u r e G r i d V i e w S t a t e I D i a g r a m L i n k E n d p o i n t " / > < / a : K e y V a l u e O f D i a g r a m O b j e c t K e y a n y T y p e z b w N T n L X > < a : K e y V a l u e O f D i a g r a m O b j e c t K e y a n y T y p e z b w N T n L X > < a : K e y > < K e y > L i n k s \ & l t ; C o l u m n s \ S u m   o f   M a y   2 & g t ; - & l t ; M e a s u r e s \ M a y & g t ; \ M E A S U R E < / K e y > < / a : K e y > < a : V a l u e   i : t y p e = " M e a s u r e G r i d V i e w S t a t e I D i a g r a m L i n k E n d p o i n t " / > < / a : K e y V a l u e O f D i a g r a m O b j e c t K e y a n y T y p e z b w N T n L X > < a : K e y V a l u e O f D i a g r a m O b j e c t K e y a n y T y p e z b w N T n L X > < a : K e y > < K e y > L i n k s \ & l t ; C o l u m n s \ S u m   o f   J u n   2 & g t ; - & l t ; M e a s u r e s \ J u n & g t ; < / K e y > < / a : K e y > < a : V a l u e   i : t y p e = " M e a s u r e G r i d V i e w S t a t e I D i a g r a m L i n k " / > < / a : K e y V a l u e O f D i a g r a m O b j e c t K e y a n y T y p e z b w N T n L X > < a : K e y V a l u e O f D i a g r a m O b j e c t K e y a n y T y p e z b w N T n L X > < a : K e y > < K e y > L i n k s \ & l t ; C o l u m n s \ S u m   o f   J u n   2 & g t ; - & l t ; M e a s u r e s \ J u n & g t ; \ C O L U M N < / K e y > < / a : K e y > < a : V a l u e   i : t y p e = " M e a s u r e G r i d V i e w S t a t e I D i a g r a m L i n k E n d p o i n t " / > < / a : K e y V a l u e O f D i a g r a m O b j e c t K e y a n y T y p e z b w N T n L X > < a : K e y V a l u e O f D i a g r a m O b j e c t K e y a n y T y p e z b w N T n L X > < a : K e y > < K e y > L i n k s \ & l t ; C o l u m n s \ S u m   o f   J u n   2 & g t ; - & l t ; M e a s u r e s \ J u n & g t ; \ M E A S U R E < / K e y > < / a : K e y > < a : V a l u e   i : t y p e = " M e a s u r e G r i d V i e w S t a t e I D i a g r a m L i n k E n d p o i n t " / > < / a : K e y V a l u e O f D i a g r a m O b j e c t K e y a n y T y p e z b w N T n L X > < a : K e y V a l u e O f D i a g r a m O b j e c t K e y a n y T y p e z b w N T n L X > < a : K e y > < K e y > L i n k s \ & l t ; C o l u m n s \ S u m   o f   J u l   2 & g t ; - & l t ; M e a s u r e s \ J u l & g t ; < / K e y > < / a : K e y > < a : V a l u e   i : t y p e = " M e a s u r e G r i d V i e w S t a t e I D i a g r a m L i n k " / > < / a : K e y V a l u e O f D i a g r a m O b j e c t K e y a n y T y p e z b w N T n L X > < a : K e y V a l u e O f D i a g r a m O b j e c t K e y a n y T y p e z b w N T n L X > < a : K e y > < K e y > L i n k s \ & l t ; C o l u m n s \ S u m   o f   J u l   2 & g t ; - & l t ; M e a s u r e s \ J u l & g t ; \ C O L U M N < / K e y > < / a : K e y > < a : V a l u e   i : t y p e = " M e a s u r e G r i d V i e w S t a t e I D i a g r a m L i n k E n d p o i n t " / > < / a : K e y V a l u e O f D i a g r a m O b j e c t K e y a n y T y p e z b w N T n L X > < a : K e y V a l u e O f D i a g r a m O b j e c t K e y a n y T y p e z b w N T n L X > < a : K e y > < K e y > L i n k s \ & l t ; C o l u m n s \ S u m   o f   J u l   2 & g t ; - & l t ; M e a s u r e s \ J u l & g t ; \ M E A S U R E < / K e y > < / a : K e y > < a : V a l u e   i : t y p e = " M e a s u r e G r i d V i e w S t a t e I D i a g r a m L i n k E n d p o i n t " / > < / a : K e y V a l u e O f D i a g r a m O b j e c t K e y a n y T y p e z b w N T n L X > < a : K e y V a l u e O f D i a g r a m O b j e c t K e y a n y T y p e z b w N T n L X > < a : K e y > < K e y > L i n k s \ & l t ; C o l u m n s \ S u m   o f   A u g   2 & g t ; - & l t ; M e a s u r e s \ A u g & g t ; < / K e y > < / a : K e y > < a : V a l u e   i : t y p e = " M e a s u r e G r i d V i e w S t a t e I D i a g r a m L i n k " / > < / a : K e y V a l u e O f D i a g r a m O b j e c t K e y a n y T y p e z b w N T n L X > < a : K e y V a l u e O f D i a g r a m O b j e c t K e y a n y T y p e z b w N T n L X > < a : K e y > < K e y > L i n k s \ & l t ; C o l u m n s \ S u m   o f   A u g   2 & g t ; - & l t ; M e a s u r e s \ A u g & g t ; \ C O L U M N < / K e y > < / a : K e y > < a : V a l u e   i : t y p e = " M e a s u r e G r i d V i e w S t a t e I D i a g r a m L i n k E n d p o i n t " / > < / a : K e y V a l u e O f D i a g r a m O b j e c t K e y a n y T y p e z b w N T n L X > < a : K e y V a l u e O f D i a g r a m O b j e c t K e y a n y T y p e z b w N T n L X > < a : K e y > < K e y > L i n k s \ & l t ; C o l u m n s \ S u m   o f   A u g   2 & g t ; - & l t ; M e a s u r e s \ A u g & g t ; \ M E A S U R E < / K e y > < / a : K e y > < a : V a l u e   i : t y p e = " M e a s u r e G r i d V i e w S t a t e I D i a g r a m L i n k E n d p o i n t " / > < / a : K e y V a l u e O f D i a g r a m O b j e c t K e y a n y T y p e z b w N T n L X > < a : K e y V a l u e O f D i a g r a m O b j e c t K e y a n y T y p e z b w N T n L X > < a : K e y > < K e y > L i n k s \ & l t ; C o l u m n s \ S u m   o f   S e p   2 & g t ; - & l t ; M e a s u r e s \ S e p & g t ; < / K e y > < / a : K e y > < a : V a l u e   i : t y p e = " M e a s u r e G r i d V i e w S t a t e I D i a g r a m L i n k " / > < / a : K e y V a l u e O f D i a g r a m O b j e c t K e y a n y T y p e z b w N T n L X > < a : K e y V a l u e O f D i a g r a m O b j e c t K e y a n y T y p e z b w N T n L X > < a : K e y > < K e y > L i n k s \ & l t ; C o l u m n s \ S u m   o f   S e p   2 & g t ; - & l t ; M e a s u r e s \ S e p & g t ; \ C O L U M N < / K e y > < / a : K e y > < a : V a l u e   i : t y p e = " M e a s u r e G r i d V i e w S t a t e I D i a g r a m L i n k E n d p o i n t " / > < / a : K e y V a l u e O f D i a g r a m O b j e c t K e y a n y T y p e z b w N T n L X > < a : K e y V a l u e O f D i a g r a m O b j e c t K e y a n y T y p e z b w N T n L X > < a : K e y > < K e y > L i n k s \ & l t ; C o l u m n s \ S u m   o f   S e p   2 & g t ; - & l t ; M e a s u r e s \ S e p & g t ; \ M E A S U R E < / K e y > < / a : K e y > < a : V a l u e   i : t y p e = " M e a s u r e G r i d V i e w S t a t e I D i a g r a m L i n k E n d p o i n t " / > < / a : K e y V a l u e O f D i a g r a m O b j e c t K e y a n y T y p e z b w N T n L X > < a : K e y V a l u e O f D i a g r a m O b j e c t K e y a n y T y p e z b w N T n L X > < a : K e y > < K e y > L i n k s \ & l t ; C o l u m n s \ S u m   o f   O c t   2 & g t ; - & l t ; M e a s u r e s \ O c t & g t ; < / K e y > < / a : K e y > < a : V a l u e   i : t y p e = " M e a s u r e G r i d V i e w S t a t e I D i a g r a m L i n k " / > < / a : K e y V a l u e O f D i a g r a m O b j e c t K e y a n y T y p e z b w N T n L X > < a : K e y V a l u e O f D i a g r a m O b j e c t K e y a n y T y p e z b w N T n L X > < a : K e y > < K e y > L i n k s \ & l t ; C o l u m n s \ S u m   o f   O c t   2 & g t ; - & l t ; M e a s u r e s \ O c t & g t ; \ C O L U M N < / K e y > < / a : K e y > < a : V a l u e   i : t y p e = " M e a s u r e G r i d V i e w S t a t e I D i a g r a m L i n k E n d p o i n t " / > < / a : K e y V a l u e O f D i a g r a m O b j e c t K e y a n y T y p e z b w N T n L X > < a : K e y V a l u e O f D i a g r a m O b j e c t K e y a n y T y p e z b w N T n L X > < a : K e y > < K e y > L i n k s \ & l t ; C o l u m n s \ S u m   o f   O c t   2 & g t ; - & l t ; M e a s u r e s \ O c t & g t ; \ M E A S U R E < / K e y > < / a : K e y > < a : V a l u e   i : t y p e = " M e a s u r e G r i d V i e w S t a t e I D i a g r a m L i n k E n d p o i n t " / > < / a : K e y V a l u e O f D i a g r a m O b j e c t K e y a n y T y p e z b w N T n L X > < a : K e y V a l u e O f D i a g r a m O b j e c t K e y a n y T y p e z b w N T n L X > < a : K e y > < K e y > L i n k s \ & l t ; C o l u m n s \ S u m   o f   N o v   2 & g t ; - & l t ; M e a s u r e s \ N o v & g t ; < / K e y > < / a : K e y > < a : V a l u e   i : t y p e = " M e a s u r e G r i d V i e w S t a t e I D i a g r a m L i n k " / > < / a : K e y V a l u e O f D i a g r a m O b j e c t K e y a n y T y p e z b w N T n L X > < a : K e y V a l u e O f D i a g r a m O b j e c t K e y a n y T y p e z b w N T n L X > < a : K e y > < K e y > L i n k s \ & l t ; C o l u m n s \ S u m   o f   N o v   2 & g t ; - & l t ; M e a s u r e s \ N o v & g t ; \ C O L U M N < / K e y > < / a : K e y > < a : V a l u e   i : t y p e = " M e a s u r e G r i d V i e w S t a t e I D i a g r a m L i n k E n d p o i n t " / > < / a : K e y V a l u e O f D i a g r a m O b j e c t K e y a n y T y p e z b w N T n L X > < a : K e y V a l u e O f D i a g r a m O b j e c t K e y a n y T y p e z b w N T n L X > < a : K e y > < K e y > L i n k s \ & l t ; C o l u m n s \ S u m   o f   N o v   2 & g t ; - & l t ; M e a s u r e s \ N o v & g t ; \ M E A S U R E < / K e y > < / a : K e y > < a : V a l u e   i : t y p e = " M e a s u r e G r i d V i e w S t a t e I D i a g r a m L i n k E n d p o i n t " / > < / a : K e y V a l u e O f D i a g r a m O b j e c t K e y a n y T y p e z b w N T n L X > < a : K e y V a l u e O f D i a g r a m O b j e c t K e y a n y T y p e z b w N T n L X > < a : K e y > < K e y > L i n k s \ & l t ; C o l u m n s \ S u m   o f   D e c   2 & g t ; - & l t ; M e a s u r e s \ D e c & g t ; < / K e y > < / a : K e y > < a : V a l u e   i : t y p e = " M e a s u r e G r i d V i e w S t a t e I D i a g r a m L i n k " / > < / a : K e y V a l u e O f D i a g r a m O b j e c t K e y a n y T y p e z b w N T n L X > < a : K e y V a l u e O f D i a g r a m O b j e c t K e y a n y T y p e z b w N T n L X > < a : K e y > < K e y > L i n k s \ & l t ; C o l u m n s \ S u m   o f   D e c   2 & g t ; - & l t ; M e a s u r e s \ D e c & g t ; \ C O L U M N < / K e y > < / a : K e y > < a : V a l u e   i : t y p e = " M e a s u r e G r i d V i e w S t a t e I D i a g r a m L i n k E n d p o i n t " / > < / a : K e y V a l u e O f D i a g r a m O b j e c t K e y a n y T y p e z b w N T n L X > < a : K e y V a l u e O f D i a g r a m O b j e c t K e y a n y T y p e z b w N T n L X > < a : K e y > < K e y > L i n k s \ & l t ; C o l u m n s \ S u m   o f   D e c   2 & g t ; - & l t ; M e a s u r e s \ D e c & g t ; \ M E A S U R E < / K e y > < / a : K e y > < a : V a l u e   i : t y p e = " M e a s u r e G r i d V i e w S t a t e I D i a g r a m L i n k E n d p o i n t " / > < / a : K e y V a l u e O f D i a g r a m O b j e c t K e y a n y T y p e z b w N T n L X > < / V i e w S t a t e s > < / D i a g r a m M a n a g e r . S e r i a l i z a b l e D i a g r a m > < D i a g r a m M a n a g e r . S e r i a l i z a b l e D i a g r a m > < A d a p t e r   i : t y p e = " M e a s u r e D i a g r a m S a n d b o x A d a p t e r " > < T a b l e N a m e > D a t a E n t r y 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 D a t a E n t r y 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 T o t a l   P o p u l a t i o n < / K e y > < / D i a g r a m O b j e c t K e y > < D i a g r a m O b j e c t K e y > < K e y > M e a s u r e s \ S u m   o f   T o t a l   P o p u l a t i o n \ T a g I n f o \ F o r m u l a < / K e y > < / D i a g r a m O b j e c t K e y > < D i a g r a m O b j e c t K e y > < K e y > M e a s u r e s \ S u m   o f   T o t a l   P o p u l a t i o n \ T a g I n f o \ V a l u e < / K e y > < / D i a g r a m O b j e c t K e y > < D i a g r a m O b j e c t K e y > < K e y > M e a s u r e s \ S u m   o f   S A M   %   C h i l d r e n   0 - 5 9 M < / K e y > < / D i a g r a m O b j e c t K e y > < D i a g r a m O b j e c t K e y > < K e y > M e a s u r e s \ S u m   o f   S A M   %   C h i l d r e n   0 - 5 9 M \ T a g I n f o \ F o r m u l a < / K e y > < / D i a g r a m O b j e c t K e y > < D i a g r a m O b j e c t K e y > < K e y > M e a s u r e s \ S u m   o f   S A M   %   C h i l d r e n   0 - 5 9 M \ T a g I n f o \ V a l u e < / K e y > < / D i a g r a m O b j e c t K e y > < D i a g r a m O b j e c t K e y > < K e y > M e a s u r e s \ S u m   o f   M A M   %   C h i l d r e n   6 - 5 9 M   ( W F H   o r   M U A C ) < / K e y > < / D i a g r a m O b j e c t K e y > < D i a g r a m O b j e c t K e y > < K e y > M e a s u r e s \ S u m   o f   M A M   %   C h i l d r e n   6 - 5 9 M   ( W F H   o r   M U A C ) \ T a g I n f o \ F o r m u l a < / K e y > < / D i a g r a m O b j e c t K e y > < D i a g r a m O b j e c t K e y > < K e y > M e a s u r e s \ S u m   o f   M A M   %   C h i l d r e n   6 - 5 9 M   ( W F H   o r   M U A C ) \ T a g I n f o \ V a l u e < / K e y > < / D i a g r a m O b j e c t K e y > < D i a g r a m O b j e c t K e y > < K e y > M e a s u r e s \ S u m   o f   S A M   %     ( W F H ,   M U A C   o r   b i l a t e r a l   e d e m a )   6 - 5 9 M < / K e y > < / D i a g r a m O b j e c t K e y > < D i a g r a m O b j e c t K e y > < K e y > M e a s u r e s \ S u m   o f   S A M   %     ( W F H ,   M U A C   o r   b i l a t e r a l   e d e m a )   6 - 5 9 M \ T a g I n f o \ F o r m u l a < / K e y > < / D i a g r a m O b j e c t K e y > < D i a g r a m O b j e c t K e y > < K e y > M e a s u r e s \ S u m   o f   S A M   %     ( W F H ,   M U A C   o r   b i l a t e r a l   e d e m a )   6 - 5 9 M \ T a g I n f o \ V a l u e < / K e y > < / D i a g r a m O b j e c t K e y > < D i a g r a m O b j e c t K e y > < K e y > M e a s u r e s \ S u m   o f   I n f a n t s   0 - 5 M   %   ( a d m i s s i o n   c r i t e r i a   f o r   t r e a t m e n t ) < / K e y > < / D i a g r a m O b j e c t K e y > < D i a g r a m O b j e c t K e y > < K e y > M e a s u r e s \ S u m   o f   I n f a n t s   0 - 5 M   %   ( a d m i s s i o n   c r i t e r i a   f o r   t r e a t m e n t ) \ T a g I n f o \ F o r m u l a < / K e y > < / D i a g r a m O b j e c t K e y > < D i a g r a m O b j e c t K e y > < K e y > M e a s u r e s \ S u m   o f   I n f a n t s   0 - 5 M   %   ( a d m i s s i o n   c r i t e r i a   f o r   t r e a t m e n t ) \ T a g I n f o \ V a l u e < / K e y > < / D i a g r a m O b j e c t K e y > < D i a g r a m O b j e c t K e y > < K e y > M e a s u r e s \ S u m   o f   A c u t e   m a l n u t r i t i o n   i n   P B W ,   % < / K e y > < / D i a g r a m O b j e c t K e y > < D i a g r a m O b j e c t K e y > < K e y > M e a s u r e s \ S u m   o f   A c u t e   m a l n u t r i t i o n   i n   P B W ,   % \ T a g I n f o \ F o r m u l a < / K e y > < / D i a g r a m O b j e c t K e y > < D i a g r a m O b j e c t K e y > < K e y > M e a s u r e s \ S u m   o f   A c u t e   m a l n u t r i t i o n   i n   P B W ,   % \ T a g I n f o \ V a l u e < / K e y > < / D i a g r a m O b j e c t K e y > < D i a g r a m O b j e c t K e y > < K e y > C o l u m n s \ N a t i o n a l   o r   o v e r a l l < / K e y > < / D i a g r a m O b j e c t K e y > < D i a g r a m O b j e c t K e y > < K e y > C o l u m n s \ A d m i n   1   o r   A d m i n   2 < / K e y > < / D i a g r a m O b j e c t K e y > < D i a g r a m O b j e c t K e y > < K e y > C o l u m n s \ T o t a l   P o p u l a t i o n < / K e y > < / D i a g r a m O b j e c t K e y > < D i a g r a m O b j e c t K e y > < K e y > C o l u m n s \ c G A M   %   ( W H Z   a n d / o r   M U A C )   C h i l d r e n   0 - 5 9 M < / K e y > < / D i a g r a m O b j e c t K e y > < D i a g r a m O b j e c t K e y > < K e y > C o l u m n s \ G A M   %   ( W H Z )   C h i l d r e n   0 - 5 9 M < / K e y > < / D i a g r a m O b j e c t K e y > < D i a g r a m O b j e c t K e y > < K e y > C o l u m n s \ G A M   %   ( M U A C )   C h i l d r e n   0 - 5 9 M < / K e y > < / D i a g r a m O b j e c t K e y > < D i a g r a m O b j e c t K e y > < K e y > C o l u m n s \ S A M   %   C h i l d r e n   0 - 5 9 M < / K e y > < / D i a g r a m O b j e c t K e y > < D i a g r a m O b j e c t K e y > < K e y > C o l u m n s \ M A M   %   C h i l d r e n   6 - 5 9 M   ( W F H   o r   M U A C ) < / K e y > < / D i a g r a m O b j e c t K e y > < D i a g r a m O b j e c t K e y > < K e y > C o l u m n s \ S A M   %     ( W F H ,   M U A C   o r   b i l a t e r a l   e d e m a )   6 - 5 9 M < / K e y > < / D i a g r a m O b j e c t K e y > < D i a g r a m O b j e c t K e y > < K e y > C o l u m n s \ I n f a n t s   0 - 5 M   %   ( a d m i s s i o n   c r i t e r i a   f o r   t r e a t m e n t ) < / K e y > < / D i a g r a m O b j e c t K e y > < D i a g r a m O b j e c t K e y > < K e y > C o l u m n s \ A c u t e   m a l n u t r i t i o n   i n   P B W ,   % < / K e y > < / D i a g r a m O b j e c t K e y > < D i a g r a m O b j e c t K e y > < K e y > L i n k s \ & l t ; C o l u m n s \ S u m   o f   T o t a l   P o p u l a t i o n & g t ; - & l t ; M e a s u r e s \ T o t a l   P o p u l a t i o n & g t ; < / K e y > < / D i a g r a m O b j e c t K e y > < D i a g r a m O b j e c t K e y > < K e y > L i n k s \ & l t ; C o l u m n s \ S u m   o f   T o t a l   P o p u l a t i o n & g t ; - & l t ; M e a s u r e s \ T o t a l   P o p u l a t i o n & g t ; \ C O L U M N < / K e y > < / D i a g r a m O b j e c t K e y > < D i a g r a m O b j e c t K e y > < K e y > L i n k s \ & l t ; C o l u m n s \ S u m   o f   T o t a l   P o p u l a t i o n & g t ; - & l t ; M e a s u r e s \ T o t a l   P o p u l a t i o n & g t ; \ M E A S U R E < / K e y > < / D i a g r a m O b j e c t K e y > < D i a g r a m O b j e c t K e y > < K e y > L i n k s \ & l t ; C o l u m n s \ S u m   o f   S A M   %   C h i l d r e n   0 - 5 9 M & g t ; - & l t ; M e a s u r e s \ S A M   %   C h i l d r e n   0 - 5 9 M & g t ; < / K e y > < / D i a g r a m O b j e c t K e y > < D i a g r a m O b j e c t K e y > < K e y > L i n k s \ & l t ; C o l u m n s \ S u m   o f   S A M   %   C h i l d r e n   0 - 5 9 M & g t ; - & l t ; M e a s u r e s \ S A M   %   C h i l d r e n   0 - 5 9 M & g t ; \ C O L U M N < / K e y > < / D i a g r a m O b j e c t K e y > < D i a g r a m O b j e c t K e y > < K e y > L i n k s \ & l t ; C o l u m n s \ S u m   o f   S A M   %   C h i l d r e n   0 - 5 9 M & g t ; - & l t ; M e a s u r e s \ S A M   %   C h i l d r e n   0 - 5 9 M & g t ; \ M E A S U R E < / K e y > < / D i a g r a m O b j e c t K e y > < D i a g r a m O b j e c t K e y > < K e y > L i n k s \ & l t ; C o l u m n s \ S u m   o f   M A M   %   C h i l d r e n   6 - 5 9 M   ( W F H   o r   M U A C ) & g t ; - & l t ; M e a s u r e s \ M A M   %   C h i l d r e n   6 - 5 9 M   ( W F H   o r   M U A C ) & g t ; < / K e y > < / D i a g r a m O b j e c t K e y > < D i a g r a m O b j e c t K e y > < K e y > L i n k s \ & l t ; C o l u m n s \ S u m   o f   M A M   %   C h i l d r e n   6 - 5 9 M   ( W F H   o r   M U A C ) & g t ; - & l t ; M e a s u r e s \ M A M   %   C h i l d r e n   6 - 5 9 M   ( W F H   o r   M U A C ) & g t ; \ C O L U M N < / K e y > < / D i a g r a m O b j e c t K e y > < D i a g r a m O b j e c t K e y > < K e y > L i n k s \ & l t ; C o l u m n s \ S u m   o f   M A M   %   C h i l d r e n   6 - 5 9 M   ( W F H   o r   M U A C ) & g t ; - & l t ; M e a s u r e s \ M A M   %   C h i l d r e n   6 - 5 9 M   ( W F H   o r   M U A C ) & g t ; \ M E A S U R E < / K e y > < / D i a g r a m O b j e c t K e y > < D i a g r a m O b j e c t K e y > < K e y > L i n k s \ & l t ; C o l u m n s \ S u m   o f   S A M   %     ( W F H ,   M U A C   o r   b i l a t e r a l   e d e m a )   6 - 5 9 M & g t ; - & l t ; M e a s u r e s \ S A M   %     ( W F H ,   M U A C   o r   b i l a t e r a l   e d e m a )   6 - 5 9 M & g t ; < / K e y > < / D i a g r a m O b j e c t K e y > < D i a g r a m O b j e c t K e y > < K e y > L i n k s \ & l t ; C o l u m n s \ S u m   o f   S A M   %     ( W F H ,   M U A C   o r   b i l a t e r a l   e d e m a )   6 - 5 9 M & g t ; - & l t ; M e a s u r e s \ S A M   %     ( W F H ,   M U A C   o r   b i l a t e r a l   e d e m a )   6 - 5 9 M & g t ; \ C O L U M N < / K e y > < / D i a g r a m O b j e c t K e y > < D i a g r a m O b j e c t K e y > < K e y > L i n k s \ & l t ; C o l u m n s \ S u m   o f   S A M   %     ( W F H ,   M U A C   o r   b i l a t e r a l   e d e m a )   6 - 5 9 M & g t ; - & l t ; M e a s u r e s \ S A M   %     ( W F H ,   M U A C   o r   b i l a t e r a l   e d e m a )   6 - 5 9 M & g t ; \ M E A S U R E < / K e y > < / D i a g r a m O b j e c t K e y > < D i a g r a m O b j e c t K e y > < K e y > L i n k s \ & l t ; C o l u m n s \ S u m   o f   I n f a n t s   0 - 5 M   %   ( a d m i s s i o n   c r i t e r i a   f o r   t r e a t m e n t ) & g t ; - & l t ; M e a s u r e s \ I n f a n t s   0 - 5 M   %   ( a d m i s s i o n   c r i t e r i a   f o r   t r e a t m e n t ) & g t ; < / K e y > < / D i a g r a m O b j e c t K e y > < D i a g r a m O b j e c t K e y > < K e y > L i n k s \ & l t ; C o l u m n s \ S u m   o f   I n f a n t s   0 - 5 M   %   ( a d m i s s i o n   c r i t e r i a   f o r   t r e a t m e n t ) & g t ; - & l t ; M e a s u r e s \ I n f a n t s   0 - 5 M   %   ( a d m i s s i o n   c r i t e r i a   f o r   t r e a t m e n t ) & g t ; \ C O L U M N < / K e y > < / D i a g r a m O b j e c t K e y > < D i a g r a m O b j e c t K e y > < K e y > L i n k s \ & l t ; C o l u m n s \ S u m   o f   I n f a n t s   0 - 5 M   %   ( a d m i s s i o n   c r i t e r i a   f o r   t r e a t m e n t ) & g t ; - & l t ; M e a s u r e s \ I n f a n t s   0 - 5 M   %   ( a d m i s s i o n   c r i t e r i a   f o r   t r e a t m e n t ) & g t ; \ M E A S U R E < / K e y > < / D i a g r a m O b j e c t K e y > < D i a g r a m O b j e c t K e y > < K e y > L i n k s \ & l t ; C o l u m n s \ S u m   o f   A c u t e   m a l n u t r i t i o n   i n   P B W ,   % & g t ; - & l t ; M e a s u r e s \ A c u t e   m a l n u t r i t i o n   i n   P B W ,   % & g t ; < / K e y > < / D i a g r a m O b j e c t K e y > < D i a g r a m O b j e c t K e y > < K e y > L i n k s \ & l t ; C o l u m n s \ S u m   o f   A c u t e   m a l n u t r i t i o n   i n   P B W ,   % & g t ; - & l t ; M e a s u r e s \ A c u t e   m a l n u t r i t i o n   i n   P B W ,   % & g t ; \ C O L U M N < / K e y > < / D i a g r a m O b j e c t K e y > < D i a g r a m O b j e c t K e y > < K e y > L i n k s \ & l t ; C o l u m n s \ S u m   o f   A c u t e   m a l n u t r i t i o n   i n   P B W ,   % & g t ; - & l t ; M e a s u r e s \ A c u t e   m a l n u t r i t i o n   i n   P B W ,   % & g t ; \ M E A S U R E 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 T o t a l   P o p u l a t i o n < / K e y > < / a : K e y > < a : V a l u e   i : t y p e = " M e a s u r e G r i d N o d e V i e w S t a t e " > < C o l u m n > 2 < / C o l u m n > < L a y e d O u t > t r u e < / L a y e d O u t > < W a s U I I n v i s i b l e > t r u e < / W a s U I I n v i s i b l e > < / a : V a l u e > < / a : K e y V a l u e O f D i a g r a m O b j e c t K e y a n y T y p e z b w N T n L X > < a : K e y V a l u e O f D i a g r a m O b j e c t K e y a n y T y p e z b w N T n L X > < a : K e y > < K e y > M e a s u r e s \ S u m   o f   T o t a l   P o p u l a t i o n \ T a g I n f o \ F o r m u l a < / K e y > < / a : K e y > < a : V a l u e   i : t y p e = " M e a s u r e G r i d V i e w S t a t e I D i a g r a m T a g A d d i t i o n a l I n f o " / > < / a : K e y V a l u e O f D i a g r a m O b j e c t K e y a n y T y p e z b w N T n L X > < a : K e y V a l u e O f D i a g r a m O b j e c t K e y a n y T y p e z b w N T n L X > < a : K e y > < K e y > M e a s u r e s \ S u m   o f   T o t a l   P o p u l a t i o n \ T a g I n f o \ V a l u e < / K e y > < / a : K e y > < a : V a l u e   i : t y p e = " M e a s u r e G r i d V i e w S t a t e I D i a g r a m T a g A d d i t i o n a l I n f o " / > < / a : K e y V a l u e O f D i a g r a m O b j e c t K e y a n y T y p e z b w N T n L X > < a : K e y V a l u e O f D i a g r a m O b j e c t K e y a n y T y p e z b w N T n L X > < a : K e y > < K e y > M e a s u r e s \ S u m   o f   S A M   %   C h i l d r e n   0 - 5 9 M < / K e y > < / a : K e y > < a : V a l u e   i : t y p e = " M e a s u r e G r i d N o d e V i e w S t a t e " > < C o l u m n > 3 < / C o l u m n > < L a y e d O u t > t r u e < / L a y e d O u t > < W a s U I I n v i s i b l e > t r u e < / W a s U I I n v i s i b l e > < / a : V a l u e > < / a : K e y V a l u e O f D i a g r a m O b j e c t K e y a n y T y p e z b w N T n L X > < a : K e y V a l u e O f D i a g r a m O b j e c t K e y a n y T y p e z b w N T n L X > < a : K e y > < K e y > M e a s u r e s \ S u m   o f   S A M   %   C h i l d r e n   0 - 5 9 M \ T a g I n f o \ F o r m u l a < / K e y > < / a : K e y > < a : V a l u e   i : t y p e = " M e a s u r e G r i d V i e w S t a t e I D i a g r a m T a g A d d i t i o n a l I n f o " / > < / a : K e y V a l u e O f D i a g r a m O b j e c t K e y a n y T y p e z b w N T n L X > < a : K e y V a l u e O f D i a g r a m O b j e c t K e y a n y T y p e z b w N T n L X > < a : K e y > < K e y > M e a s u r e s \ S u m   o f   S A M   %   C h i l d r e n   0 - 5 9 M \ T a g I n f o \ V a l u e < / K e y > < / a : K e y > < a : V a l u e   i : t y p e = " M e a s u r e G r i d V i e w S t a t e I D i a g r a m T a g A d d i t i o n a l I n f o " / > < / a : K e y V a l u e O f D i a g r a m O b j e c t K e y a n y T y p e z b w N T n L X > < a : K e y V a l u e O f D i a g r a m O b j e c t K e y a n y T y p e z b w N T n L X > < a : K e y > < K e y > M e a s u r e s \ S u m   o f   M A M   %   C h i l d r e n   6 - 5 9 M   ( W F H   o r   M U A C ) < / K e y > < / a : K e y > < a : V a l u e   i : t y p e = " M e a s u r e G r i d N o d e V i e w S t a t e " > < C o l u m n > 4 < / C o l u m n > < L a y e d O u t > t r u e < / L a y e d O u t > < W a s U I I n v i s i b l e > t r u e < / W a s U I I n v i s i b l e > < / a : V a l u e > < / a : K e y V a l u e O f D i a g r a m O b j e c t K e y a n y T y p e z b w N T n L X > < a : K e y V a l u e O f D i a g r a m O b j e c t K e y a n y T y p e z b w N T n L X > < a : K e y > < K e y > M e a s u r e s \ S u m   o f   M A M   %   C h i l d r e n   6 - 5 9 M   ( W F H   o r   M U A C ) \ T a g I n f o \ F o r m u l a < / K e y > < / a : K e y > < a : V a l u e   i : t y p e = " M e a s u r e G r i d V i e w S t a t e I D i a g r a m T a g A d d i t i o n a l I n f o " / > < / a : K e y V a l u e O f D i a g r a m O b j e c t K e y a n y T y p e z b w N T n L X > < a : K e y V a l u e O f D i a g r a m O b j e c t K e y a n y T y p e z b w N T n L X > < a : K e y > < K e y > M e a s u r e s \ S u m   o f   M A M   %   C h i l d r e n   6 - 5 9 M   ( W F H   o r   M U A C ) \ T a g I n f o \ V a l u e < / K e y > < / a : K e y > < a : V a l u e   i : t y p e = " M e a s u r e G r i d V i e w S t a t e I D i a g r a m T a g A d d i t i o n a l I n f o " / > < / a : K e y V a l u e O f D i a g r a m O b j e c t K e y a n y T y p e z b w N T n L X > < a : K e y V a l u e O f D i a g r a m O b j e c t K e y a n y T y p e z b w N T n L X > < a : K e y > < K e y > M e a s u r e s \ S u m   o f   S A M   %     ( W F H ,   M U A C   o r   b i l a t e r a l   e d e m a )   6 - 5 9 M < / K e y > < / a : K e y > < a : V a l u e   i : t y p e = " M e a s u r e G r i d N o d e V i e w S t a t e " > < C o l u m n > 5 < / C o l u m n > < L a y e d O u t > t r u e < / L a y e d O u t > < W a s U I I n v i s i b l e > t r u e < / W a s U I I n v i s i b l e > < / a : V a l u e > < / a : K e y V a l u e O f D i a g r a m O b j e c t K e y a n y T y p e z b w N T n L X > < a : K e y V a l u e O f D i a g r a m O b j e c t K e y a n y T y p e z b w N T n L X > < a : K e y > < K e y > M e a s u r e s \ S u m   o f   S A M   %     ( W F H ,   M U A C   o r   b i l a t e r a l   e d e m a )   6 - 5 9 M \ T a g I n f o \ F o r m u l a < / K e y > < / a : K e y > < a : V a l u e   i : t y p e = " M e a s u r e G r i d V i e w S t a t e I D i a g r a m T a g A d d i t i o n a l I n f o " / > < / a : K e y V a l u e O f D i a g r a m O b j e c t K e y a n y T y p e z b w N T n L X > < a : K e y V a l u e O f D i a g r a m O b j e c t K e y a n y T y p e z b w N T n L X > < a : K e y > < K e y > M e a s u r e s \ S u m   o f   S A M   %     ( W F H ,   M U A C   o r   b i l a t e r a l   e d e m a )   6 - 5 9 M \ T a g I n f o \ V a l u e < / K e y > < / a : K e y > < a : V a l u e   i : t y p e = " M e a s u r e G r i d V i e w S t a t e I D i a g r a m T a g A d d i t i o n a l I n f o " / > < / a : K e y V a l u e O f D i a g r a m O b j e c t K e y a n y T y p e z b w N T n L X > < a : K e y V a l u e O f D i a g r a m O b j e c t K e y a n y T y p e z b w N T n L X > < a : K e y > < K e y > M e a s u r e s \ S u m   o f   I n f a n t s   0 - 5 M   %   ( a d m i s s i o n   c r i t e r i a   f o r   t r e a t m e n t ) < / K e y > < / a : K e y > < a : V a l u e   i : t y p e = " M e a s u r e G r i d N o d e V i e w S t a t e " > < C o l u m n > 6 < / C o l u m n > < L a y e d O u t > t r u e < / L a y e d O u t > < W a s U I I n v i s i b l e > t r u e < / W a s U I I n v i s i b l e > < / a : V a l u e > < / a : K e y V a l u e O f D i a g r a m O b j e c t K e y a n y T y p e z b w N T n L X > < a : K e y V a l u e O f D i a g r a m O b j e c t K e y a n y T y p e z b w N T n L X > < a : K e y > < K e y > M e a s u r e s \ S u m   o f   I n f a n t s   0 - 5 M   %   ( a d m i s s i o n   c r i t e r i a   f o r   t r e a t m e n t ) \ T a g I n f o \ F o r m u l a < / K e y > < / a : K e y > < a : V a l u e   i : t y p e = " M e a s u r e G r i d V i e w S t a t e I D i a g r a m T a g A d d i t i o n a l I n f o " / > < / a : K e y V a l u e O f D i a g r a m O b j e c t K e y a n y T y p e z b w N T n L X > < a : K e y V a l u e O f D i a g r a m O b j e c t K e y a n y T y p e z b w N T n L X > < a : K e y > < K e y > M e a s u r e s \ S u m   o f   I n f a n t s   0 - 5 M   %   ( a d m i s s i o n   c r i t e r i a   f o r   t r e a t m e n t ) \ T a g I n f o \ V a l u e < / K e y > < / a : K e y > < a : V a l u e   i : t y p e = " M e a s u r e G r i d V i e w S t a t e I D i a g r a m T a g A d d i t i o n a l I n f o " / > < / a : K e y V a l u e O f D i a g r a m O b j e c t K e y a n y T y p e z b w N T n L X > < a : K e y V a l u e O f D i a g r a m O b j e c t K e y a n y T y p e z b w N T n L X > < a : K e y > < K e y > M e a s u r e s \ S u m   o f   A c u t e   m a l n u t r i t i o n   i n   P B W ,   % < / K e y > < / a : K e y > < a : V a l u e   i : t y p e = " M e a s u r e G r i d N o d e V i e w S t a t e " > < C o l u m n > 7 < / C o l u m n > < L a y e d O u t > t r u e < / L a y e d O u t > < W a s U I I n v i s i b l e > t r u e < / W a s U I I n v i s i b l e > < / a : V a l u e > < / a : K e y V a l u e O f D i a g r a m O b j e c t K e y a n y T y p e z b w N T n L X > < a : K e y V a l u e O f D i a g r a m O b j e c t K e y a n y T y p e z b w N T n L X > < a : K e y > < K e y > M e a s u r e s \ S u m   o f   A c u t e   m a l n u t r i t i o n   i n   P B W ,   % \ T a g I n f o \ F o r m u l a < / K e y > < / a : K e y > < a : V a l u e   i : t y p e = " M e a s u r e G r i d V i e w S t a t e I D i a g r a m T a g A d d i t i o n a l I n f o " / > < / a : K e y V a l u e O f D i a g r a m O b j e c t K e y a n y T y p e z b w N T n L X > < a : K e y V a l u e O f D i a g r a m O b j e c t K e y a n y T y p e z b w N T n L X > < a : K e y > < K e y > M e a s u r e s \ S u m   o f   A c u t e   m a l n u t r i t i o n   i n   P B W ,   % \ T a g I n f o \ V a l u e < / K e y > < / a : K e y > < a : V a l u e   i : t y p e = " M e a s u r e G r i d V i e w S t a t e I D i a g r a m T a g A d d i t i o n a l I n f o " / > < / a : K e y V a l u e O f D i a g r a m O b j e c t K e y a n y T y p e z b w N T n L X > < a : K e y V a l u e O f D i a g r a m O b j e c t K e y a n y T y p e z b w N T n L X > < a : K e y > < K e y > C o l u m n s \ N a t i o n a l   o r   o v e r a l l < / K e y > < / a : K e y > < a : V a l u e   i : t y p e = " M e a s u r e G r i d N o d e V i e w S t a t e " > < L a y e d O u t > t r u e < / L a y e d O u t > < / a : V a l u e > < / a : K e y V a l u e O f D i a g r a m O b j e c t K e y a n y T y p e z b w N T n L X > < a : K e y V a l u e O f D i a g r a m O b j e c t K e y a n y T y p e z b w N T n L X > < a : K e y > < K e y > C o l u m n s \ A d m i n   1   o r   A d m i n   2 < / K e y > < / a : K e y > < a : V a l u e   i : t y p e = " M e a s u r e G r i d N o d e V i e w S t a t e " > < C o l u m n > 1 < / C o l u m n > < L a y e d O u t > t r u e < / L a y e d O u t > < / a : V a l u e > < / a : K e y V a l u e O f D i a g r a m O b j e c t K e y a n y T y p e z b w N T n L X > < a : K e y V a l u e O f D i a g r a m O b j e c t K e y a n y T y p e z b w N T n L X > < a : K e y > < K e y > C o l u m n s \ T o t a l   P o p u l a t i o n < / K e y > < / a : K e y > < a : V a l u e   i : t y p e = " M e a s u r e G r i d N o d e V i e w S t a t e " > < C o l u m n > 2 < / C o l u m n > < L a y e d O u t > t r u e < / L a y e d O u t > < / a : V a l u e > < / a : K e y V a l u e O f D i a g r a m O b j e c t K e y a n y T y p e z b w N T n L X > < a : K e y V a l u e O f D i a g r a m O b j e c t K e y a n y T y p e z b w N T n L X > < a : K e y > < K e y > C o l u m n s \ c G A M   %   ( W H Z   a n d / o r   M U A C )   C h i l d r e n   0 - 5 9 M < / K e y > < / a : K e y > < a : V a l u e   i : t y p e = " M e a s u r e G r i d N o d e V i e w S t a t e " > < C o l u m n > 8 < / C o l u m n > < L a y e d O u t > t r u e < / L a y e d O u t > < / a : V a l u e > < / a : K e y V a l u e O f D i a g r a m O b j e c t K e y a n y T y p e z b w N T n L X > < a : K e y V a l u e O f D i a g r a m O b j e c t K e y a n y T y p e z b w N T n L X > < a : K e y > < K e y > C o l u m n s \ G A M   %   ( W H Z )   C h i l d r e n   0 - 5 9 M < / K e y > < / a : K e y > < a : V a l u e   i : t y p e = " M e a s u r e G r i d N o d e V i e w S t a t e " > < C o l u m n > 9 < / C o l u m n > < L a y e d O u t > t r u e < / L a y e d O u t > < / a : V a l u e > < / a : K e y V a l u e O f D i a g r a m O b j e c t K e y a n y T y p e z b w N T n L X > < a : K e y V a l u e O f D i a g r a m O b j e c t K e y a n y T y p e z b w N T n L X > < a : K e y > < K e y > C o l u m n s \ G A M   %   ( M U A C )   C h i l d r e n   0 - 5 9 M < / K e y > < / a : K e y > < a : V a l u e   i : t y p e = " M e a s u r e G r i d N o d e V i e w S t a t e " > < C o l u m n > 1 0 < / C o l u m n > < L a y e d O u t > t r u e < / L a y e d O u t > < / a : V a l u e > < / a : K e y V a l u e O f D i a g r a m O b j e c t K e y a n y T y p e z b w N T n L X > < a : K e y V a l u e O f D i a g r a m O b j e c t K e y a n y T y p e z b w N T n L X > < a : K e y > < K e y > C o l u m n s \ S A M   %   C h i l d r e n   0 - 5 9 M < / K e y > < / a : K e y > < a : V a l u e   i : t y p e = " M e a s u r e G r i d N o d e V i e w S t a t e " > < C o l u m n > 3 < / C o l u m n > < L a y e d O u t > t r u e < / L a y e d O u t > < / a : V a l u e > < / a : K e y V a l u e O f D i a g r a m O b j e c t K e y a n y T y p e z b w N T n L X > < a : K e y V a l u e O f D i a g r a m O b j e c t K e y a n y T y p e z b w N T n L X > < a : K e y > < K e y > C o l u m n s \ M A M   %   C h i l d r e n   6 - 5 9 M   ( W F H   o r   M U A C ) < / K e y > < / a : K e y > < a : V a l u e   i : t y p e = " M e a s u r e G r i d N o d e V i e w S t a t e " > < C o l u m n > 4 < / C o l u m n > < L a y e d O u t > t r u e < / L a y e d O u t > < / a : V a l u e > < / a : K e y V a l u e O f D i a g r a m O b j e c t K e y a n y T y p e z b w N T n L X > < a : K e y V a l u e O f D i a g r a m O b j e c t K e y a n y T y p e z b w N T n L X > < a : K e y > < K e y > C o l u m n s \ S A M   %     ( W F H ,   M U A C   o r   b i l a t e r a l   e d e m a )   6 - 5 9 M < / K e y > < / a : K e y > < a : V a l u e   i : t y p e = " M e a s u r e G r i d N o d e V i e w S t a t e " > < C o l u m n > 5 < / C o l u m n > < L a y e d O u t > t r u e < / L a y e d O u t > < / a : V a l u e > < / a : K e y V a l u e O f D i a g r a m O b j e c t K e y a n y T y p e z b w N T n L X > < a : K e y V a l u e O f D i a g r a m O b j e c t K e y a n y T y p e z b w N T n L X > < a : K e y > < K e y > C o l u m n s \ I n f a n t s   0 - 5 M   %   ( a d m i s s i o n   c r i t e r i a   f o r   t r e a t m e n t ) < / K e y > < / a : K e y > < a : V a l u e   i : t y p e = " M e a s u r e G r i d N o d e V i e w S t a t e " > < C o l u m n > 6 < / C o l u m n > < L a y e d O u t > t r u e < / L a y e d O u t > < / a : V a l u e > < / a : K e y V a l u e O f D i a g r a m O b j e c t K e y a n y T y p e z b w N T n L X > < a : K e y V a l u e O f D i a g r a m O b j e c t K e y a n y T y p e z b w N T n L X > < a : K e y > < K e y > C o l u m n s \ A c u t e   m a l n u t r i t i o n   i n   P B W ,   % < / K e y > < / a : K e y > < a : V a l u e   i : t y p e = " M e a s u r e G r i d N o d e V i e w S t a t e " > < C o l u m n > 7 < / C o l u m n > < L a y e d O u t > t r u e < / L a y e d O u t > < / a : V a l u e > < / a : K e y V a l u e O f D i a g r a m O b j e c t K e y a n y T y p e z b w N T n L X > < a : K e y V a l u e O f D i a g r a m O b j e c t K e y a n y T y p e z b w N T n L X > < a : K e y > < K e y > L i n k s \ & l t ; C o l u m n s \ S u m   o f   T o t a l   P o p u l a t i o n & g t ; - & l t ; M e a s u r e s \ T o t a l   P o p u l a t i o n & g t ; < / K e y > < / a : K e y > < a : V a l u e   i : t y p e = " M e a s u r e G r i d V i e w S t a t e I D i a g r a m L i n k " / > < / a : K e y V a l u e O f D i a g r a m O b j e c t K e y a n y T y p e z b w N T n L X > < a : K e y V a l u e O f D i a g r a m O b j e c t K e y a n y T y p e z b w N T n L X > < a : K e y > < K e y > L i n k s \ & l t ; C o l u m n s \ S u m   o f   T o t a l   P o p u l a t i o n & g t ; - & l t ; M e a s u r e s \ T o t a l   P o p u l a t i o n & g t ; \ C O L U M N < / K e y > < / a : K e y > < a : V a l u e   i : t y p e = " M e a s u r e G r i d V i e w S t a t e I D i a g r a m L i n k E n d p o i n t " / > < / a : K e y V a l u e O f D i a g r a m O b j e c t K e y a n y T y p e z b w N T n L X > < a : K e y V a l u e O f D i a g r a m O b j e c t K e y a n y T y p e z b w N T n L X > < a : K e y > < K e y > L i n k s \ & l t ; C o l u m n s \ S u m   o f   T o t a l   P o p u l a t i o n & g t ; - & l t ; M e a s u r e s \ T o t a l   P o p u l a t i o n & g t ; \ M E A S U R E < / K e y > < / a : K e y > < a : V a l u e   i : t y p e = " M e a s u r e G r i d V i e w S t a t e I D i a g r a m L i n k E n d p o i n t " / > < / a : K e y V a l u e O f D i a g r a m O b j e c t K e y a n y T y p e z b w N T n L X > < a : K e y V a l u e O f D i a g r a m O b j e c t K e y a n y T y p e z b w N T n L X > < a : K e y > < K e y > L i n k s \ & l t ; C o l u m n s \ S u m   o f   S A M   %   C h i l d r e n   0 - 5 9 M & g t ; - & l t ; M e a s u r e s \ S A M   %   C h i l d r e n   0 - 5 9 M & g t ; < / K e y > < / a : K e y > < a : V a l u e   i : t y p e = " M e a s u r e G r i d V i e w S t a t e I D i a g r a m L i n k " / > < / a : K e y V a l u e O f D i a g r a m O b j e c t K e y a n y T y p e z b w N T n L X > < a : K e y V a l u e O f D i a g r a m O b j e c t K e y a n y T y p e z b w N T n L X > < a : K e y > < K e y > L i n k s \ & l t ; C o l u m n s \ S u m   o f   S A M   %   C h i l d r e n   0 - 5 9 M & g t ; - & l t ; M e a s u r e s \ S A M   %   C h i l d r e n   0 - 5 9 M & g t ; \ C O L U M N < / K e y > < / a : K e y > < a : V a l u e   i : t y p e = " M e a s u r e G r i d V i e w S t a t e I D i a g r a m L i n k E n d p o i n t " / > < / a : K e y V a l u e O f D i a g r a m O b j e c t K e y a n y T y p e z b w N T n L X > < a : K e y V a l u e O f D i a g r a m O b j e c t K e y a n y T y p e z b w N T n L X > < a : K e y > < K e y > L i n k s \ & l t ; C o l u m n s \ S u m   o f   S A M   %   C h i l d r e n   0 - 5 9 M & g t ; - & l t ; M e a s u r e s \ S A M   %   C h i l d r e n   0 - 5 9 M & g t ; \ M E A S U R E < / K e y > < / a : K e y > < a : V a l u e   i : t y p e = " M e a s u r e G r i d V i e w S t a t e I D i a g r a m L i n k E n d p o i n t " / > < / a : K e y V a l u e O f D i a g r a m O b j e c t K e y a n y T y p e z b w N T n L X > < a : K e y V a l u e O f D i a g r a m O b j e c t K e y a n y T y p e z b w N T n L X > < a : K e y > < K e y > L i n k s \ & l t ; C o l u m n s \ S u m   o f   M A M   %   C h i l d r e n   6 - 5 9 M   ( W F H   o r   M U A C ) & g t ; - & l t ; M e a s u r e s \ M A M   %   C h i l d r e n   6 - 5 9 M   ( W F H   o r   M U A C ) & g t ; < / K e y > < / a : K e y > < a : V a l u e   i : t y p e = " M e a s u r e G r i d V i e w S t a t e I D i a g r a m L i n k " / > < / a : K e y V a l u e O f D i a g r a m O b j e c t K e y a n y T y p e z b w N T n L X > < a : K e y V a l u e O f D i a g r a m O b j e c t K e y a n y T y p e z b w N T n L X > < a : K e y > < K e y > L i n k s \ & l t ; C o l u m n s \ S u m   o f   M A M   %   C h i l d r e n   6 - 5 9 M   ( W F H   o r   M U A C ) & g t ; - & l t ; M e a s u r e s \ M A M   %   C h i l d r e n   6 - 5 9 M   ( W F H   o r   M U A C ) & g t ; \ C O L U M N < / K e y > < / a : K e y > < a : V a l u e   i : t y p e = " M e a s u r e G r i d V i e w S t a t e I D i a g r a m L i n k E n d p o i n t " / > < / a : K e y V a l u e O f D i a g r a m O b j e c t K e y a n y T y p e z b w N T n L X > < a : K e y V a l u e O f D i a g r a m O b j e c t K e y a n y T y p e z b w N T n L X > < a : K e y > < K e y > L i n k s \ & l t ; C o l u m n s \ S u m   o f   M A M   %   C h i l d r e n   6 - 5 9 M   ( W F H   o r   M U A C ) & g t ; - & l t ; M e a s u r e s \ M A M   %   C h i l d r e n   6 - 5 9 M   ( W F H   o r   M U A C ) & g t ; \ M E A S U R E < / K e y > < / a : K e y > < a : V a l u e   i : t y p e = " M e a s u r e G r i d V i e w S t a t e I D i a g r a m L i n k E n d p o i n t " / > < / a : K e y V a l u e O f D i a g r a m O b j e c t K e y a n y T y p e z b w N T n L X > < a : K e y V a l u e O f D i a g r a m O b j e c t K e y a n y T y p e z b w N T n L X > < a : K e y > < K e y > L i n k s \ & l t ; C o l u m n s \ S u m   o f   S A M   %     ( W F H ,   M U A C   o r   b i l a t e r a l   e d e m a )   6 - 5 9 M & g t ; - & l t ; M e a s u r e s \ S A M   %     ( W F H ,   M U A C   o r   b i l a t e r a l   e d e m a )   6 - 5 9 M & g t ; < / K e y > < / a : K e y > < a : V a l u e   i : t y p e = " M e a s u r e G r i d V i e w S t a t e I D i a g r a m L i n k " / > < / a : K e y V a l u e O f D i a g r a m O b j e c t K e y a n y T y p e z b w N T n L X > < a : K e y V a l u e O f D i a g r a m O b j e c t K e y a n y T y p e z b w N T n L X > < a : K e y > < K e y > L i n k s \ & l t ; C o l u m n s \ S u m   o f   S A M   %     ( W F H ,   M U A C   o r   b i l a t e r a l   e d e m a )   6 - 5 9 M & g t ; - & l t ; M e a s u r e s \ S A M   %     ( W F H ,   M U A C   o r   b i l a t e r a l   e d e m a )   6 - 5 9 M & g t ; \ C O L U M N < / K e y > < / a : K e y > < a : V a l u e   i : t y p e = " M e a s u r e G r i d V i e w S t a t e I D i a g r a m L i n k E n d p o i n t " / > < / a : K e y V a l u e O f D i a g r a m O b j e c t K e y a n y T y p e z b w N T n L X > < a : K e y V a l u e O f D i a g r a m O b j e c t K e y a n y T y p e z b w N T n L X > < a : K e y > < K e y > L i n k s \ & l t ; C o l u m n s \ S u m   o f   S A M   %     ( W F H ,   M U A C   o r   b i l a t e r a l   e d e m a )   6 - 5 9 M & g t ; - & l t ; M e a s u r e s \ S A M   %     ( W F H ,   M U A C   o r   b i l a t e r a l   e d e m a )   6 - 5 9 M & g t ; \ M E A S U R E < / K e y > < / a : K e y > < a : V a l u e   i : t y p e = " M e a s u r e G r i d V i e w S t a t e I D i a g r a m L i n k E n d p o i n t " / > < / a : K e y V a l u e O f D i a g r a m O b j e c t K e y a n y T y p e z b w N T n L X > < a : K e y V a l u e O f D i a g r a m O b j e c t K e y a n y T y p e z b w N T n L X > < a : K e y > < K e y > L i n k s \ & l t ; C o l u m n s \ S u m   o f   I n f a n t s   0 - 5 M   %   ( a d m i s s i o n   c r i t e r i a   f o r   t r e a t m e n t ) & g t ; - & l t ; M e a s u r e s \ I n f a n t s   0 - 5 M   %   ( a d m i s s i o n   c r i t e r i a   f o r   t r e a t m e n t ) & g t ; < / K e y > < / a : K e y > < a : V a l u e   i : t y p e = " M e a s u r e G r i d V i e w S t a t e I D i a g r a m L i n k " / > < / a : K e y V a l u e O f D i a g r a m O b j e c t K e y a n y T y p e z b w N T n L X > < a : K e y V a l u e O f D i a g r a m O b j e c t K e y a n y T y p e z b w N T n L X > < a : K e y > < K e y > L i n k s \ & l t ; C o l u m n s \ S u m   o f   I n f a n t s   0 - 5 M   %   ( a d m i s s i o n   c r i t e r i a   f o r   t r e a t m e n t ) & g t ; - & l t ; M e a s u r e s \ I n f a n t s   0 - 5 M   %   ( a d m i s s i o n   c r i t e r i a   f o r   t r e a t m e n t ) & g t ; \ C O L U M N < / K e y > < / a : K e y > < a : V a l u e   i : t y p e = " M e a s u r e G r i d V i e w S t a t e I D i a g r a m L i n k E n d p o i n t " / > < / a : K e y V a l u e O f D i a g r a m O b j e c t K e y a n y T y p e z b w N T n L X > < a : K e y V a l u e O f D i a g r a m O b j e c t K e y a n y T y p e z b w N T n L X > < a : K e y > < K e y > L i n k s \ & l t ; C o l u m n s \ S u m   o f   I n f a n t s   0 - 5 M   %   ( a d m i s s i o n   c r i t e r i a   f o r   t r e a t m e n t ) & g t ; - & l t ; M e a s u r e s \ I n f a n t s   0 - 5 M   %   ( a d m i s s i o n   c r i t e r i a   f o r   t r e a t m e n t ) & g t ; \ M E A S U R E < / K e y > < / a : K e y > < a : V a l u e   i : t y p e = " M e a s u r e G r i d V i e w S t a t e I D i a g r a m L i n k E n d p o i n t " / > < / a : K e y V a l u e O f D i a g r a m O b j e c t K e y a n y T y p e z b w N T n L X > < a : K e y V a l u e O f D i a g r a m O b j e c t K e y a n y T y p e z b w N T n L X > < a : K e y > < K e y > L i n k s \ & l t ; C o l u m n s \ S u m   o f   A c u t e   m a l n u t r i t i o n   i n   P B W ,   % & g t ; - & l t ; M e a s u r e s \ A c u t e   m a l n u t r i t i o n   i n   P B W ,   % & g t ; < / K e y > < / a : K e y > < a : V a l u e   i : t y p e = " M e a s u r e G r i d V i e w S t a t e I D i a g r a m L i n k " / > < / a : K e y V a l u e O f D i a g r a m O b j e c t K e y a n y T y p e z b w N T n L X > < a : K e y V a l u e O f D i a g r a m O b j e c t K e y a n y T y p e z b w N T n L X > < a : K e y > < K e y > L i n k s \ & l t ; C o l u m n s \ S u m   o f   A c u t e   m a l n u t r i t i o n   i n   P B W ,   % & g t ; - & l t ; M e a s u r e s \ A c u t e   m a l n u t r i t i o n   i n   P B W ,   % & g t ; \ C O L U M N < / K e y > < / a : K e y > < a : V a l u e   i : t y p e = " M e a s u r e G r i d V i e w S t a t e I D i a g r a m L i n k E n d p o i n t " / > < / a : K e y V a l u e O f D i a g r a m O b j e c t K e y a n y T y p e z b w N T n L X > < a : K e y V a l u e O f D i a g r a m O b j e c t K e y a n y T y p e z b w N T n L X > < a : K e y > < K e y > L i n k s \ & l t ; C o l u m n s \ S u m   o f   A c u t e   m a l n u t r i t i o n   i n   P B W ,   % & g t ; - & l t ; M e a s u r e s \ A c u t e   m a l n u t r i t i o n   i n   P B W ,   % & g t ; \ M E A S U R E < / K e y > < / a : K e y > < a : V a l u e   i : t y p e = " M e a s u r e G r i d V i e w S t a t e I D i a g r a m L i n k E n d p o i n t " / > < / a : K e y V a l u e O f D i a g r a m O b j e c t K e y a n y T y p e z b w N T n L X > < / V i e w S t a t e s > < / D i a g r a m M a n a g e r . S e r i a l i z a b l e D i a g r a m > < D i a g r a m M a n a g e r . S e r i a l i z a b l e D i a g r a m > < A d a p t e r   i : t y p e = " M e a s u r e D i a g r a m S a n d b o x A d a p t e r " > < T a b l e N a m e > b 0 t o 5 < / 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 b 0 t o 5 < / 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 J a n   3 < / K e y > < / D i a g r a m O b j e c t K e y > < D i a g r a m O b j e c t K e y > < K e y > M e a s u r e s \ S u m   o f   J a n   3 \ T a g I n f o \ F o r m u l a < / K e y > < / D i a g r a m O b j e c t K e y > < D i a g r a m O b j e c t K e y > < K e y > M e a s u r e s \ S u m   o f   J a n   3 \ T a g I n f o \ V a l u e < / K e y > < / D i a g r a m O b j e c t K e y > < D i a g r a m O b j e c t K e y > < K e y > M e a s u r e s \ S u m   o f   F e b   3 < / K e y > < / D i a g r a m O b j e c t K e y > < D i a g r a m O b j e c t K e y > < K e y > M e a s u r e s \ S u m   o f   F e b   3 \ T a g I n f o \ F o r m u l a < / K e y > < / D i a g r a m O b j e c t K e y > < D i a g r a m O b j e c t K e y > < K e y > M e a s u r e s \ S u m   o f   F e b   3 \ T a g I n f o \ V a l u e < / K e y > < / D i a g r a m O b j e c t K e y > < D i a g r a m O b j e c t K e y > < K e y > M e a s u r e s \ S u m   o f   M a r   3 < / K e y > < / D i a g r a m O b j e c t K e y > < D i a g r a m O b j e c t K e y > < K e y > M e a s u r e s \ S u m   o f   M a r   3 \ T a g I n f o \ F o r m u l a < / K e y > < / D i a g r a m O b j e c t K e y > < D i a g r a m O b j e c t K e y > < K e y > M e a s u r e s \ S u m   o f   M a r   3 \ T a g I n f o \ V a l u e < / K e y > < / D i a g r a m O b j e c t K e y > < D i a g r a m O b j e c t K e y > < K e y > M e a s u r e s \ S u m   o f   A p r   3 < / K e y > < / D i a g r a m O b j e c t K e y > < D i a g r a m O b j e c t K e y > < K e y > M e a s u r e s \ S u m   o f   A p r   3 \ T a g I n f o \ F o r m u l a < / K e y > < / D i a g r a m O b j e c t K e y > < D i a g r a m O b j e c t K e y > < K e y > M e a s u r e s \ S u m   o f   A p r   3 \ T a g I n f o \ V a l u e < / K e y > < / D i a g r a m O b j e c t K e y > < D i a g r a m O b j e c t K e y > < K e y > M e a s u r e s \ S u m   o f   M a y   3 < / K e y > < / D i a g r a m O b j e c t K e y > < D i a g r a m O b j e c t K e y > < K e y > M e a s u r e s \ S u m   o f   M a y   3 \ T a g I n f o \ F o r m u l a < / K e y > < / D i a g r a m O b j e c t K e y > < D i a g r a m O b j e c t K e y > < K e y > M e a s u r e s \ S u m   o f   M a y   3 \ T a g I n f o \ V a l u e < / K e y > < / D i a g r a m O b j e c t K e y > < D i a g r a m O b j e c t K e y > < K e y > M e a s u r e s \ S u m   o f   J u n   3 < / K e y > < / D i a g r a m O b j e c t K e y > < D i a g r a m O b j e c t K e y > < K e y > M e a s u r e s \ S u m   o f   J u n   3 \ T a g I n f o \ F o r m u l a < / K e y > < / D i a g r a m O b j e c t K e y > < D i a g r a m O b j e c t K e y > < K e y > M e a s u r e s \ S u m   o f   J u n   3 \ T a g I n f o \ V a l u e < / K e y > < / D i a g r a m O b j e c t K e y > < D i a g r a m O b j e c t K e y > < K e y > M e a s u r e s \ S u m   o f   J u l   3 < / K e y > < / D i a g r a m O b j e c t K e y > < D i a g r a m O b j e c t K e y > < K e y > M e a s u r e s \ S u m   o f   J u l   3 \ T a g I n f o \ F o r m u l a < / K e y > < / D i a g r a m O b j e c t K e y > < D i a g r a m O b j e c t K e y > < K e y > M e a s u r e s \ S u m   o f   J u l   3 \ T a g I n f o \ V a l u e < / K e y > < / D i a g r a m O b j e c t K e y > < D i a g r a m O b j e c t K e y > < K e y > M e a s u r e s \ S u m   o f   A u g   3 < / K e y > < / D i a g r a m O b j e c t K e y > < D i a g r a m O b j e c t K e y > < K e y > M e a s u r e s \ S u m   o f   A u g   3 \ T a g I n f o \ F o r m u l a < / K e y > < / D i a g r a m O b j e c t K e y > < D i a g r a m O b j e c t K e y > < K e y > M e a s u r e s \ S u m   o f   A u g   3 \ T a g I n f o \ V a l u e < / K e y > < / D i a g r a m O b j e c t K e y > < D i a g r a m O b j e c t K e y > < K e y > M e a s u r e s \ S u m   o f   S e p   3 < / K e y > < / D i a g r a m O b j e c t K e y > < D i a g r a m O b j e c t K e y > < K e y > M e a s u r e s \ S u m   o f   S e p   3 \ T a g I n f o \ F o r m u l a < / K e y > < / D i a g r a m O b j e c t K e y > < D i a g r a m O b j e c t K e y > < K e y > M e a s u r e s \ S u m   o f   S e p   3 \ T a g I n f o \ V a l u e < / K e y > < / D i a g r a m O b j e c t K e y > < D i a g r a m O b j e c t K e y > < K e y > M e a s u r e s \ S u m   o f   O c t   3 < / K e y > < / D i a g r a m O b j e c t K e y > < D i a g r a m O b j e c t K e y > < K e y > M e a s u r e s \ S u m   o f   O c t   3 \ T a g I n f o \ F o r m u l a < / K e y > < / D i a g r a m O b j e c t K e y > < D i a g r a m O b j e c t K e y > < K e y > M e a s u r e s \ S u m   o f   O c t   3 \ T a g I n f o \ V a l u e < / K e y > < / D i a g r a m O b j e c t K e y > < D i a g r a m O b j e c t K e y > < K e y > M e a s u r e s \ S u m   o f   N o v   3 < / K e y > < / D i a g r a m O b j e c t K e y > < D i a g r a m O b j e c t K e y > < K e y > M e a s u r e s \ S u m   o f   N o v   3 \ T a g I n f o \ F o r m u l a < / K e y > < / D i a g r a m O b j e c t K e y > < D i a g r a m O b j e c t K e y > < K e y > M e a s u r e s \ S u m   o f   N o v   3 \ T a g I n f o \ V a l u e < / K e y > < / D i a g r a m O b j e c t K e y > < D i a g r a m O b j e c t K e y > < K e y > M e a s u r e s \ S u m   o f   D e c   3 < / K e y > < / D i a g r a m O b j e c t K e y > < D i a g r a m O b j e c t K e y > < K e y > M e a s u r e s \ S u m   o f   D e c   3 \ T a g I n f o \ F o r m u l a < / K e y > < / D i a g r a m O b j e c t K e y > < D i a g r a m O b j e c t K e y > < K e y > M e a s u r e s \ S u m   o f   D e c   3 \ T a g I n f o \ V a l u e < / K e y > < / D i a g r a m O b j e c t K e y > < D i a g r a m O b j e c t K e y > < K e y > C o l u m n s \ A d m i n < / K e y > < / D i a g r a m O b j e c t K e y > < D i a g r a m O b j e c t K e y > < K e y > C o l u m n s \ J a n < / K e y > < / D i a g r a m O b j e c t K e y > < D i a g r a m O b j e c t K e y > < K e y > C o l u m n s \ F e b < / K e y > < / D i a g r a m O b j e c t K e y > < D i a g r a m O b j e c t K e y > < K e y > C o l u m n s \ M a r < / K e y > < / D i a g r a m O b j e c t K e y > < D i a g r a m O b j e c t K e y > < K e y > C o l u m n s \ A p r < / K e y > < / D i a g r a m O b j e c t K e y > < D i a g r a m O b j e c t K e y > < K e y > C o l u m n s \ M a y < / K e y > < / D i a g r a m O b j e c t K e y > < D i a g r a m O b j e c t K e y > < K e y > C o l u m n s \ J u n < / K e y > < / D i a g r a m O b j e c t K e y > < D i a g r a m O b j e c t K e y > < K e y > C o l u m n s \ J u l < / K e y > < / D i a g r a m O b j e c t K e y > < D i a g r a m O b j e c t K e y > < K e y > C o l u m n s \ A u g < / K e y > < / D i a g r a m O b j e c t K e y > < D i a g r a m O b j e c t K e y > < K e y > C o l u m n s \ S e p < / K e y > < / D i a g r a m O b j e c t K e y > < D i a g r a m O b j e c t K e y > < K e y > C o l u m n s \ O c t < / K e y > < / D i a g r a m O b j e c t K e y > < D i a g r a m O b j e c t K e y > < K e y > C o l u m n s \ N o v < / K e y > < / D i a g r a m O b j e c t K e y > < D i a g r a m O b j e c t K e y > < K e y > C o l u m n s \ D e c < / K e y > < / D i a g r a m O b j e c t K e y > < D i a g r a m O b j e c t K e y > < K e y > L i n k s \ & l t ; C o l u m n s \ S u m   o f   J a n   3 & g t ; - & l t ; M e a s u r e s \ J a n & g t ; < / K e y > < / D i a g r a m O b j e c t K e y > < D i a g r a m O b j e c t K e y > < K e y > L i n k s \ & l t ; C o l u m n s \ S u m   o f   J a n   3 & g t ; - & l t ; M e a s u r e s \ J a n & g t ; \ C O L U M N < / K e y > < / D i a g r a m O b j e c t K e y > < D i a g r a m O b j e c t K e y > < K e y > L i n k s \ & l t ; C o l u m n s \ S u m   o f   J a n   3 & g t ; - & l t ; M e a s u r e s \ J a n & g t ; \ M E A S U R E < / K e y > < / D i a g r a m O b j e c t K e y > < D i a g r a m O b j e c t K e y > < K e y > L i n k s \ & l t ; C o l u m n s \ S u m   o f   F e b   3 & g t ; - & l t ; M e a s u r e s \ F e b & g t ; < / K e y > < / D i a g r a m O b j e c t K e y > < D i a g r a m O b j e c t K e y > < K e y > L i n k s \ & l t ; C o l u m n s \ S u m   o f   F e b   3 & g t ; - & l t ; M e a s u r e s \ F e b & g t ; \ C O L U M N < / K e y > < / D i a g r a m O b j e c t K e y > < D i a g r a m O b j e c t K e y > < K e y > L i n k s \ & l t ; C o l u m n s \ S u m   o f   F e b   3 & g t ; - & l t ; M e a s u r e s \ F e b & g t ; \ M E A S U R E < / K e y > < / D i a g r a m O b j e c t K e y > < D i a g r a m O b j e c t K e y > < K e y > L i n k s \ & l t ; C o l u m n s \ S u m   o f   M a r   3 & g t ; - & l t ; M e a s u r e s \ M a r & g t ; < / K e y > < / D i a g r a m O b j e c t K e y > < D i a g r a m O b j e c t K e y > < K e y > L i n k s \ & l t ; C o l u m n s \ S u m   o f   M a r   3 & g t ; - & l t ; M e a s u r e s \ M a r & g t ; \ C O L U M N < / K e y > < / D i a g r a m O b j e c t K e y > < D i a g r a m O b j e c t K e y > < K e y > L i n k s \ & l t ; C o l u m n s \ S u m   o f   M a r   3 & g t ; - & l t ; M e a s u r e s \ M a r & g t ; \ M E A S U R E < / K e y > < / D i a g r a m O b j e c t K e y > < D i a g r a m O b j e c t K e y > < K e y > L i n k s \ & l t ; C o l u m n s \ S u m   o f   A p r   3 & g t ; - & l t ; M e a s u r e s \ A p r & g t ; < / K e y > < / D i a g r a m O b j e c t K e y > < D i a g r a m O b j e c t K e y > < K e y > L i n k s \ & l t ; C o l u m n s \ S u m   o f   A p r   3 & g t ; - & l t ; M e a s u r e s \ A p r & g t ; \ C O L U M N < / K e y > < / D i a g r a m O b j e c t K e y > < D i a g r a m O b j e c t K e y > < K e y > L i n k s \ & l t ; C o l u m n s \ S u m   o f   A p r   3 & g t ; - & l t ; M e a s u r e s \ A p r & g t ; \ M E A S U R E < / K e y > < / D i a g r a m O b j e c t K e y > < D i a g r a m O b j e c t K e y > < K e y > L i n k s \ & l t ; C o l u m n s \ S u m   o f   M a y   3 & g t ; - & l t ; M e a s u r e s \ M a y & g t ; < / K e y > < / D i a g r a m O b j e c t K e y > < D i a g r a m O b j e c t K e y > < K e y > L i n k s \ & l t ; C o l u m n s \ S u m   o f   M a y   3 & g t ; - & l t ; M e a s u r e s \ M a y & g t ; \ C O L U M N < / K e y > < / D i a g r a m O b j e c t K e y > < D i a g r a m O b j e c t K e y > < K e y > L i n k s \ & l t ; C o l u m n s \ S u m   o f   M a y   3 & g t ; - & l t ; M e a s u r e s \ M a y & g t ; \ M E A S U R E < / K e y > < / D i a g r a m O b j e c t K e y > < D i a g r a m O b j e c t K e y > < K e y > L i n k s \ & l t ; C o l u m n s \ S u m   o f   J u n   3 & g t ; - & l t ; M e a s u r e s \ J u n & g t ; < / K e y > < / D i a g r a m O b j e c t K e y > < D i a g r a m O b j e c t K e y > < K e y > L i n k s \ & l t ; C o l u m n s \ S u m   o f   J u n   3 & g t ; - & l t ; M e a s u r e s \ J u n & g t ; \ C O L U M N < / K e y > < / D i a g r a m O b j e c t K e y > < D i a g r a m O b j e c t K e y > < K e y > L i n k s \ & l t ; C o l u m n s \ S u m   o f   J u n   3 & g t ; - & l t ; M e a s u r e s \ J u n & g t ; \ M E A S U R E < / K e y > < / D i a g r a m O b j e c t K e y > < D i a g r a m O b j e c t K e y > < K e y > L i n k s \ & l t ; C o l u m n s \ S u m   o f   J u l   3 & g t ; - & l t ; M e a s u r e s \ J u l & g t ; < / K e y > < / D i a g r a m O b j e c t K e y > < D i a g r a m O b j e c t K e y > < K e y > L i n k s \ & l t ; C o l u m n s \ S u m   o f   J u l   3 & g t ; - & l t ; M e a s u r e s \ J u l & g t ; \ C O L U M N < / K e y > < / D i a g r a m O b j e c t K e y > < D i a g r a m O b j e c t K e y > < K e y > L i n k s \ & l t ; C o l u m n s \ S u m   o f   J u l   3 & g t ; - & l t ; M e a s u r e s \ J u l & g t ; \ M E A S U R E < / K e y > < / D i a g r a m O b j e c t K e y > < D i a g r a m O b j e c t K e y > < K e y > L i n k s \ & l t ; C o l u m n s \ S u m   o f   A u g   3 & g t ; - & l t ; M e a s u r e s \ A u g & g t ; < / K e y > < / D i a g r a m O b j e c t K e y > < D i a g r a m O b j e c t K e y > < K e y > L i n k s \ & l t ; C o l u m n s \ S u m   o f   A u g   3 & g t ; - & l t ; M e a s u r e s \ A u g & g t ; \ C O L U M N < / K e y > < / D i a g r a m O b j e c t K e y > < D i a g r a m O b j e c t K e y > < K e y > L i n k s \ & l t ; C o l u m n s \ S u m   o f   A u g   3 & g t ; - & l t ; M e a s u r e s \ A u g & g t ; \ M E A S U R E < / K e y > < / D i a g r a m O b j e c t K e y > < D i a g r a m O b j e c t K e y > < K e y > L i n k s \ & l t ; C o l u m n s \ S u m   o f   S e p   3 & g t ; - & l t ; M e a s u r e s \ S e p & g t ; < / K e y > < / D i a g r a m O b j e c t K e y > < D i a g r a m O b j e c t K e y > < K e y > L i n k s \ & l t ; C o l u m n s \ S u m   o f   S e p   3 & g t ; - & l t ; M e a s u r e s \ S e p & g t ; \ C O L U M N < / K e y > < / D i a g r a m O b j e c t K e y > < D i a g r a m O b j e c t K e y > < K e y > L i n k s \ & l t ; C o l u m n s \ S u m   o f   S e p   3 & g t ; - & l t ; M e a s u r e s \ S e p & g t ; \ M E A S U R E < / K e y > < / D i a g r a m O b j e c t K e y > < D i a g r a m O b j e c t K e y > < K e y > L i n k s \ & l t ; C o l u m n s \ S u m   o f   O c t   3 & g t ; - & l t ; M e a s u r e s \ O c t & g t ; < / K e y > < / D i a g r a m O b j e c t K e y > < D i a g r a m O b j e c t K e y > < K e y > L i n k s \ & l t ; C o l u m n s \ S u m   o f   O c t   3 & g t ; - & l t ; M e a s u r e s \ O c t & g t ; \ C O L U M N < / K e y > < / D i a g r a m O b j e c t K e y > < D i a g r a m O b j e c t K e y > < K e y > L i n k s \ & l t ; C o l u m n s \ S u m   o f   O c t   3 & g t ; - & l t ; M e a s u r e s \ O c t & g t ; \ M E A S U R E < / K e y > < / D i a g r a m O b j e c t K e y > < D i a g r a m O b j e c t K e y > < K e y > L i n k s \ & l t ; C o l u m n s \ S u m   o f   N o v   3 & g t ; - & l t ; M e a s u r e s \ N o v & g t ; < / K e y > < / D i a g r a m O b j e c t K e y > < D i a g r a m O b j e c t K e y > < K e y > L i n k s \ & l t ; C o l u m n s \ S u m   o f   N o v   3 & g t ; - & l t ; M e a s u r e s \ N o v & g t ; \ C O L U M N < / K e y > < / D i a g r a m O b j e c t K e y > < D i a g r a m O b j e c t K e y > < K e y > L i n k s \ & l t ; C o l u m n s \ S u m   o f   N o v   3 & g t ; - & l t ; M e a s u r e s \ N o v & g t ; \ M E A S U R E < / K e y > < / D i a g r a m O b j e c t K e y > < D i a g r a m O b j e c t K e y > < K e y > L i n k s \ & l t ; C o l u m n s \ S u m   o f   D e c   3 & g t ; - & l t ; M e a s u r e s \ D e c & g t ; < / K e y > < / D i a g r a m O b j e c t K e y > < D i a g r a m O b j e c t K e y > < K e y > L i n k s \ & l t ; C o l u m n s \ S u m   o f   D e c   3 & g t ; - & l t ; M e a s u r e s \ D e c & g t ; \ C O L U M N < / K e y > < / D i a g r a m O b j e c t K e y > < D i a g r a m O b j e c t K e y > < K e y > L i n k s \ & l t ; C o l u m n s \ S u m   o f   D e c   3 & g t ; - & l t ; M e a s u r e s \ D e c & g t ; \ M E A S U R E 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 J a n   3 < / K e y > < / a : K e y > < a : V a l u e   i : t y p e = " M e a s u r e G r i d N o d e V i e w S t a t e " > < C o l u m n > 1 < / C o l u m n > < L a y e d O u t > t r u e < / L a y e d O u t > < W a s U I I n v i s i b l e > t r u e < / W a s U I I n v i s i b l e > < / a : V a l u e > < / a : K e y V a l u e O f D i a g r a m O b j e c t K e y a n y T y p e z b w N T n L X > < a : K e y V a l u e O f D i a g r a m O b j e c t K e y a n y T y p e z b w N T n L X > < a : K e y > < K e y > M e a s u r e s \ S u m   o f   J a n   3 \ T a g I n f o \ F o r m u l a < / K e y > < / a : K e y > < a : V a l u e   i : t y p e = " M e a s u r e G r i d V i e w S t a t e I D i a g r a m T a g A d d i t i o n a l I n f o " / > < / a : K e y V a l u e O f D i a g r a m O b j e c t K e y a n y T y p e z b w N T n L X > < a : K e y V a l u e O f D i a g r a m O b j e c t K e y a n y T y p e z b w N T n L X > < a : K e y > < K e y > M e a s u r e s \ S u m   o f   J a n   3 \ T a g I n f o \ V a l u e < / K e y > < / a : K e y > < a : V a l u e   i : t y p e = " M e a s u r e G r i d V i e w S t a t e I D i a g r a m T a g A d d i t i o n a l I n f o " / > < / a : K e y V a l u e O f D i a g r a m O b j e c t K e y a n y T y p e z b w N T n L X > < a : K e y V a l u e O f D i a g r a m O b j e c t K e y a n y T y p e z b w N T n L X > < a : K e y > < K e y > M e a s u r e s \ S u m   o f   F e b   3 < / K e y > < / a : K e y > < a : V a l u e   i : t y p e = " M e a s u r e G r i d N o d e V i e w S t a t e " > < C o l u m n > 2 < / C o l u m n > < L a y e d O u t > t r u e < / L a y e d O u t > < W a s U I I n v i s i b l e > t r u e < / W a s U I I n v i s i b l e > < / a : V a l u e > < / a : K e y V a l u e O f D i a g r a m O b j e c t K e y a n y T y p e z b w N T n L X > < a : K e y V a l u e O f D i a g r a m O b j e c t K e y a n y T y p e z b w N T n L X > < a : K e y > < K e y > M e a s u r e s \ S u m   o f   F e b   3 \ T a g I n f o \ F o r m u l a < / K e y > < / a : K e y > < a : V a l u e   i : t y p e = " M e a s u r e G r i d V i e w S t a t e I D i a g r a m T a g A d d i t i o n a l I n f o " / > < / a : K e y V a l u e O f D i a g r a m O b j e c t K e y a n y T y p e z b w N T n L X > < a : K e y V a l u e O f D i a g r a m O b j e c t K e y a n y T y p e z b w N T n L X > < a : K e y > < K e y > M e a s u r e s \ S u m   o f   F e b   3 \ T a g I n f o \ V a l u e < / K e y > < / a : K e y > < a : V a l u e   i : t y p e = " M e a s u r e G r i d V i e w S t a t e I D i a g r a m T a g A d d i t i o n a l I n f o " / > < / a : K e y V a l u e O f D i a g r a m O b j e c t K e y a n y T y p e z b w N T n L X > < a : K e y V a l u e O f D i a g r a m O b j e c t K e y a n y T y p e z b w N T n L X > < a : K e y > < K e y > M e a s u r e s \ S u m   o f   M a r   3 < / K e y > < / a : K e y > < a : V a l u e   i : t y p e = " M e a s u r e G r i d N o d e V i e w S t a t e " > < C o l u m n > 3 < / C o l u m n > < L a y e d O u t > t r u e < / L a y e d O u t > < W a s U I I n v i s i b l e > t r u e < / W a s U I I n v i s i b l e > < / a : V a l u e > < / a : K e y V a l u e O f D i a g r a m O b j e c t K e y a n y T y p e z b w N T n L X > < a : K e y V a l u e O f D i a g r a m O b j e c t K e y a n y T y p e z b w N T n L X > < a : K e y > < K e y > M e a s u r e s \ S u m   o f   M a r   3 \ T a g I n f o \ F o r m u l a < / K e y > < / a : K e y > < a : V a l u e   i : t y p e = " M e a s u r e G r i d V i e w S t a t e I D i a g r a m T a g A d d i t i o n a l I n f o " / > < / a : K e y V a l u e O f D i a g r a m O b j e c t K e y a n y T y p e z b w N T n L X > < a : K e y V a l u e O f D i a g r a m O b j e c t K e y a n y T y p e z b w N T n L X > < a : K e y > < K e y > M e a s u r e s \ S u m   o f   M a r   3 \ T a g I n f o \ V a l u e < / K e y > < / a : K e y > < a : V a l u e   i : t y p e = " M e a s u r e G r i d V i e w S t a t e I D i a g r a m T a g A d d i t i o n a l I n f o " / > < / a : K e y V a l u e O f D i a g r a m O b j e c t K e y a n y T y p e z b w N T n L X > < a : K e y V a l u e O f D i a g r a m O b j e c t K e y a n y T y p e z b w N T n L X > < a : K e y > < K e y > M e a s u r e s \ S u m   o f   A p r   3 < / K e y > < / a : K e y > < a : V a l u e   i : t y p e = " M e a s u r e G r i d N o d e V i e w S t a t e " > < C o l u m n > 4 < / C o l u m n > < L a y e d O u t > t r u e < / L a y e d O u t > < W a s U I I n v i s i b l e > t r u e < / W a s U I I n v i s i b l e > < / a : V a l u e > < / a : K e y V a l u e O f D i a g r a m O b j e c t K e y a n y T y p e z b w N T n L X > < a : K e y V a l u e O f D i a g r a m O b j e c t K e y a n y T y p e z b w N T n L X > < a : K e y > < K e y > M e a s u r e s \ S u m   o f   A p r   3 \ T a g I n f o \ F o r m u l a < / K e y > < / a : K e y > < a : V a l u e   i : t y p e = " M e a s u r e G r i d V i e w S t a t e I D i a g r a m T a g A d d i t i o n a l I n f o " / > < / a : K e y V a l u e O f D i a g r a m O b j e c t K e y a n y T y p e z b w N T n L X > < a : K e y V a l u e O f D i a g r a m O b j e c t K e y a n y T y p e z b w N T n L X > < a : K e y > < K e y > M e a s u r e s \ S u m   o f   A p r   3 \ T a g I n f o \ V a l u e < / K e y > < / a : K e y > < a : V a l u e   i : t y p e = " M e a s u r e G r i d V i e w S t a t e I D i a g r a m T a g A d d i t i o n a l I n f o " / > < / a : K e y V a l u e O f D i a g r a m O b j e c t K e y a n y T y p e z b w N T n L X > < a : K e y V a l u e O f D i a g r a m O b j e c t K e y a n y T y p e z b w N T n L X > < a : K e y > < K e y > M e a s u r e s \ S u m   o f   M a y   3 < / K e y > < / a : K e y > < a : V a l u e   i : t y p e = " M e a s u r e G r i d N o d e V i e w S t a t e " > < C o l u m n > 5 < / C o l u m n > < L a y e d O u t > t r u e < / L a y e d O u t > < W a s U I I n v i s i b l e > t r u e < / W a s U I I n v i s i b l e > < / a : V a l u e > < / a : K e y V a l u e O f D i a g r a m O b j e c t K e y a n y T y p e z b w N T n L X > < a : K e y V a l u e O f D i a g r a m O b j e c t K e y a n y T y p e z b w N T n L X > < a : K e y > < K e y > M e a s u r e s \ S u m   o f   M a y   3 \ T a g I n f o \ F o r m u l a < / K e y > < / a : K e y > < a : V a l u e   i : t y p e = " M e a s u r e G r i d V i e w S t a t e I D i a g r a m T a g A d d i t i o n a l I n f o " / > < / a : K e y V a l u e O f D i a g r a m O b j e c t K e y a n y T y p e z b w N T n L X > < a : K e y V a l u e O f D i a g r a m O b j e c t K e y a n y T y p e z b w N T n L X > < a : K e y > < K e y > M e a s u r e s \ S u m   o f   M a y   3 \ T a g I n f o \ V a l u e < / K e y > < / a : K e y > < a : V a l u e   i : t y p e = " M e a s u r e G r i d V i e w S t a t e I D i a g r a m T a g A d d i t i o n a l I n f o " / > < / a : K e y V a l u e O f D i a g r a m O b j e c t K e y a n y T y p e z b w N T n L X > < a : K e y V a l u e O f D i a g r a m O b j e c t K e y a n y T y p e z b w N T n L X > < a : K e y > < K e y > M e a s u r e s \ S u m   o f   J u n   3 < / K e y > < / a : K e y > < a : V a l u e   i : t y p e = " M e a s u r e G r i d N o d e V i e w S t a t e " > < C o l u m n > 6 < / C o l u m n > < L a y e d O u t > t r u e < / L a y e d O u t > < W a s U I I n v i s i b l e > t r u e < / W a s U I I n v i s i b l e > < / a : V a l u e > < / a : K e y V a l u e O f D i a g r a m O b j e c t K e y a n y T y p e z b w N T n L X > < a : K e y V a l u e O f D i a g r a m O b j e c t K e y a n y T y p e z b w N T n L X > < a : K e y > < K e y > M e a s u r e s \ S u m   o f   J u n   3 \ T a g I n f o \ F o r m u l a < / K e y > < / a : K e y > < a : V a l u e   i : t y p e = " M e a s u r e G r i d V i e w S t a t e I D i a g r a m T a g A d d i t i o n a l I n f o " / > < / a : K e y V a l u e O f D i a g r a m O b j e c t K e y a n y T y p e z b w N T n L X > < a : K e y V a l u e O f D i a g r a m O b j e c t K e y a n y T y p e z b w N T n L X > < a : K e y > < K e y > M e a s u r e s \ S u m   o f   J u n   3 \ T a g I n f o \ V a l u e < / K e y > < / a : K e y > < a : V a l u e   i : t y p e = " M e a s u r e G r i d V i e w S t a t e I D i a g r a m T a g A d d i t i o n a l I n f o " / > < / a : K e y V a l u e O f D i a g r a m O b j e c t K e y a n y T y p e z b w N T n L X > < a : K e y V a l u e O f D i a g r a m O b j e c t K e y a n y T y p e z b w N T n L X > < a : K e y > < K e y > M e a s u r e s \ S u m   o f   J u l   3 < / K e y > < / a : K e y > < a : V a l u e   i : t y p e = " M e a s u r e G r i d N o d e V i e w S t a t e " > < C o l u m n > 7 < / C o l u m n > < L a y e d O u t > t r u e < / L a y e d O u t > < W a s U I I n v i s i b l e > t r u e < / W a s U I I n v i s i b l e > < / a : V a l u e > < / a : K e y V a l u e O f D i a g r a m O b j e c t K e y a n y T y p e z b w N T n L X > < a : K e y V a l u e O f D i a g r a m O b j e c t K e y a n y T y p e z b w N T n L X > < a : K e y > < K e y > M e a s u r e s \ S u m   o f   J u l   3 \ T a g I n f o \ F o r m u l a < / K e y > < / a : K e y > < a : V a l u e   i : t y p e = " M e a s u r e G r i d V i e w S t a t e I D i a g r a m T a g A d d i t i o n a l I n f o " / > < / a : K e y V a l u e O f D i a g r a m O b j e c t K e y a n y T y p e z b w N T n L X > < a : K e y V a l u e O f D i a g r a m O b j e c t K e y a n y T y p e z b w N T n L X > < a : K e y > < K e y > M e a s u r e s \ S u m   o f   J u l   3 \ T a g I n f o \ V a l u e < / K e y > < / a : K e y > < a : V a l u e   i : t y p e = " M e a s u r e G r i d V i e w S t a t e I D i a g r a m T a g A d d i t i o n a l I n f o " / > < / a : K e y V a l u e O f D i a g r a m O b j e c t K e y a n y T y p e z b w N T n L X > < a : K e y V a l u e O f D i a g r a m O b j e c t K e y a n y T y p e z b w N T n L X > < a : K e y > < K e y > M e a s u r e s \ S u m   o f   A u g   3 < / K e y > < / a : K e y > < a : V a l u e   i : t y p e = " M e a s u r e G r i d N o d e V i e w S t a t e " > < C o l u m n > 8 < / C o l u m n > < L a y e d O u t > t r u e < / L a y e d O u t > < W a s U I I n v i s i b l e > t r u e < / W a s U I I n v i s i b l e > < / a : V a l u e > < / a : K e y V a l u e O f D i a g r a m O b j e c t K e y a n y T y p e z b w N T n L X > < a : K e y V a l u e O f D i a g r a m O b j e c t K e y a n y T y p e z b w N T n L X > < a : K e y > < K e y > M e a s u r e s \ S u m   o f   A u g   3 \ T a g I n f o \ F o r m u l a < / K e y > < / a : K e y > < a : V a l u e   i : t y p e = " M e a s u r e G r i d V i e w S t a t e I D i a g r a m T a g A d d i t i o n a l I n f o " / > < / a : K e y V a l u e O f D i a g r a m O b j e c t K e y a n y T y p e z b w N T n L X > < a : K e y V a l u e O f D i a g r a m O b j e c t K e y a n y T y p e z b w N T n L X > < a : K e y > < K e y > M e a s u r e s \ S u m   o f   A u g   3 \ T a g I n f o \ V a l u e < / K e y > < / a : K e y > < a : V a l u e   i : t y p e = " M e a s u r e G r i d V i e w S t a t e I D i a g r a m T a g A d d i t i o n a l I n f o " / > < / a : K e y V a l u e O f D i a g r a m O b j e c t K e y a n y T y p e z b w N T n L X > < a : K e y V a l u e O f D i a g r a m O b j e c t K e y a n y T y p e z b w N T n L X > < a : K e y > < K e y > M e a s u r e s \ S u m   o f   S e p   3 < / K e y > < / a : K e y > < a : V a l u e   i : t y p e = " M e a s u r e G r i d N o d e V i e w S t a t e " > < C o l u m n > 9 < / C o l u m n > < L a y e d O u t > t r u e < / L a y e d O u t > < W a s U I I n v i s i b l e > t r u e < / W a s U I I n v i s i b l e > < / a : V a l u e > < / a : K e y V a l u e O f D i a g r a m O b j e c t K e y a n y T y p e z b w N T n L X > < a : K e y V a l u e O f D i a g r a m O b j e c t K e y a n y T y p e z b w N T n L X > < a : K e y > < K e y > M e a s u r e s \ S u m   o f   S e p   3 \ T a g I n f o \ F o r m u l a < / K e y > < / a : K e y > < a : V a l u e   i : t y p e = " M e a s u r e G r i d V i e w S t a t e I D i a g r a m T a g A d d i t i o n a l I n f o " / > < / a : K e y V a l u e O f D i a g r a m O b j e c t K e y a n y T y p e z b w N T n L X > < a : K e y V a l u e O f D i a g r a m O b j e c t K e y a n y T y p e z b w N T n L X > < a : K e y > < K e y > M e a s u r e s \ S u m   o f   S e p   3 \ T a g I n f o \ V a l u e < / K e y > < / a : K e y > < a : V a l u e   i : t y p e = " M e a s u r e G r i d V i e w S t a t e I D i a g r a m T a g A d d i t i o n a l I n f o " / > < / a : K e y V a l u e O f D i a g r a m O b j e c t K e y a n y T y p e z b w N T n L X > < a : K e y V a l u e O f D i a g r a m O b j e c t K e y a n y T y p e z b w N T n L X > < a : K e y > < K e y > M e a s u r e s \ S u m   o f   O c t   3 < / K e y > < / a : K e y > < a : V a l u e   i : t y p e = " M e a s u r e G r i d N o d e V i e w S t a t e " > < C o l u m n > 1 0 < / C o l u m n > < L a y e d O u t > t r u e < / L a y e d O u t > < W a s U I I n v i s i b l e > t r u e < / W a s U I I n v i s i b l e > < / a : V a l u e > < / a : K e y V a l u e O f D i a g r a m O b j e c t K e y a n y T y p e z b w N T n L X > < a : K e y V a l u e O f D i a g r a m O b j e c t K e y a n y T y p e z b w N T n L X > < a : K e y > < K e y > M e a s u r e s \ S u m   o f   O c t   3 \ T a g I n f o \ F o r m u l a < / K e y > < / a : K e y > < a : V a l u e   i : t y p e = " M e a s u r e G r i d V i e w S t a t e I D i a g r a m T a g A d d i t i o n a l I n f o " / > < / a : K e y V a l u e O f D i a g r a m O b j e c t K e y a n y T y p e z b w N T n L X > < a : K e y V a l u e O f D i a g r a m O b j e c t K e y a n y T y p e z b w N T n L X > < a : K e y > < K e y > M e a s u r e s \ S u m   o f   O c t   3 \ T a g I n f o \ V a l u e < / K e y > < / a : K e y > < a : V a l u e   i : t y p e = " M e a s u r e G r i d V i e w S t a t e I D i a g r a m T a g A d d i t i o n a l I n f o " / > < / a : K e y V a l u e O f D i a g r a m O b j e c t K e y a n y T y p e z b w N T n L X > < a : K e y V a l u e O f D i a g r a m O b j e c t K e y a n y T y p e z b w N T n L X > < a : K e y > < K e y > M e a s u r e s \ S u m   o f   N o v   3 < / K e y > < / a : K e y > < a : V a l u e   i : t y p e = " M e a s u r e G r i d N o d e V i e w S t a t e " > < C o l u m n > 1 1 < / C o l u m n > < L a y e d O u t > t r u e < / L a y e d O u t > < W a s U I I n v i s i b l e > t r u e < / W a s U I I n v i s i b l e > < / a : V a l u e > < / a : K e y V a l u e O f D i a g r a m O b j e c t K e y a n y T y p e z b w N T n L X > < a : K e y V a l u e O f D i a g r a m O b j e c t K e y a n y T y p e z b w N T n L X > < a : K e y > < K e y > M e a s u r e s \ S u m   o f   N o v   3 \ T a g I n f o \ F o r m u l a < / K e y > < / a : K e y > < a : V a l u e   i : t y p e = " M e a s u r e G r i d V i e w S t a t e I D i a g r a m T a g A d d i t i o n a l I n f o " / > < / a : K e y V a l u e O f D i a g r a m O b j e c t K e y a n y T y p e z b w N T n L X > < a : K e y V a l u e O f D i a g r a m O b j e c t K e y a n y T y p e z b w N T n L X > < a : K e y > < K e y > M e a s u r e s \ S u m   o f   N o v   3 \ T a g I n f o \ V a l u e < / K e y > < / a : K e y > < a : V a l u e   i : t y p e = " M e a s u r e G r i d V i e w S t a t e I D i a g r a m T a g A d d i t i o n a l I n f o " / > < / a : K e y V a l u e O f D i a g r a m O b j e c t K e y a n y T y p e z b w N T n L X > < a : K e y V a l u e O f D i a g r a m O b j e c t K e y a n y T y p e z b w N T n L X > < a : K e y > < K e y > M e a s u r e s \ S u m   o f   D e c   3 < / K e y > < / a : K e y > < a : V a l u e   i : t y p e = " M e a s u r e G r i d N o d e V i e w S t a t e " > < C o l u m n > 1 2 < / C o l u m n > < L a y e d O u t > t r u e < / L a y e d O u t > < W a s U I I n v i s i b l e > t r u e < / W a s U I I n v i s i b l e > < / a : V a l u e > < / a : K e y V a l u e O f D i a g r a m O b j e c t K e y a n y T y p e z b w N T n L X > < a : K e y V a l u e O f D i a g r a m O b j e c t K e y a n y T y p e z b w N T n L X > < a : K e y > < K e y > M e a s u r e s \ S u m   o f   D e c   3 \ T a g I n f o \ F o r m u l a < / K e y > < / a : K e y > < a : V a l u e   i : t y p e = " M e a s u r e G r i d V i e w S t a t e I D i a g r a m T a g A d d i t i o n a l I n f o " / > < / a : K e y V a l u e O f D i a g r a m O b j e c t K e y a n y T y p e z b w N T n L X > < a : K e y V a l u e O f D i a g r a m O b j e c t K e y a n y T y p e z b w N T n L X > < a : K e y > < K e y > M e a s u r e s \ S u m   o f   D e c   3 \ T a g I n f o \ V a l u e < / K e y > < / a : K e y > < a : V a l u e   i : t y p e = " M e a s u r e G r i d V i e w S t a t e I D i a g r a m T a g A d d i t i o n a l I n f o " / > < / a : K e y V a l u e O f D i a g r a m O b j e c t K e y a n y T y p e z b w N T n L X > < a : K e y V a l u e O f D i a g r a m O b j e c t K e y a n y T y p e z b w N T n L X > < a : K e y > < K e y > C o l u m n s \ A d m i n < / K e y > < / a : K e y > < a : V a l u e   i : t y p e = " M e a s u r e G r i d N o d e V i e w S t a t e " > < L a y e d O u t > t r u e < / L a y e d O u t > < / a : V a l u e > < / a : K e y V a l u e O f D i a g r a m O b j e c t K e y a n y T y p e z b w N T n L X > < a : K e y V a l u e O f D i a g r a m O b j e c t K e y a n y T y p e z b w N T n L X > < a : K e y > < K e y > C o l u m n s \ J a n < / K e y > < / a : K e y > < a : V a l u e   i : t y p e = " M e a s u r e G r i d N o d e V i e w S t a t e " > < C o l u m n > 1 < / C o l u m n > < L a y e d O u t > t r u e < / L a y e d O u t > < / a : V a l u e > < / a : K e y V a l u e O f D i a g r a m O b j e c t K e y a n y T y p e z b w N T n L X > < a : K e y V a l u e O f D i a g r a m O b j e c t K e y a n y T y p e z b w N T n L X > < a : K e y > < K e y > C o l u m n s \ F e b < / K e y > < / a : K e y > < a : V a l u e   i : t y p e = " M e a s u r e G r i d N o d e V i e w S t a t e " > < C o l u m n > 2 < / C o l u m n > < L a y e d O u t > t r u e < / L a y e d O u t > < / a : V a l u e > < / a : K e y V a l u e O f D i a g r a m O b j e c t K e y a n y T y p e z b w N T n L X > < a : K e y V a l u e O f D i a g r a m O b j e c t K e y a n y T y p e z b w N T n L X > < a : K e y > < K e y > C o l u m n s \ M a r < / K e y > < / a : K e y > < a : V a l u e   i : t y p e = " M e a s u r e G r i d N o d e V i e w S t a t e " > < C o l u m n > 3 < / C o l u m n > < L a y e d O u t > t r u e < / L a y e d O u t > < / a : V a l u e > < / a : K e y V a l u e O f D i a g r a m O b j e c t K e y a n y T y p e z b w N T n L X > < a : K e y V a l u e O f D i a g r a m O b j e c t K e y a n y T y p e z b w N T n L X > < a : K e y > < K e y > C o l u m n s \ A p r < / K e y > < / a : K e y > < a : V a l u e   i : t y p e = " M e a s u r e G r i d N o d e V i e w S t a t e " > < C o l u m n > 4 < / C o l u m n > < L a y e d O u t > t r u e < / L a y e d O u t > < / a : V a l u e > < / a : K e y V a l u e O f D i a g r a m O b j e c t K e y a n y T y p e z b w N T n L X > < a : K e y V a l u e O f D i a g r a m O b j e c t K e y a n y T y p e z b w N T n L X > < a : K e y > < K e y > C o l u m n s \ M a y < / K e y > < / a : K e y > < a : V a l u e   i : t y p e = " M e a s u r e G r i d N o d e V i e w S t a t e " > < C o l u m n > 5 < / C o l u m n > < L a y e d O u t > t r u e < / L a y e d O u t > < / a : V a l u e > < / a : K e y V a l u e O f D i a g r a m O b j e c t K e y a n y T y p e z b w N T n L X > < a : K e y V a l u e O f D i a g r a m O b j e c t K e y a n y T y p e z b w N T n L X > < a : K e y > < K e y > C o l u m n s \ J u n < / K e y > < / a : K e y > < a : V a l u e   i : t y p e = " M e a s u r e G r i d N o d e V i e w S t a t e " > < C o l u m n > 6 < / C o l u m n > < L a y e d O u t > t r u e < / L a y e d O u t > < / a : V a l u e > < / a : K e y V a l u e O f D i a g r a m O b j e c t K e y a n y T y p e z b w N T n L X > < a : K e y V a l u e O f D i a g r a m O b j e c t K e y a n y T y p e z b w N T n L X > < a : K e y > < K e y > C o l u m n s \ J u l < / K e y > < / a : K e y > < a : V a l u e   i : t y p e = " M e a s u r e G r i d N o d e V i e w S t a t e " > < C o l u m n > 7 < / C o l u m n > < L a y e d O u t > t r u e < / L a y e d O u t > < / a : V a l u e > < / a : K e y V a l u e O f D i a g r a m O b j e c t K e y a n y T y p e z b w N T n L X > < a : K e y V a l u e O f D i a g r a m O b j e c t K e y a n y T y p e z b w N T n L X > < a : K e y > < K e y > C o l u m n s \ A u g < / K e y > < / a : K e y > < a : V a l u e   i : t y p e = " M e a s u r e G r i d N o d e V i e w S t a t e " > < C o l u m n > 8 < / C o l u m n > < L a y e d O u t > t r u e < / L a y e d O u t > < / a : V a l u e > < / a : K e y V a l u e O f D i a g r a m O b j e c t K e y a n y T y p e z b w N T n L X > < a : K e y V a l u e O f D i a g r a m O b j e c t K e y a n y T y p e z b w N T n L X > < a : K e y > < K e y > C o l u m n s \ S e p < / K e y > < / a : K e y > < a : V a l u e   i : t y p e = " M e a s u r e G r i d N o d e V i e w S t a t e " > < C o l u m n > 9 < / C o l u m n > < L a y e d O u t > t r u e < / L a y e d O u t > < / a : V a l u e > < / a : K e y V a l u e O f D i a g r a m O b j e c t K e y a n y T y p e z b w N T n L X > < a : K e y V a l u e O f D i a g r a m O b j e c t K e y a n y T y p e z b w N T n L X > < a : K e y > < K e y > C o l u m n s \ O c t < / K e y > < / a : K e y > < a : V a l u e   i : t y p e = " M e a s u r e G r i d N o d e V i e w S t a t e " > < C o l u m n > 1 0 < / C o l u m n > < L a y e d O u t > t r u e < / L a y e d O u t > < / a : V a l u e > < / a : K e y V a l u e O f D i a g r a m O b j e c t K e y a n y T y p e z b w N T n L X > < a : K e y V a l u e O f D i a g r a m O b j e c t K e y a n y T y p e z b w N T n L X > < a : K e y > < K e y > C o l u m n s \ N o v < / K e y > < / a : K e y > < a : V a l u e   i : t y p e = " M e a s u r e G r i d N o d e V i e w S t a t e " > < C o l u m n > 1 1 < / C o l u m n > < L a y e d O u t > t r u e < / L a y e d O u t > < / a : V a l u e > < / a : K e y V a l u e O f D i a g r a m O b j e c t K e y a n y T y p e z b w N T n L X > < a : K e y V a l u e O f D i a g r a m O b j e c t K e y a n y T y p e z b w N T n L X > < a : K e y > < K e y > C o l u m n s \ D e c < / K e y > < / a : K e y > < a : V a l u e   i : t y p e = " M e a s u r e G r i d N o d e V i e w S t a t e " > < C o l u m n > 1 2 < / C o l u m n > < L a y e d O u t > t r u e < / L a y e d O u t > < / a : V a l u e > < / a : K e y V a l u e O f D i a g r a m O b j e c t K e y a n y T y p e z b w N T n L X > < a : K e y V a l u e O f D i a g r a m O b j e c t K e y a n y T y p e z b w N T n L X > < a : K e y > < K e y > L i n k s \ & l t ; C o l u m n s \ S u m   o f   J a n   3 & g t ; - & l t ; M e a s u r e s \ J a n & g t ; < / K e y > < / a : K e y > < a : V a l u e   i : t y p e = " M e a s u r e G r i d V i e w S t a t e I D i a g r a m L i n k " / > < / a : K e y V a l u e O f D i a g r a m O b j e c t K e y a n y T y p e z b w N T n L X > < a : K e y V a l u e O f D i a g r a m O b j e c t K e y a n y T y p e z b w N T n L X > < a : K e y > < K e y > L i n k s \ & l t ; C o l u m n s \ S u m   o f   J a n   3 & g t ; - & l t ; M e a s u r e s \ J a n & g t ; \ C O L U M N < / K e y > < / a : K e y > < a : V a l u e   i : t y p e = " M e a s u r e G r i d V i e w S t a t e I D i a g r a m L i n k E n d p o i n t " / > < / a : K e y V a l u e O f D i a g r a m O b j e c t K e y a n y T y p e z b w N T n L X > < a : K e y V a l u e O f D i a g r a m O b j e c t K e y a n y T y p e z b w N T n L X > < a : K e y > < K e y > L i n k s \ & l t ; C o l u m n s \ S u m   o f   J a n   3 & g t ; - & l t ; M e a s u r e s \ J a n & g t ; \ M E A S U R E < / K e y > < / a : K e y > < a : V a l u e   i : t y p e = " M e a s u r e G r i d V i e w S t a t e I D i a g r a m L i n k E n d p o i n t " / > < / a : K e y V a l u e O f D i a g r a m O b j e c t K e y a n y T y p e z b w N T n L X > < a : K e y V a l u e O f D i a g r a m O b j e c t K e y a n y T y p e z b w N T n L X > < a : K e y > < K e y > L i n k s \ & l t ; C o l u m n s \ S u m   o f   F e b   3 & g t ; - & l t ; M e a s u r e s \ F e b & g t ; < / K e y > < / a : K e y > < a : V a l u e   i : t y p e = " M e a s u r e G r i d V i e w S t a t e I D i a g r a m L i n k " / > < / a : K e y V a l u e O f D i a g r a m O b j e c t K e y a n y T y p e z b w N T n L X > < a : K e y V a l u e O f D i a g r a m O b j e c t K e y a n y T y p e z b w N T n L X > < a : K e y > < K e y > L i n k s \ & l t ; C o l u m n s \ S u m   o f   F e b   3 & g t ; - & l t ; M e a s u r e s \ F e b & g t ; \ C O L U M N < / K e y > < / a : K e y > < a : V a l u e   i : t y p e = " M e a s u r e G r i d V i e w S t a t e I D i a g r a m L i n k E n d p o i n t " / > < / a : K e y V a l u e O f D i a g r a m O b j e c t K e y a n y T y p e z b w N T n L X > < a : K e y V a l u e O f D i a g r a m O b j e c t K e y a n y T y p e z b w N T n L X > < a : K e y > < K e y > L i n k s \ & l t ; C o l u m n s \ S u m   o f   F e b   3 & g t ; - & l t ; M e a s u r e s \ F e b & g t ; \ M E A S U R E < / K e y > < / a : K e y > < a : V a l u e   i : t y p e = " M e a s u r e G r i d V i e w S t a t e I D i a g r a m L i n k E n d p o i n t " / > < / a : K e y V a l u e O f D i a g r a m O b j e c t K e y a n y T y p e z b w N T n L X > < a : K e y V a l u e O f D i a g r a m O b j e c t K e y a n y T y p e z b w N T n L X > < a : K e y > < K e y > L i n k s \ & l t ; C o l u m n s \ S u m   o f   M a r   3 & g t ; - & l t ; M e a s u r e s \ M a r & g t ; < / K e y > < / a : K e y > < a : V a l u e   i : t y p e = " M e a s u r e G r i d V i e w S t a t e I D i a g r a m L i n k " / > < / a : K e y V a l u e O f D i a g r a m O b j e c t K e y a n y T y p e z b w N T n L X > < a : K e y V a l u e O f D i a g r a m O b j e c t K e y a n y T y p e z b w N T n L X > < a : K e y > < K e y > L i n k s \ & l t ; C o l u m n s \ S u m   o f   M a r   3 & g t ; - & l t ; M e a s u r e s \ M a r & g t ; \ C O L U M N < / K e y > < / a : K e y > < a : V a l u e   i : t y p e = " M e a s u r e G r i d V i e w S t a t e I D i a g r a m L i n k E n d p o i n t " / > < / a : K e y V a l u e O f D i a g r a m O b j e c t K e y a n y T y p e z b w N T n L X > < a : K e y V a l u e O f D i a g r a m O b j e c t K e y a n y T y p e z b w N T n L X > < a : K e y > < K e y > L i n k s \ & l t ; C o l u m n s \ S u m   o f   M a r   3 & g t ; - & l t ; M e a s u r e s \ M a r & g t ; \ M E A S U R E < / K e y > < / a : K e y > < a : V a l u e   i : t y p e = " M e a s u r e G r i d V i e w S t a t e I D i a g r a m L i n k E n d p o i n t " / > < / a : K e y V a l u e O f D i a g r a m O b j e c t K e y a n y T y p e z b w N T n L X > < a : K e y V a l u e O f D i a g r a m O b j e c t K e y a n y T y p e z b w N T n L X > < a : K e y > < K e y > L i n k s \ & l t ; C o l u m n s \ S u m   o f   A p r   3 & g t ; - & l t ; M e a s u r e s \ A p r & g t ; < / K e y > < / a : K e y > < a : V a l u e   i : t y p e = " M e a s u r e G r i d V i e w S t a t e I D i a g r a m L i n k " / > < / a : K e y V a l u e O f D i a g r a m O b j e c t K e y a n y T y p e z b w N T n L X > < a : K e y V a l u e O f D i a g r a m O b j e c t K e y a n y T y p e z b w N T n L X > < a : K e y > < K e y > L i n k s \ & l t ; C o l u m n s \ S u m   o f   A p r   3 & g t ; - & l t ; M e a s u r e s \ A p r & g t ; \ C O L U M N < / K e y > < / a : K e y > < a : V a l u e   i : t y p e = " M e a s u r e G r i d V i e w S t a t e I D i a g r a m L i n k E n d p o i n t " / > < / a : K e y V a l u e O f D i a g r a m O b j e c t K e y a n y T y p e z b w N T n L X > < a : K e y V a l u e O f D i a g r a m O b j e c t K e y a n y T y p e z b w N T n L X > < a : K e y > < K e y > L i n k s \ & l t ; C o l u m n s \ S u m   o f   A p r   3 & g t ; - & l t ; M e a s u r e s \ A p r & g t ; \ M E A S U R E < / K e y > < / a : K e y > < a : V a l u e   i : t y p e = " M e a s u r e G r i d V i e w S t a t e I D i a g r a m L i n k E n d p o i n t " / > < / a : K e y V a l u e O f D i a g r a m O b j e c t K e y a n y T y p e z b w N T n L X > < a : K e y V a l u e O f D i a g r a m O b j e c t K e y a n y T y p e z b w N T n L X > < a : K e y > < K e y > L i n k s \ & l t ; C o l u m n s \ S u m   o f   M a y   3 & g t ; - & l t ; M e a s u r e s \ M a y & g t ; < / K e y > < / a : K e y > < a : V a l u e   i : t y p e = " M e a s u r e G r i d V i e w S t a t e I D i a g r a m L i n k " / > < / a : K e y V a l u e O f D i a g r a m O b j e c t K e y a n y T y p e z b w N T n L X > < a : K e y V a l u e O f D i a g r a m O b j e c t K e y a n y T y p e z b w N T n L X > < a : K e y > < K e y > L i n k s \ & l t ; C o l u m n s \ S u m   o f   M a y   3 & g t ; - & l t ; M e a s u r e s \ M a y & g t ; \ C O L U M N < / K e y > < / a : K e y > < a : V a l u e   i : t y p e = " M e a s u r e G r i d V i e w S t a t e I D i a g r a m L i n k E n d p o i n t " / > < / a : K e y V a l u e O f D i a g r a m O b j e c t K e y a n y T y p e z b w N T n L X > < a : K e y V a l u e O f D i a g r a m O b j e c t K e y a n y T y p e z b w N T n L X > < a : K e y > < K e y > L i n k s \ & l t ; C o l u m n s \ S u m   o f   M a y   3 & g t ; - & l t ; M e a s u r e s \ M a y & g t ; \ M E A S U R E < / K e y > < / a : K e y > < a : V a l u e   i : t y p e = " M e a s u r e G r i d V i e w S t a t e I D i a g r a m L i n k E n d p o i n t " / > < / a : K e y V a l u e O f D i a g r a m O b j e c t K e y a n y T y p e z b w N T n L X > < a : K e y V a l u e O f D i a g r a m O b j e c t K e y a n y T y p e z b w N T n L X > < a : K e y > < K e y > L i n k s \ & l t ; C o l u m n s \ S u m   o f   J u n   3 & g t ; - & l t ; M e a s u r e s \ J u n & g t ; < / K e y > < / a : K e y > < a : V a l u e   i : t y p e = " M e a s u r e G r i d V i e w S t a t e I D i a g r a m L i n k " / > < / a : K e y V a l u e O f D i a g r a m O b j e c t K e y a n y T y p e z b w N T n L X > < a : K e y V a l u e O f D i a g r a m O b j e c t K e y a n y T y p e z b w N T n L X > < a : K e y > < K e y > L i n k s \ & l t ; C o l u m n s \ S u m   o f   J u n   3 & g t ; - & l t ; M e a s u r e s \ J u n & g t ; \ C O L U M N < / K e y > < / a : K e y > < a : V a l u e   i : t y p e = " M e a s u r e G r i d V i e w S t a t e I D i a g r a m L i n k E n d p o i n t " / > < / a : K e y V a l u e O f D i a g r a m O b j e c t K e y a n y T y p e z b w N T n L X > < a : K e y V a l u e O f D i a g r a m O b j e c t K e y a n y T y p e z b w N T n L X > < a : K e y > < K e y > L i n k s \ & l t ; C o l u m n s \ S u m   o f   J u n   3 & g t ; - & l t ; M e a s u r e s \ J u n & g t ; \ M E A S U R E < / K e y > < / a : K e y > < a : V a l u e   i : t y p e = " M e a s u r e G r i d V i e w S t a t e I D i a g r a m L i n k E n d p o i n t " / > < / a : K e y V a l u e O f D i a g r a m O b j e c t K e y a n y T y p e z b w N T n L X > < a : K e y V a l u e O f D i a g r a m O b j e c t K e y a n y T y p e z b w N T n L X > < a : K e y > < K e y > L i n k s \ & l t ; C o l u m n s \ S u m   o f   J u l   3 & g t ; - & l t ; M e a s u r e s \ J u l & g t ; < / K e y > < / a : K e y > < a : V a l u e   i : t y p e = " M e a s u r e G r i d V i e w S t a t e I D i a g r a m L i n k " / > < / a : K e y V a l u e O f D i a g r a m O b j e c t K e y a n y T y p e z b w N T n L X > < a : K e y V a l u e O f D i a g r a m O b j e c t K e y a n y T y p e z b w N T n L X > < a : K e y > < K e y > L i n k s \ & l t ; C o l u m n s \ S u m   o f   J u l   3 & g t ; - & l t ; M e a s u r e s \ J u l & g t ; \ C O L U M N < / K e y > < / a : K e y > < a : V a l u e   i : t y p e = " M e a s u r e G r i d V i e w S t a t e I D i a g r a m L i n k E n d p o i n t " / > < / a : K e y V a l u e O f D i a g r a m O b j e c t K e y a n y T y p e z b w N T n L X > < a : K e y V a l u e O f D i a g r a m O b j e c t K e y a n y T y p e z b w N T n L X > < a : K e y > < K e y > L i n k s \ & l t ; C o l u m n s \ S u m   o f   J u l   3 & g t ; - & l t ; M e a s u r e s \ J u l & g t ; \ M E A S U R E < / K e y > < / a : K e y > < a : V a l u e   i : t y p e = " M e a s u r e G r i d V i e w S t a t e I D i a g r a m L i n k E n d p o i n t " / > < / a : K e y V a l u e O f D i a g r a m O b j e c t K e y a n y T y p e z b w N T n L X > < a : K e y V a l u e O f D i a g r a m O b j e c t K e y a n y T y p e z b w N T n L X > < a : K e y > < K e y > L i n k s \ & l t ; C o l u m n s \ S u m   o f   A u g   3 & g t ; - & l t ; M e a s u r e s \ A u g & g t ; < / K e y > < / a : K e y > < a : V a l u e   i : t y p e = " M e a s u r e G r i d V i e w S t a t e I D i a g r a m L i n k " / > < / a : K e y V a l u e O f D i a g r a m O b j e c t K e y a n y T y p e z b w N T n L X > < a : K e y V a l u e O f D i a g r a m O b j e c t K e y a n y T y p e z b w N T n L X > < a : K e y > < K e y > L i n k s \ & l t ; C o l u m n s \ S u m   o f   A u g   3 & g t ; - & l t ; M e a s u r e s \ A u g & g t ; \ C O L U M N < / K e y > < / a : K e y > < a : V a l u e   i : t y p e = " M e a s u r e G r i d V i e w S t a t e I D i a g r a m L i n k E n d p o i n t " / > < / a : K e y V a l u e O f D i a g r a m O b j e c t K e y a n y T y p e z b w N T n L X > < a : K e y V a l u e O f D i a g r a m O b j e c t K e y a n y T y p e z b w N T n L X > < a : K e y > < K e y > L i n k s \ & l t ; C o l u m n s \ S u m   o f   A u g   3 & g t ; - & l t ; M e a s u r e s \ A u g & g t ; \ M E A S U R E < / K e y > < / a : K e y > < a : V a l u e   i : t y p e = " M e a s u r e G r i d V i e w S t a t e I D i a g r a m L i n k E n d p o i n t " / > < / a : K e y V a l u e O f D i a g r a m O b j e c t K e y a n y T y p e z b w N T n L X > < a : K e y V a l u e O f D i a g r a m O b j e c t K e y a n y T y p e z b w N T n L X > < a : K e y > < K e y > L i n k s \ & l t ; C o l u m n s \ S u m   o f   S e p   3 & g t ; - & l t ; M e a s u r e s \ S e p & g t ; < / K e y > < / a : K e y > < a : V a l u e   i : t y p e = " M e a s u r e G r i d V i e w S t a t e I D i a g r a m L i n k " / > < / a : K e y V a l u e O f D i a g r a m O b j e c t K e y a n y T y p e z b w N T n L X > < a : K e y V a l u e O f D i a g r a m O b j e c t K e y a n y T y p e z b w N T n L X > < a : K e y > < K e y > L i n k s \ & l t ; C o l u m n s \ S u m   o f   S e p   3 & g t ; - & l t ; M e a s u r e s \ S e p & g t ; \ C O L U M N < / K e y > < / a : K e y > < a : V a l u e   i : t y p e = " M e a s u r e G r i d V i e w S t a t e I D i a g r a m L i n k E n d p o i n t " / > < / a : K e y V a l u e O f D i a g r a m O b j e c t K e y a n y T y p e z b w N T n L X > < a : K e y V a l u e O f D i a g r a m O b j e c t K e y a n y T y p e z b w N T n L X > < a : K e y > < K e y > L i n k s \ & l t ; C o l u m n s \ S u m   o f   S e p   3 & g t ; - & l t ; M e a s u r e s \ S e p & g t ; \ M E A S U R E < / K e y > < / a : K e y > < a : V a l u e   i : t y p e = " M e a s u r e G r i d V i e w S t a t e I D i a g r a m L i n k E n d p o i n t " / > < / a : K e y V a l u e O f D i a g r a m O b j e c t K e y a n y T y p e z b w N T n L X > < a : K e y V a l u e O f D i a g r a m O b j e c t K e y a n y T y p e z b w N T n L X > < a : K e y > < K e y > L i n k s \ & l t ; C o l u m n s \ S u m   o f   O c t   3 & g t ; - & l t ; M e a s u r e s \ O c t & g t ; < / K e y > < / a : K e y > < a : V a l u e   i : t y p e = " M e a s u r e G r i d V i e w S t a t e I D i a g r a m L i n k " / > < / a : K e y V a l u e O f D i a g r a m O b j e c t K e y a n y T y p e z b w N T n L X > < a : K e y V a l u e O f D i a g r a m O b j e c t K e y a n y T y p e z b w N T n L X > < a : K e y > < K e y > L i n k s \ & l t ; C o l u m n s \ S u m   o f   O c t   3 & g t ; - & l t ; M e a s u r e s \ O c t & g t ; \ C O L U M N < / K e y > < / a : K e y > < a : V a l u e   i : t y p e = " M e a s u r e G r i d V i e w S t a t e I D i a g r a m L i n k E n d p o i n t " / > < / a : K e y V a l u e O f D i a g r a m O b j e c t K e y a n y T y p e z b w N T n L X > < a : K e y V a l u e O f D i a g r a m O b j e c t K e y a n y T y p e z b w N T n L X > < a : K e y > < K e y > L i n k s \ & l t ; C o l u m n s \ S u m   o f   O c t   3 & g t ; - & l t ; M e a s u r e s \ O c t & g t ; \ M E A S U R E < / K e y > < / a : K e y > < a : V a l u e   i : t y p e = " M e a s u r e G r i d V i e w S t a t e I D i a g r a m L i n k E n d p o i n t " / > < / a : K e y V a l u e O f D i a g r a m O b j e c t K e y a n y T y p e z b w N T n L X > < a : K e y V a l u e O f D i a g r a m O b j e c t K e y a n y T y p e z b w N T n L X > < a : K e y > < K e y > L i n k s \ & l t ; C o l u m n s \ S u m   o f   N o v   3 & g t ; - & l t ; M e a s u r e s \ N o v & g t ; < / K e y > < / a : K e y > < a : V a l u e   i : t y p e = " M e a s u r e G r i d V i e w S t a t e I D i a g r a m L i n k " / > < / a : K e y V a l u e O f D i a g r a m O b j e c t K e y a n y T y p e z b w N T n L X > < a : K e y V a l u e O f D i a g r a m O b j e c t K e y a n y T y p e z b w N T n L X > < a : K e y > < K e y > L i n k s \ & l t ; C o l u m n s \ S u m   o f   N o v   3 & g t ; - & l t ; M e a s u r e s \ N o v & g t ; \ C O L U M N < / K e y > < / a : K e y > < a : V a l u e   i : t y p e = " M e a s u r e G r i d V i e w S t a t e I D i a g r a m L i n k E n d p o i n t " / > < / a : K e y V a l u e O f D i a g r a m O b j e c t K e y a n y T y p e z b w N T n L X > < a : K e y V a l u e O f D i a g r a m O b j e c t K e y a n y T y p e z b w N T n L X > < a : K e y > < K e y > L i n k s \ & l t ; C o l u m n s \ S u m   o f   N o v   3 & g t ; - & l t ; M e a s u r e s \ N o v & g t ; \ M E A S U R E < / K e y > < / a : K e y > < a : V a l u e   i : t y p e = " M e a s u r e G r i d V i e w S t a t e I D i a g r a m L i n k E n d p o i n t " / > < / a : K e y V a l u e O f D i a g r a m O b j e c t K e y a n y T y p e z b w N T n L X > < a : K e y V a l u e O f D i a g r a m O b j e c t K e y a n y T y p e z b w N T n L X > < a : K e y > < K e y > L i n k s \ & l t ; C o l u m n s \ S u m   o f   D e c   3 & g t ; - & l t ; M e a s u r e s \ D e c & g t ; < / K e y > < / a : K e y > < a : V a l u e   i : t y p e = " M e a s u r e G r i d V i e w S t a t e I D i a g r a m L i n k " / > < / a : K e y V a l u e O f D i a g r a m O b j e c t K e y a n y T y p e z b w N T n L X > < a : K e y V a l u e O f D i a g r a m O b j e c t K e y a n y T y p e z b w N T n L X > < a : K e y > < K e y > L i n k s \ & l t ; C o l u m n s \ S u m   o f   D e c   3 & g t ; - & l t ; M e a s u r e s \ D e c & g t ; \ C O L U M N < / K e y > < / a : K e y > < a : V a l u e   i : t y p e = " M e a s u r e G r i d V i e w S t a t e I D i a g r a m L i n k E n d p o i n t " / > < / a : K e y V a l u e O f D i a g r a m O b j e c t K e y a n y T y p e z b w N T n L X > < a : K e y V a l u e O f D i a g r a m O b j e c t K e y a n y T y p e z b w N T n L X > < a : K e y > < K e y > L i n k s \ & l t ; C o l u m n s \ S u m   o f   D e c   3 & g t ; - & l t ; M e a s u r e s \ D e c & g t ; \ M E A S U R E 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 T a g s \ T a b l e s \ & l t ; T a b l e s \ D a t a E n t r y & g t ; < / K e y > < / D i a g r a m O b j e c t K e y > < D i a g r a m O b j e c t K e y > < K e y > D y n a m i c   T a g s \ T a b l e s \ & l t ; T a b l e s \ p 0 t o 5 & g t ; < / K e y > < / D i a g r a m O b j e c t K e y > < D i a g r a m O b j e c t K e y > < K e y > D y n a m i c   T a g s \ T a b l e s \ & l t ; T a b l e s \ b 0 t o 5 & g t ; < / K e y > < / D i a g r a m O b j e c t K e y > < D i a g r a m O b j e c t K e y > < K e y > D y n a m i c   T a g s \ T a b l e s \ & l t ; T a b l e s \ b 6 t o 5 9 & g t ; < / K e y > < / D i a g r a m O b j e c t K e y > < D i a g r a m O b j e c t K e y > < K e y > D y n a m i c   T a g s \ T a b l e s \ & l t ; T a b l e s \ p 6 t o 5 9 & g t ; < / K e y > < / D i a g r a m O b j e c t K e y > < D i a g r a m O b j e c t K e y > < K e y > T a b l e s \ D a t a E n t r y < / K e y > < / D i a g r a m O b j e c t K e y > < D i a g r a m O b j e c t K e y > < K e y > T a b l e s \ D a t a E n t r y \ C o l u m n s \ N a t i o n a l   o r   o v e r a l l < / K e y > < / D i a g r a m O b j e c t K e y > < D i a g r a m O b j e c t K e y > < K e y > T a b l e s \ D a t a E n t r y \ C o l u m n s \ A d m i n   1   o r   A d m i n   2 < / K e y > < / D i a g r a m O b j e c t K e y > < D i a g r a m O b j e c t K e y > < K e y > T a b l e s \ D a t a E n t r y \ C o l u m n s \ T o t a l   P o p u l a t i o n < / K e y > < / D i a g r a m O b j e c t K e y > < D i a g r a m O b j e c t K e y > < K e y > T a b l e s \ D a t a E n t r y \ C o l u m n s \ c G A M   %   ( W H Z   a n d / o r   M U A C )   C h i l d r e n   0 - 5 9 M < / K e y > < / D i a g r a m O b j e c t K e y > < D i a g r a m O b j e c t K e y > < K e y > T a b l e s \ D a t a E n t r y \ C o l u m n s \ G A M   %   ( W H Z )   C h i l d r e n   0 - 5 9 M < / K e y > < / D i a g r a m O b j e c t K e y > < D i a g r a m O b j e c t K e y > < K e y > T a b l e s \ D a t a E n t r y \ C o l u m n s \ G A M   %   ( M U A C )   C h i l d r e n   0 - 5 9 M < / K e y > < / D i a g r a m O b j e c t K e y > < D i a g r a m O b j e c t K e y > < K e y > T a b l e s \ D a t a E n t r y \ C o l u m n s \ S A M   %   C h i l d r e n   0 - 5 9 M < / K e y > < / D i a g r a m O b j e c t K e y > < D i a g r a m O b j e c t K e y > < K e y > T a b l e s \ D a t a E n t r y \ C o l u m n s \ M A M   %   C h i l d r e n   6 - 5 9 M   ( W F H   o r   M U A C ) < / K e y > < / D i a g r a m O b j e c t K e y > < D i a g r a m O b j e c t K e y > < K e y > T a b l e s \ D a t a E n t r y \ C o l u m n s \ S A M   %     ( W F H ,   M U A C   o r   b i l a t e r a l   e d e m a )   6 - 5 9 M < / K e y > < / D i a g r a m O b j e c t K e y > < D i a g r a m O b j e c t K e y > < K e y > T a b l e s \ D a t a E n t r y \ C o l u m n s \ I n f a n t s   0 - 5 M   %   ( a d m i s s i o n   c r i t e r i a   f o r   t r e a t m e n t ) < / K e y > < / D i a g r a m O b j e c t K e y > < D i a g r a m O b j e c t K e y > < K e y > T a b l e s \ D a t a E n t r y \ C o l u m n s \ A c u t e   m a l n u t r i t i o n   i n   P B W ,   % < / K e y > < / D i a g r a m O b j e c t K e y > < D i a g r a m O b j e c t K e y > < K e y > T a b l e s \ D a t a E n t r y \ M e a s u r e s \ S u m   o f   T o t a l   P o p u l a t i o n < / K e y > < / D i a g r a m O b j e c t K e y > < D i a g r a m O b j e c t K e y > < K e y > T a b l e s \ D a t a E n t r y \ S u m   o f   T o t a l   P o p u l a t i o n \ A d d i t i o n a l   I n f o \ I m p l i c i t   M e a s u r e < / K e y > < / D i a g r a m O b j e c t K e y > < D i a g r a m O b j e c t K e y > < K e y > T a b l e s \ D a t a E n t r y \ M e a s u r e s \ S u m   o f   S A M   %   C h i l d r e n   0 - 5 9 M < / K e y > < / D i a g r a m O b j e c t K e y > < D i a g r a m O b j e c t K e y > < K e y > T a b l e s \ D a t a E n t r y \ S u m   o f   S A M   %   C h i l d r e n   0 - 5 9 M \ A d d i t i o n a l   I n f o \ I m p l i c i t   M e a s u r e < / K e y > < / D i a g r a m O b j e c t K e y > < D i a g r a m O b j e c t K e y > < K e y > T a b l e s \ D a t a E n t r y \ M e a s u r e s \ S u m   o f   M A M   %   C h i l d r e n   6 - 5 9 M   ( W F H   o r   M U A C ) < / K e y > < / D i a g r a m O b j e c t K e y > < D i a g r a m O b j e c t K e y > < K e y > T a b l e s \ D a t a E n t r y \ S u m   o f   M A M   %   C h i l d r e n   6 - 5 9 M   ( W F H   o r   M U A C ) \ A d d i t i o n a l   I n f o \ I m p l i c i t   M e a s u r e < / K e y > < / D i a g r a m O b j e c t K e y > < D i a g r a m O b j e c t K e y > < K e y > T a b l e s \ D a t a E n t r y \ M e a s u r e s \ S u m   o f   S A M   %     ( W F H ,   M U A C   o r   b i l a t e r a l   e d e m a )   6 - 5 9 M < / K e y > < / D i a g r a m O b j e c t K e y > < D i a g r a m O b j e c t K e y > < K e y > T a b l e s \ D a t a E n t r y \ S u m   o f   S A M   %     ( W F H ,   M U A C   o r   b i l a t e r a l   e d e m a )   6 - 5 9 M \ A d d i t i o n a l   I n f o \ I m p l i c i t   M e a s u r e < / K e y > < / D i a g r a m O b j e c t K e y > < D i a g r a m O b j e c t K e y > < K e y > T a b l e s \ D a t a E n t r y \ M e a s u r e s \ S u m   o f   I n f a n t s   0 - 5 M   %   ( a d m i s s i o n   c r i t e r i a   f o r   t r e a t m e n t ) < / K e y > < / D i a g r a m O b j e c t K e y > < D i a g r a m O b j e c t K e y > < K e y > T a b l e s \ D a t a E n t r y \ S u m   o f   I n f a n t s   0 - 5 M   %   ( a d m i s s i o n   c r i t e r i a   f o r   t r e a t m e n t ) \ A d d i t i o n a l   I n f o \ I m p l i c i t   M e a s u r e < / K e y > < / D i a g r a m O b j e c t K e y > < D i a g r a m O b j e c t K e y > < K e y > T a b l e s \ D a t a E n t r y \ M e a s u r e s \ S u m   o f   A c u t e   m a l n u t r i t i o n   i n   P B W ,   % < / K e y > < / D i a g r a m O b j e c t K e y > < D i a g r a m O b j e c t K e y > < K e y > T a b l e s \ D a t a E n t r y \ S u m   o f   A c u t e   m a l n u t r i t i o n   i n   P B W ,   % \ A d d i t i o n a l   I n f o \ I m p l i c i t   M e a s u r e < / K e y > < / D i a g r a m O b j e c t K e y > < D i a g r a m O b j e c t K e y > < K e y > T a b l e s \ p 0 t o 5 < / K e y > < / D i a g r a m O b j e c t K e y > < D i a g r a m O b j e c t K e y > < K e y > T a b l e s \ p 0 t o 5 \ C o l u m n s \ A d m i n < / K e y > < / D i a g r a m O b j e c t K e y > < D i a g r a m O b j e c t K e y > < K e y > T a b l e s \ p 0 t o 5 \ C o l u m n s \ J a n < / K e y > < / D i a g r a m O b j e c t K e y > < D i a g r a m O b j e c t K e y > < K e y > T a b l e s \ p 0 t o 5 \ C o l u m n s \ F e b < / K e y > < / D i a g r a m O b j e c t K e y > < D i a g r a m O b j e c t K e y > < K e y > T a b l e s \ p 0 t o 5 \ C o l u m n s \ M a r < / K e y > < / D i a g r a m O b j e c t K e y > < D i a g r a m O b j e c t K e y > < K e y > T a b l e s \ p 0 t o 5 \ C o l u m n s \ A p r < / K e y > < / D i a g r a m O b j e c t K e y > < D i a g r a m O b j e c t K e y > < K e y > T a b l e s \ p 0 t o 5 \ C o l u m n s \ M a y < / K e y > < / D i a g r a m O b j e c t K e y > < D i a g r a m O b j e c t K e y > < K e y > T a b l e s \ p 0 t o 5 \ C o l u m n s \ J u n < / K e y > < / D i a g r a m O b j e c t K e y > < D i a g r a m O b j e c t K e y > < K e y > T a b l e s \ p 0 t o 5 \ C o l u m n s \ J u l < / K e y > < / D i a g r a m O b j e c t K e y > < D i a g r a m O b j e c t K e y > < K e y > T a b l e s \ p 0 t o 5 \ C o l u m n s \ A u g < / K e y > < / D i a g r a m O b j e c t K e y > < D i a g r a m O b j e c t K e y > < K e y > T a b l e s \ p 0 t o 5 \ C o l u m n s \ S e p < / K e y > < / D i a g r a m O b j e c t K e y > < D i a g r a m O b j e c t K e y > < K e y > T a b l e s \ p 0 t o 5 \ C o l u m n s \ O c t < / K e y > < / D i a g r a m O b j e c t K e y > < D i a g r a m O b j e c t K e y > < K e y > T a b l e s \ p 0 t o 5 \ C o l u m n s \ N o v < / K e y > < / D i a g r a m O b j e c t K e y > < D i a g r a m O b j e c t K e y > < K e y > T a b l e s \ p 0 t o 5 \ C o l u m n s \ D e c < / K e y > < / D i a g r a m O b j e c t K e y > < D i a g r a m O b j e c t K e y > < K e y > T a b l e s \ p 0 t o 5 \ M e a s u r e s \ S u m   o f   J a n   2 < / K e y > < / D i a g r a m O b j e c t K e y > < D i a g r a m O b j e c t K e y > < K e y > T a b l e s \ p 0 t o 5 \ S u m   o f   J a n   2 \ A d d i t i o n a l   I n f o \ I m p l i c i t   M e a s u r e < / K e y > < / D i a g r a m O b j e c t K e y > < D i a g r a m O b j e c t K e y > < K e y > T a b l e s \ p 0 t o 5 \ M e a s u r e s \ S u m   o f   F e b   2 < / K e y > < / D i a g r a m O b j e c t K e y > < D i a g r a m O b j e c t K e y > < K e y > T a b l e s \ p 0 t o 5 \ S u m   o f   F e b   2 \ A d d i t i o n a l   I n f o \ I m p l i c i t   M e a s u r e < / K e y > < / D i a g r a m O b j e c t K e y > < D i a g r a m O b j e c t K e y > < K e y > T a b l e s \ p 0 t o 5 \ M e a s u r e s \ S u m   o f   M a r   2 < / K e y > < / D i a g r a m O b j e c t K e y > < D i a g r a m O b j e c t K e y > < K e y > T a b l e s \ p 0 t o 5 \ S u m   o f   M a r   2 \ A d d i t i o n a l   I n f o \ I m p l i c i t   M e a s u r e < / K e y > < / D i a g r a m O b j e c t K e y > < D i a g r a m O b j e c t K e y > < K e y > T a b l e s \ p 0 t o 5 \ M e a s u r e s \ S u m   o f   A p r   2 < / K e y > < / D i a g r a m O b j e c t K e y > < D i a g r a m O b j e c t K e y > < K e y > T a b l e s \ p 0 t o 5 \ S u m   o f   A p r   2 \ A d d i t i o n a l   I n f o \ I m p l i c i t   M e a s u r e < / K e y > < / D i a g r a m O b j e c t K e y > < D i a g r a m O b j e c t K e y > < K e y > T a b l e s \ p 0 t o 5 \ M e a s u r e s \ S u m   o f   M a y   2 < / K e y > < / D i a g r a m O b j e c t K e y > < D i a g r a m O b j e c t K e y > < K e y > T a b l e s \ p 0 t o 5 \ S u m   o f   M a y   2 \ A d d i t i o n a l   I n f o \ I m p l i c i t   M e a s u r e < / K e y > < / D i a g r a m O b j e c t K e y > < D i a g r a m O b j e c t K e y > < K e y > T a b l e s \ p 0 t o 5 \ M e a s u r e s \ S u m   o f   J u n   2 < / K e y > < / D i a g r a m O b j e c t K e y > < D i a g r a m O b j e c t K e y > < K e y > T a b l e s \ p 0 t o 5 \ S u m   o f   J u n   2 \ A d d i t i o n a l   I n f o \ I m p l i c i t   M e a s u r e < / K e y > < / D i a g r a m O b j e c t K e y > < D i a g r a m O b j e c t K e y > < K e y > T a b l e s \ p 0 t o 5 \ M e a s u r e s \ S u m   o f   J u l   2 < / K e y > < / D i a g r a m O b j e c t K e y > < D i a g r a m O b j e c t K e y > < K e y > T a b l e s \ p 0 t o 5 \ S u m   o f   J u l   2 \ A d d i t i o n a l   I n f o \ I m p l i c i t   M e a s u r e < / K e y > < / D i a g r a m O b j e c t K e y > < D i a g r a m O b j e c t K e y > < K e y > T a b l e s \ p 0 t o 5 \ M e a s u r e s \ S u m   o f   A u g   2 < / K e y > < / D i a g r a m O b j e c t K e y > < D i a g r a m O b j e c t K e y > < K e y > T a b l e s \ p 0 t o 5 \ S u m   o f   A u g   2 \ A d d i t i o n a l   I n f o \ I m p l i c i t   M e a s u r e < / K e y > < / D i a g r a m O b j e c t K e y > < D i a g r a m O b j e c t K e y > < K e y > T a b l e s \ p 0 t o 5 \ M e a s u r e s \ S u m   o f   S e p   2 < / K e y > < / D i a g r a m O b j e c t K e y > < D i a g r a m O b j e c t K e y > < K e y > T a b l e s \ p 0 t o 5 \ S u m   o f   S e p   2 \ A d d i t i o n a l   I n f o \ I m p l i c i t   M e a s u r e < / K e y > < / D i a g r a m O b j e c t K e y > < D i a g r a m O b j e c t K e y > < K e y > T a b l e s \ p 0 t o 5 \ M e a s u r e s \ S u m   o f   O c t   2 < / K e y > < / D i a g r a m O b j e c t K e y > < D i a g r a m O b j e c t K e y > < K e y > T a b l e s \ p 0 t o 5 \ S u m   o f   O c t   2 \ A d d i t i o n a l   I n f o \ I m p l i c i t   M e a s u r e < / K e y > < / D i a g r a m O b j e c t K e y > < D i a g r a m O b j e c t K e y > < K e y > T a b l e s \ p 0 t o 5 \ M e a s u r e s \ S u m   o f   N o v   2 < / K e y > < / D i a g r a m O b j e c t K e y > < D i a g r a m O b j e c t K e y > < K e y > T a b l e s \ p 0 t o 5 \ S u m   o f   N o v   2 \ A d d i t i o n a l   I n f o \ I m p l i c i t   M e a s u r e < / K e y > < / D i a g r a m O b j e c t K e y > < D i a g r a m O b j e c t K e y > < K e y > T a b l e s \ p 0 t o 5 \ M e a s u r e s \ S u m   o f   D e c   2 < / K e y > < / D i a g r a m O b j e c t K e y > < D i a g r a m O b j e c t K e y > < K e y > T a b l e s \ p 0 t o 5 \ S u m   o f   D e c   2 \ A d d i t i o n a l   I n f o \ I m p l i c i t   M e a s u r e < / K e y > < / D i a g r a m O b j e c t K e y > < D i a g r a m O b j e c t K e y > < K e y > T a b l e s \ b 0 t o 5 < / K e y > < / D i a g r a m O b j e c t K e y > < D i a g r a m O b j e c t K e y > < K e y > T a b l e s \ b 0 t o 5 \ C o l u m n s \ A d m i n < / K e y > < / D i a g r a m O b j e c t K e y > < D i a g r a m O b j e c t K e y > < K e y > T a b l e s \ b 0 t o 5 \ C o l u m n s \ J a n < / K e y > < / D i a g r a m O b j e c t K e y > < D i a g r a m O b j e c t K e y > < K e y > T a b l e s \ b 0 t o 5 \ C o l u m n s \ F e b < / K e y > < / D i a g r a m O b j e c t K e y > < D i a g r a m O b j e c t K e y > < K e y > T a b l e s \ b 0 t o 5 \ C o l u m n s \ M a r < / K e y > < / D i a g r a m O b j e c t K e y > < D i a g r a m O b j e c t K e y > < K e y > T a b l e s \ b 0 t o 5 \ C o l u m n s \ A p r < / K e y > < / D i a g r a m O b j e c t K e y > < D i a g r a m O b j e c t K e y > < K e y > T a b l e s \ b 0 t o 5 \ C o l u m n s \ M a y < / K e y > < / D i a g r a m O b j e c t K e y > < D i a g r a m O b j e c t K e y > < K e y > T a b l e s \ b 0 t o 5 \ C o l u m n s \ J u n < / K e y > < / D i a g r a m O b j e c t K e y > < D i a g r a m O b j e c t K e y > < K e y > T a b l e s \ b 0 t o 5 \ C o l u m n s \ J u l < / K e y > < / D i a g r a m O b j e c t K e y > < D i a g r a m O b j e c t K e y > < K e y > T a b l e s \ b 0 t o 5 \ C o l u m n s \ A u g < / K e y > < / D i a g r a m O b j e c t K e y > < D i a g r a m O b j e c t K e y > < K e y > T a b l e s \ b 0 t o 5 \ C o l u m n s \ S e p < / K e y > < / D i a g r a m O b j e c t K e y > < D i a g r a m O b j e c t K e y > < K e y > T a b l e s \ b 0 t o 5 \ C o l u m n s \ O c t < / K e y > < / D i a g r a m O b j e c t K e y > < D i a g r a m O b j e c t K e y > < K e y > T a b l e s \ b 0 t o 5 \ C o l u m n s \ N o v < / K e y > < / D i a g r a m O b j e c t K e y > < D i a g r a m O b j e c t K e y > < K e y > T a b l e s \ b 0 t o 5 \ C o l u m n s \ D e c < / K e y > < / D i a g r a m O b j e c t K e y > < D i a g r a m O b j e c t K e y > < K e y > T a b l e s \ b 0 t o 5 \ M e a s u r e s \ S u m   o f   J a n   3 < / K e y > < / D i a g r a m O b j e c t K e y > < D i a g r a m O b j e c t K e y > < K e y > T a b l e s \ b 0 t o 5 \ S u m   o f   J a n   3 \ A d d i t i o n a l   I n f o \ I m p l i c i t   M e a s u r e < / K e y > < / D i a g r a m O b j e c t K e y > < D i a g r a m O b j e c t K e y > < K e y > T a b l e s \ b 0 t o 5 \ M e a s u r e s \ S u m   o f   F e b   3 < / K e y > < / D i a g r a m O b j e c t K e y > < D i a g r a m O b j e c t K e y > < K e y > T a b l e s \ b 0 t o 5 \ S u m   o f   F e b   3 \ A d d i t i o n a l   I n f o \ I m p l i c i t   M e a s u r e < / K e y > < / D i a g r a m O b j e c t K e y > < D i a g r a m O b j e c t K e y > < K e y > T a b l e s \ b 0 t o 5 \ M e a s u r e s \ S u m   o f   M a r   3 < / K e y > < / D i a g r a m O b j e c t K e y > < D i a g r a m O b j e c t K e y > < K e y > T a b l e s \ b 0 t o 5 \ S u m   o f   M a r   3 \ A d d i t i o n a l   I n f o \ I m p l i c i t   M e a s u r e < / K e y > < / D i a g r a m O b j e c t K e y > < D i a g r a m O b j e c t K e y > < K e y > T a b l e s \ b 0 t o 5 \ M e a s u r e s \ S u m   o f   A p r   3 < / K e y > < / D i a g r a m O b j e c t K e y > < D i a g r a m O b j e c t K e y > < K e y > T a b l e s \ b 0 t o 5 \ S u m   o f   A p r   3 \ A d d i t i o n a l   I n f o \ I m p l i c i t   M e a s u r e < / K e y > < / D i a g r a m O b j e c t K e y > < D i a g r a m O b j e c t K e y > < K e y > T a b l e s \ b 0 t o 5 \ M e a s u r e s \ S u m   o f   M a y   3 < / K e y > < / D i a g r a m O b j e c t K e y > < D i a g r a m O b j e c t K e y > < K e y > T a b l e s \ b 0 t o 5 \ S u m   o f   M a y   3 \ A d d i t i o n a l   I n f o \ I m p l i c i t   M e a s u r e < / K e y > < / D i a g r a m O b j e c t K e y > < D i a g r a m O b j e c t K e y > < K e y > T a b l e s \ b 0 t o 5 \ M e a s u r e s \ S u m   o f   J u n   3 < / K e y > < / D i a g r a m O b j e c t K e y > < D i a g r a m O b j e c t K e y > < K e y > T a b l e s \ b 0 t o 5 \ S u m   o f   J u n   3 \ A d d i t i o n a l   I n f o \ I m p l i c i t   M e a s u r e < / K e y > < / D i a g r a m O b j e c t K e y > < D i a g r a m O b j e c t K e y > < K e y > T a b l e s \ b 0 t o 5 \ M e a s u r e s \ S u m   o f   J u l   3 < / K e y > < / D i a g r a m O b j e c t K e y > < D i a g r a m O b j e c t K e y > < K e y > T a b l e s \ b 0 t o 5 \ S u m   o f   J u l   3 \ A d d i t i o n a l   I n f o \ I m p l i c i t   M e a s u r e < / K e y > < / D i a g r a m O b j e c t K e y > < D i a g r a m O b j e c t K e y > < K e y > T a b l e s \ b 0 t o 5 \ M e a s u r e s \ S u m   o f   A u g   3 < / K e y > < / D i a g r a m O b j e c t K e y > < D i a g r a m O b j e c t K e y > < K e y > T a b l e s \ b 0 t o 5 \ S u m   o f   A u g   3 \ A d d i t i o n a l   I n f o \ I m p l i c i t   M e a s u r e < / K e y > < / D i a g r a m O b j e c t K e y > < D i a g r a m O b j e c t K e y > < K e y > T a b l e s \ b 0 t o 5 \ M e a s u r e s \ S u m   o f   S e p   3 < / K e y > < / D i a g r a m O b j e c t K e y > < D i a g r a m O b j e c t K e y > < K e y > T a b l e s \ b 0 t o 5 \ S u m   o f   S e p   3 \ A d d i t i o n a l   I n f o \ I m p l i c i t   M e a s u r e < / K e y > < / D i a g r a m O b j e c t K e y > < D i a g r a m O b j e c t K e y > < K e y > T a b l e s \ b 0 t o 5 \ M e a s u r e s \ S u m   o f   O c t   3 < / K e y > < / D i a g r a m O b j e c t K e y > < D i a g r a m O b j e c t K e y > < K e y > T a b l e s \ b 0 t o 5 \ S u m   o f   O c t   3 \ A d d i t i o n a l   I n f o \ I m p l i c i t   M e a s u r e < / K e y > < / D i a g r a m O b j e c t K e y > < D i a g r a m O b j e c t K e y > < K e y > T a b l e s \ b 0 t o 5 \ M e a s u r e s \ S u m   o f   N o v   3 < / K e y > < / D i a g r a m O b j e c t K e y > < D i a g r a m O b j e c t K e y > < K e y > T a b l e s \ b 0 t o 5 \ S u m   o f   N o v   3 \ A d d i t i o n a l   I n f o \ I m p l i c i t   M e a s u r e < / K e y > < / D i a g r a m O b j e c t K e y > < D i a g r a m O b j e c t K e y > < K e y > T a b l e s \ b 0 t o 5 \ M e a s u r e s \ S u m   o f   D e c   3 < / K e y > < / D i a g r a m O b j e c t K e y > < D i a g r a m O b j e c t K e y > < K e y > T a b l e s \ b 0 t o 5 \ S u m   o f   D e c   3 \ A d d i t i o n a l   I n f o \ I m p l i c i t   M e a s u r e < / K e y > < / D i a g r a m O b j e c t K e y > < D i a g r a m O b j e c t K e y > < K e y > T a b l e s \ b 6 t o 5 9 < / K e y > < / D i a g r a m O b j e c t K e y > < D i a g r a m O b j e c t K e y > < K e y > T a b l e s \ b 6 t o 5 9 \ C o l u m n s \ A d m i n < / K e y > < / D i a g r a m O b j e c t K e y > < D i a g r a m O b j e c t K e y > < K e y > T a b l e s \ b 6 t o 5 9 \ C o l u m n s \ J a n < / K e y > < / D i a g r a m O b j e c t K e y > < D i a g r a m O b j e c t K e y > < K e y > T a b l e s \ b 6 t o 5 9 \ C o l u m n s \ F e b < / K e y > < / D i a g r a m O b j e c t K e y > < D i a g r a m O b j e c t K e y > < K e y > T a b l e s \ b 6 t o 5 9 \ C o l u m n s \ M a r < / K e y > < / D i a g r a m O b j e c t K e y > < D i a g r a m O b j e c t K e y > < K e y > T a b l e s \ b 6 t o 5 9 \ C o l u m n s \ A p r < / K e y > < / D i a g r a m O b j e c t K e y > < D i a g r a m O b j e c t K e y > < K e y > T a b l e s \ b 6 t o 5 9 \ C o l u m n s \ M a y < / K e y > < / D i a g r a m O b j e c t K e y > < D i a g r a m O b j e c t K e y > < K e y > T a b l e s \ b 6 t o 5 9 \ C o l u m n s \ J u n < / K e y > < / D i a g r a m O b j e c t K e y > < D i a g r a m O b j e c t K e y > < K e y > T a b l e s \ b 6 t o 5 9 \ C o l u m n s \ J u l < / K e y > < / D i a g r a m O b j e c t K e y > < D i a g r a m O b j e c t K e y > < K e y > T a b l e s \ b 6 t o 5 9 \ C o l u m n s \ A u g < / K e y > < / D i a g r a m O b j e c t K e y > < D i a g r a m O b j e c t K e y > < K e y > T a b l e s \ b 6 t o 5 9 \ C o l u m n s \ S e p < / K e y > < / D i a g r a m O b j e c t K e y > < D i a g r a m O b j e c t K e y > < K e y > T a b l e s \ b 6 t o 5 9 \ C o l u m n s \ O c t < / K e y > < / D i a g r a m O b j e c t K e y > < D i a g r a m O b j e c t K e y > < K e y > T a b l e s \ b 6 t o 5 9 \ C o l u m n s \ N o v < / K e y > < / D i a g r a m O b j e c t K e y > < D i a g r a m O b j e c t K e y > < K e y > T a b l e s \ b 6 t o 5 9 \ C o l u m n s \ D e c < / K e y > < / D i a g r a m O b j e c t K e y > < D i a g r a m O b j e c t K e y > < K e y > T a b l e s \ b 6 t o 5 9 \ M e a s u r e s \ S u m   o f   J a n   4 < / K e y > < / D i a g r a m O b j e c t K e y > < D i a g r a m O b j e c t K e y > < K e y > T a b l e s \ b 6 t o 5 9 \ S u m   o f   J a n   4 \ A d d i t i o n a l   I n f o \ I m p l i c i t   M e a s u r e < / K e y > < / D i a g r a m O b j e c t K e y > < D i a g r a m O b j e c t K e y > < K e y > T a b l e s \ b 6 t o 5 9 \ M e a s u r e s \ S u m   o f   F e b   4 < / K e y > < / D i a g r a m O b j e c t K e y > < D i a g r a m O b j e c t K e y > < K e y > T a b l e s \ b 6 t o 5 9 \ S u m   o f   F e b   4 \ A d d i t i o n a l   I n f o \ I m p l i c i t   M e a s u r e < / K e y > < / D i a g r a m O b j e c t K e y > < D i a g r a m O b j e c t K e y > < K e y > T a b l e s \ b 6 t o 5 9 \ M e a s u r e s \ S u m   o f   M a r   4 < / K e y > < / D i a g r a m O b j e c t K e y > < D i a g r a m O b j e c t K e y > < K e y > T a b l e s \ b 6 t o 5 9 \ S u m   o f   M a r   4 \ A d d i t i o n a l   I n f o \ I m p l i c i t   M e a s u r e < / K e y > < / D i a g r a m O b j e c t K e y > < D i a g r a m O b j e c t K e y > < K e y > T a b l e s \ b 6 t o 5 9 \ M e a s u r e s \ S u m   o f   A p r   4 < / K e y > < / D i a g r a m O b j e c t K e y > < D i a g r a m O b j e c t K e y > < K e y > T a b l e s \ b 6 t o 5 9 \ S u m   o f   A p r   4 \ A d d i t i o n a l   I n f o \ I m p l i c i t   M e a s u r e < / K e y > < / D i a g r a m O b j e c t K e y > < D i a g r a m O b j e c t K e y > < K e y > T a b l e s \ b 6 t o 5 9 \ M e a s u r e s \ S u m   o f   M a y   4 < / K e y > < / D i a g r a m O b j e c t K e y > < D i a g r a m O b j e c t K e y > < K e y > T a b l e s \ b 6 t o 5 9 \ S u m   o f   M a y   4 \ A d d i t i o n a l   I n f o \ I m p l i c i t   M e a s u r e < / K e y > < / D i a g r a m O b j e c t K e y > < D i a g r a m O b j e c t K e y > < K e y > T a b l e s \ b 6 t o 5 9 \ M e a s u r e s \ S u m   o f   J u n   4 < / K e y > < / D i a g r a m O b j e c t K e y > < D i a g r a m O b j e c t K e y > < K e y > T a b l e s \ b 6 t o 5 9 \ S u m   o f   J u n   4 \ A d d i t i o n a l   I n f o \ I m p l i c i t   M e a s u r e < / K e y > < / D i a g r a m O b j e c t K e y > < D i a g r a m O b j e c t K e y > < K e y > T a b l e s \ b 6 t o 5 9 \ M e a s u r e s \ S u m   o f   J u l   4 < / K e y > < / D i a g r a m O b j e c t K e y > < D i a g r a m O b j e c t K e y > < K e y > T a b l e s \ b 6 t o 5 9 \ S u m   o f   J u l   4 \ A d d i t i o n a l   I n f o \ I m p l i c i t   M e a s u r e < / K e y > < / D i a g r a m O b j e c t K e y > < D i a g r a m O b j e c t K e y > < K e y > T a b l e s \ b 6 t o 5 9 \ M e a s u r e s \ S u m   o f   A u g   4 < / K e y > < / D i a g r a m O b j e c t K e y > < D i a g r a m O b j e c t K e y > < K e y > T a b l e s \ b 6 t o 5 9 \ S u m   o f   A u g   4 \ A d d i t i o n a l   I n f o \ I m p l i c i t   M e a s u r e < / K e y > < / D i a g r a m O b j e c t K e y > < D i a g r a m O b j e c t K e y > < K e y > T a b l e s \ b 6 t o 5 9 \ M e a s u r e s \ S u m   o f   S e p   4 < / K e y > < / D i a g r a m O b j e c t K e y > < D i a g r a m O b j e c t K e y > < K e y > T a b l e s \ b 6 t o 5 9 \ S u m   o f   S e p   4 \ A d d i t i o n a l   I n f o \ I m p l i c i t   M e a s u r e < / K e y > < / D i a g r a m O b j e c t K e y > < D i a g r a m O b j e c t K e y > < K e y > T a b l e s \ b 6 t o 5 9 \ M e a s u r e s \ S u m   o f   O c t   4 < / K e y > < / D i a g r a m O b j e c t K e y > < D i a g r a m O b j e c t K e y > < K e y > T a b l e s \ b 6 t o 5 9 \ S u m   o f   O c t   4 \ A d d i t i o n a l   I n f o \ I m p l i c i t   M e a s u r e < / K e y > < / D i a g r a m O b j e c t K e y > < D i a g r a m O b j e c t K e y > < K e y > T a b l e s \ b 6 t o 5 9 \ M e a s u r e s \ S u m   o f   N o v   4 < / K e y > < / D i a g r a m O b j e c t K e y > < D i a g r a m O b j e c t K e y > < K e y > T a b l e s \ b 6 t o 5 9 \ S u m   o f   N o v   4 \ A d d i t i o n a l   I n f o \ I m p l i c i t   M e a s u r e < / K e y > < / D i a g r a m O b j e c t K e y > < D i a g r a m O b j e c t K e y > < K e y > T a b l e s \ b 6 t o 5 9 \ M e a s u r e s \ S u m   o f   D e c   4 < / K e y > < / D i a g r a m O b j e c t K e y > < D i a g r a m O b j e c t K e y > < K e y > T a b l e s \ b 6 t o 5 9 \ S u m   o f   D e c   4 \ A d d i t i o n a l   I n f o \ I m p l i c i t   M e a s u r e < / K e y > < / D i a g r a m O b j e c t K e y > < D i a g r a m O b j e c t K e y > < K e y > T a b l e s \ p 6 t o 5 9 < / K e y > < / D i a g r a m O b j e c t K e y > < D i a g r a m O b j e c t K e y > < K e y > T a b l e s \ p 6 t o 5 9 \ C o l u m n s \ A d m i n < / K e y > < / D i a g r a m O b j e c t K e y > < D i a g r a m O b j e c t K e y > < K e y > T a b l e s \ p 6 t o 5 9 \ C o l u m n s \ J a n < / K e y > < / D i a g r a m O b j e c t K e y > < D i a g r a m O b j e c t K e y > < K e y > T a b l e s \ p 6 t o 5 9 \ C o l u m n s \ F e b < / K e y > < / D i a g r a m O b j e c t K e y > < D i a g r a m O b j e c t K e y > < K e y > T a b l e s \ p 6 t o 5 9 \ C o l u m n s \ M a r < / K e y > < / D i a g r a m O b j e c t K e y > < D i a g r a m O b j e c t K e y > < K e y > T a b l e s \ p 6 t o 5 9 \ C o l u m n s \ A p r < / K e y > < / D i a g r a m O b j e c t K e y > < D i a g r a m O b j e c t K e y > < K e y > T a b l e s \ p 6 t o 5 9 \ C o l u m n s \ M a y < / K e y > < / D i a g r a m O b j e c t K e y > < D i a g r a m O b j e c t K e y > < K e y > T a b l e s \ p 6 t o 5 9 \ C o l u m n s \ J u n < / K e y > < / D i a g r a m O b j e c t K e y > < D i a g r a m O b j e c t K e y > < K e y > T a b l e s \ p 6 t o 5 9 \ C o l u m n s \ J u l < / K e y > < / D i a g r a m O b j e c t K e y > < D i a g r a m O b j e c t K e y > < K e y > T a b l e s \ p 6 t o 5 9 \ C o l u m n s \ A u g < / K e y > < / D i a g r a m O b j e c t K e y > < D i a g r a m O b j e c t K e y > < K e y > T a b l e s \ p 6 t o 5 9 \ C o l u m n s \ S e p < / K e y > < / D i a g r a m O b j e c t K e y > < D i a g r a m O b j e c t K e y > < K e y > T a b l e s \ p 6 t o 5 9 \ C o l u m n s \ O c t < / K e y > < / D i a g r a m O b j e c t K e y > < D i a g r a m O b j e c t K e y > < K e y > T a b l e s \ p 6 t o 5 9 \ C o l u m n s \ N o v < / K e y > < / D i a g r a m O b j e c t K e y > < D i a g r a m O b j e c t K e y > < K e y > T a b l e s \ p 6 t o 5 9 \ C o l u m n s \ D e c < / K e y > < / D i a g r a m O b j e c t K e y > < D i a g r a m O b j e c t K e y > < K e y > T a b l e s \ p 6 t o 5 9 \ M e a s u r e s \ S u m   o f   J a n < / K e y > < / D i a g r a m O b j e c t K e y > < D i a g r a m O b j e c t K e y > < K e y > T a b l e s \ p 6 t o 5 9 \ S u m   o f   J a n \ A d d i t i o n a l   I n f o \ I m p l i c i t   M e a s u r e < / K e y > < / D i a g r a m O b j e c t K e y > < D i a g r a m O b j e c t K e y > < K e y > T a b l e s \ p 6 t o 5 9 \ M e a s u r e s \ S u m   o f   F e b < / K e y > < / D i a g r a m O b j e c t K e y > < D i a g r a m O b j e c t K e y > < K e y > T a b l e s \ p 6 t o 5 9 \ S u m   o f   F e b \ A d d i t i o n a l   I n f o \ I m p l i c i t   M e a s u r e < / K e y > < / D i a g r a m O b j e c t K e y > < D i a g r a m O b j e c t K e y > < K e y > T a b l e s \ p 6 t o 5 9 \ M e a s u r e s \ S u m   o f   M a r < / K e y > < / D i a g r a m O b j e c t K e y > < D i a g r a m O b j e c t K e y > < K e y > T a b l e s \ p 6 t o 5 9 \ S u m   o f   M a r \ A d d i t i o n a l   I n f o \ I m p l i c i t   M e a s u r e < / K e y > < / D i a g r a m O b j e c t K e y > < D i a g r a m O b j e c t K e y > < K e y > T a b l e s \ p 6 t o 5 9 \ M e a s u r e s \ S u m   o f   A p r < / K e y > < / D i a g r a m O b j e c t K e y > < D i a g r a m O b j e c t K e y > < K e y > T a b l e s \ p 6 t o 5 9 \ S u m   o f   A p r \ A d d i t i o n a l   I n f o \ I m p l i c i t   M e a s u r e < / K e y > < / D i a g r a m O b j e c t K e y > < D i a g r a m O b j e c t K e y > < K e y > T a b l e s \ p 6 t o 5 9 \ M e a s u r e s \ S u m   o f   M a y < / K e y > < / D i a g r a m O b j e c t K e y > < D i a g r a m O b j e c t K e y > < K e y > T a b l e s \ p 6 t o 5 9 \ S u m   o f   M a y \ A d d i t i o n a l   I n f o \ I m p l i c i t   M e a s u r e < / K e y > < / D i a g r a m O b j e c t K e y > < D i a g r a m O b j e c t K e y > < K e y > T a b l e s \ p 6 t o 5 9 \ M e a s u r e s \ S u m   o f   J u n < / K e y > < / D i a g r a m O b j e c t K e y > < D i a g r a m O b j e c t K e y > < K e y > T a b l e s \ p 6 t o 5 9 \ S u m   o f   J u n \ A d d i t i o n a l   I n f o \ I m p l i c i t   M e a s u r e < / K e y > < / D i a g r a m O b j e c t K e y > < D i a g r a m O b j e c t K e y > < K e y > T a b l e s \ p 6 t o 5 9 \ M e a s u r e s \ S u m   o f   J u l < / K e y > < / D i a g r a m O b j e c t K e y > < D i a g r a m O b j e c t K e y > < K e y > T a b l e s \ p 6 t o 5 9 \ S u m   o f   J u l \ A d d i t i o n a l   I n f o \ I m p l i c i t   M e a s u r e < / K e y > < / D i a g r a m O b j e c t K e y > < D i a g r a m O b j e c t K e y > < K e y > T a b l e s \ p 6 t o 5 9 \ M e a s u r e s \ S u m   o f   A u g < / K e y > < / D i a g r a m O b j e c t K e y > < D i a g r a m O b j e c t K e y > < K e y > T a b l e s \ p 6 t o 5 9 \ S u m   o f   A u g \ A d d i t i o n a l   I n f o \ I m p l i c i t   M e a s u r e < / K e y > < / D i a g r a m O b j e c t K e y > < D i a g r a m O b j e c t K e y > < K e y > T a b l e s \ p 6 t o 5 9 \ M e a s u r e s \ S u m   o f   S e p < / K e y > < / D i a g r a m O b j e c t K e y > < D i a g r a m O b j e c t K e y > < K e y > T a b l e s \ p 6 t o 5 9 \ S u m   o f   S e p \ A d d i t i o n a l   I n f o \ I m p l i c i t   M e a s u r e < / K e y > < / D i a g r a m O b j e c t K e y > < D i a g r a m O b j e c t K e y > < K e y > T a b l e s \ p 6 t o 5 9 \ M e a s u r e s \ S u m   o f   O c t < / K e y > < / D i a g r a m O b j e c t K e y > < D i a g r a m O b j e c t K e y > < K e y > T a b l e s \ p 6 t o 5 9 \ S u m   o f   O c t \ A d d i t i o n a l   I n f o \ I m p l i c i t   M e a s u r e < / K e y > < / D i a g r a m O b j e c t K e y > < D i a g r a m O b j e c t K e y > < K e y > T a b l e s \ p 6 t o 5 9 \ M e a s u r e s \ S u m   o f   N o v < / K e y > < / D i a g r a m O b j e c t K e y > < D i a g r a m O b j e c t K e y > < K e y > T a b l e s \ p 6 t o 5 9 \ S u m   o f   N o v \ A d d i t i o n a l   I n f o \ I m p l i c i t   M e a s u r e < / K e y > < / D i a g r a m O b j e c t K e y > < D i a g r a m O b j e c t K e y > < K e y > T a b l e s \ p 6 t o 5 9 \ M e a s u r e s \ S u m   o f   D e c < / K e y > < / D i a g r a m O b j e c t K e y > < D i a g r a m O b j e c t K e y > < K e y > T a b l e s \ p 6 t o 5 9 \ S u m   o f   D e c \ A d d i t i o n a l   I n f o \ I m p l i c i t   M e a s u r e < / K e y > < / D i a g r a m O b j e c t K e y > < D i a g r a m O b j e c t K e y > < K e y > R e l a t i o n s h i p s \ & l t ; T a b l e s \ b 6 t o 5 9 \ C o l u m n s \ A d m i n & g t ; - & l t ; T a b l e s \ p 6 t o 5 9 \ C o l u m n s \ A d m i n & g t ; < / K e y > < / D i a g r a m O b j e c t K e y > < D i a g r a m O b j e c t K e y > < K e y > R e l a t i o n s h i p s \ & l t ; T a b l e s \ b 6 t o 5 9 \ C o l u m n s \ A d m i n & g t ; - & l t ; T a b l e s \ p 6 t o 5 9 \ C o l u m n s \ A d m i n & g t ; \ F K < / K e y > < / D i a g r a m O b j e c t K e y > < D i a g r a m O b j e c t K e y > < K e y > R e l a t i o n s h i p s \ & l t ; T a b l e s \ b 6 t o 5 9 \ C o l u m n s \ A d m i n & g t ; - & l t ; T a b l e s \ p 6 t o 5 9 \ C o l u m n s \ A d m i n & g t ; \ P K < / K e y > < / D i a g r a m O b j e c t K e y > < D i a g r a m O b j e c t K e y > < K e y > R e l a t i o n s h i p s \ & l t ; T a b l e s \ b 6 t o 5 9 \ C o l u m n s \ A d m i n & g t ; - & l t ; T a b l e s \ p 6 t o 5 9 \ C o l u m n s \ A d m i n & g t ; \ C r o s s F i l t e r < / K e y > < / D i a g r a m O b j e c t K e y > < D i a g r a m O b j e c t K e y > < K e y > R e l a t i o n s h i p s \ & l t ; T a b l e s \ b 0 t o 5 \ C o l u m n s \ A d m i n & g t ; - & l t ; T a b l e s \ p 6 t o 5 9 \ C o l u m n s \ A d m i n & g t ; < / K e y > < / D i a g r a m O b j e c t K e y > < D i a g r a m O b j e c t K e y > < K e y > R e l a t i o n s h i p s \ & l t ; T a b l e s \ b 0 t o 5 \ C o l u m n s \ A d m i n & g t ; - & l t ; T a b l e s \ p 6 t o 5 9 \ C o l u m n s \ A d m i n & g t ; \ F K < / K e y > < / D i a g r a m O b j e c t K e y > < D i a g r a m O b j e c t K e y > < K e y > R e l a t i o n s h i p s \ & l t ; T a b l e s \ b 0 t o 5 \ C o l u m n s \ A d m i n & g t ; - & l t ; T a b l e s \ p 6 t o 5 9 \ C o l u m n s \ A d m i n & g t ; \ P K < / K e y > < / D i a g r a m O b j e c t K e y > < D i a g r a m O b j e c t K e y > < K e y > R e l a t i o n s h i p s \ & l t ; T a b l e s \ b 0 t o 5 \ C o l u m n s \ A d m i n & g t ; - & l t ; T a b l e s \ p 6 t o 5 9 \ C o l u m n s \ A d m i n & g t ; \ C r o s s F i l t e r < / K e y > < / D i a g r a m O b j e c t K e y > < D i a g r a m O b j e c t K e y > < K e y > R e l a t i o n s h i p s \ & l t ; T a b l e s \ p 0 t o 5 \ C o l u m n s \ A d m i n & g t ; - & l t ; T a b l e s \ p 6 t o 5 9 \ C o l u m n s \ A d m i n & g t ; < / K e y > < / D i a g r a m O b j e c t K e y > < D i a g r a m O b j e c t K e y > < K e y > R e l a t i o n s h i p s \ & l t ; T a b l e s \ p 0 t o 5 \ C o l u m n s \ A d m i n & g t ; - & l t ; T a b l e s \ p 6 t o 5 9 \ C o l u m n s \ A d m i n & g t ; \ F K < / K e y > < / D i a g r a m O b j e c t K e y > < D i a g r a m O b j e c t K e y > < K e y > R e l a t i o n s h i p s \ & l t ; T a b l e s \ p 0 t o 5 \ C o l u m n s \ A d m i n & g t ; - & l t ; T a b l e s \ p 6 t o 5 9 \ C o l u m n s \ A d m i n & g t ; \ P K < / K e y > < / D i a g r a m O b j e c t K e y > < D i a g r a m O b j e c t K e y > < K e y > R e l a t i o n s h i p s \ & l t ; T a b l e s \ p 0 t o 5 \ C o l u m n s \ A d m i n & g t ; - & l t ; T a b l e s \ p 6 t o 5 9 \ C o l u m n s \ A d m i n & g t ; \ C r o s s F i l t e r < / K e y > < / D i a g r a m O b j e c t K e y > < / A l l K e y s > < S e l e c t e d K e y s > < D i a g r a m O b j e c t K e y > < K e y > R e l a t i o n s h i p s \ & l t ; T a b l e s \ p 0 t o 5 \ C o l u m n s \ A d m i n & g t ; - & l t ; T a b l e s \ p 6 t o 5 9 \ C o l u m n s \ A d m i n & g t ; 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 T a g s \ T a b l e s \ & l t ; T a b l e s \ D a t a E n t r y & g t ; < / K e y > < / a : K e y > < a : V a l u e   i : t y p e = " D i a g r a m D i s p l a y T a g V i e w S t a t e " > < I s N o t F i l t e r e d O u t > t r u e < / I s N o t F i l t e r e d O u t > < / a : V a l u e > < / a : K e y V a l u e O f D i a g r a m O b j e c t K e y a n y T y p e z b w N T n L X > < a : K e y V a l u e O f D i a g r a m O b j e c t K e y a n y T y p e z b w N T n L X > < a : K e y > < K e y > D y n a m i c   T a g s \ T a b l e s \ & l t ; T a b l e s \ p 0 t o 5 & g t ; < / K e y > < / a : K e y > < a : V a l u e   i : t y p e = " D i a g r a m D i s p l a y T a g V i e w S t a t e " > < I s N o t F i l t e r e d O u t > t r u e < / I s N o t F i l t e r e d O u t > < / a : V a l u e > < / a : K e y V a l u e O f D i a g r a m O b j e c t K e y a n y T y p e z b w N T n L X > < a : K e y V a l u e O f D i a g r a m O b j e c t K e y a n y T y p e z b w N T n L X > < a : K e y > < K e y > D y n a m i c   T a g s \ T a b l e s \ & l t ; T a b l e s \ b 0 t o 5 & g t ; < / K e y > < / a : K e y > < a : V a l u e   i : t y p e = " D i a g r a m D i s p l a y T a g V i e w S t a t e " > < I s N o t F i l t e r e d O u t > t r u e < / I s N o t F i l t e r e d O u t > < / a : V a l u e > < / a : K e y V a l u e O f D i a g r a m O b j e c t K e y a n y T y p e z b w N T n L X > < a : K e y V a l u e O f D i a g r a m O b j e c t K e y a n y T y p e z b w N T n L X > < a : K e y > < K e y > D y n a m i c   T a g s \ T a b l e s \ & l t ; T a b l e s \ b 6 t o 5 9 & g t ; < / K e y > < / a : K e y > < a : V a l u e   i : t y p e = " D i a g r a m D i s p l a y T a g V i e w S t a t e " > < I s N o t F i l t e r e d O u t > t r u e < / I s N o t F i l t e r e d O u t > < / a : V a l u e > < / a : K e y V a l u e O f D i a g r a m O b j e c t K e y a n y T y p e z b w N T n L X > < a : K e y V a l u e O f D i a g r a m O b j e c t K e y a n y T y p e z b w N T n L X > < a : K e y > < K e y > D y n a m i c   T a g s \ T a b l e s \ & l t ; T a b l e s \ p 6 t o 5 9 & g t ; < / K e y > < / a : K e y > < a : V a l u e   i : t y p e = " D i a g r a m D i s p l a y T a g V i e w S t a t e " > < I s N o t F i l t e r e d O u t > t r u e < / I s N o t F i l t e r e d O u t > < / a : V a l u e > < / a : K e y V a l u e O f D i a g r a m O b j e c t K e y a n y T y p e z b w N T n L X > < a : K e y V a l u e O f D i a g r a m O b j e c t K e y a n y T y p e z b w N T n L X > < a : K e y > < K e y > T a b l e s \ D a t a E n t r y < / K e y > < / a : K e y > < a : V a l u e   i : t y p e = " D i a g r a m D i s p l a y N o d e V i e w S t a t e " > < H e i g h t > 1 5 0 < / H e i g h t > < I s E x p a n d e d > t r u e < / I s E x p a n d e d > < L a y e d O u t > t r u e < / L a y e d O u t > < L e f t > 6 7 4 . 0 9 6 1 8 9 4 3 2 3 3 4 3 1 < / L e f t > < T a b I n d e x > 2 < / T a b I n d e x > < T o p > 4 < / T o p > < W i d t h > 2 0 0 < / W i d t h > < / a : V a l u e > < / a : K e y V a l u e O f D i a g r a m O b j e c t K e y a n y T y p e z b w N T n L X > < a : K e y V a l u e O f D i a g r a m O b j e c t K e y a n y T y p e z b w N T n L X > < a : K e y > < K e y > T a b l e s \ D a t a E n t r y \ C o l u m n s \ N a t i o n a l   o r   o v e r a l l < / K e y > < / a : K e y > < a : V a l u e   i : t y p e = " D i a g r a m D i s p l a y N o d e V i e w S t a t e " > < H e i g h t > 1 5 0 < / H e i g h t > < I s E x p a n d e d > t r u e < / I s E x p a n d e d > < W i d t h > 2 0 0 < / W i d t h > < / a : V a l u e > < / a : K e y V a l u e O f D i a g r a m O b j e c t K e y a n y T y p e z b w N T n L X > < a : K e y V a l u e O f D i a g r a m O b j e c t K e y a n y T y p e z b w N T n L X > < a : K e y > < K e y > T a b l e s \ D a t a E n t r y \ C o l u m n s \ A d m i n   1   o r   A d m i n   2 < / K e y > < / a : K e y > < a : V a l u e   i : t y p e = " D i a g r a m D i s p l a y N o d e V i e w S t a t e " > < H e i g h t > 1 5 0 < / H e i g h t > < I s E x p a n d e d > t r u e < / I s E x p a n d e d > < W i d t h > 2 0 0 < / W i d t h > < / a : V a l u e > < / a : K e y V a l u e O f D i a g r a m O b j e c t K e y a n y T y p e z b w N T n L X > < a : K e y V a l u e O f D i a g r a m O b j e c t K e y a n y T y p e z b w N T n L X > < a : K e y > < K e y > T a b l e s \ D a t a E n t r y \ C o l u m n s \ T o t a l   P o p u l a t i o n < / K e y > < / a : K e y > < a : V a l u e   i : t y p e = " D i a g r a m D i s p l a y N o d e V i e w S t a t e " > < H e i g h t > 1 5 0 < / H e i g h t > < I s E x p a n d e d > t r u e < / I s E x p a n d e d > < W i d t h > 2 0 0 < / W i d t h > < / a : V a l u e > < / a : K e y V a l u e O f D i a g r a m O b j e c t K e y a n y T y p e z b w N T n L X > < a : K e y V a l u e O f D i a g r a m O b j e c t K e y a n y T y p e z b w N T n L X > < a : K e y > < K e y > T a b l e s \ D a t a E n t r y \ C o l u m n s \ c G A M   %   ( W H Z   a n d / o r   M U A C )   C h i l d r e n   0 - 5 9 M < / K e y > < / a : K e y > < a : V a l u e   i : t y p e = " D i a g r a m D i s p l a y N o d e V i e w S t a t e " > < H e i g h t > 1 5 0 < / H e i g h t > < I s E x p a n d e d > t r u e < / I s E x p a n d e d > < W i d t h > 2 0 0 < / W i d t h > < / a : V a l u e > < / a : K e y V a l u e O f D i a g r a m O b j e c t K e y a n y T y p e z b w N T n L X > < a : K e y V a l u e O f D i a g r a m O b j e c t K e y a n y T y p e z b w N T n L X > < a : K e y > < K e y > T a b l e s \ D a t a E n t r y \ C o l u m n s \ G A M   %   ( W H Z )   C h i l d r e n   0 - 5 9 M < / K e y > < / a : K e y > < a : V a l u e   i : t y p e = " D i a g r a m D i s p l a y N o d e V i e w S t a t e " > < H e i g h t > 1 5 0 < / H e i g h t > < I s E x p a n d e d > t r u e < / I s E x p a n d e d > < W i d t h > 2 0 0 < / W i d t h > < / a : V a l u e > < / a : K e y V a l u e O f D i a g r a m O b j e c t K e y a n y T y p e z b w N T n L X > < a : K e y V a l u e O f D i a g r a m O b j e c t K e y a n y T y p e z b w N T n L X > < a : K e y > < K e y > T a b l e s \ D a t a E n t r y \ C o l u m n s \ G A M   %   ( M U A C )   C h i l d r e n   0 - 5 9 M < / K e y > < / a : K e y > < a : V a l u e   i : t y p e = " D i a g r a m D i s p l a y N o d e V i e w S t a t e " > < H e i g h t > 1 5 0 < / H e i g h t > < I s E x p a n d e d > t r u e < / I s E x p a n d e d > < W i d t h > 2 0 0 < / W i d t h > < / a : V a l u e > < / a : K e y V a l u e O f D i a g r a m O b j e c t K e y a n y T y p e z b w N T n L X > < a : K e y V a l u e O f D i a g r a m O b j e c t K e y a n y T y p e z b w N T n L X > < a : K e y > < K e y > T a b l e s \ D a t a E n t r y \ C o l u m n s \ S A M   %   C h i l d r e n   0 - 5 9 M < / K e y > < / a : K e y > < a : V a l u e   i : t y p e = " D i a g r a m D i s p l a y N o d e V i e w S t a t e " > < H e i g h t > 1 5 0 < / H e i g h t > < I s E x p a n d e d > t r u e < / I s E x p a n d e d > < W i d t h > 2 0 0 < / W i d t h > < / a : V a l u e > < / a : K e y V a l u e O f D i a g r a m O b j e c t K e y a n y T y p e z b w N T n L X > < a : K e y V a l u e O f D i a g r a m O b j e c t K e y a n y T y p e z b w N T n L X > < a : K e y > < K e y > T a b l e s \ D a t a E n t r y \ C o l u m n s \ M A M   %   C h i l d r e n   6 - 5 9 M   ( W F H   o r   M U A C ) < / K e y > < / a : K e y > < a : V a l u e   i : t y p e = " D i a g r a m D i s p l a y N o d e V i e w S t a t e " > < H e i g h t > 1 5 0 < / H e i g h t > < I s E x p a n d e d > t r u e < / I s E x p a n d e d > < W i d t h > 2 0 0 < / W i d t h > < / a : V a l u e > < / a : K e y V a l u e O f D i a g r a m O b j e c t K e y a n y T y p e z b w N T n L X > < a : K e y V a l u e O f D i a g r a m O b j e c t K e y a n y T y p e z b w N T n L X > < a : K e y > < K e y > T a b l e s \ D a t a E n t r y \ C o l u m n s \ S A M   %     ( W F H ,   M U A C   o r   b i l a t e r a l   e d e m a )   6 - 5 9 M < / K e y > < / a : K e y > < a : V a l u e   i : t y p e = " D i a g r a m D i s p l a y N o d e V i e w S t a t e " > < H e i g h t > 1 5 0 < / H e i g h t > < I s E x p a n d e d > t r u e < / I s E x p a n d e d > < W i d t h > 2 0 0 < / W i d t h > < / a : V a l u e > < / a : K e y V a l u e O f D i a g r a m O b j e c t K e y a n y T y p e z b w N T n L X > < a : K e y V a l u e O f D i a g r a m O b j e c t K e y a n y T y p e z b w N T n L X > < a : K e y > < K e y > T a b l e s \ D a t a E n t r y \ C o l u m n s \ I n f a n t s   0 - 5 M   %   ( a d m i s s i o n   c r i t e r i a   f o r   t r e a t m e n t ) < / K e y > < / a : K e y > < a : V a l u e   i : t y p e = " D i a g r a m D i s p l a y N o d e V i e w S t a t e " > < H e i g h t > 1 5 0 < / H e i g h t > < I s E x p a n d e d > t r u e < / I s E x p a n d e d > < W i d t h > 2 0 0 < / W i d t h > < / a : V a l u e > < / a : K e y V a l u e O f D i a g r a m O b j e c t K e y a n y T y p e z b w N T n L X > < a : K e y V a l u e O f D i a g r a m O b j e c t K e y a n y T y p e z b w N T n L X > < a : K e y > < K e y > T a b l e s \ D a t a E n t r y \ C o l u m n s \ A c u t e   m a l n u t r i t i o n   i n   P B W ,   % < / K e y > < / a : K e y > < a : V a l u e   i : t y p e = " D i a g r a m D i s p l a y N o d e V i e w S t a t e " > < H e i g h t > 1 5 0 < / H e i g h t > < I s E x p a n d e d > t r u e < / I s E x p a n d e d > < W i d t h > 2 0 0 < / W i d t h > < / a : V a l u e > < / a : K e y V a l u e O f D i a g r a m O b j e c t K e y a n y T y p e z b w N T n L X > < a : K e y V a l u e O f D i a g r a m O b j e c t K e y a n y T y p e z b w N T n L X > < a : K e y > < K e y > T a b l e s \ D a t a E n t r y \ M e a s u r e s \ S u m   o f   T o t a l   P o p u l a t i o n < / K e y > < / a : K e y > < a : V a l u e   i : t y p e = " D i a g r a m D i s p l a y N o d e V i e w S t a t e " > < H e i g h t > 1 5 0 < / H e i g h t > < I s E x p a n d e d > t r u e < / I s E x p a n d e d > < W i d t h > 2 0 0 < / W i d t h > < / a : V a l u e > < / a : K e y V a l u e O f D i a g r a m O b j e c t K e y a n y T y p e z b w N T n L X > < a : K e y V a l u e O f D i a g r a m O b j e c t K e y a n y T y p e z b w N T n L X > < a : K e y > < K e y > T a b l e s \ D a t a E n t r y \ S u m   o f   T o t a l   P o p u l a t i o n \ A d d i t i o n a l   I n f o \ I m p l i c i t   M e a s u r e < / K e y > < / a : K e y > < a : V a l u e   i : t y p e = " D i a g r a m D i s p l a y V i e w S t a t e I D i a g r a m T a g A d d i t i o n a l I n f o " / > < / a : K e y V a l u e O f D i a g r a m O b j e c t K e y a n y T y p e z b w N T n L X > < a : K e y V a l u e O f D i a g r a m O b j e c t K e y a n y T y p e z b w N T n L X > < a : K e y > < K e y > T a b l e s \ D a t a E n t r y \ M e a s u r e s \ S u m   o f   S A M   %   C h i l d r e n   0 - 5 9 M < / K e y > < / a : K e y > < a : V a l u e   i : t y p e = " D i a g r a m D i s p l a y N o d e V i e w S t a t e " > < H e i g h t > 1 5 0 < / H e i g h t > < I s E x p a n d e d > t r u e < / I s E x p a n d e d > < W i d t h > 2 0 0 < / W i d t h > < / a : V a l u e > < / a : K e y V a l u e O f D i a g r a m O b j e c t K e y a n y T y p e z b w N T n L X > < a : K e y V a l u e O f D i a g r a m O b j e c t K e y a n y T y p e z b w N T n L X > < a : K e y > < K e y > T a b l e s \ D a t a E n t r y \ S u m   o f   S A M   %   C h i l d r e n   0 - 5 9 M \ A d d i t i o n a l   I n f o \ I m p l i c i t   M e a s u r e < / K e y > < / a : K e y > < a : V a l u e   i : t y p e = " D i a g r a m D i s p l a y V i e w S t a t e I D i a g r a m T a g A d d i t i o n a l I n f o " / > < / a : K e y V a l u e O f D i a g r a m O b j e c t K e y a n y T y p e z b w N T n L X > < a : K e y V a l u e O f D i a g r a m O b j e c t K e y a n y T y p e z b w N T n L X > < a : K e y > < K e y > T a b l e s \ D a t a E n t r y \ M e a s u r e s \ S u m   o f   M A M   %   C h i l d r e n   6 - 5 9 M   ( W F H   o r   M U A C ) < / K e y > < / a : K e y > < a : V a l u e   i : t y p e = " D i a g r a m D i s p l a y N o d e V i e w S t a t e " > < H e i g h t > 1 5 0 < / H e i g h t > < I s E x p a n d e d > t r u e < / I s E x p a n d e d > < W i d t h > 2 0 0 < / W i d t h > < / a : V a l u e > < / a : K e y V a l u e O f D i a g r a m O b j e c t K e y a n y T y p e z b w N T n L X > < a : K e y V a l u e O f D i a g r a m O b j e c t K e y a n y T y p e z b w N T n L X > < a : K e y > < K e y > T a b l e s \ D a t a E n t r y \ S u m   o f   M A M   %   C h i l d r e n   6 - 5 9 M   ( W F H   o r   M U A C ) \ A d d i t i o n a l   I n f o \ I m p l i c i t   M e a s u r e < / K e y > < / a : K e y > < a : V a l u e   i : t y p e = " D i a g r a m D i s p l a y V i e w S t a t e I D i a g r a m T a g A d d i t i o n a l I n f o " / > < / a : K e y V a l u e O f D i a g r a m O b j e c t K e y a n y T y p e z b w N T n L X > < a : K e y V a l u e O f D i a g r a m O b j e c t K e y a n y T y p e z b w N T n L X > < a : K e y > < K e y > T a b l e s \ D a t a E n t r y \ M e a s u r e s \ S u m   o f   S A M   %     ( W F H ,   M U A C   o r   b i l a t e r a l   e d e m a )   6 - 5 9 M < / K e y > < / a : K e y > < a : V a l u e   i : t y p e = " D i a g r a m D i s p l a y N o d e V i e w S t a t e " > < H e i g h t > 1 5 0 < / H e i g h t > < I s E x p a n d e d > t r u e < / I s E x p a n d e d > < W i d t h > 2 0 0 < / W i d t h > < / a : V a l u e > < / a : K e y V a l u e O f D i a g r a m O b j e c t K e y a n y T y p e z b w N T n L X > < a : K e y V a l u e O f D i a g r a m O b j e c t K e y a n y T y p e z b w N T n L X > < a : K e y > < K e y > T a b l e s \ D a t a E n t r y \ S u m   o f   S A M   %     ( W F H ,   M U A C   o r   b i l a t e r a l   e d e m a )   6 - 5 9 M \ A d d i t i o n a l   I n f o \ I m p l i c i t   M e a s u r e < / K e y > < / a : K e y > < a : V a l u e   i : t y p e = " D i a g r a m D i s p l a y V i e w S t a t e I D i a g r a m T a g A d d i t i o n a l I n f o " / > < / a : K e y V a l u e O f D i a g r a m O b j e c t K e y a n y T y p e z b w N T n L X > < a : K e y V a l u e O f D i a g r a m O b j e c t K e y a n y T y p e z b w N T n L X > < a : K e y > < K e y > T a b l e s \ D a t a E n t r y \ M e a s u r e s \ S u m   o f   I n f a n t s   0 - 5 M   %   ( a d m i s s i o n   c r i t e r i a   f o r   t r e a t m e n t ) < / K e y > < / a : K e y > < a : V a l u e   i : t y p e = " D i a g r a m D i s p l a y N o d e V i e w S t a t e " > < H e i g h t > 1 5 0 < / H e i g h t > < I s E x p a n d e d > t r u e < / I s E x p a n d e d > < W i d t h > 2 0 0 < / W i d t h > < / a : V a l u e > < / a : K e y V a l u e O f D i a g r a m O b j e c t K e y a n y T y p e z b w N T n L X > < a : K e y V a l u e O f D i a g r a m O b j e c t K e y a n y T y p e z b w N T n L X > < a : K e y > < K e y > T a b l e s \ D a t a E n t r y \ S u m   o f   I n f a n t s   0 - 5 M   %   ( a d m i s s i o n   c r i t e r i a   f o r   t r e a t m e n t ) \ A d d i t i o n a l   I n f o \ I m p l i c i t   M e a s u r e < / K e y > < / a : K e y > < a : V a l u e   i : t y p e = " D i a g r a m D i s p l a y V i e w S t a t e I D i a g r a m T a g A d d i t i o n a l I n f o " / > < / a : K e y V a l u e O f D i a g r a m O b j e c t K e y a n y T y p e z b w N T n L X > < a : K e y V a l u e O f D i a g r a m O b j e c t K e y a n y T y p e z b w N T n L X > < a : K e y > < K e y > T a b l e s \ D a t a E n t r y \ M e a s u r e s \ S u m   o f   A c u t e   m a l n u t r i t i o n   i n   P B W ,   % < / K e y > < / a : K e y > < a : V a l u e   i : t y p e = " D i a g r a m D i s p l a y N o d e V i e w S t a t e " > < H e i g h t > 1 5 0 < / H e i g h t > < I s E x p a n d e d > t r u e < / I s E x p a n d e d > < W i d t h > 2 0 0 < / W i d t h > < / a : V a l u e > < / a : K e y V a l u e O f D i a g r a m O b j e c t K e y a n y T y p e z b w N T n L X > < a : K e y V a l u e O f D i a g r a m O b j e c t K e y a n y T y p e z b w N T n L X > < a : K e y > < K e y > T a b l e s \ D a t a E n t r y \ S u m   o f   A c u t e   m a l n u t r i t i o n   i n   P B W ,   % \ A d d i t i o n a l   I n f o \ I m p l i c i t   M e a s u r e < / K e y > < / a : K e y > < a : V a l u e   i : t y p e = " D i a g r a m D i s p l a y V i e w S t a t e I D i a g r a m T a g A d d i t i o n a l I n f o " / > < / a : K e y V a l u e O f D i a g r a m O b j e c t K e y a n y T y p e z b w N T n L X > < a : K e y V a l u e O f D i a g r a m O b j e c t K e y a n y T y p e z b w N T n L X > < a : K e y > < K e y > T a b l e s \ p 0 t o 5 < / K e y > < / a : K e y > < a : V a l u e   i : t y p e = " D i a g r a m D i s p l a y N o d e V i e w S t a t e " > < H e i g h t > 1 5 0 < / H e i g h t > < I s E x p a n d e d > t r u e < / I s E x p a n d e d > < L a y e d O u t > t r u e < / L a y e d O u t > < T a b I n d e x > 3 < / T a b I n d e x > < T o p > 2 8 3 . 9 9 9 9 9 9 9 9 9 9 9 9 9 4 < / T o p > < W i d t h > 2 0 0 < / W i d t h > < / a : V a l u e > < / a : K e y V a l u e O f D i a g r a m O b j e c t K e y a n y T y p e z b w N T n L X > < a : K e y V a l u e O f D i a g r a m O b j e c t K e y a n y T y p e z b w N T n L X > < a : K e y > < K e y > T a b l e s \ p 0 t o 5 \ C o l u m n s \ A d m i n < / K e y > < / a : K e y > < a : V a l u e   i : t y p e = " D i a g r a m D i s p l a y N o d e V i e w S t a t e " > < H e i g h t > 1 5 0 < / H e i g h t > < I s E x p a n d e d > t r u e < / I s E x p a n d e d > < W i d t h > 2 0 0 < / W i d t h > < / a : V a l u e > < / a : K e y V a l u e O f D i a g r a m O b j e c t K e y a n y T y p e z b w N T n L X > < a : K e y V a l u e O f D i a g r a m O b j e c t K e y a n y T y p e z b w N T n L X > < a : K e y > < K e y > T a b l e s \ p 0 t o 5 \ C o l u m n s \ J a n < / K e y > < / a : K e y > < a : V a l u e   i : t y p e = " D i a g r a m D i s p l a y N o d e V i e w S t a t e " > < H e i g h t > 1 5 0 < / H e i g h t > < I s E x p a n d e d > t r u e < / I s E x p a n d e d > < W i d t h > 2 0 0 < / W i d t h > < / a : V a l u e > < / a : K e y V a l u e O f D i a g r a m O b j e c t K e y a n y T y p e z b w N T n L X > < a : K e y V a l u e O f D i a g r a m O b j e c t K e y a n y T y p e z b w N T n L X > < a : K e y > < K e y > T a b l e s \ p 0 t o 5 \ C o l u m n s \ F e b < / K e y > < / a : K e y > < a : V a l u e   i : t y p e = " D i a g r a m D i s p l a y N o d e V i e w S t a t e " > < H e i g h t > 1 5 0 < / H e i g h t > < I s E x p a n d e d > t r u e < / I s E x p a n d e d > < W i d t h > 2 0 0 < / W i d t h > < / a : V a l u e > < / a : K e y V a l u e O f D i a g r a m O b j e c t K e y a n y T y p e z b w N T n L X > < a : K e y V a l u e O f D i a g r a m O b j e c t K e y a n y T y p e z b w N T n L X > < a : K e y > < K e y > T a b l e s \ p 0 t o 5 \ C o l u m n s \ M a r < / K e y > < / a : K e y > < a : V a l u e   i : t y p e = " D i a g r a m D i s p l a y N o d e V i e w S t a t e " > < H e i g h t > 1 5 0 < / H e i g h t > < I s E x p a n d e d > t r u e < / I s E x p a n d e d > < W i d t h > 2 0 0 < / W i d t h > < / a : V a l u e > < / a : K e y V a l u e O f D i a g r a m O b j e c t K e y a n y T y p e z b w N T n L X > < a : K e y V a l u e O f D i a g r a m O b j e c t K e y a n y T y p e z b w N T n L X > < a : K e y > < K e y > T a b l e s \ p 0 t o 5 \ C o l u m n s \ A p r < / K e y > < / a : K e y > < a : V a l u e   i : t y p e = " D i a g r a m D i s p l a y N o d e V i e w S t a t e " > < H e i g h t > 1 5 0 < / H e i g h t > < I s E x p a n d e d > t r u e < / I s E x p a n d e d > < W i d t h > 2 0 0 < / W i d t h > < / a : V a l u e > < / a : K e y V a l u e O f D i a g r a m O b j e c t K e y a n y T y p e z b w N T n L X > < a : K e y V a l u e O f D i a g r a m O b j e c t K e y a n y T y p e z b w N T n L X > < a : K e y > < K e y > T a b l e s \ p 0 t o 5 \ C o l u m n s \ M a y < / K e y > < / a : K e y > < a : V a l u e   i : t y p e = " D i a g r a m D i s p l a y N o d e V i e w S t a t e " > < H e i g h t > 1 5 0 < / H e i g h t > < I s E x p a n d e d > t r u e < / I s E x p a n d e d > < W i d t h > 2 0 0 < / W i d t h > < / a : V a l u e > < / a : K e y V a l u e O f D i a g r a m O b j e c t K e y a n y T y p e z b w N T n L X > < a : K e y V a l u e O f D i a g r a m O b j e c t K e y a n y T y p e z b w N T n L X > < a : K e y > < K e y > T a b l e s \ p 0 t o 5 \ C o l u m n s \ J u n < / K e y > < / a : K e y > < a : V a l u e   i : t y p e = " D i a g r a m D i s p l a y N o d e V i e w S t a t e " > < H e i g h t > 1 5 0 < / H e i g h t > < I s E x p a n d e d > t r u e < / I s E x p a n d e d > < W i d t h > 2 0 0 < / W i d t h > < / a : V a l u e > < / a : K e y V a l u e O f D i a g r a m O b j e c t K e y a n y T y p e z b w N T n L X > < a : K e y V a l u e O f D i a g r a m O b j e c t K e y a n y T y p e z b w N T n L X > < a : K e y > < K e y > T a b l e s \ p 0 t o 5 \ C o l u m n s \ J u l < / K e y > < / a : K e y > < a : V a l u e   i : t y p e = " D i a g r a m D i s p l a y N o d e V i e w S t a t e " > < H e i g h t > 1 5 0 < / H e i g h t > < I s E x p a n d e d > t r u e < / I s E x p a n d e d > < W i d t h > 2 0 0 < / W i d t h > < / a : V a l u e > < / a : K e y V a l u e O f D i a g r a m O b j e c t K e y a n y T y p e z b w N T n L X > < a : K e y V a l u e O f D i a g r a m O b j e c t K e y a n y T y p e z b w N T n L X > < a : K e y > < K e y > T a b l e s \ p 0 t o 5 \ C o l u m n s \ A u g < / K e y > < / a : K e y > < a : V a l u e   i : t y p e = " D i a g r a m D i s p l a y N o d e V i e w S t a t e " > < H e i g h t > 1 5 0 < / H e i g h t > < I s E x p a n d e d > t r u e < / I s E x p a n d e d > < W i d t h > 2 0 0 < / W i d t h > < / a : V a l u e > < / a : K e y V a l u e O f D i a g r a m O b j e c t K e y a n y T y p e z b w N T n L X > < a : K e y V a l u e O f D i a g r a m O b j e c t K e y a n y T y p e z b w N T n L X > < a : K e y > < K e y > T a b l e s \ p 0 t o 5 \ C o l u m n s \ S e p < / K e y > < / a : K e y > < a : V a l u e   i : t y p e = " D i a g r a m D i s p l a y N o d e V i e w S t a t e " > < H e i g h t > 1 5 0 < / H e i g h t > < I s E x p a n d e d > t r u e < / I s E x p a n d e d > < W i d t h > 2 0 0 < / W i d t h > < / a : V a l u e > < / a : K e y V a l u e O f D i a g r a m O b j e c t K e y a n y T y p e z b w N T n L X > < a : K e y V a l u e O f D i a g r a m O b j e c t K e y a n y T y p e z b w N T n L X > < a : K e y > < K e y > T a b l e s \ p 0 t o 5 \ C o l u m n s \ O c t < / K e y > < / a : K e y > < a : V a l u e   i : t y p e = " D i a g r a m D i s p l a y N o d e V i e w S t a t e " > < H e i g h t > 1 5 0 < / H e i g h t > < I s E x p a n d e d > t r u e < / I s E x p a n d e d > < W i d t h > 2 0 0 < / W i d t h > < / a : V a l u e > < / a : K e y V a l u e O f D i a g r a m O b j e c t K e y a n y T y p e z b w N T n L X > < a : K e y V a l u e O f D i a g r a m O b j e c t K e y a n y T y p e z b w N T n L X > < a : K e y > < K e y > T a b l e s \ p 0 t o 5 \ C o l u m n s \ N o v < / K e y > < / a : K e y > < a : V a l u e   i : t y p e = " D i a g r a m D i s p l a y N o d e V i e w S t a t e " > < H e i g h t > 1 5 0 < / H e i g h t > < I s E x p a n d e d > t r u e < / I s E x p a n d e d > < W i d t h > 2 0 0 < / W i d t h > < / a : V a l u e > < / a : K e y V a l u e O f D i a g r a m O b j e c t K e y a n y T y p e z b w N T n L X > < a : K e y V a l u e O f D i a g r a m O b j e c t K e y a n y T y p e z b w N T n L X > < a : K e y > < K e y > T a b l e s \ p 0 t o 5 \ C o l u m n s \ D e c < / K e y > < / a : K e y > < a : V a l u e   i : t y p e = " D i a g r a m D i s p l a y N o d e V i e w S t a t e " > < H e i g h t > 1 5 0 < / H e i g h t > < I s E x p a n d e d > t r u e < / I s E x p a n d e d > < W i d t h > 2 0 0 < / W i d t h > < / a : V a l u e > < / a : K e y V a l u e O f D i a g r a m O b j e c t K e y a n y T y p e z b w N T n L X > < a : K e y V a l u e O f D i a g r a m O b j e c t K e y a n y T y p e z b w N T n L X > < a : K e y > < K e y > T a b l e s \ p 0 t o 5 \ M e a s u r e s \ S u m   o f   J a n   2 < / K e y > < / a : K e y > < a : V a l u e   i : t y p e = " D i a g r a m D i s p l a y N o d e V i e w S t a t e " > < H e i g h t > 1 5 0 < / H e i g h t > < I s E x p a n d e d > t r u e < / I s E x p a n d e d > < W i d t h > 2 0 0 < / W i d t h > < / a : V a l u e > < / a : K e y V a l u e O f D i a g r a m O b j e c t K e y a n y T y p e z b w N T n L X > < a : K e y V a l u e O f D i a g r a m O b j e c t K e y a n y T y p e z b w N T n L X > < a : K e y > < K e y > T a b l e s \ p 0 t o 5 \ S u m   o f   J a n   2 \ A d d i t i o n a l   I n f o \ I m p l i c i t   M e a s u r e < / K e y > < / a : K e y > < a : V a l u e   i : t y p e = " D i a g r a m D i s p l a y V i e w S t a t e I D i a g r a m T a g A d d i t i o n a l I n f o " / > < / a : K e y V a l u e O f D i a g r a m O b j e c t K e y a n y T y p e z b w N T n L X > < a : K e y V a l u e O f D i a g r a m O b j e c t K e y a n y T y p e z b w N T n L X > < a : K e y > < K e y > T a b l e s \ p 0 t o 5 \ M e a s u r e s \ S u m   o f   F e b   2 < / K e y > < / a : K e y > < a : V a l u e   i : t y p e = " D i a g r a m D i s p l a y N o d e V i e w S t a t e " > < H e i g h t > 1 5 0 < / H e i g h t > < I s E x p a n d e d > t r u e < / I s E x p a n d e d > < W i d t h > 2 0 0 < / W i d t h > < / a : V a l u e > < / a : K e y V a l u e O f D i a g r a m O b j e c t K e y a n y T y p e z b w N T n L X > < a : K e y V a l u e O f D i a g r a m O b j e c t K e y a n y T y p e z b w N T n L X > < a : K e y > < K e y > T a b l e s \ p 0 t o 5 \ S u m   o f   F e b   2 \ A d d i t i o n a l   I n f o \ I m p l i c i t   M e a s u r e < / K e y > < / a : K e y > < a : V a l u e   i : t y p e = " D i a g r a m D i s p l a y V i e w S t a t e I D i a g r a m T a g A d d i t i o n a l I n f o " / > < / a : K e y V a l u e O f D i a g r a m O b j e c t K e y a n y T y p e z b w N T n L X > < a : K e y V a l u e O f D i a g r a m O b j e c t K e y a n y T y p e z b w N T n L X > < a : K e y > < K e y > T a b l e s \ p 0 t o 5 \ M e a s u r e s \ S u m   o f   M a r   2 < / K e y > < / a : K e y > < a : V a l u e   i : t y p e = " D i a g r a m D i s p l a y N o d e V i e w S t a t e " > < H e i g h t > 1 5 0 < / H e i g h t > < I s E x p a n d e d > t r u e < / I s E x p a n d e d > < W i d t h > 2 0 0 < / W i d t h > < / a : V a l u e > < / a : K e y V a l u e O f D i a g r a m O b j e c t K e y a n y T y p e z b w N T n L X > < a : K e y V a l u e O f D i a g r a m O b j e c t K e y a n y T y p e z b w N T n L X > < a : K e y > < K e y > T a b l e s \ p 0 t o 5 \ S u m   o f   M a r   2 \ A d d i t i o n a l   I n f o \ I m p l i c i t   M e a s u r e < / K e y > < / a : K e y > < a : V a l u e   i : t y p e = " D i a g r a m D i s p l a y V i e w S t a t e I D i a g r a m T a g A d d i t i o n a l I n f o " / > < / a : K e y V a l u e O f D i a g r a m O b j e c t K e y a n y T y p e z b w N T n L X > < a : K e y V a l u e O f D i a g r a m O b j e c t K e y a n y T y p e z b w N T n L X > < a : K e y > < K e y > T a b l e s \ p 0 t o 5 \ M e a s u r e s \ S u m   o f   A p r   2 < / K e y > < / a : K e y > < a : V a l u e   i : t y p e = " D i a g r a m D i s p l a y N o d e V i e w S t a t e " > < H e i g h t > 1 5 0 < / H e i g h t > < I s E x p a n d e d > t r u e < / I s E x p a n d e d > < W i d t h > 2 0 0 < / W i d t h > < / a : V a l u e > < / a : K e y V a l u e O f D i a g r a m O b j e c t K e y a n y T y p e z b w N T n L X > < a : K e y V a l u e O f D i a g r a m O b j e c t K e y a n y T y p e z b w N T n L X > < a : K e y > < K e y > T a b l e s \ p 0 t o 5 \ S u m   o f   A p r   2 \ A d d i t i o n a l   I n f o \ I m p l i c i t   M e a s u r e < / K e y > < / a : K e y > < a : V a l u e   i : t y p e = " D i a g r a m D i s p l a y V i e w S t a t e I D i a g r a m T a g A d d i t i o n a l I n f o " / > < / a : K e y V a l u e O f D i a g r a m O b j e c t K e y a n y T y p e z b w N T n L X > < a : K e y V a l u e O f D i a g r a m O b j e c t K e y a n y T y p e z b w N T n L X > < a : K e y > < K e y > T a b l e s \ p 0 t o 5 \ M e a s u r e s \ S u m   o f   M a y   2 < / K e y > < / a : K e y > < a : V a l u e   i : t y p e = " D i a g r a m D i s p l a y N o d e V i e w S t a t e " > < H e i g h t > 1 5 0 < / H e i g h t > < I s E x p a n d e d > t r u e < / I s E x p a n d e d > < W i d t h > 2 0 0 < / W i d t h > < / a : V a l u e > < / a : K e y V a l u e O f D i a g r a m O b j e c t K e y a n y T y p e z b w N T n L X > < a : K e y V a l u e O f D i a g r a m O b j e c t K e y a n y T y p e z b w N T n L X > < a : K e y > < K e y > T a b l e s \ p 0 t o 5 \ S u m   o f   M a y   2 \ A d d i t i o n a l   I n f o \ I m p l i c i t   M e a s u r e < / K e y > < / a : K e y > < a : V a l u e   i : t y p e = " D i a g r a m D i s p l a y V i e w S t a t e I D i a g r a m T a g A d d i t i o n a l I n f o " / > < / a : K e y V a l u e O f D i a g r a m O b j e c t K e y a n y T y p e z b w N T n L X > < a : K e y V a l u e O f D i a g r a m O b j e c t K e y a n y T y p e z b w N T n L X > < a : K e y > < K e y > T a b l e s \ p 0 t o 5 \ M e a s u r e s \ S u m   o f   J u n   2 < / K e y > < / a : K e y > < a : V a l u e   i : t y p e = " D i a g r a m D i s p l a y N o d e V i e w S t a t e " > < H e i g h t > 1 5 0 < / H e i g h t > < I s E x p a n d e d > t r u e < / I s E x p a n d e d > < W i d t h > 2 0 0 < / W i d t h > < / a : V a l u e > < / a : K e y V a l u e O f D i a g r a m O b j e c t K e y a n y T y p e z b w N T n L X > < a : K e y V a l u e O f D i a g r a m O b j e c t K e y a n y T y p e z b w N T n L X > < a : K e y > < K e y > T a b l e s \ p 0 t o 5 \ S u m   o f   J u n   2 \ A d d i t i o n a l   I n f o \ I m p l i c i t   M e a s u r e < / K e y > < / a : K e y > < a : V a l u e   i : t y p e = " D i a g r a m D i s p l a y V i e w S t a t e I D i a g r a m T a g A d d i t i o n a l I n f o " / > < / a : K e y V a l u e O f D i a g r a m O b j e c t K e y a n y T y p e z b w N T n L X > < a : K e y V a l u e O f D i a g r a m O b j e c t K e y a n y T y p e z b w N T n L X > < a : K e y > < K e y > T a b l e s \ p 0 t o 5 \ M e a s u r e s \ S u m   o f   J u l   2 < / K e y > < / a : K e y > < a : V a l u e   i : t y p e = " D i a g r a m D i s p l a y N o d e V i e w S t a t e " > < H e i g h t > 1 5 0 < / H e i g h t > < I s E x p a n d e d > t r u e < / I s E x p a n d e d > < W i d t h > 2 0 0 < / W i d t h > < / a : V a l u e > < / a : K e y V a l u e O f D i a g r a m O b j e c t K e y a n y T y p e z b w N T n L X > < a : K e y V a l u e O f D i a g r a m O b j e c t K e y a n y T y p e z b w N T n L X > < a : K e y > < K e y > T a b l e s \ p 0 t o 5 \ S u m   o f   J u l   2 \ A d d i t i o n a l   I n f o \ I m p l i c i t   M e a s u r e < / K e y > < / a : K e y > < a : V a l u e   i : t y p e = " D i a g r a m D i s p l a y V i e w S t a t e I D i a g r a m T a g A d d i t i o n a l I n f o " / > < / a : K e y V a l u e O f D i a g r a m O b j e c t K e y a n y T y p e z b w N T n L X > < a : K e y V a l u e O f D i a g r a m O b j e c t K e y a n y T y p e z b w N T n L X > < a : K e y > < K e y > T a b l e s \ p 0 t o 5 \ M e a s u r e s \ S u m   o f   A u g   2 < / K e y > < / a : K e y > < a : V a l u e   i : t y p e = " D i a g r a m D i s p l a y N o d e V i e w S t a t e " > < H e i g h t > 1 5 0 < / H e i g h t > < I s E x p a n d e d > t r u e < / I s E x p a n d e d > < W i d t h > 2 0 0 < / W i d t h > < / a : V a l u e > < / a : K e y V a l u e O f D i a g r a m O b j e c t K e y a n y T y p e z b w N T n L X > < a : K e y V a l u e O f D i a g r a m O b j e c t K e y a n y T y p e z b w N T n L X > < a : K e y > < K e y > T a b l e s \ p 0 t o 5 \ S u m   o f   A u g   2 \ A d d i t i o n a l   I n f o \ I m p l i c i t   M e a s u r e < / K e y > < / a : K e y > < a : V a l u e   i : t y p e = " D i a g r a m D i s p l a y V i e w S t a t e I D i a g r a m T a g A d d i t i o n a l I n f o " / > < / a : K e y V a l u e O f D i a g r a m O b j e c t K e y a n y T y p e z b w N T n L X > < a : K e y V a l u e O f D i a g r a m O b j e c t K e y a n y T y p e z b w N T n L X > < a : K e y > < K e y > T a b l e s \ p 0 t o 5 \ M e a s u r e s \ S u m   o f   S e p   2 < / K e y > < / a : K e y > < a : V a l u e   i : t y p e = " D i a g r a m D i s p l a y N o d e V i e w S t a t e " > < H e i g h t > 1 5 0 < / H e i g h t > < I s E x p a n d e d > t r u e < / I s E x p a n d e d > < W i d t h > 2 0 0 < / W i d t h > < / a : V a l u e > < / a : K e y V a l u e O f D i a g r a m O b j e c t K e y a n y T y p e z b w N T n L X > < a : K e y V a l u e O f D i a g r a m O b j e c t K e y a n y T y p e z b w N T n L X > < a : K e y > < K e y > T a b l e s \ p 0 t o 5 \ S u m   o f   S e p   2 \ A d d i t i o n a l   I n f o \ I m p l i c i t   M e a s u r e < / K e y > < / a : K e y > < a : V a l u e   i : t y p e = " D i a g r a m D i s p l a y V i e w S t a t e I D i a g r a m T a g A d d i t i o n a l I n f o " / > < / a : K e y V a l u e O f D i a g r a m O b j e c t K e y a n y T y p e z b w N T n L X > < a : K e y V a l u e O f D i a g r a m O b j e c t K e y a n y T y p e z b w N T n L X > < a : K e y > < K e y > T a b l e s \ p 0 t o 5 \ M e a s u r e s \ S u m   o f   O c t   2 < / K e y > < / a : K e y > < a : V a l u e   i : t y p e = " D i a g r a m D i s p l a y N o d e V i e w S t a t e " > < H e i g h t > 1 5 0 < / H e i g h t > < I s E x p a n d e d > t r u e < / I s E x p a n d e d > < W i d t h > 2 0 0 < / W i d t h > < / a : V a l u e > < / a : K e y V a l u e O f D i a g r a m O b j e c t K e y a n y T y p e z b w N T n L X > < a : K e y V a l u e O f D i a g r a m O b j e c t K e y a n y T y p e z b w N T n L X > < a : K e y > < K e y > T a b l e s \ p 0 t o 5 \ S u m   o f   O c t   2 \ A d d i t i o n a l   I n f o \ I m p l i c i t   M e a s u r e < / K e y > < / a : K e y > < a : V a l u e   i : t y p e = " D i a g r a m D i s p l a y V i e w S t a t e I D i a g r a m T a g A d d i t i o n a l I n f o " / > < / a : K e y V a l u e O f D i a g r a m O b j e c t K e y a n y T y p e z b w N T n L X > < a : K e y V a l u e O f D i a g r a m O b j e c t K e y a n y T y p e z b w N T n L X > < a : K e y > < K e y > T a b l e s \ p 0 t o 5 \ M e a s u r e s \ S u m   o f   N o v   2 < / K e y > < / a : K e y > < a : V a l u e   i : t y p e = " D i a g r a m D i s p l a y N o d e V i e w S t a t e " > < H e i g h t > 1 5 0 < / H e i g h t > < I s E x p a n d e d > t r u e < / I s E x p a n d e d > < W i d t h > 2 0 0 < / W i d t h > < / a : V a l u e > < / a : K e y V a l u e O f D i a g r a m O b j e c t K e y a n y T y p e z b w N T n L X > < a : K e y V a l u e O f D i a g r a m O b j e c t K e y a n y T y p e z b w N T n L X > < a : K e y > < K e y > T a b l e s \ p 0 t o 5 \ S u m   o f   N o v   2 \ A d d i t i o n a l   I n f o \ I m p l i c i t   M e a s u r e < / K e y > < / a : K e y > < a : V a l u e   i : t y p e = " D i a g r a m D i s p l a y V i e w S t a t e I D i a g r a m T a g A d d i t i o n a l I n f o " / > < / a : K e y V a l u e O f D i a g r a m O b j e c t K e y a n y T y p e z b w N T n L X > < a : K e y V a l u e O f D i a g r a m O b j e c t K e y a n y T y p e z b w N T n L X > < a : K e y > < K e y > T a b l e s \ p 0 t o 5 \ M e a s u r e s \ S u m   o f   D e c   2 < / K e y > < / a : K e y > < a : V a l u e   i : t y p e = " D i a g r a m D i s p l a y N o d e V i e w S t a t e " > < H e i g h t > 1 5 0 < / H e i g h t > < I s E x p a n d e d > t r u e < / I s E x p a n d e d > < W i d t h > 2 0 0 < / W i d t h > < / a : V a l u e > < / a : K e y V a l u e O f D i a g r a m O b j e c t K e y a n y T y p e z b w N T n L X > < a : K e y V a l u e O f D i a g r a m O b j e c t K e y a n y T y p e z b w N T n L X > < a : K e y > < K e y > T a b l e s \ p 0 t o 5 \ S u m   o f   D e c   2 \ A d d i t i o n a l   I n f o \ I m p l i c i t   M e a s u r e < / K e y > < / a : K e y > < a : V a l u e   i : t y p e = " D i a g r a m D i s p l a y V i e w S t a t e I D i a g r a m T a g A d d i t i o n a l I n f o " / > < / a : K e y V a l u e O f D i a g r a m O b j e c t K e y a n y T y p e z b w N T n L X > < a : K e y V a l u e O f D i a g r a m O b j e c t K e y a n y T y p e z b w N T n L X > < a : K e y > < K e y > T a b l e s \ b 0 t o 5 < / K e y > < / a : K e y > < a : V a l u e   i : t y p e = " D i a g r a m D i s p l a y N o d e V i e w S t a t e " > < H e i g h t > 1 5 0 < / H e i g h t > < I s E x p a n d e d > t r u e < / I s E x p a n d e d > < L a y e d O u t > t r u e < / L a y e d O u t > < L e f t > 3 1 4 . 5 7 0 4 7 7 2 3 4 3 3 2 4 3 < / L e f t > < T a b I n d e x > 4 < / T a b I n d e x > < T o p > 2 9 1 . 9 9 9 9 9 9 9 9 9 9 9 9 9 4 < / T o p > < W i d t h > 2 0 0 < / W i d t h > < / a : V a l u e > < / a : K e y V a l u e O f D i a g r a m O b j e c t K e y a n y T y p e z b w N T n L X > < a : K e y V a l u e O f D i a g r a m O b j e c t K e y a n y T y p e z b w N T n L X > < a : K e y > < K e y > T a b l e s \ b 0 t o 5 \ C o l u m n s \ A d m i n < / K e y > < / a : K e y > < a : V a l u e   i : t y p e = " D i a g r a m D i s p l a y N o d e V i e w S t a t e " > < H e i g h t > 1 5 0 < / H e i g h t > < I s E x p a n d e d > t r u e < / I s E x p a n d e d > < W i d t h > 2 0 0 < / W i d t h > < / a : V a l u e > < / a : K e y V a l u e O f D i a g r a m O b j e c t K e y a n y T y p e z b w N T n L X > < a : K e y V a l u e O f D i a g r a m O b j e c t K e y a n y T y p e z b w N T n L X > < a : K e y > < K e y > T a b l e s \ b 0 t o 5 \ C o l u m n s \ J a n < / K e y > < / a : K e y > < a : V a l u e   i : t y p e = " D i a g r a m D i s p l a y N o d e V i e w S t a t e " > < H e i g h t > 1 5 0 < / H e i g h t > < I s E x p a n d e d > t r u e < / I s E x p a n d e d > < W i d t h > 2 0 0 < / W i d t h > < / a : V a l u e > < / a : K e y V a l u e O f D i a g r a m O b j e c t K e y a n y T y p e z b w N T n L X > < a : K e y V a l u e O f D i a g r a m O b j e c t K e y a n y T y p e z b w N T n L X > < a : K e y > < K e y > T a b l e s \ b 0 t o 5 \ C o l u m n s \ F e b < / K e y > < / a : K e y > < a : V a l u e   i : t y p e = " D i a g r a m D i s p l a y N o d e V i e w S t a t e " > < H e i g h t > 1 5 0 < / H e i g h t > < I s E x p a n d e d > t r u e < / I s E x p a n d e d > < W i d t h > 2 0 0 < / W i d t h > < / a : V a l u e > < / a : K e y V a l u e O f D i a g r a m O b j e c t K e y a n y T y p e z b w N T n L X > < a : K e y V a l u e O f D i a g r a m O b j e c t K e y a n y T y p e z b w N T n L X > < a : K e y > < K e y > T a b l e s \ b 0 t o 5 \ C o l u m n s \ M a r < / K e y > < / a : K e y > < a : V a l u e   i : t y p e = " D i a g r a m D i s p l a y N o d e V i e w S t a t e " > < H e i g h t > 1 5 0 < / H e i g h t > < I s E x p a n d e d > t r u e < / I s E x p a n d e d > < W i d t h > 2 0 0 < / W i d t h > < / a : V a l u e > < / a : K e y V a l u e O f D i a g r a m O b j e c t K e y a n y T y p e z b w N T n L X > < a : K e y V a l u e O f D i a g r a m O b j e c t K e y a n y T y p e z b w N T n L X > < a : K e y > < K e y > T a b l e s \ b 0 t o 5 \ C o l u m n s \ A p r < / K e y > < / a : K e y > < a : V a l u e   i : t y p e = " D i a g r a m D i s p l a y N o d e V i e w S t a t e " > < H e i g h t > 1 5 0 < / H e i g h t > < I s E x p a n d e d > t r u e < / I s E x p a n d e d > < W i d t h > 2 0 0 < / W i d t h > < / a : V a l u e > < / a : K e y V a l u e O f D i a g r a m O b j e c t K e y a n y T y p e z b w N T n L X > < a : K e y V a l u e O f D i a g r a m O b j e c t K e y a n y T y p e z b w N T n L X > < a : K e y > < K e y > T a b l e s \ b 0 t o 5 \ C o l u m n s \ M a y < / K e y > < / a : K e y > < a : V a l u e   i : t y p e = " D i a g r a m D i s p l a y N o d e V i e w S t a t e " > < H e i g h t > 1 5 0 < / H e i g h t > < I s E x p a n d e d > t r u e < / I s E x p a n d e d > < W i d t h > 2 0 0 < / W i d t h > < / a : V a l u e > < / a : K e y V a l u e O f D i a g r a m O b j e c t K e y a n y T y p e z b w N T n L X > < a : K e y V a l u e O f D i a g r a m O b j e c t K e y a n y T y p e z b w N T n L X > < a : K e y > < K e y > T a b l e s \ b 0 t o 5 \ C o l u m n s \ J u n < / K e y > < / a : K e y > < a : V a l u e   i : t y p e = " D i a g r a m D i s p l a y N o d e V i e w S t a t e " > < H e i g h t > 1 5 0 < / H e i g h t > < I s E x p a n d e d > t r u e < / I s E x p a n d e d > < W i d t h > 2 0 0 < / W i d t h > < / a : V a l u e > < / a : K e y V a l u e O f D i a g r a m O b j e c t K e y a n y T y p e z b w N T n L X > < a : K e y V a l u e O f D i a g r a m O b j e c t K e y a n y T y p e z b w N T n L X > < a : K e y > < K e y > T a b l e s \ b 0 t o 5 \ C o l u m n s \ J u l < / K e y > < / a : K e y > < a : V a l u e   i : t y p e = " D i a g r a m D i s p l a y N o d e V i e w S t a t e " > < H e i g h t > 1 5 0 < / H e i g h t > < I s E x p a n d e d > t r u e < / I s E x p a n d e d > < W i d t h > 2 0 0 < / W i d t h > < / a : V a l u e > < / a : K e y V a l u e O f D i a g r a m O b j e c t K e y a n y T y p e z b w N T n L X > < a : K e y V a l u e O f D i a g r a m O b j e c t K e y a n y T y p e z b w N T n L X > < a : K e y > < K e y > T a b l e s \ b 0 t o 5 \ C o l u m n s \ A u g < / K e y > < / a : K e y > < a : V a l u e   i : t y p e = " D i a g r a m D i s p l a y N o d e V i e w S t a t e " > < H e i g h t > 1 5 0 < / H e i g h t > < I s E x p a n d e d > t r u e < / I s E x p a n d e d > < W i d t h > 2 0 0 < / W i d t h > < / a : V a l u e > < / a : K e y V a l u e O f D i a g r a m O b j e c t K e y a n y T y p e z b w N T n L X > < a : K e y V a l u e O f D i a g r a m O b j e c t K e y a n y T y p e z b w N T n L X > < a : K e y > < K e y > T a b l e s \ b 0 t o 5 \ C o l u m n s \ S e p < / K e y > < / a : K e y > < a : V a l u e   i : t y p e = " D i a g r a m D i s p l a y N o d e V i e w S t a t e " > < H e i g h t > 1 5 0 < / H e i g h t > < I s E x p a n d e d > t r u e < / I s E x p a n d e d > < W i d t h > 2 0 0 < / W i d t h > < / a : V a l u e > < / a : K e y V a l u e O f D i a g r a m O b j e c t K e y a n y T y p e z b w N T n L X > < a : K e y V a l u e O f D i a g r a m O b j e c t K e y a n y T y p e z b w N T n L X > < a : K e y > < K e y > T a b l e s \ b 0 t o 5 \ C o l u m n s \ O c t < / K e y > < / a : K e y > < a : V a l u e   i : t y p e = " D i a g r a m D i s p l a y N o d e V i e w S t a t e " > < H e i g h t > 1 5 0 < / H e i g h t > < I s E x p a n d e d > t r u e < / I s E x p a n d e d > < W i d t h > 2 0 0 < / W i d t h > < / a : V a l u e > < / a : K e y V a l u e O f D i a g r a m O b j e c t K e y a n y T y p e z b w N T n L X > < a : K e y V a l u e O f D i a g r a m O b j e c t K e y a n y T y p e z b w N T n L X > < a : K e y > < K e y > T a b l e s \ b 0 t o 5 \ C o l u m n s \ N o v < / K e y > < / a : K e y > < a : V a l u e   i : t y p e = " D i a g r a m D i s p l a y N o d e V i e w S t a t e " > < H e i g h t > 1 5 0 < / H e i g h t > < I s E x p a n d e d > t r u e < / I s E x p a n d e d > < W i d t h > 2 0 0 < / W i d t h > < / a : V a l u e > < / a : K e y V a l u e O f D i a g r a m O b j e c t K e y a n y T y p e z b w N T n L X > < a : K e y V a l u e O f D i a g r a m O b j e c t K e y a n y T y p e z b w N T n L X > < a : K e y > < K e y > T a b l e s \ b 0 t o 5 \ C o l u m n s \ D e c < / K e y > < / a : K e y > < a : V a l u e   i : t y p e = " D i a g r a m D i s p l a y N o d e V i e w S t a t e " > < H e i g h t > 1 5 0 < / H e i g h t > < I s E x p a n d e d > t r u e < / I s E x p a n d e d > < W i d t h > 2 0 0 < / W i d t h > < / a : V a l u e > < / a : K e y V a l u e O f D i a g r a m O b j e c t K e y a n y T y p e z b w N T n L X > < a : K e y V a l u e O f D i a g r a m O b j e c t K e y a n y T y p e z b w N T n L X > < a : K e y > < K e y > T a b l e s \ b 0 t o 5 \ M e a s u r e s \ S u m   o f   J a n   3 < / K e y > < / a : K e y > < a : V a l u e   i : t y p e = " D i a g r a m D i s p l a y N o d e V i e w S t a t e " > < H e i g h t > 1 5 0 < / H e i g h t > < I s E x p a n d e d > t r u e < / I s E x p a n d e d > < W i d t h > 2 0 0 < / W i d t h > < / a : V a l u e > < / a : K e y V a l u e O f D i a g r a m O b j e c t K e y a n y T y p e z b w N T n L X > < a : K e y V a l u e O f D i a g r a m O b j e c t K e y a n y T y p e z b w N T n L X > < a : K e y > < K e y > T a b l e s \ b 0 t o 5 \ S u m   o f   J a n   3 \ A d d i t i o n a l   I n f o \ I m p l i c i t   M e a s u r e < / K e y > < / a : K e y > < a : V a l u e   i : t y p e = " D i a g r a m D i s p l a y V i e w S t a t e I D i a g r a m T a g A d d i t i o n a l I n f o " / > < / a : K e y V a l u e O f D i a g r a m O b j e c t K e y a n y T y p e z b w N T n L X > < a : K e y V a l u e O f D i a g r a m O b j e c t K e y a n y T y p e z b w N T n L X > < a : K e y > < K e y > T a b l e s \ b 0 t o 5 \ M e a s u r e s \ S u m   o f   F e b   3 < / K e y > < / a : K e y > < a : V a l u e   i : t y p e = " D i a g r a m D i s p l a y N o d e V i e w S t a t e " > < H e i g h t > 1 5 0 < / H e i g h t > < I s E x p a n d e d > t r u e < / I s E x p a n d e d > < W i d t h > 2 0 0 < / W i d t h > < / a : V a l u e > < / a : K e y V a l u e O f D i a g r a m O b j e c t K e y a n y T y p e z b w N T n L X > < a : K e y V a l u e O f D i a g r a m O b j e c t K e y a n y T y p e z b w N T n L X > < a : K e y > < K e y > T a b l e s \ b 0 t o 5 \ S u m   o f   F e b   3 \ A d d i t i o n a l   I n f o \ I m p l i c i t   M e a s u r e < / K e y > < / a : K e y > < a : V a l u e   i : t y p e = " D i a g r a m D i s p l a y V i e w S t a t e I D i a g r a m T a g A d d i t i o n a l I n f o " / > < / a : K e y V a l u e O f D i a g r a m O b j e c t K e y a n y T y p e z b w N T n L X > < a : K e y V a l u e O f D i a g r a m O b j e c t K e y a n y T y p e z b w N T n L X > < a : K e y > < K e y > T a b l e s \ b 0 t o 5 \ M e a s u r e s \ S u m   o f   M a r   3 < / K e y > < / a : K e y > < a : V a l u e   i : t y p e = " D i a g r a m D i s p l a y N o d e V i e w S t a t e " > < H e i g h t > 1 5 0 < / H e i g h t > < I s E x p a n d e d > t r u e < / I s E x p a n d e d > < W i d t h > 2 0 0 < / W i d t h > < / a : V a l u e > < / a : K e y V a l u e O f D i a g r a m O b j e c t K e y a n y T y p e z b w N T n L X > < a : K e y V a l u e O f D i a g r a m O b j e c t K e y a n y T y p e z b w N T n L X > < a : K e y > < K e y > T a b l e s \ b 0 t o 5 \ S u m   o f   M a r   3 \ A d d i t i o n a l   I n f o \ I m p l i c i t   M e a s u r e < / K e y > < / a : K e y > < a : V a l u e   i : t y p e = " D i a g r a m D i s p l a y V i e w S t a t e I D i a g r a m T a g A d d i t i o n a l I n f o " / > < / a : K e y V a l u e O f D i a g r a m O b j e c t K e y a n y T y p e z b w N T n L X > < a : K e y V a l u e O f D i a g r a m O b j e c t K e y a n y T y p e z b w N T n L X > < a : K e y > < K e y > T a b l e s \ b 0 t o 5 \ M e a s u r e s \ S u m   o f   A p r   3 < / K e y > < / a : K e y > < a : V a l u e   i : t y p e = " D i a g r a m D i s p l a y N o d e V i e w S t a t e " > < H e i g h t > 1 5 0 < / H e i g h t > < I s E x p a n d e d > t r u e < / I s E x p a n d e d > < W i d t h > 2 0 0 < / W i d t h > < / a : V a l u e > < / a : K e y V a l u e O f D i a g r a m O b j e c t K e y a n y T y p e z b w N T n L X > < a : K e y V a l u e O f D i a g r a m O b j e c t K e y a n y T y p e z b w N T n L X > < a : K e y > < K e y > T a b l e s \ b 0 t o 5 \ S u m   o f   A p r   3 \ A d d i t i o n a l   I n f o \ I m p l i c i t   M e a s u r e < / K e y > < / a : K e y > < a : V a l u e   i : t y p e = " D i a g r a m D i s p l a y V i e w S t a t e I D i a g r a m T a g A d d i t i o n a l I n f o " / > < / a : K e y V a l u e O f D i a g r a m O b j e c t K e y a n y T y p e z b w N T n L X > < a : K e y V a l u e O f D i a g r a m O b j e c t K e y a n y T y p e z b w N T n L X > < a : K e y > < K e y > T a b l e s \ b 0 t o 5 \ M e a s u r e s \ S u m   o f   M a y   3 < / K e y > < / a : K e y > < a : V a l u e   i : t y p e = " D i a g r a m D i s p l a y N o d e V i e w S t a t e " > < H e i g h t > 1 5 0 < / H e i g h t > < I s E x p a n d e d > t r u e < / I s E x p a n d e d > < W i d t h > 2 0 0 < / W i d t h > < / a : V a l u e > < / a : K e y V a l u e O f D i a g r a m O b j e c t K e y a n y T y p e z b w N T n L X > < a : K e y V a l u e O f D i a g r a m O b j e c t K e y a n y T y p e z b w N T n L X > < a : K e y > < K e y > T a b l e s \ b 0 t o 5 \ S u m   o f   M a y   3 \ A d d i t i o n a l   I n f o \ I m p l i c i t   M e a s u r e < / K e y > < / a : K e y > < a : V a l u e   i : t y p e = " D i a g r a m D i s p l a y V i e w S t a t e I D i a g r a m T a g A d d i t i o n a l I n f o " / > < / a : K e y V a l u e O f D i a g r a m O b j e c t K e y a n y T y p e z b w N T n L X > < a : K e y V a l u e O f D i a g r a m O b j e c t K e y a n y T y p e z b w N T n L X > < a : K e y > < K e y > T a b l e s \ b 0 t o 5 \ M e a s u r e s \ S u m   o f   J u n   3 < / K e y > < / a : K e y > < a : V a l u e   i : t y p e = " D i a g r a m D i s p l a y N o d e V i e w S t a t e " > < H e i g h t > 1 5 0 < / H e i g h t > < I s E x p a n d e d > t r u e < / I s E x p a n d e d > < W i d t h > 2 0 0 < / W i d t h > < / a : V a l u e > < / a : K e y V a l u e O f D i a g r a m O b j e c t K e y a n y T y p e z b w N T n L X > < a : K e y V a l u e O f D i a g r a m O b j e c t K e y a n y T y p e z b w N T n L X > < a : K e y > < K e y > T a b l e s \ b 0 t o 5 \ S u m   o f   J u n   3 \ A d d i t i o n a l   I n f o \ I m p l i c i t   M e a s u r e < / K e y > < / a : K e y > < a : V a l u e   i : t y p e = " D i a g r a m D i s p l a y V i e w S t a t e I D i a g r a m T a g A d d i t i o n a l I n f o " / > < / a : K e y V a l u e O f D i a g r a m O b j e c t K e y a n y T y p e z b w N T n L X > < a : K e y V a l u e O f D i a g r a m O b j e c t K e y a n y T y p e z b w N T n L X > < a : K e y > < K e y > T a b l e s \ b 0 t o 5 \ M e a s u r e s \ S u m   o f   J u l   3 < / K e y > < / a : K e y > < a : V a l u e   i : t y p e = " D i a g r a m D i s p l a y N o d e V i e w S t a t e " > < H e i g h t > 1 5 0 < / H e i g h t > < I s E x p a n d e d > t r u e < / I s E x p a n d e d > < W i d t h > 2 0 0 < / W i d t h > < / a : V a l u e > < / a : K e y V a l u e O f D i a g r a m O b j e c t K e y a n y T y p e z b w N T n L X > < a : K e y V a l u e O f D i a g r a m O b j e c t K e y a n y T y p e z b w N T n L X > < a : K e y > < K e y > T a b l e s \ b 0 t o 5 \ S u m   o f   J u l   3 \ A d d i t i o n a l   I n f o \ I m p l i c i t   M e a s u r e < / K e y > < / a : K e y > < a : V a l u e   i : t y p e = " D i a g r a m D i s p l a y V i e w S t a t e I D i a g r a m T a g A d d i t i o n a l I n f o " / > < / a : K e y V a l u e O f D i a g r a m O b j e c t K e y a n y T y p e z b w N T n L X > < a : K e y V a l u e O f D i a g r a m O b j e c t K e y a n y T y p e z b w N T n L X > < a : K e y > < K e y > T a b l e s \ b 0 t o 5 \ M e a s u r e s \ S u m   o f   A u g   3 < / K e y > < / a : K e y > < a : V a l u e   i : t y p e = " D i a g r a m D i s p l a y N o d e V i e w S t a t e " > < H e i g h t > 1 5 0 < / H e i g h t > < I s E x p a n d e d > t r u e < / I s E x p a n d e d > < W i d t h > 2 0 0 < / W i d t h > < / a : V a l u e > < / a : K e y V a l u e O f D i a g r a m O b j e c t K e y a n y T y p e z b w N T n L X > < a : K e y V a l u e O f D i a g r a m O b j e c t K e y a n y T y p e z b w N T n L X > < a : K e y > < K e y > T a b l e s \ b 0 t o 5 \ S u m   o f   A u g   3 \ A d d i t i o n a l   I n f o \ I m p l i c i t   M e a s u r e < / K e y > < / a : K e y > < a : V a l u e   i : t y p e = " D i a g r a m D i s p l a y V i e w S t a t e I D i a g r a m T a g A d d i t i o n a l I n f o " / > < / a : K e y V a l u e O f D i a g r a m O b j e c t K e y a n y T y p e z b w N T n L X > < a : K e y V a l u e O f D i a g r a m O b j e c t K e y a n y T y p e z b w N T n L X > < a : K e y > < K e y > T a b l e s \ b 0 t o 5 \ M e a s u r e s \ S u m   o f   S e p   3 < / K e y > < / a : K e y > < a : V a l u e   i : t y p e = " D i a g r a m D i s p l a y N o d e V i e w S t a t e " > < H e i g h t > 1 5 0 < / H e i g h t > < I s E x p a n d e d > t r u e < / I s E x p a n d e d > < W i d t h > 2 0 0 < / W i d t h > < / a : V a l u e > < / a : K e y V a l u e O f D i a g r a m O b j e c t K e y a n y T y p e z b w N T n L X > < a : K e y V a l u e O f D i a g r a m O b j e c t K e y a n y T y p e z b w N T n L X > < a : K e y > < K e y > T a b l e s \ b 0 t o 5 \ S u m   o f   S e p   3 \ A d d i t i o n a l   I n f o \ I m p l i c i t   M e a s u r e < / K e y > < / a : K e y > < a : V a l u e   i : t y p e = " D i a g r a m D i s p l a y V i e w S t a t e I D i a g r a m T a g A d d i t i o n a l I n f o " / > < / a : K e y V a l u e O f D i a g r a m O b j e c t K e y a n y T y p e z b w N T n L X > < a : K e y V a l u e O f D i a g r a m O b j e c t K e y a n y T y p e z b w N T n L X > < a : K e y > < K e y > T a b l e s \ b 0 t o 5 \ M e a s u r e s \ S u m   o f   O c t   3 < / K e y > < / a : K e y > < a : V a l u e   i : t y p e = " D i a g r a m D i s p l a y N o d e V i e w S t a t e " > < H e i g h t > 1 5 0 < / H e i g h t > < I s E x p a n d e d > t r u e < / I s E x p a n d e d > < W i d t h > 2 0 0 < / W i d t h > < / a : V a l u e > < / a : K e y V a l u e O f D i a g r a m O b j e c t K e y a n y T y p e z b w N T n L X > < a : K e y V a l u e O f D i a g r a m O b j e c t K e y a n y T y p e z b w N T n L X > < a : K e y > < K e y > T a b l e s \ b 0 t o 5 \ S u m   o f   O c t   3 \ A d d i t i o n a l   I n f o \ I m p l i c i t   M e a s u r e < / K e y > < / a : K e y > < a : V a l u e   i : t y p e = " D i a g r a m D i s p l a y V i e w S t a t e I D i a g r a m T a g A d d i t i o n a l I n f o " / > < / a : K e y V a l u e O f D i a g r a m O b j e c t K e y a n y T y p e z b w N T n L X > < a : K e y V a l u e O f D i a g r a m O b j e c t K e y a n y T y p e z b w N T n L X > < a : K e y > < K e y > T a b l e s \ b 0 t o 5 \ M e a s u r e s \ S u m   o f   N o v   3 < / K e y > < / a : K e y > < a : V a l u e   i : t y p e = " D i a g r a m D i s p l a y N o d e V i e w S t a t e " > < H e i g h t > 1 5 0 < / H e i g h t > < I s E x p a n d e d > t r u e < / I s E x p a n d e d > < W i d t h > 2 0 0 < / W i d t h > < / a : V a l u e > < / a : K e y V a l u e O f D i a g r a m O b j e c t K e y a n y T y p e z b w N T n L X > < a : K e y V a l u e O f D i a g r a m O b j e c t K e y a n y T y p e z b w N T n L X > < a : K e y > < K e y > T a b l e s \ b 0 t o 5 \ S u m   o f   N o v   3 \ A d d i t i o n a l   I n f o \ I m p l i c i t   M e a s u r e < / K e y > < / a : K e y > < a : V a l u e   i : t y p e = " D i a g r a m D i s p l a y V i e w S t a t e I D i a g r a m T a g A d d i t i o n a l I n f o " / > < / a : K e y V a l u e O f D i a g r a m O b j e c t K e y a n y T y p e z b w N T n L X > < a : K e y V a l u e O f D i a g r a m O b j e c t K e y a n y T y p e z b w N T n L X > < a : K e y > < K e y > T a b l e s \ b 0 t o 5 \ M e a s u r e s \ S u m   o f   D e c   3 < / K e y > < / a : K e y > < a : V a l u e   i : t y p e = " D i a g r a m D i s p l a y N o d e V i e w S t a t e " > < H e i g h t > 1 5 0 < / H e i g h t > < I s E x p a n d e d > t r u e < / I s E x p a n d e d > < W i d t h > 2 0 0 < / W i d t h > < / a : V a l u e > < / a : K e y V a l u e O f D i a g r a m O b j e c t K e y a n y T y p e z b w N T n L X > < a : K e y V a l u e O f D i a g r a m O b j e c t K e y a n y T y p e z b w N T n L X > < a : K e y > < K e y > T a b l e s \ b 0 t o 5 \ S u m   o f   D e c   3 \ A d d i t i o n a l   I n f o \ I m p l i c i t   M e a s u r e < / K e y > < / a : K e y > < a : V a l u e   i : t y p e = " D i a g r a m D i s p l a y V i e w S t a t e I D i a g r a m T a g A d d i t i o n a l I n f o " / > < / a : K e y V a l u e O f D i a g r a m O b j e c t K e y a n y T y p e z b w N T n L X > < a : K e y V a l u e O f D i a g r a m O b j e c t K e y a n y T y p e z b w N T n L X > < a : K e y > < K e y > T a b l e s \ b 6 t o 5 9 < / K e y > < / a : K e y > < a : V a l u e   i : t y p e = " D i a g r a m D i s p l a y N o d e V i e w S t a t e " > < H e i g h t > 1 5 0 < / H e i g h t > < I s E x p a n d e d > t r u e < / I s E x p a n d e d > < L a y e d O u t > t r u e < / L a y e d O u t > < L e f t > 3 2 3 . 4 2 9 5 2 2 7 6 5 6 6 7 6 8 < / L e f t > < T a b I n d e x > 1 < / T a b I n d e x > < W i d t h > 2 0 0 < / W i d t h > < / a : V a l u e > < / a : K e y V a l u e O f D i a g r a m O b j e c t K e y a n y T y p e z b w N T n L X > < a : K e y V a l u e O f D i a g r a m O b j e c t K e y a n y T y p e z b w N T n L X > < a : K e y > < K e y > T a b l e s \ b 6 t o 5 9 \ C o l u m n s \ A d m i n < / K e y > < / a : K e y > < a : V a l u e   i : t y p e = " D i a g r a m D i s p l a y N o d e V i e w S t a t e " > < H e i g h t > 1 5 0 < / H e i g h t > < I s E x p a n d e d > t r u e < / I s E x p a n d e d > < W i d t h > 2 0 0 < / W i d t h > < / a : V a l u e > < / a : K e y V a l u e O f D i a g r a m O b j e c t K e y a n y T y p e z b w N T n L X > < a : K e y V a l u e O f D i a g r a m O b j e c t K e y a n y T y p e z b w N T n L X > < a : K e y > < K e y > T a b l e s \ b 6 t o 5 9 \ C o l u m n s \ J a n < / K e y > < / a : K e y > < a : V a l u e   i : t y p e = " D i a g r a m D i s p l a y N o d e V i e w S t a t e " > < H e i g h t > 1 5 0 < / H e i g h t > < I s E x p a n d e d > t r u e < / I s E x p a n d e d > < W i d t h > 2 0 0 < / W i d t h > < / a : V a l u e > < / a : K e y V a l u e O f D i a g r a m O b j e c t K e y a n y T y p e z b w N T n L X > < a : K e y V a l u e O f D i a g r a m O b j e c t K e y a n y T y p e z b w N T n L X > < a : K e y > < K e y > T a b l e s \ b 6 t o 5 9 \ C o l u m n s \ F e b < / K e y > < / a : K e y > < a : V a l u e   i : t y p e = " D i a g r a m D i s p l a y N o d e V i e w S t a t e " > < H e i g h t > 1 5 0 < / H e i g h t > < I s E x p a n d e d > t r u e < / I s E x p a n d e d > < W i d t h > 2 0 0 < / W i d t h > < / a : V a l u e > < / a : K e y V a l u e O f D i a g r a m O b j e c t K e y a n y T y p e z b w N T n L X > < a : K e y V a l u e O f D i a g r a m O b j e c t K e y a n y T y p e z b w N T n L X > < a : K e y > < K e y > T a b l e s \ b 6 t o 5 9 \ C o l u m n s \ M a r < / K e y > < / a : K e y > < a : V a l u e   i : t y p e = " D i a g r a m D i s p l a y N o d e V i e w S t a t e " > < H e i g h t > 1 5 0 < / H e i g h t > < I s E x p a n d e d > t r u e < / I s E x p a n d e d > < W i d t h > 2 0 0 < / W i d t h > < / a : V a l u e > < / a : K e y V a l u e O f D i a g r a m O b j e c t K e y a n y T y p e z b w N T n L X > < a : K e y V a l u e O f D i a g r a m O b j e c t K e y a n y T y p e z b w N T n L X > < a : K e y > < K e y > T a b l e s \ b 6 t o 5 9 \ C o l u m n s \ A p r < / K e y > < / a : K e y > < a : V a l u e   i : t y p e = " D i a g r a m D i s p l a y N o d e V i e w S t a t e " > < H e i g h t > 1 5 0 < / H e i g h t > < I s E x p a n d e d > t r u e < / I s E x p a n d e d > < W i d t h > 2 0 0 < / W i d t h > < / a : V a l u e > < / a : K e y V a l u e O f D i a g r a m O b j e c t K e y a n y T y p e z b w N T n L X > < a : K e y V a l u e O f D i a g r a m O b j e c t K e y a n y T y p e z b w N T n L X > < a : K e y > < K e y > T a b l e s \ b 6 t o 5 9 \ C o l u m n s \ M a y < / K e y > < / a : K e y > < a : V a l u e   i : t y p e = " D i a g r a m D i s p l a y N o d e V i e w S t a t e " > < H e i g h t > 1 5 0 < / H e i g h t > < I s E x p a n d e d > t r u e < / I s E x p a n d e d > < W i d t h > 2 0 0 < / W i d t h > < / a : V a l u e > < / a : K e y V a l u e O f D i a g r a m O b j e c t K e y a n y T y p e z b w N T n L X > < a : K e y V a l u e O f D i a g r a m O b j e c t K e y a n y T y p e z b w N T n L X > < a : K e y > < K e y > T a b l e s \ b 6 t o 5 9 \ C o l u m n s \ J u n < / K e y > < / a : K e y > < a : V a l u e   i : t y p e = " D i a g r a m D i s p l a y N o d e V i e w S t a t e " > < H e i g h t > 1 5 0 < / H e i g h t > < I s E x p a n d e d > t r u e < / I s E x p a n d e d > < W i d t h > 2 0 0 < / W i d t h > < / a : V a l u e > < / a : K e y V a l u e O f D i a g r a m O b j e c t K e y a n y T y p e z b w N T n L X > < a : K e y V a l u e O f D i a g r a m O b j e c t K e y a n y T y p e z b w N T n L X > < a : K e y > < K e y > T a b l e s \ b 6 t o 5 9 \ C o l u m n s \ J u l < / K e y > < / a : K e y > < a : V a l u e   i : t y p e = " D i a g r a m D i s p l a y N o d e V i e w S t a t e " > < H e i g h t > 1 5 0 < / H e i g h t > < I s E x p a n d e d > t r u e < / I s E x p a n d e d > < W i d t h > 2 0 0 < / W i d t h > < / a : V a l u e > < / a : K e y V a l u e O f D i a g r a m O b j e c t K e y a n y T y p e z b w N T n L X > < a : K e y V a l u e O f D i a g r a m O b j e c t K e y a n y T y p e z b w N T n L X > < a : K e y > < K e y > T a b l e s \ b 6 t o 5 9 \ C o l u m n s \ A u g < / K e y > < / a : K e y > < a : V a l u e   i : t y p e = " D i a g r a m D i s p l a y N o d e V i e w S t a t e " > < H e i g h t > 1 5 0 < / H e i g h t > < I s E x p a n d e d > t r u e < / I s E x p a n d e d > < W i d t h > 2 0 0 < / W i d t h > < / a : V a l u e > < / a : K e y V a l u e O f D i a g r a m O b j e c t K e y a n y T y p e z b w N T n L X > < a : K e y V a l u e O f D i a g r a m O b j e c t K e y a n y T y p e z b w N T n L X > < a : K e y > < K e y > T a b l e s \ b 6 t o 5 9 \ C o l u m n s \ S e p < / K e y > < / a : K e y > < a : V a l u e   i : t y p e = " D i a g r a m D i s p l a y N o d e V i e w S t a t e " > < H e i g h t > 1 5 0 < / H e i g h t > < I s E x p a n d e d > t r u e < / I s E x p a n d e d > < W i d t h > 2 0 0 < / W i d t h > < / a : V a l u e > < / a : K e y V a l u e O f D i a g r a m O b j e c t K e y a n y T y p e z b w N T n L X > < a : K e y V a l u e O f D i a g r a m O b j e c t K e y a n y T y p e z b w N T n L X > < a : K e y > < K e y > T a b l e s \ b 6 t o 5 9 \ C o l u m n s \ O c t < / K e y > < / a : K e y > < a : V a l u e   i : t y p e = " D i a g r a m D i s p l a y N o d e V i e w S t a t e " > < H e i g h t > 1 5 0 < / H e i g h t > < I s E x p a n d e d > t r u e < / I s E x p a n d e d > < W i d t h > 2 0 0 < / W i d t h > < / a : V a l u e > < / a : K e y V a l u e O f D i a g r a m O b j e c t K e y a n y T y p e z b w N T n L X > < a : K e y V a l u e O f D i a g r a m O b j e c t K e y a n y T y p e z b w N T n L X > < a : K e y > < K e y > T a b l e s \ b 6 t o 5 9 \ C o l u m n s \ N o v < / K e y > < / a : K e y > < a : V a l u e   i : t y p e = " D i a g r a m D i s p l a y N o d e V i e w S t a t e " > < H e i g h t > 1 5 0 < / H e i g h t > < I s E x p a n d e d > t r u e < / I s E x p a n d e d > < W i d t h > 2 0 0 < / W i d t h > < / a : V a l u e > < / a : K e y V a l u e O f D i a g r a m O b j e c t K e y a n y T y p e z b w N T n L X > < a : K e y V a l u e O f D i a g r a m O b j e c t K e y a n y T y p e z b w N T n L X > < a : K e y > < K e y > T a b l e s \ b 6 t o 5 9 \ C o l u m n s \ D e c < / K e y > < / a : K e y > < a : V a l u e   i : t y p e = " D i a g r a m D i s p l a y N o d e V i e w S t a t e " > < H e i g h t > 1 5 0 < / H e i g h t > < I s E x p a n d e d > t r u e < / I s E x p a n d e d > < W i d t h > 2 0 0 < / W i d t h > < / a : V a l u e > < / a : K e y V a l u e O f D i a g r a m O b j e c t K e y a n y T y p e z b w N T n L X > < a : K e y V a l u e O f D i a g r a m O b j e c t K e y a n y T y p e z b w N T n L X > < a : K e y > < K e y > T a b l e s \ b 6 t o 5 9 \ M e a s u r e s \ S u m   o f   J a n   4 < / K e y > < / a : K e y > < a : V a l u e   i : t y p e = " D i a g r a m D i s p l a y N o d e V i e w S t a t e " > < H e i g h t > 1 5 0 < / H e i g h t > < I s E x p a n d e d > t r u e < / I s E x p a n d e d > < W i d t h > 2 0 0 < / W i d t h > < / a : V a l u e > < / a : K e y V a l u e O f D i a g r a m O b j e c t K e y a n y T y p e z b w N T n L X > < a : K e y V a l u e O f D i a g r a m O b j e c t K e y a n y T y p e z b w N T n L X > < a : K e y > < K e y > T a b l e s \ b 6 t o 5 9 \ S u m   o f   J a n   4 \ A d d i t i o n a l   I n f o \ I m p l i c i t   M e a s u r e < / K e y > < / a : K e y > < a : V a l u e   i : t y p e = " D i a g r a m D i s p l a y V i e w S t a t e I D i a g r a m T a g A d d i t i o n a l I n f o " / > < / a : K e y V a l u e O f D i a g r a m O b j e c t K e y a n y T y p e z b w N T n L X > < a : K e y V a l u e O f D i a g r a m O b j e c t K e y a n y T y p e z b w N T n L X > < a : K e y > < K e y > T a b l e s \ b 6 t o 5 9 \ M e a s u r e s \ S u m   o f   F e b   4 < / K e y > < / a : K e y > < a : V a l u e   i : t y p e = " D i a g r a m D i s p l a y N o d e V i e w S t a t e " > < H e i g h t > 1 5 0 < / H e i g h t > < I s E x p a n d e d > t r u e < / I s E x p a n d e d > < W i d t h > 2 0 0 < / W i d t h > < / a : V a l u e > < / a : K e y V a l u e O f D i a g r a m O b j e c t K e y a n y T y p e z b w N T n L X > < a : K e y V a l u e O f D i a g r a m O b j e c t K e y a n y T y p e z b w N T n L X > < a : K e y > < K e y > T a b l e s \ b 6 t o 5 9 \ S u m   o f   F e b   4 \ A d d i t i o n a l   I n f o \ I m p l i c i t   M e a s u r e < / K e y > < / a : K e y > < a : V a l u e   i : t y p e = " D i a g r a m D i s p l a y V i e w S t a t e I D i a g r a m T a g A d d i t i o n a l I n f o " / > < / a : K e y V a l u e O f D i a g r a m O b j e c t K e y a n y T y p e z b w N T n L X > < a : K e y V a l u e O f D i a g r a m O b j e c t K e y a n y T y p e z b w N T n L X > < a : K e y > < K e y > T a b l e s \ b 6 t o 5 9 \ M e a s u r e s \ S u m   o f   M a r   4 < / K e y > < / a : K e y > < a : V a l u e   i : t y p e = " D i a g r a m D i s p l a y N o d e V i e w S t a t e " > < H e i g h t > 1 5 0 < / H e i g h t > < I s E x p a n d e d > t r u e < / I s E x p a n d e d > < W i d t h > 2 0 0 < / W i d t h > < / a : V a l u e > < / a : K e y V a l u e O f D i a g r a m O b j e c t K e y a n y T y p e z b w N T n L X > < a : K e y V a l u e O f D i a g r a m O b j e c t K e y a n y T y p e z b w N T n L X > < a : K e y > < K e y > T a b l e s \ b 6 t o 5 9 \ S u m   o f   M a r   4 \ A d d i t i o n a l   I n f o \ I m p l i c i t   M e a s u r e < / K e y > < / a : K e y > < a : V a l u e   i : t y p e = " D i a g r a m D i s p l a y V i e w S t a t e I D i a g r a m T a g A d d i t i o n a l I n f o " / > < / a : K e y V a l u e O f D i a g r a m O b j e c t K e y a n y T y p e z b w N T n L X > < a : K e y V a l u e O f D i a g r a m O b j e c t K e y a n y T y p e z b w N T n L X > < a : K e y > < K e y > T a b l e s \ b 6 t o 5 9 \ M e a s u r e s \ S u m   o f   A p r   4 < / K e y > < / a : K e y > < a : V a l u e   i : t y p e = " D i a g r a m D i s p l a y N o d e V i e w S t a t e " > < H e i g h t > 1 5 0 < / H e i g h t > < I s E x p a n d e d > t r u e < / I s E x p a n d e d > < W i d t h > 2 0 0 < / W i d t h > < / a : V a l u e > < / a : K e y V a l u e O f D i a g r a m O b j e c t K e y a n y T y p e z b w N T n L X > < a : K e y V a l u e O f D i a g r a m O b j e c t K e y a n y T y p e z b w N T n L X > < a : K e y > < K e y > T a b l e s \ b 6 t o 5 9 \ S u m   o f   A p r   4 \ A d d i t i o n a l   I n f o \ I m p l i c i t   M e a s u r e < / K e y > < / a : K e y > < a : V a l u e   i : t y p e = " D i a g r a m D i s p l a y V i e w S t a t e I D i a g r a m T a g A d d i t i o n a l I n f o " / > < / a : K e y V a l u e O f D i a g r a m O b j e c t K e y a n y T y p e z b w N T n L X > < a : K e y V a l u e O f D i a g r a m O b j e c t K e y a n y T y p e z b w N T n L X > < a : K e y > < K e y > T a b l e s \ b 6 t o 5 9 \ M e a s u r e s \ S u m   o f   M a y   4 < / K e y > < / a : K e y > < a : V a l u e   i : t y p e = " D i a g r a m D i s p l a y N o d e V i e w S t a t e " > < H e i g h t > 1 5 0 < / H e i g h t > < I s E x p a n d e d > t r u e < / I s E x p a n d e d > < W i d t h > 2 0 0 < / W i d t h > < / a : V a l u e > < / a : K e y V a l u e O f D i a g r a m O b j e c t K e y a n y T y p e z b w N T n L X > < a : K e y V a l u e O f D i a g r a m O b j e c t K e y a n y T y p e z b w N T n L X > < a : K e y > < K e y > T a b l e s \ b 6 t o 5 9 \ S u m   o f   M a y   4 \ A d d i t i o n a l   I n f o \ I m p l i c i t   M e a s u r e < / K e y > < / a : K e y > < a : V a l u e   i : t y p e = " D i a g r a m D i s p l a y V i e w S t a t e I D i a g r a m T a g A d d i t i o n a l I n f o " / > < / a : K e y V a l u e O f D i a g r a m O b j e c t K e y a n y T y p e z b w N T n L X > < a : K e y V a l u e O f D i a g r a m O b j e c t K e y a n y T y p e z b w N T n L X > < a : K e y > < K e y > T a b l e s \ b 6 t o 5 9 \ M e a s u r e s \ S u m   o f   J u n   4 < / K e y > < / a : K e y > < a : V a l u e   i : t y p e = " D i a g r a m D i s p l a y N o d e V i e w S t a t e " > < H e i g h t > 1 5 0 < / H e i g h t > < I s E x p a n d e d > t r u e < / I s E x p a n d e d > < W i d t h > 2 0 0 < / W i d t h > < / a : V a l u e > < / a : K e y V a l u e O f D i a g r a m O b j e c t K e y a n y T y p e z b w N T n L X > < a : K e y V a l u e O f D i a g r a m O b j e c t K e y a n y T y p e z b w N T n L X > < a : K e y > < K e y > T a b l e s \ b 6 t o 5 9 \ S u m   o f   J u n   4 \ A d d i t i o n a l   I n f o \ I m p l i c i t   M e a s u r e < / K e y > < / a : K e y > < a : V a l u e   i : t y p e = " D i a g r a m D i s p l a y V i e w S t a t e I D i a g r a m T a g A d d i t i o n a l I n f o " / > < / a : K e y V a l u e O f D i a g r a m O b j e c t K e y a n y T y p e z b w N T n L X > < a : K e y V a l u e O f D i a g r a m O b j e c t K e y a n y T y p e z b w N T n L X > < a : K e y > < K e y > T a b l e s \ b 6 t o 5 9 \ M e a s u r e s \ S u m   o f   J u l   4 < / K e y > < / a : K e y > < a : V a l u e   i : t y p e = " D i a g r a m D i s p l a y N o d e V i e w S t a t e " > < H e i g h t > 1 5 0 < / H e i g h t > < I s E x p a n d e d > t r u e < / I s E x p a n d e d > < W i d t h > 2 0 0 < / W i d t h > < / a : V a l u e > < / a : K e y V a l u e O f D i a g r a m O b j e c t K e y a n y T y p e z b w N T n L X > < a : K e y V a l u e O f D i a g r a m O b j e c t K e y a n y T y p e z b w N T n L X > < a : K e y > < K e y > T a b l e s \ b 6 t o 5 9 \ S u m   o f   J u l   4 \ A d d i t i o n a l   I n f o \ I m p l i c i t   M e a s u r e < / K e y > < / a : K e y > < a : V a l u e   i : t y p e = " D i a g r a m D i s p l a y V i e w S t a t e I D i a g r a m T a g A d d i t i o n a l I n f o " / > < / a : K e y V a l u e O f D i a g r a m O b j e c t K e y a n y T y p e z b w N T n L X > < a : K e y V a l u e O f D i a g r a m O b j e c t K e y a n y T y p e z b w N T n L X > < a : K e y > < K e y > T a b l e s \ b 6 t o 5 9 \ M e a s u r e s \ S u m   o f   A u g   4 < / K e y > < / a : K e y > < a : V a l u e   i : t y p e = " D i a g r a m D i s p l a y N o d e V i e w S t a t e " > < H e i g h t > 1 5 0 < / H e i g h t > < I s E x p a n d e d > t r u e < / I s E x p a n d e d > < W i d t h > 2 0 0 < / W i d t h > < / a : V a l u e > < / a : K e y V a l u e O f D i a g r a m O b j e c t K e y a n y T y p e z b w N T n L X > < a : K e y V a l u e O f D i a g r a m O b j e c t K e y a n y T y p e z b w N T n L X > < a : K e y > < K e y > T a b l e s \ b 6 t o 5 9 \ S u m   o f   A u g   4 \ A d d i t i o n a l   I n f o \ I m p l i c i t   M e a s u r e < / K e y > < / a : K e y > < a : V a l u e   i : t y p e = " D i a g r a m D i s p l a y V i e w S t a t e I D i a g r a m T a g A d d i t i o n a l I n f o " / > < / a : K e y V a l u e O f D i a g r a m O b j e c t K e y a n y T y p e z b w N T n L X > < a : K e y V a l u e O f D i a g r a m O b j e c t K e y a n y T y p e z b w N T n L X > < a : K e y > < K e y > T a b l e s \ b 6 t o 5 9 \ M e a s u r e s \ S u m   o f   S e p   4 < / K e y > < / a : K e y > < a : V a l u e   i : t y p e = " D i a g r a m D i s p l a y N o d e V i e w S t a t e " > < H e i g h t > 1 5 0 < / H e i g h t > < I s E x p a n d e d > t r u e < / I s E x p a n d e d > < W i d t h > 2 0 0 < / W i d t h > < / a : V a l u e > < / a : K e y V a l u e O f D i a g r a m O b j e c t K e y a n y T y p e z b w N T n L X > < a : K e y V a l u e O f D i a g r a m O b j e c t K e y a n y T y p e z b w N T n L X > < a : K e y > < K e y > T a b l e s \ b 6 t o 5 9 \ S u m   o f   S e p   4 \ A d d i t i o n a l   I n f o \ I m p l i c i t   M e a s u r e < / K e y > < / a : K e y > < a : V a l u e   i : t y p e = " D i a g r a m D i s p l a y V i e w S t a t e I D i a g r a m T a g A d d i t i o n a l I n f o " / > < / a : K e y V a l u e O f D i a g r a m O b j e c t K e y a n y T y p e z b w N T n L X > < a : K e y V a l u e O f D i a g r a m O b j e c t K e y a n y T y p e z b w N T n L X > < a : K e y > < K e y > T a b l e s \ b 6 t o 5 9 \ M e a s u r e s \ S u m   o f   O c t   4 < / K e y > < / a : K e y > < a : V a l u e   i : t y p e = " D i a g r a m D i s p l a y N o d e V i e w S t a t e " > < H e i g h t > 1 5 0 < / H e i g h t > < I s E x p a n d e d > t r u e < / I s E x p a n d e d > < W i d t h > 2 0 0 < / W i d t h > < / a : V a l u e > < / a : K e y V a l u e O f D i a g r a m O b j e c t K e y a n y T y p e z b w N T n L X > < a : K e y V a l u e O f D i a g r a m O b j e c t K e y a n y T y p e z b w N T n L X > < a : K e y > < K e y > T a b l e s \ b 6 t o 5 9 \ S u m   o f   O c t   4 \ A d d i t i o n a l   I n f o \ I m p l i c i t   M e a s u r e < / K e y > < / a : K e y > < a : V a l u e   i : t y p e = " D i a g r a m D i s p l a y V i e w S t a t e I D i a g r a m T a g A d d i t i o n a l I n f o " / > < / a : K e y V a l u e O f D i a g r a m O b j e c t K e y a n y T y p e z b w N T n L X > < a : K e y V a l u e O f D i a g r a m O b j e c t K e y a n y T y p e z b w N T n L X > < a : K e y > < K e y > T a b l e s \ b 6 t o 5 9 \ M e a s u r e s \ S u m   o f   N o v   4 < / K e y > < / a : K e y > < a : V a l u e   i : t y p e = " D i a g r a m D i s p l a y N o d e V i e w S t a t e " > < H e i g h t > 1 5 0 < / H e i g h t > < I s E x p a n d e d > t r u e < / I s E x p a n d e d > < W i d t h > 2 0 0 < / W i d t h > < / a : V a l u e > < / a : K e y V a l u e O f D i a g r a m O b j e c t K e y a n y T y p e z b w N T n L X > < a : K e y V a l u e O f D i a g r a m O b j e c t K e y a n y T y p e z b w N T n L X > < a : K e y > < K e y > T a b l e s \ b 6 t o 5 9 \ S u m   o f   N o v   4 \ A d d i t i o n a l   I n f o \ I m p l i c i t   M e a s u r e < / K e y > < / a : K e y > < a : V a l u e   i : t y p e = " D i a g r a m D i s p l a y V i e w S t a t e I D i a g r a m T a g A d d i t i o n a l I n f o " / > < / a : K e y V a l u e O f D i a g r a m O b j e c t K e y a n y T y p e z b w N T n L X > < a : K e y V a l u e O f D i a g r a m O b j e c t K e y a n y T y p e z b w N T n L X > < a : K e y > < K e y > T a b l e s \ b 6 t o 5 9 \ M e a s u r e s \ S u m   o f   D e c   4 < / K e y > < / a : K e y > < a : V a l u e   i : t y p e = " D i a g r a m D i s p l a y N o d e V i e w S t a t e " > < H e i g h t > 1 5 0 < / H e i g h t > < I s E x p a n d e d > t r u e < / I s E x p a n d e d > < W i d t h > 2 0 0 < / W i d t h > < / a : V a l u e > < / a : K e y V a l u e O f D i a g r a m O b j e c t K e y a n y T y p e z b w N T n L X > < a : K e y V a l u e O f D i a g r a m O b j e c t K e y a n y T y p e z b w N T n L X > < a : K e y > < K e y > T a b l e s \ b 6 t o 5 9 \ S u m   o f   D e c   4 \ A d d i t i o n a l   I n f o \ I m p l i c i t   M e a s u r e < / K e y > < / a : K e y > < a : V a l u e   i : t y p e = " D i a g r a m D i s p l a y V i e w S t a t e I D i a g r a m T a g A d d i t i o n a l I n f o " / > < / a : K e y V a l u e O f D i a g r a m O b j e c t K e y a n y T y p e z b w N T n L X > < a : K e y V a l u e O f D i a g r a m O b j e c t K e y a n y T y p e z b w N T n L X > < a : K e y > < K e y > T a b l e s \ p 6 t o 5 9 < / K e y > < / a : K e y > < a : V a l u e   i : t y p e = " D i a g r a m D i s p l a y N o d e V i e w S t a t e " > < H e i g h t > 1 5 0 < / H e i g h t > < I s E x p a n d e d > t r u e < / I s E x p a n d e d > < L a y e d O u t > t r u e < / L a y e d O u t > < L e f t > 1 0 . 0 9 6 1 8 9 4 3 2 3 3 4 3 1 3 < / L e f t > < W i d t h > 2 0 0 < / W i d t h > < / a : V a l u e > < / a : K e y V a l u e O f D i a g r a m O b j e c t K e y a n y T y p e z b w N T n L X > < a : K e y V a l u e O f D i a g r a m O b j e c t K e y a n y T y p e z b w N T n L X > < a : K e y > < K e y > T a b l e s \ p 6 t o 5 9 \ C o l u m n s \ A d m i n < / K e y > < / a : K e y > < a : V a l u e   i : t y p e = " D i a g r a m D i s p l a y N o d e V i e w S t a t e " > < H e i g h t > 1 5 0 < / H e i g h t > < I s E x p a n d e d > t r u e < / I s E x p a n d e d > < W i d t h > 2 0 0 < / W i d t h > < / a : V a l u e > < / a : K e y V a l u e O f D i a g r a m O b j e c t K e y a n y T y p e z b w N T n L X > < a : K e y V a l u e O f D i a g r a m O b j e c t K e y a n y T y p e z b w N T n L X > < a : K e y > < K e y > T a b l e s \ p 6 t o 5 9 \ C o l u m n s \ J a n < / K e y > < / a : K e y > < a : V a l u e   i : t y p e = " D i a g r a m D i s p l a y N o d e V i e w S t a t e " > < H e i g h t > 1 5 0 < / H e i g h t > < I s E x p a n d e d > t r u e < / I s E x p a n d e d > < W i d t h > 2 0 0 < / W i d t h > < / a : V a l u e > < / a : K e y V a l u e O f D i a g r a m O b j e c t K e y a n y T y p e z b w N T n L X > < a : K e y V a l u e O f D i a g r a m O b j e c t K e y a n y T y p e z b w N T n L X > < a : K e y > < K e y > T a b l e s \ p 6 t o 5 9 \ C o l u m n s \ F e b < / K e y > < / a : K e y > < a : V a l u e   i : t y p e = " D i a g r a m D i s p l a y N o d e V i e w S t a t e " > < H e i g h t > 1 5 0 < / H e i g h t > < I s E x p a n d e d > t r u e < / I s E x p a n d e d > < W i d t h > 2 0 0 < / W i d t h > < / a : V a l u e > < / a : K e y V a l u e O f D i a g r a m O b j e c t K e y a n y T y p e z b w N T n L X > < a : K e y V a l u e O f D i a g r a m O b j e c t K e y a n y T y p e z b w N T n L X > < a : K e y > < K e y > T a b l e s \ p 6 t o 5 9 \ C o l u m n s \ M a r < / K e y > < / a : K e y > < a : V a l u e   i : t y p e = " D i a g r a m D i s p l a y N o d e V i e w S t a t e " > < H e i g h t > 1 5 0 < / H e i g h t > < I s E x p a n d e d > t r u e < / I s E x p a n d e d > < W i d t h > 2 0 0 < / W i d t h > < / a : V a l u e > < / a : K e y V a l u e O f D i a g r a m O b j e c t K e y a n y T y p e z b w N T n L X > < a : K e y V a l u e O f D i a g r a m O b j e c t K e y a n y T y p e z b w N T n L X > < a : K e y > < K e y > T a b l e s \ p 6 t o 5 9 \ C o l u m n s \ A p r < / K e y > < / a : K e y > < a : V a l u e   i : t y p e = " D i a g r a m D i s p l a y N o d e V i e w S t a t e " > < H e i g h t > 1 5 0 < / H e i g h t > < I s E x p a n d e d > t r u e < / I s E x p a n d e d > < W i d t h > 2 0 0 < / W i d t h > < / a : V a l u e > < / a : K e y V a l u e O f D i a g r a m O b j e c t K e y a n y T y p e z b w N T n L X > < a : K e y V a l u e O f D i a g r a m O b j e c t K e y a n y T y p e z b w N T n L X > < a : K e y > < K e y > T a b l e s \ p 6 t o 5 9 \ C o l u m n s \ M a y < / K e y > < / a : K e y > < a : V a l u e   i : t y p e = " D i a g r a m D i s p l a y N o d e V i e w S t a t e " > < H e i g h t > 1 5 0 < / H e i g h t > < I s E x p a n d e d > t r u e < / I s E x p a n d e d > < W i d t h > 2 0 0 < / W i d t h > < / a : V a l u e > < / a : K e y V a l u e O f D i a g r a m O b j e c t K e y a n y T y p e z b w N T n L X > < a : K e y V a l u e O f D i a g r a m O b j e c t K e y a n y T y p e z b w N T n L X > < a : K e y > < K e y > T a b l e s \ p 6 t o 5 9 \ C o l u m n s \ J u n < / K e y > < / a : K e y > < a : V a l u e   i : t y p e = " D i a g r a m D i s p l a y N o d e V i e w S t a t e " > < H e i g h t > 1 5 0 < / H e i g h t > < I s E x p a n d e d > t r u e < / I s E x p a n d e d > < W i d t h > 2 0 0 < / W i d t h > < / a : V a l u e > < / a : K e y V a l u e O f D i a g r a m O b j e c t K e y a n y T y p e z b w N T n L X > < a : K e y V a l u e O f D i a g r a m O b j e c t K e y a n y T y p e z b w N T n L X > < a : K e y > < K e y > T a b l e s \ p 6 t o 5 9 \ C o l u m n s \ J u l < / K e y > < / a : K e y > < a : V a l u e   i : t y p e = " D i a g r a m D i s p l a y N o d e V i e w S t a t e " > < H e i g h t > 1 5 0 < / H e i g h t > < I s E x p a n d e d > t r u e < / I s E x p a n d e d > < W i d t h > 2 0 0 < / W i d t h > < / a : V a l u e > < / a : K e y V a l u e O f D i a g r a m O b j e c t K e y a n y T y p e z b w N T n L X > < a : K e y V a l u e O f D i a g r a m O b j e c t K e y a n y T y p e z b w N T n L X > < a : K e y > < K e y > T a b l e s \ p 6 t o 5 9 \ C o l u m n s \ A u g < / K e y > < / a : K e y > < a : V a l u e   i : t y p e = " D i a g r a m D i s p l a y N o d e V i e w S t a t e " > < H e i g h t > 1 5 0 < / H e i g h t > < I s E x p a n d e d > t r u e < / I s E x p a n d e d > < W i d t h > 2 0 0 < / W i d t h > < / a : V a l u e > < / a : K e y V a l u e O f D i a g r a m O b j e c t K e y a n y T y p e z b w N T n L X > < a : K e y V a l u e O f D i a g r a m O b j e c t K e y a n y T y p e z b w N T n L X > < a : K e y > < K e y > T a b l e s \ p 6 t o 5 9 \ C o l u m n s \ S e p < / K e y > < / a : K e y > < a : V a l u e   i : t y p e = " D i a g r a m D i s p l a y N o d e V i e w S t a t e " > < H e i g h t > 1 5 0 < / H e i g h t > < I s E x p a n d e d > t r u e < / I s E x p a n d e d > < W i d t h > 2 0 0 < / W i d t h > < / a : V a l u e > < / a : K e y V a l u e O f D i a g r a m O b j e c t K e y a n y T y p e z b w N T n L X > < a : K e y V a l u e O f D i a g r a m O b j e c t K e y a n y T y p e z b w N T n L X > < a : K e y > < K e y > T a b l e s \ p 6 t o 5 9 \ C o l u m n s \ O c t < / K e y > < / a : K e y > < a : V a l u e   i : t y p e = " D i a g r a m D i s p l a y N o d e V i e w S t a t e " > < H e i g h t > 1 5 0 < / H e i g h t > < I s E x p a n d e d > t r u e < / I s E x p a n d e d > < W i d t h > 2 0 0 < / W i d t h > < / a : V a l u e > < / a : K e y V a l u e O f D i a g r a m O b j e c t K e y a n y T y p e z b w N T n L X > < a : K e y V a l u e O f D i a g r a m O b j e c t K e y a n y T y p e z b w N T n L X > < a : K e y > < K e y > T a b l e s \ p 6 t o 5 9 \ C o l u m n s \ N o v < / K e y > < / a : K e y > < a : V a l u e   i : t y p e = " D i a g r a m D i s p l a y N o d e V i e w S t a t e " > < H e i g h t > 1 5 0 < / H e i g h t > < I s E x p a n d e d > t r u e < / I s E x p a n d e d > < W i d t h > 2 0 0 < / W i d t h > < / a : V a l u e > < / a : K e y V a l u e O f D i a g r a m O b j e c t K e y a n y T y p e z b w N T n L X > < a : K e y V a l u e O f D i a g r a m O b j e c t K e y a n y T y p e z b w N T n L X > < a : K e y > < K e y > T a b l e s \ p 6 t o 5 9 \ C o l u m n s \ D e c < / K e y > < / a : K e y > < a : V a l u e   i : t y p e = " D i a g r a m D i s p l a y N o d e V i e w S t a t e " > < H e i g h t > 1 5 0 < / H e i g h t > < I s E x p a n d e d > t r u e < / I s E x p a n d e d > < W i d t h > 2 0 0 < / W i d t h > < / a : V a l u e > < / a : K e y V a l u e O f D i a g r a m O b j e c t K e y a n y T y p e z b w N T n L X > < a : K e y V a l u e O f D i a g r a m O b j e c t K e y a n y T y p e z b w N T n L X > < a : K e y > < K e y > T a b l e s \ p 6 t o 5 9 \ M e a s u r e s \ S u m   o f   J a n < / K e y > < / a : K e y > < a : V a l u e   i : t y p e = " D i a g r a m D i s p l a y N o d e V i e w S t a t e " > < H e i g h t > 1 5 0 < / H e i g h t > < I s E x p a n d e d > t r u e < / I s E x p a n d e d > < W i d t h > 2 0 0 < / W i d t h > < / a : V a l u e > < / a : K e y V a l u e O f D i a g r a m O b j e c t K e y a n y T y p e z b w N T n L X > < a : K e y V a l u e O f D i a g r a m O b j e c t K e y a n y T y p e z b w N T n L X > < a : K e y > < K e y > T a b l e s \ p 6 t o 5 9 \ S u m   o f   J a n \ A d d i t i o n a l   I n f o \ I m p l i c i t   M e a s u r e < / K e y > < / a : K e y > < a : V a l u e   i : t y p e = " D i a g r a m D i s p l a y V i e w S t a t e I D i a g r a m T a g A d d i t i o n a l I n f o " / > < / a : K e y V a l u e O f D i a g r a m O b j e c t K e y a n y T y p e z b w N T n L X > < a : K e y V a l u e O f D i a g r a m O b j e c t K e y a n y T y p e z b w N T n L X > < a : K e y > < K e y > T a b l e s \ p 6 t o 5 9 \ M e a s u r e s \ S u m   o f   F e b < / K e y > < / a : K e y > < a : V a l u e   i : t y p e = " D i a g r a m D i s p l a y N o d e V i e w S t a t e " > < H e i g h t > 1 5 0 < / H e i g h t > < I s E x p a n d e d > t r u e < / I s E x p a n d e d > < W i d t h > 2 0 0 < / W i d t h > < / a : V a l u e > < / a : K e y V a l u e O f D i a g r a m O b j e c t K e y a n y T y p e z b w N T n L X > < a : K e y V a l u e O f D i a g r a m O b j e c t K e y a n y T y p e z b w N T n L X > < a : K e y > < K e y > T a b l e s \ p 6 t o 5 9 \ S u m   o f   F e b \ A d d i t i o n a l   I n f o \ I m p l i c i t   M e a s u r e < / K e y > < / a : K e y > < a : V a l u e   i : t y p e = " D i a g r a m D i s p l a y V i e w S t a t e I D i a g r a m T a g A d d i t i o n a l I n f o " / > < / a : K e y V a l u e O f D i a g r a m O b j e c t K e y a n y T y p e z b w N T n L X > < a : K e y V a l u e O f D i a g r a m O b j e c t K e y a n y T y p e z b w N T n L X > < a : K e y > < K e y > T a b l e s \ p 6 t o 5 9 \ M e a s u r e s \ S u m   o f   M a r < / K e y > < / a : K e y > < a : V a l u e   i : t y p e = " D i a g r a m D i s p l a y N o d e V i e w S t a t e " > < H e i g h t > 1 5 0 < / H e i g h t > < I s E x p a n d e d > t r u e < / I s E x p a n d e d > < W i d t h > 2 0 0 < / W i d t h > < / a : V a l u e > < / a : K e y V a l u e O f D i a g r a m O b j e c t K e y a n y T y p e z b w N T n L X > < a : K e y V a l u e O f D i a g r a m O b j e c t K e y a n y T y p e z b w N T n L X > < a : K e y > < K e y > T a b l e s \ p 6 t o 5 9 \ S u m   o f   M a r \ A d d i t i o n a l   I n f o \ I m p l i c i t   M e a s u r e < / K e y > < / a : K e y > < a : V a l u e   i : t y p e = " D i a g r a m D i s p l a y V i e w S t a t e I D i a g r a m T a g A d d i t i o n a l I n f o " / > < / a : K e y V a l u e O f D i a g r a m O b j e c t K e y a n y T y p e z b w N T n L X > < a : K e y V a l u e O f D i a g r a m O b j e c t K e y a n y T y p e z b w N T n L X > < a : K e y > < K e y > T a b l e s \ p 6 t o 5 9 \ M e a s u r e s \ S u m   o f   A p r < / K e y > < / a : K e y > < a : V a l u e   i : t y p e = " D i a g r a m D i s p l a y N o d e V i e w S t a t e " > < H e i g h t > 1 5 0 < / H e i g h t > < I s E x p a n d e d > t r u e < / I s E x p a n d e d > < W i d t h > 2 0 0 < / W i d t h > < / a : V a l u e > < / a : K e y V a l u e O f D i a g r a m O b j e c t K e y a n y T y p e z b w N T n L X > < a : K e y V a l u e O f D i a g r a m O b j e c t K e y a n y T y p e z b w N T n L X > < a : K e y > < K e y > T a b l e s \ p 6 t o 5 9 \ S u m   o f   A p r \ A d d i t i o n a l   I n f o \ I m p l i c i t   M e a s u r e < / K e y > < / a : K e y > < a : V a l u e   i : t y p e = " D i a g r a m D i s p l a y V i e w S t a t e I D i a g r a m T a g A d d i t i o n a l I n f o " / > < / a : K e y V a l u e O f D i a g r a m O b j e c t K e y a n y T y p e z b w N T n L X > < a : K e y V a l u e O f D i a g r a m O b j e c t K e y a n y T y p e z b w N T n L X > < a : K e y > < K e y > T a b l e s \ p 6 t o 5 9 \ M e a s u r e s \ S u m   o f   M a y < / K e y > < / a : K e y > < a : V a l u e   i : t y p e = " D i a g r a m D i s p l a y N o d e V i e w S t a t e " > < H e i g h t > 1 5 0 < / H e i g h t > < I s E x p a n d e d > t r u e < / I s E x p a n d e d > < W i d t h > 2 0 0 < / W i d t h > < / a : V a l u e > < / a : K e y V a l u e O f D i a g r a m O b j e c t K e y a n y T y p e z b w N T n L X > < a : K e y V a l u e O f D i a g r a m O b j e c t K e y a n y T y p e z b w N T n L X > < a : K e y > < K e y > T a b l e s \ p 6 t o 5 9 \ S u m   o f   M a y \ A d d i t i o n a l   I n f o \ I m p l i c i t   M e a s u r e < / K e y > < / a : K e y > < a : V a l u e   i : t y p e = " D i a g r a m D i s p l a y V i e w S t a t e I D i a g r a m T a g A d d i t i o n a l I n f o " / > < / a : K e y V a l u e O f D i a g r a m O b j e c t K e y a n y T y p e z b w N T n L X > < a : K e y V a l u e O f D i a g r a m O b j e c t K e y a n y T y p e z b w N T n L X > < a : K e y > < K e y > T a b l e s \ p 6 t o 5 9 \ M e a s u r e s \ S u m   o f   J u n < / K e y > < / a : K e y > < a : V a l u e   i : t y p e = " D i a g r a m D i s p l a y N o d e V i e w S t a t e " > < H e i g h t > 1 5 0 < / H e i g h t > < I s E x p a n d e d > t r u e < / I s E x p a n d e d > < W i d t h > 2 0 0 < / W i d t h > < / a : V a l u e > < / a : K e y V a l u e O f D i a g r a m O b j e c t K e y a n y T y p e z b w N T n L X > < a : K e y V a l u e O f D i a g r a m O b j e c t K e y a n y T y p e z b w N T n L X > < a : K e y > < K e y > T a b l e s \ p 6 t o 5 9 \ S u m   o f   J u n \ A d d i t i o n a l   I n f o \ I m p l i c i t   M e a s u r e < / K e y > < / a : K e y > < a : V a l u e   i : t y p e = " D i a g r a m D i s p l a y V i e w S t a t e I D i a g r a m T a g A d d i t i o n a l I n f o " / > < / a : K e y V a l u e O f D i a g r a m O b j e c t K e y a n y T y p e z b w N T n L X > < a : K e y V a l u e O f D i a g r a m O b j e c t K e y a n y T y p e z b w N T n L X > < a : K e y > < K e y > T a b l e s \ p 6 t o 5 9 \ M e a s u r e s \ S u m   o f   J u l < / K e y > < / a : K e y > < a : V a l u e   i : t y p e = " D i a g r a m D i s p l a y N o d e V i e w S t a t e " > < H e i g h t > 1 5 0 < / H e i g h t > < I s E x p a n d e d > t r u e < / I s E x p a n d e d > < W i d t h > 2 0 0 < / W i d t h > < / a : V a l u e > < / a : K e y V a l u e O f D i a g r a m O b j e c t K e y a n y T y p e z b w N T n L X > < a : K e y V a l u e O f D i a g r a m O b j e c t K e y a n y T y p e z b w N T n L X > < a : K e y > < K e y > T a b l e s \ p 6 t o 5 9 \ S u m   o f   J u l \ A d d i t i o n a l   I n f o \ I m p l i c i t   M e a s u r e < / K e y > < / a : K e y > < a : V a l u e   i : t y p e = " D i a g r a m D i s p l a y V i e w S t a t e I D i a g r a m T a g A d d i t i o n a l I n f o " / > < / a : K e y V a l u e O f D i a g r a m O b j e c t K e y a n y T y p e z b w N T n L X > < a : K e y V a l u e O f D i a g r a m O b j e c t K e y a n y T y p e z b w N T n L X > < a : K e y > < K e y > T a b l e s \ p 6 t o 5 9 \ M e a s u r e s \ S u m   o f   A u g < / K e y > < / a : K e y > < a : V a l u e   i : t y p e = " D i a g r a m D i s p l a y N o d e V i e w S t a t e " > < H e i g h t > 1 5 0 < / H e i g h t > < I s E x p a n d e d > t r u e < / I s E x p a n d e d > < W i d t h > 2 0 0 < / W i d t h > < / a : V a l u e > < / a : K e y V a l u e O f D i a g r a m O b j e c t K e y a n y T y p e z b w N T n L X > < a : K e y V a l u e O f D i a g r a m O b j e c t K e y a n y T y p e z b w N T n L X > < a : K e y > < K e y > T a b l e s \ p 6 t o 5 9 \ S u m   o f   A u g \ A d d i t i o n a l   I n f o \ I m p l i c i t   M e a s u r e < / K e y > < / a : K e y > < a : V a l u e   i : t y p e = " D i a g r a m D i s p l a y V i e w S t a t e I D i a g r a m T a g A d d i t i o n a l I n f o " / > < / a : K e y V a l u e O f D i a g r a m O b j e c t K e y a n y T y p e z b w N T n L X > < a : K e y V a l u e O f D i a g r a m O b j e c t K e y a n y T y p e z b w N T n L X > < a : K e y > < K e y > T a b l e s \ p 6 t o 5 9 \ M e a s u r e s \ S u m   o f   S e p < / K e y > < / a : K e y > < a : V a l u e   i : t y p e = " D i a g r a m D i s p l a y N o d e V i e w S t a t e " > < H e i g h t > 1 5 0 < / H e i g h t > < I s E x p a n d e d > t r u e < / I s E x p a n d e d > < W i d t h > 2 0 0 < / W i d t h > < / a : V a l u e > < / a : K e y V a l u e O f D i a g r a m O b j e c t K e y a n y T y p e z b w N T n L X > < a : K e y V a l u e O f D i a g r a m O b j e c t K e y a n y T y p e z b w N T n L X > < a : K e y > < K e y > T a b l e s \ p 6 t o 5 9 \ S u m   o f   S e p \ A d d i t i o n a l   I n f o \ I m p l i c i t   M e a s u r e < / K e y > < / a : K e y > < a : V a l u e   i : t y p e = " D i a g r a m D i s p l a y V i e w S t a t e I D i a g r a m T a g A d d i t i o n a l I n f o " / > < / a : K e y V a l u e O f D i a g r a m O b j e c t K e y a n y T y p e z b w N T n L X > < a : K e y V a l u e O f D i a g r a m O b j e c t K e y a n y T y p e z b w N T n L X > < a : K e y > < K e y > T a b l e s \ p 6 t o 5 9 \ M e a s u r e s \ S u m   o f   O c t < / K e y > < / a : K e y > < a : V a l u e   i : t y p e = " D i a g r a m D i s p l a y N o d e V i e w S t a t e " > < H e i g h t > 1 5 0 < / H e i g h t > < I s E x p a n d e d > t r u e < / I s E x p a n d e d > < W i d t h > 2 0 0 < / W i d t h > < / a : V a l u e > < / a : K e y V a l u e O f D i a g r a m O b j e c t K e y a n y T y p e z b w N T n L X > < a : K e y V a l u e O f D i a g r a m O b j e c t K e y a n y T y p e z b w N T n L X > < a : K e y > < K e y > T a b l e s \ p 6 t o 5 9 \ S u m   o f   O c t \ A d d i t i o n a l   I n f o \ I m p l i c i t   M e a s u r e < / K e y > < / a : K e y > < a : V a l u e   i : t y p e = " D i a g r a m D i s p l a y V i e w S t a t e I D i a g r a m T a g A d d i t i o n a l I n f o " / > < / a : K e y V a l u e O f D i a g r a m O b j e c t K e y a n y T y p e z b w N T n L X > < a : K e y V a l u e O f D i a g r a m O b j e c t K e y a n y T y p e z b w N T n L X > < a : K e y > < K e y > T a b l e s \ p 6 t o 5 9 \ M e a s u r e s \ S u m   o f   N o v < / K e y > < / a : K e y > < a : V a l u e   i : t y p e = " D i a g r a m D i s p l a y N o d e V i e w S t a t e " > < H e i g h t > 1 5 0 < / H e i g h t > < I s E x p a n d e d > t r u e < / I s E x p a n d e d > < W i d t h > 2 0 0 < / W i d t h > < / a : V a l u e > < / a : K e y V a l u e O f D i a g r a m O b j e c t K e y a n y T y p e z b w N T n L X > < a : K e y V a l u e O f D i a g r a m O b j e c t K e y a n y T y p e z b w N T n L X > < a : K e y > < K e y > T a b l e s \ p 6 t o 5 9 \ S u m   o f   N o v \ A d d i t i o n a l   I n f o \ I m p l i c i t   M e a s u r e < / K e y > < / a : K e y > < a : V a l u e   i : t y p e = " D i a g r a m D i s p l a y V i e w S t a t e I D i a g r a m T a g A d d i t i o n a l I n f o " / > < / a : K e y V a l u e O f D i a g r a m O b j e c t K e y a n y T y p e z b w N T n L X > < a : K e y V a l u e O f D i a g r a m O b j e c t K e y a n y T y p e z b w N T n L X > < a : K e y > < K e y > T a b l e s \ p 6 t o 5 9 \ M e a s u r e s \ S u m   o f   D e c < / K e y > < / a : K e y > < a : V a l u e   i : t y p e = " D i a g r a m D i s p l a y N o d e V i e w S t a t e " > < H e i g h t > 1 5 0 < / H e i g h t > < I s E x p a n d e d > t r u e < / I s E x p a n d e d > < W i d t h > 2 0 0 < / W i d t h > < / a : V a l u e > < / a : K e y V a l u e O f D i a g r a m O b j e c t K e y a n y T y p e z b w N T n L X > < a : K e y V a l u e O f D i a g r a m O b j e c t K e y a n y T y p e z b w N T n L X > < a : K e y > < K e y > T a b l e s \ p 6 t o 5 9 \ S u m   o f   D e c \ A d d i t i o n a l   I n f o \ I m p l i c i t   M e a s u r e < / K e y > < / a : K e y > < a : V a l u e   i : t y p e = " D i a g r a m D i s p l a y V i e w S t a t e I D i a g r a m T a g A d d i t i o n a l I n f o " / > < / a : K e y V a l u e O f D i a g r a m O b j e c t K e y a n y T y p e z b w N T n L X > < a : K e y V a l u e O f D i a g r a m O b j e c t K e y a n y T y p e z b w N T n L X > < a : K e y > < K e y > R e l a t i o n s h i p s \ & l t ; T a b l e s \ b 6 t o 5 9 \ C o l u m n s \ A d m i n & g t ; - & l t ; T a b l e s \ p 6 t o 5 9 \ C o l u m n s \ A d m i n & g t ; < / K e y > < / a : K e y > < a : V a l u e   i : t y p e = " D i a g r a m D i s p l a y L i n k V i e w S t a t e " > < A u t o m a t i o n P r o p e r t y H e l p e r T e x t > E n d   p o i n t   1 :   ( 3 0 7 . 4 2 9 5 2 2 7 6 5 6 6 8 , 6 5 ) .   E n d   p o i n t   2 :   ( 2 2 6 . 0 9 6 1 8 9 4 3 2 3 3 4 , 6 5 )   < / A u t o m a t i o n P r o p e r t y H e l p e r T e x t > < L a y e d O u t > t r u e < / L a y e d O u t > < P o i n t s   x m l n s : b = " h t t p : / / s c h e m a s . d a t a c o n t r a c t . o r g / 2 0 0 4 / 0 7 / S y s t e m . W i n d o w s " > < b : P o i n t > < b : _ x > 3 0 7 . 4 2 9 5 2 2 7 6 5 6 6 7 6 8 < / b : _ x > < b : _ y > 6 5 < / b : _ y > < / b : P o i n t > < b : P o i n t > < b : _ x > 2 2 6 . 0 9 6 1 8 9 4 3 2 3 3 4 3 1 < / b : _ x > < b : _ y > 6 5 < / b : _ y > < / b : P o i n t > < / P o i n t s > < / a : V a l u e > < / a : K e y V a l u e O f D i a g r a m O b j e c t K e y a n y T y p e z b w N T n L X > < a : K e y V a l u e O f D i a g r a m O b j e c t K e y a n y T y p e z b w N T n L X > < a : K e y > < K e y > R e l a t i o n s h i p s \ & l t ; T a b l e s \ b 6 t o 5 9 \ C o l u m n s \ A d m i n & g t ; - & l t ; T a b l e s \ p 6 t o 5 9 \ C o l u m n s \ A d m i n & g t ; \ F K < / K e y > < / a : K e y > < a : V a l u e   i : t y p e = " D i a g r a m D i s p l a y L i n k E n d p o i n t V i e w S t a t e " > < H e i g h t > 1 6 < / H e i g h t > < L a b e l L o c a t i o n   x m l n s : b = " h t t p : / / s c h e m a s . d a t a c o n t r a c t . o r g / 2 0 0 4 / 0 7 / S y s t e m . W i n d o w s " > < b : _ x > 3 0 7 . 4 2 9 5 2 2 7 6 5 6 6 7 6 8 < / b : _ x > < b : _ y > 5 7 < / b : _ y > < / L a b e l L o c a t i o n > < L o c a t i o n   x m l n s : b = " h t t p : / / s c h e m a s . d a t a c o n t r a c t . o r g / 2 0 0 4 / 0 7 / S y s t e m . W i n d o w s " > < b : _ x > 3 2 3 . 4 2 9 5 2 2 7 6 5 6 6 7 6 8 < / b : _ x > < b : _ y > 6 5 < / b : _ y > < / L o c a t i o n > < S h a p e R o t a t e A n g l e > 1 8 0 < / S h a p e R o t a t e A n g l e > < W i d t h > 1 6 < / W i d t h > < / a : V a l u e > < / a : K e y V a l u e O f D i a g r a m O b j e c t K e y a n y T y p e z b w N T n L X > < a : K e y V a l u e O f D i a g r a m O b j e c t K e y a n y T y p e z b w N T n L X > < a : K e y > < K e y > R e l a t i o n s h i p s \ & l t ; T a b l e s \ b 6 t o 5 9 \ C o l u m n s \ A d m i n & g t ; - & l t ; T a b l e s \ p 6 t o 5 9 \ C o l u m n s \ A d m i n & g t ; \ P K < / K e y > < / a : K e y > < a : V a l u e   i : t y p e = " D i a g r a m D i s p l a y L i n k E n d p o i n t V i e w S t a t e " > < H e i g h t > 1 6 < / H e i g h t > < L a b e l L o c a t i o n   x m l n s : b = " h t t p : / / s c h e m a s . d a t a c o n t r a c t . o r g / 2 0 0 4 / 0 7 / S y s t e m . W i n d o w s " > < b : _ x > 2 1 0 . 0 9 6 1 8 9 4 3 2 3 3 4 3 1 < / b : _ x > < b : _ y > 5 7 < / b : _ y > < / L a b e l L o c a t i o n > < L o c a t i o n   x m l n s : b = " h t t p : / / s c h e m a s . d a t a c o n t r a c t . o r g / 2 0 0 4 / 0 7 / S y s t e m . W i n d o w s " > < b : _ x > 2 1 0 . 0 9 6 1 8 9 4 3 2 3 3 4 3 1 < / b : _ x > < b : _ y > 6 5 < / b : _ y > < / L o c a t i o n > < S h a p e R o t a t e A n g l e > 3 6 0 < / S h a p e R o t a t e A n g l e > < W i d t h > 1 6 < / W i d t h > < / a : V a l u e > < / a : K e y V a l u e O f D i a g r a m O b j e c t K e y a n y T y p e z b w N T n L X > < a : K e y V a l u e O f D i a g r a m O b j e c t K e y a n y T y p e z b w N T n L X > < a : K e y > < K e y > R e l a t i o n s h i p s \ & l t ; T a b l e s \ b 6 t o 5 9 \ C o l u m n s \ A d m i n & g t ; - & l t ; T a b l e s \ p 6 t o 5 9 \ C o l u m n s \ A d m i n & g t ; \ C r o s s F i l t e r < / K e y > < / a : K e y > < a : V a l u e   i : t y p e = " D i a g r a m D i s p l a y L i n k C r o s s F i l t e r V i e w S t a t e " > < P o i n t s   x m l n s : b = " h t t p : / / s c h e m a s . d a t a c o n t r a c t . o r g / 2 0 0 4 / 0 7 / S y s t e m . W i n d o w s " > < b : P o i n t > < b : _ x > 3 0 7 . 4 2 9 5 2 2 7 6 5 6 6 7 6 8 < / b : _ x > < b : _ y > 6 5 < / b : _ y > < / b : P o i n t > < b : P o i n t > < b : _ x > 2 2 6 . 0 9 6 1 8 9 4 3 2 3 3 4 3 1 < / b : _ x > < b : _ y > 6 5 < / b : _ y > < / b : P o i n t > < / P o i n t s > < / a : V a l u e > < / a : K e y V a l u e O f D i a g r a m O b j e c t K e y a n y T y p e z b w N T n L X > < a : K e y V a l u e O f D i a g r a m O b j e c t K e y a n y T y p e z b w N T n L X > < a : K e y > < K e y > R e l a t i o n s h i p s \ & l t ; T a b l e s \ b 0 t o 5 \ C o l u m n s \ A d m i n & g t ; - & l t ; T a b l e s \ p 6 t o 5 9 \ C o l u m n s \ A d m i n & g t ; < / K e y > < / a : K e y > < a : V a l u e   i : t y p e = " D i a g r a m D i s p l a y L i n k V i e w S t a t e " > < A u t o m a t i o n P r o p e r t y H e l p e r T e x t > E n d   p o i n t   1 :   ( 2 9 8 . 5 7 0 4 7 7 2 3 4 3 3 2 , 3 6 7 ) .   E n d   p o i n t   2 :   ( 2 2 6 . 0 9 6 1 8 9 4 3 2 3 3 4 , 8 5 )   < / A u t o m a t i o n P r o p e r t y H e l p e r T e x t > < L a y e d O u t > t r u e < / L a y e d O u t > < P o i n t s   x m l n s : b = " h t t p : / / s c h e m a s . d a t a c o n t r a c t . o r g / 2 0 0 4 / 0 7 / S y s t e m . W i n d o w s " > < b : P o i n t > < b : _ x > 2 9 8 . 5 7 0 4 7 7 2 3 4 3 3 2 4 3 < / b : _ x > < b : _ y > 3 6 7 < / b : _ y > < / b : P o i n t > < b : P o i n t > < b : _ x > 2 6 4 . 3 3 3 3 3 2 9 9 3 6 1 3 0 6 < / b : _ x > < b : _ y > 3 6 7 < / b : _ y > < / b : P o i n t > < b : P o i n t > < b : _ x > 2 6 2 . 3 3 3 3 3 2 9 9 3 6 1 3 0 6 < / b : _ x > < b : _ y > 3 6 5 < / b : _ y > < / b : P o i n t > < b : P o i n t > < b : _ x > 2 6 2 . 3 3 3 3 3 2 9 9 3 6 1 3 0 6 < / b : _ x > < b : _ y > 8 7 < / b : _ y > < / b : P o i n t > < b : P o i n t > < b : _ x > 2 6 0 . 3 3 3 3 3 2 9 9 3 6 1 3 0 6 < / b : _ x > < b : _ y > 8 5 < / b : _ y > < / b : P o i n t > < b : P o i n t > < b : _ x > 2 2 6 . 0 9 6 1 8 9 4 3 2 3 3 4 2 8 < / b : _ x > < b : _ y > 8 5 < / b : _ y > < / b : P o i n t > < / P o i n t s > < / a : V a l u e > < / a : K e y V a l u e O f D i a g r a m O b j e c t K e y a n y T y p e z b w N T n L X > < a : K e y V a l u e O f D i a g r a m O b j e c t K e y a n y T y p e z b w N T n L X > < a : K e y > < K e y > R e l a t i o n s h i p s \ & l t ; T a b l e s \ b 0 t o 5 \ C o l u m n s \ A d m i n & g t ; - & l t ; T a b l e s \ p 6 t o 5 9 \ C o l u m n s \ A d m i n & g t ; \ F K < / K e y > < / a : K e y > < a : V a l u e   i : t y p e = " D i a g r a m D i s p l a y L i n k E n d p o i n t V i e w S t a t e " > < H e i g h t > 1 6 < / H e i g h t > < L a b e l L o c a t i o n   x m l n s : b = " h t t p : / / s c h e m a s . d a t a c o n t r a c t . o r g / 2 0 0 4 / 0 7 / S y s t e m . W i n d o w s " > < b : _ x > 2 9 8 . 5 7 0 4 7 7 2 3 4 3 3 2 4 3 < / b : _ x > < b : _ y > 3 5 9 < / b : _ y > < / L a b e l L o c a t i o n > < L o c a t i o n   x m l n s : b = " h t t p : / / s c h e m a s . d a t a c o n t r a c t . o r g / 2 0 0 4 / 0 7 / S y s t e m . W i n d o w s " > < b : _ x > 3 1 4 . 5 7 0 4 7 7 2 3 4 3 3 2 4 3 < / b : _ x > < b : _ y > 3 6 7 < / b : _ y > < / L o c a t i o n > < S h a p e R o t a t e A n g l e > 1 8 0 < / S h a p e R o t a t e A n g l e > < W i d t h > 1 6 < / W i d t h > < / a : V a l u e > < / a : K e y V a l u e O f D i a g r a m O b j e c t K e y a n y T y p e z b w N T n L X > < a : K e y V a l u e O f D i a g r a m O b j e c t K e y a n y T y p e z b w N T n L X > < a : K e y > < K e y > R e l a t i o n s h i p s \ & l t ; T a b l e s \ b 0 t o 5 \ C o l u m n s \ A d m i n & g t ; - & l t ; T a b l e s \ p 6 t o 5 9 \ C o l u m n s \ A d m i n & g t ; \ P K < / K e y > < / a : K e y > < a : V a l u e   i : t y p e = " D i a g r a m D i s p l a y L i n k E n d p o i n t V i e w S t a t e " > < H e i g h t > 1 6 < / H e i g h t > < L a b e l L o c a t i o n   x m l n s : b = " h t t p : / / s c h e m a s . d a t a c o n t r a c t . o r g / 2 0 0 4 / 0 7 / S y s t e m . W i n d o w s " > < b : _ x > 2 1 0 . 0 9 6 1 8 9 4 3 2 3 3 4 2 8 < / b : _ x > < b : _ y > 7 7 < / b : _ y > < / L a b e l L o c a t i o n > < L o c a t i o n   x m l n s : b = " h t t p : / / s c h e m a s . d a t a c o n t r a c t . o r g / 2 0 0 4 / 0 7 / S y s t e m . W i n d o w s " > < b : _ x > 2 1 0 . 0 9 6 1 8 9 4 3 2 3 3 4 2 8 < / b : _ x > < b : _ y > 8 5 < / b : _ y > < / L o c a t i o n > < S h a p e R o t a t e A n g l e > 3 6 0 < / S h a p e R o t a t e A n g l e > < W i d t h > 1 6 < / W i d t h > < / a : V a l u e > < / a : K e y V a l u e O f D i a g r a m O b j e c t K e y a n y T y p e z b w N T n L X > < a : K e y V a l u e O f D i a g r a m O b j e c t K e y a n y T y p e z b w N T n L X > < a : K e y > < K e y > R e l a t i o n s h i p s \ & l t ; T a b l e s \ b 0 t o 5 \ C o l u m n s \ A d m i n & g t ; - & l t ; T a b l e s \ p 6 t o 5 9 \ C o l u m n s \ A d m i n & g t ; \ C r o s s F i l t e r < / K e y > < / a : K e y > < a : V a l u e   i : t y p e = " D i a g r a m D i s p l a y L i n k C r o s s F i l t e r V i e w S t a t e " > < P o i n t s   x m l n s : b = " h t t p : / / s c h e m a s . d a t a c o n t r a c t . o r g / 2 0 0 4 / 0 7 / S y s t e m . W i n d o w s " > < b : P o i n t > < b : _ x > 2 9 8 . 5 7 0 4 7 7 2 3 4 3 3 2 4 3 < / b : _ x > < b : _ y > 3 6 7 < / b : _ y > < / b : P o i n t > < b : P o i n t > < b : _ x > 2 6 4 . 3 3 3 3 3 2 9 9 3 6 1 3 0 6 < / b : _ x > < b : _ y > 3 6 7 < / b : _ y > < / b : P o i n t > < b : P o i n t > < b : _ x > 2 6 2 . 3 3 3 3 3 2 9 9 3 6 1 3 0 6 < / b : _ x > < b : _ y > 3 6 5 < / b : _ y > < / b : P o i n t > < b : P o i n t > < b : _ x > 2 6 2 . 3 3 3 3 3 2 9 9 3 6 1 3 0 6 < / b : _ x > < b : _ y > 8 7 < / b : _ y > < / b : P o i n t > < b : P o i n t > < b : _ x > 2 6 0 . 3 3 3 3 3 2 9 9 3 6 1 3 0 6 < / b : _ x > < b : _ y > 8 5 < / b : _ y > < / b : P o i n t > < b : P o i n t > < b : _ x > 2 2 6 . 0 9 6 1 8 9 4 3 2 3 3 4 2 8 < / b : _ x > < b : _ y > 8 5 < / b : _ y > < / b : P o i n t > < / P o i n t s > < / a : V a l u e > < / a : K e y V a l u e O f D i a g r a m O b j e c t K e y a n y T y p e z b w N T n L X > < a : K e y V a l u e O f D i a g r a m O b j e c t K e y a n y T y p e z b w N T n L X > < a : K e y > < K e y > R e l a t i o n s h i p s \ & l t ; T a b l e s \ p 0 t o 5 \ C o l u m n s \ A d m i n & g t ; - & l t ; T a b l e s \ p 6 t o 5 9 \ C o l u m n s \ A d m i n & g t ; < / K e y > < / a : K e y > < a : V a l u e   i : t y p e = " D i a g r a m D i s p l a y L i n k V i e w S t a t e " > < A u t o m a t i o n P r o p e r t y H e l p e r T e x t > E n d   p o i n t   1 :   ( 9 9 . 9 9 9 9 9 9 9 9 3 6 1 3 , 2 6 8 ) .   E n d   p o i n t   2 :   ( 1 1 0 . 0 9 6 1 8 8 9 9 3 6 1 3 , 1 6 6 )   < / A u t o m a t i o n P r o p e r t y H e l p e r T e x t > < I s F o c u s e d > t r u e < / I s F o c u s e d > < L a y e d O u t > t r u e < / L a y e d O u t > < P o i n t s   x m l n s : b = " h t t p : / / s c h e m a s . d a t a c o n t r a c t . o r g / 2 0 0 4 / 0 7 / S y s t e m . W i n d o w s " > < b : P o i n t > < b : _ x > 9 9 . 9 9 9 9 9 9 9 9 3 6 1 3 0 1 7 < / b : _ x > < b : _ y > 2 6 7 . 9 9 9 9 9 9 9 9 9 9 9 9 9 4 < / b : _ y > < / b : P o i n t > < b : P o i n t > < b : _ x > 9 9 . 9 9 9 9 9 9 9 9 3 6 1 3 0 3 1 < / b : _ x > < b : _ y > 2 1 9 < / b : _ y > < / b : P o i n t > < b : P o i n t > < b : _ x > 1 0 1 . 9 9 9 9 9 9 9 9 3 6 1 3 0 3 < / b : _ x > < b : _ y > 2 1 7 < / b : _ y > < / b : P o i n t > < b : P o i n t > < b : _ x > 1 0 8 . 0 9 6 1 8 8 9 9 3 6 1 3 0 3 < / b : _ x > < b : _ y > 2 1 7 < / b : _ y > < / b : P o i n t > < b : P o i n t > < b : _ x > 1 1 0 . 0 9 6 1 8 8 9 9 3 6 1 3 0 3 < / b : _ x > < b : _ y > 2 1 5 < / b : _ y > < / b : P o i n t > < b : P o i n t > < b : _ x > 1 1 0 . 0 9 6 1 8 8 9 9 3 6 1 3 0 3 < / b : _ x > < b : _ y > 1 6 6 < / b : _ y > < / b : P o i n t > < / P o i n t s > < / a : V a l u e > < / a : K e y V a l u e O f D i a g r a m O b j e c t K e y a n y T y p e z b w N T n L X > < a : K e y V a l u e O f D i a g r a m O b j e c t K e y a n y T y p e z b w N T n L X > < a : K e y > < K e y > R e l a t i o n s h i p s \ & l t ; T a b l e s \ p 0 t o 5 \ C o l u m n s \ A d m i n & g t ; - & l t ; T a b l e s \ p 6 t o 5 9 \ C o l u m n s \ A d m i n & g t ; \ F K < / K e y > < / a : K e y > < a : V a l u e   i : t y p e = " D i a g r a m D i s p l a y L i n k E n d p o i n t V i e w S t a t e " > < H e i g h t > 1 6 < / H e i g h t > < L a b e l L o c a t i o n   x m l n s : b = " h t t p : / / s c h e m a s . d a t a c o n t r a c t . o r g / 2 0 0 4 / 0 7 / S y s t e m . W i n d o w s " > < b : _ x > 9 1 . 9 9 9 9 9 9 9 9 3 6 1 3 0 1 7 < / b : _ x > < b : _ y > 2 6 7 . 9 9 9 9 9 9 9 9 9 9 9 9 9 4 < / b : _ y > < / L a b e l L o c a t i o n > < L o c a t i o n   x m l n s : b = " h t t p : / / s c h e m a s . d a t a c o n t r a c t . o r g / 2 0 0 4 / 0 7 / S y s t e m . W i n d o w s " > < b : _ x > 9 9 . 9 9 9 9 9 9 9 9 3 6 1 3 0 1 7 < / b : _ x > < b : _ y > 2 8 3 . 9 9 9 9 9 9 9 9 9 9 9 9 9 4 < / b : _ y > < / L o c a t i o n > < S h a p e R o t a t e A n g l e > 2 7 0 < / S h a p e R o t a t e A n g l e > < W i d t h > 1 6 < / W i d t h > < / a : V a l u e > < / a : K e y V a l u e O f D i a g r a m O b j e c t K e y a n y T y p e z b w N T n L X > < a : K e y V a l u e O f D i a g r a m O b j e c t K e y a n y T y p e z b w N T n L X > < a : K e y > < K e y > R e l a t i o n s h i p s \ & l t ; T a b l e s \ p 0 t o 5 \ C o l u m n s \ A d m i n & g t ; - & l t ; T a b l e s \ p 6 t o 5 9 \ C o l u m n s \ A d m i n & g t ; \ P K < / K e y > < / a : K e y > < a : V a l u e   i : t y p e = " D i a g r a m D i s p l a y L i n k E n d p o i n t V i e w S t a t e " > < H e i g h t > 1 6 < / H e i g h t > < L a b e l L o c a t i o n   x m l n s : b = " h t t p : / / s c h e m a s . d a t a c o n t r a c t . o r g / 2 0 0 4 / 0 7 / S y s t e m . W i n d o w s " > < b : _ x > 1 0 2 . 0 9 6 1 8 8 9 9 3 6 1 3 0 3 < / b : _ x > < b : _ y > 1 5 0 < / b : _ y > < / L a b e l L o c a t i o n > < L o c a t i o n   x m l n s : b = " h t t p : / / s c h e m a s . d a t a c o n t r a c t . o r g / 2 0 0 4 / 0 7 / S y s t e m . W i n d o w s " > < b : _ x > 1 1 0 . 0 9 6 1 8 8 9 9 3 6 1 3 0 3 < / b : _ x > < b : _ y > 1 5 0 < / b : _ y > < / L o c a t i o n > < S h a p e R o t a t e A n g l e > 9 0 < / S h a p e R o t a t e A n g l e > < W i d t h > 1 6 < / W i d t h > < / a : V a l u e > < / a : K e y V a l u e O f D i a g r a m O b j e c t K e y a n y T y p e z b w N T n L X > < a : K e y V a l u e O f D i a g r a m O b j e c t K e y a n y T y p e z b w N T n L X > < a : K e y > < K e y > R e l a t i o n s h i p s \ & l t ; T a b l e s \ p 0 t o 5 \ C o l u m n s \ A d m i n & g t ; - & l t ; T a b l e s \ p 6 t o 5 9 \ C o l u m n s \ A d m i n & g t ; \ C r o s s F i l t e r < / K e y > < / a : K e y > < a : V a l u e   i : t y p e = " D i a g r a m D i s p l a y L i n k C r o s s F i l t e r V i e w S t a t e " > < P o i n t s   x m l n s : b = " h t t p : / / s c h e m a s . d a t a c o n t r a c t . o r g / 2 0 0 4 / 0 7 / S y s t e m . W i n d o w s " > < b : P o i n t > < b : _ x > 9 9 . 9 9 9 9 9 9 9 9 3 6 1 3 0 1 7 < / b : _ x > < b : _ y > 2 6 7 . 9 9 9 9 9 9 9 9 9 9 9 9 9 4 < / b : _ y > < / b : P o i n t > < b : P o i n t > < b : _ x > 9 9 . 9 9 9 9 9 9 9 9 3 6 1 3 0 3 1 < / b : _ x > < b : _ y > 2 1 9 < / b : _ y > < / b : P o i n t > < b : P o i n t > < b : _ x > 1 0 1 . 9 9 9 9 9 9 9 9 3 6 1 3 0 3 < / b : _ x > < b : _ y > 2 1 7 < / b : _ y > < / b : P o i n t > < b : P o i n t > < b : _ x > 1 0 8 . 0 9 6 1 8 8 9 9 3 6 1 3 0 3 < / b : _ x > < b : _ y > 2 1 7 < / b : _ y > < / b : P o i n t > < b : P o i n t > < b : _ x > 1 1 0 . 0 9 6 1 8 8 9 9 3 6 1 3 0 3 < / b : _ x > < b : _ y > 2 1 5 < / b : _ y > < / b : P o i n t > < b : P o i n t > < b : _ x > 1 1 0 . 0 9 6 1 8 8 9 9 3 6 1 3 0 3 < / b : _ x > < b : _ y > 1 6 6 < / b : _ y > < / b : P o i n t > < / P o i n t s > < / a : V a l u e > < / a : K e y V a l u e O f D i a g r a m O b j e c t K e y a n y T y p e z b w N T n L X > < / V i e w S t a t e s > < / D i a g r a m M a n a g e r . S e r i a l i z a b l e D i a g r a m > < / A r r a y O f D i a g r a m M a n a g e r . S e r i a l i z a b l e D i a g r a m > ] ] > < / C u s t o m C o n t e n t > < / G e m i n i > 
</file>

<file path=customXml/item3.xml>��< ? x m l   v e r s i o n = " 1 . 0 "   e n c o d i n g = " u t f - 1 6 " ? > < D a t a M a s h u p   x m l n s = " h t t p : / / s c h e m a s . m i c r o s o f t . c o m / D a t a M a s h u p " > A A A A A B U D A A B Q S w M E F A A C A A g A Q m Z 2 W a X l P 5 C l A A A A 9 w A A A B I A H A B D b 2 5 m a W c v U G F j a 2 F n Z S 5 4 b W w g o h g A K K A U A A A A A A A A A A A A A A A A A A A A A A A A A A A A h Y 9 B D o I w F E S v Q r q n L d U Y Q z 5 l 4 V Y S E 6 J x S 2 q F R v g Y W i x 3 c + G R v I I Y R d 2 5 n D d v M X O / 3 i A d m j q 4 6 M 6 a F h M S U U 4 C j a o 9 G C w T 0 r t j u C S p h E 2 h T k W p g 1 F G G w / 2 k J D K u X P M m P e e + h l t u 5 I J z i O 2 z 9 a 5 q n R T k I 9 s / s u h Q e s K V J p I 2 L 3 G S E E j s a B i z g X l w C Y K m c G v I c b B z / Y H w q q v X d 9 p q T H c 5 s C m C O x 9 Q j 4 A U E s D B B Q A A g A I A E J m d l k 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C Z n Z Z K I p H u A 4 A A A A R A A A A E w A c A E Z v c m 1 1 b G F z L 1 N l Y 3 R p b 2 4 x L m 0 g o h g A K K A U A A A A A A A A A A A A A A A A A A A A A A A A A A A A K 0 5 N L s n M z 1 M I h t C G 1 g B Q S w E C L Q A U A A I A C A B C Z n Z Z p e U / k K U A A A D 3 A A A A E g A A A A A A A A A A A A A A A A A A A A A A Q 2 9 u Z m l n L 1 B h Y 2 t h Z 2 U u e G 1 s U E s B A i 0 A F A A C A A g A Q m Z 2 W Q / K 6 a u k A A A A 6 Q A A A B M A A A A A A A A A A A A A A A A A 8 Q A A A F t D b 2 5 0 Z W 5 0 X 1 R 5 c G V z X S 5 4 b W x Q S w E C L Q A U A A I A C A B C Z n Z Z 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D a A A A A A Q A A A N C M n d 8 B F d E R j H o A w E / C l + s B A A A A O u Q z G J K K U U a H P g d g G d e I 8 A A A A A A C A A A A A A A D Z g A A w A A A A B A A A A A F g i 3 b c 0 i p i x 8 H r T X E C Q f I A A A A A A S A A A C g A A A A E A A A A M E g U w 3 R J s X L 5 8 h q J k 8 t t E l Q A A A A H u H d K e 2 o 2 p X j / + c J m n h z d A d l X s 0 c j m V E I t G E T l x e R j u 5 x H Z 8 n i w a 3 Z i H P H n l 7 8 K s y q T f H D q 6 T w A 0 z p 9 Q x k D W r g 2 t f F m z E V a 6 4 1 U 0 8 t s R p M A U A A A A g J I N h 0 i n b 7 P d L V k / Z j S 3 u 3 b l T b k = < / D a t a M a s h u p > 
</file>

<file path=customXml/item4.xml><?xml version="1.0" encoding="utf-8"?>
<p:properties xmlns:p="http://schemas.microsoft.com/office/2006/metadata/properties" xmlns:xsi="http://www.w3.org/2001/XMLSchema-instance" xmlns:pc="http://schemas.microsoft.com/office/infopath/2007/PartnerControls">
  <documentManagement>
    <TaxCatchAll xmlns="ca283e0b-db31-4043-a2ef-b80661bf084a" xsi:nil="true"/>
    <lcf76f155ced4ddcb4097134ff3c332f xmlns="0304a777-9e20-4efa-89ba-852150dac193">
      <Terms xmlns="http://schemas.microsoft.com/office/infopath/2007/PartnerControls"/>
    </lcf76f155ced4ddcb4097134ff3c332f>
    <Link xmlns="0304a777-9e20-4efa-89ba-852150dac193">
      <Url xsi:nil="true"/>
      <Description xsi:nil="true"/>
    </Link>
  </documentManagement>
</p:properties>
</file>

<file path=customXml/item5.xml><?xml version="1.0" encoding="utf-8"?>
<ct:contentTypeSchema xmlns:ct="http://schemas.microsoft.com/office/2006/metadata/contentType" xmlns:ma="http://schemas.microsoft.com/office/2006/metadata/properties/metaAttributes" ct:_="" ma:_="" ma:contentTypeName="Document" ma:contentTypeID="0x010100128EECD3A5547847935DE716913AE577" ma:contentTypeVersion="19" ma:contentTypeDescription="Create a new document." ma:contentTypeScope="" ma:versionID="89b2d4588bb82916e262c1ff0646ac9f">
  <xsd:schema xmlns:xsd="http://www.w3.org/2001/XMLSchema" xmlns:xs="http://www.w3.org/2001/XMLSchema" xmlns:p="http://schemas.microsoft.com/office/2006/metadata/properties" xmlns:ns2="0304a777-9e20-4efa-89ba-852150dac193" xmlns:ns3="a8a9630b-75d6-4764-bb6e-6771892ef157" xmlns:ns4="ca283e0b-db31-4043-a2ef-b80661bf084a" targetNamespace="http://schemas.microsoft.com/office/2006/metadata/properties" ma:root="true" ma:fieldsID="b098fe2c6d241766c4f3091d5798337e" ns2:_="" ns3:_="" ns4:_="">
    <xsd:import namespace="0304a777-9e20-4efa-89ba-852150dac193"/>
    <xsd:import namespace="a8a9630b-75d6-4764-bb6e-6771892ef157"/>
    <xsd:import namespace="ca283e0b-db31-4043-a2ef-b80661bf084a"/>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2:MediaLengthInSeconds" minOccurs="0"/>
                <xsd:element ref="ns2:MediaServiceDateTaken" minOccurs="0"/>
                <xsd:element ref="ns3:SharedWithUsers" minOccurs="0"/>
                <xsd:element ref="ns3:SharedWithDetails" minOccurs="0"/>
                <xsd:element ref="ns2:lcf76f155ced4ddcb4097134ff3c332f" minOccurs="0"/>
                <xsd:element ref="ns4:TaxCatchAll" minOccurs="0"/>
                <xsd:element ref="ns2:MediaServiceLocation" minOccurs="0"/>
                <xsd:element ref="ns2:MediaServiceObjectDetectorVersions" minOccurs="0"/>
                <xsd:element ref="ns2:MediaServiceSearchProperties" minOccurs="0"/>
                <xsd:element ref="ns2:Link"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304a777-9e20-4efa-89ba-852150dac19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LengthInSeconds" ma:index="16" nillable="true" ma:displayName="MediaLengthInSeconds" ma:hidden="true" ma:internalName="MediaLengthInSeconds" ma:readOnly="true">
      <xsd:simpleType>
        <xsd:restriction base="dms:Unknown"/>
      </xsd:simpleType>
    </xsd:element>
    <xsd:element name="MediaServiceDateTaken" ma:index="17" nillable="true" ma:displayName="MediaServiceDateTaken" ma:hidden="true" ma:internalName="MediaServiceDateTaken" ma:readOnly="true">
      <xsd:simpleType>
        <xsd:restriction base="dms:Text"/>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73f51738-d318-4883-9d64-4f0bd0ccc55e" ma:termSetId="09814cd3-568e-fe90-9814-8d621ff8fb84" ma:anchorId="fba54fb3-c3e1-fe81-a776-ca4b69148c4d" ma:open="true" ma:isKeyword="false">
      <xsd:complexType>
        <xsd:sequence>
          <xsd:element ref="pc:Terms" minOccurs="0" maxOccurs="1"/>
        </xsd:sequence>
      </xsd:complexType>
    </xsd:element>
    <xsd:element name="MediaServiceLocation" ma:index="23" nillable="true" ma:displayName="Location" ma:description="" ma:indexed="true" ma:internalName="MediaServiceLocation" ma:readOnly="true">
      <xsd:simpleType>
        <xsd:restriction base="dms:Text"/>
      </xsd:simple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element name="Link" ma:index="26" nillable="true" ma:displayName="Link" ma:format="Hyperlink" ma:internalName="Link">
      <xsd:complexType>
        <xsd:complexContent>
          <xsd:extension base="dms:URL">
            <xsd:sequence>
              <xsd:element name="Url" type="dms:ValidUrl" minOccurs="0" nillable="true"/>
              <xsd:element name="Description" type="xsd:string"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a8a9630b-75d6-4764-bb6e-6771892ef157"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a283e0b-db31-4043-a2ef-b80661bf084a" elementFormDefault="qualified">
    <xsd:import namespace="http://schemas.microsoft.com/office/2006/documentManagement/types"/>
    <xsd:import namespace="http://schemas.microsoft.com/office/infopath/2007/PartnerControls"/>
    <xsd:element name="TaxCatchAll" ma:index="22" nillable="true" ma:displayName="Taxonomy Catch All Column" ma:hidden="true" ma:list="{86ea8736-5878-4a17-b164-f11a1f2d044f}" ma:internalName="TaxCatchAll" ma:showField="CatchAllData" ma:web="a8a9630b-75d6-4764-bb6e-6771892ef157">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6.xml>��< ? x m l   v e r s i o n = " 1 . 0 "   e n c o d i n g = " U T F - 1 6 " ? > < G e m i n i   x m l n s = " h t t p : / / g e m i n i / p i v o t c u s t o m i z a t i o n / T a b l e X M L _ R a n g e   1 " > < C u s t o m C o n t e n t > < ! [ C D A T A [ < T a b l e W i d g e t G r i d S e r i a l i z a t i o n   x m l n s : x s d = " h t t p : / / w w w . w 3 . o r g / 2 0 0 1 / X M L S c h e m a "   x m l n s : x s i = " h t t p : / / w w w . w 3 . o r g / 2 0 0 1 / X M L S c h e m a - i n s t a n c e " > < C o l u m n S u g g e s t e d T y p e   / > < C o l u m n F o r m a t   / > < C o l u m n A c c u r a c y   / > < C o l u m n C u r r e n c y S y m b o l   / > < C o l u m n P o s i t i v e P a t t e r n   / > < C o l u m n N e g a t i v e P a t t e r n   / > < C o l u m n W i d t h s > < i t e m > < k e y > < s t r i n g > A d m i n < / s t r i n g > < / k e y > < v a l u e > < i n t > 1 0 9 < / i n t > < / v a l u e > < / i t e m > < i t e m > < k e y > < s t r i n g > J a n < / s t r i n g > < / k e y > < v a l u e > < i n t > 7 9 < / i n t > < / v a l u e > < / i t e m > < i t e m > < k e y > < s t r i n g > F e b < / s t r i n g > < / k e y > < v a l u e > < i n t > 8 2 < / i n t > < / v a l u e > < / i t e m > < i t e m > < k e y > < s t r i n g > M a r < / s t r i n g > < / k e y > < v a l u e > < i n t > 8 7 < / i n t > < / v a l u e > < / i t e m > < i t e m > < k e y > < s t r i n g > A p r < / s t r i n g > < / k e y > < v a l u e > < i n t > 8 2 < / i n t > < / v a l u e > < / i t e m > < i t e m > < k e y > < s t r i n g > M a y < / s t r i n g > < / k e y > < v a l u e > < i n t > 8 9 < / i n t > < / v a l u e > < / i t e m > < i t e m > < k e y > < s t r i n g > J u n < / s t r i n g > < / k e y > < v a l u e > < i n t > 8 0 < / i n t > < / v a l u e > < / i t e m > < i t e m > < k e y > < s t r i n g > J u l < / s t r i n g > < / k e y > < v a l u e > < i n t > 7 3 < / i n t > < / v a l u e > < / i t e m > < i t e m > < k e y > < s t r i n g > A u g < / s t r i n g > < / k e y > < v a l u e > < i n t > 8 4 < / i n t > < / v a l u e > < / i t e m > < i t e m > < k e y > < s t r i n g > S e p < / s t r i n g > < / k e y > < v a l u e > < i n t > 8 2 < / i n t > < / v a l u e > < / i t e m > < i t e m > < k e y > < s t r i n g > O c t < / s t r i n g > < / k e y > < v a l u e > < i n t > 8 0 < / i n t > < / v a l u e > < / i t e m > < i t e m > < k e y > < s t r i n g > N o v < / s t r i n g > < / k e y > < v a l u e > < i n t > 8 5 < / i n t > < / v a l u e > < / i t e m > < i t e m > < k e y > < s t r i n g > D e c < / s t r i n g > < / k e y > < v a l u e > < i n t > 8 3 < / i n t > < / v a l u e > < / i t e m > < / C o l u m n W i d t h s > < C o l u m n D i s p l a y I n d e x > < i t e m > < k e y > < s t r i n g > A d m i n < / s t r i n g > < / k e y > < v a l u e > < i n t > 0 < / i n t > < / v a l u e > < / i t e m > < i t e m > < k e y > < s t r i n g > J a n < / s t r i n g > < / k e y > < v a l u e > < i n t > 1 < / i n t > < / v a l u e > < / i t e m > < i t e m > < k e y > < s t r i n g > F e b < / s t r i n g > < / k e y > < v a l u e > < i n t > 2 < / i n t > < / v a l u e > < / i t e m > < i t e m > < k e y > < s t r i n g > M a r < / s t r i n g > < / k e y > < v a l u e > < i n t > 3 < / i n t > < / v a l u e > < / i t e m > < i t e m > < k e y > < s t r i n g > A p r < / s t r i n g > < / k e y > < v a l u e > < i n t > 4 < / i n t > < / v a l u e > < / i t e m > < i t e m > < k e y > < s t r i n g > M a y < / s t r i n g > < / k e y > < v a l u e > < i n t > 5 < / i n t > < / v a l u e > < / i t e m > < i t e m > < k e y > < s t r i n g > J u n < / s t r i n g > < / k e y > < v a l u e > < i n t > 6 < / i n t > < / v a l u e > < / i t e m > < i t e m > < k e y > < s t r i n g > J u l < / s t r i n g > < / k e y > < v a l u e > < i n t > 7 < / i n t > < / v a l u e > < / i t e m > < i t e m > < k e y > < s t r i n g > A u g < / s t r i n g > < / k e y > < v a l u e > < i n t > 8 < / i n t > < / v a l u e > < / i t e m > < i t e m > < k e y > < s t r i n g > S e p < / s t r i n g > < / k e y > < v a l u e > < i n t > 9 < / i n t > < / v a l u e > < / i t e m > < i t e m > < k e y > < s t r i n g > O c t < / s t r i n g > < / k e y > < v a l u e > < i n t > 1 0 < / i n t > < / v a l u e > < / i t e m > < i t e m > < k e y > < s t r i n g > N o v < / s t r i n g > < / k e y > < v a l u e > < i n t > 1 1 < / i n t > < / v a l u e > < / i t e m > < i t e m > < k e y > < s t r i n g > D e c < / s t r i n g > < / k e y > < v a l u e > < i n t > 1 2 < / 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R e l a t i o n s h i p A u t o D e t e c t i o n E n a b l e d " > < C u s t o m C o n t e n t > < ! [ C D A T A [ T r u e ] ] > < / C u s t o m C o n t e n t > < / G e m i n i > 
</file>

<file path=customXml/item8.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 T a b l e 1 < / K e y > < V a l u e   x m l n s : a = " h t t p : / / s c h e m a s . d a t a c o n t r a c t . o r g / 2 0 0 4 / 0 7 / M i c r o s o f t . A n a l y s i s S e r v i c e s . C o m m o n " > < a : H a s F o c u s > t r u e < / a : H a s F o c u s > < a : S i z e A t D p i 9 6 > 1 4 3 < / a : S i z e A t D p i 9 6 > < a : V i s i b l e > t r u e < / a : V i s i b l e > < / V a l u e > < / K e y V a l u e O f s t r i n g S a n d b o x E d i t o r . M e a s u r e G r i d S t a t e S c d E 3 5 R y > < K e y V a l u e O f s t r i n g S a n d b o x E d i t o r . M e a s u r e G r i d S t a t e S c d E 3 5 R y > < K e y > R a n g e < / K e y > < V a l u e   x m l n s : a = " h t t p : / / s c h e m a s . d a t a c o n t r a c t . o r g / 2 0 0 4 / 0 7 / M i c r o s o f t . A n a l y s i s S e r v i c e s . C o m m o n " > < a : H a s F o c u s > t r u e < / a : H a s F o c u s > < a : S i z e A t D p i 9 6 > 1 4 3 < / a : S i z e A t D p i 9 6 > < a : V i s i b l e > t r u e < / a : V i s i b l e > < / V a l u e > < / K e y V a l u e O f s t r i n g S a n d b o x E d i t o r . M e a s u r e G r i d S t a t e S c d E 3 5 R y > < K e y V a l u e O f s t r i n g S a n d b o x E d i t o r . M e a s u r e G r i d S t a t e S c d E 3 5 R y > < K e y > R a n g e   1 < / K e y > < V a l u e   x m l n s : a = " h t t p : / / s c h e m a s . d a t a c o n t r a c t . o r g / 2 0 0 4 / 0 7 / M i c r o s o f t . A n a l y s i s S e r v i c e s . C o m m o n " > < a : H a s F o c u s > t r u e < / a : H a s F o c u s > < a : S i z e A t D p i 9 6 > 1 4 3 < / a : S i z e A t D p i 9 6 > < a : V i s i b l e > t r u e < / a : V i s i b l e > < / V a l u e > < / K e y V a l u e O f s t r i n g S a n d b o x E d i t o r . M e a s u r e G r i d S t a t e S c d E 3 5 R y > < K e y V a l u e O f s t r i n g S a n d b o x E d i t o r . M e a s u r e G r i d S t a t e S c d E 3 5 R y > < K e y > p 6 t o 5 9 < / K e y > < V a l u e   x m l n s : a = " h t t p : / / s c h e m a s . d a t a c o n t r a c t . o r g / 2 0 0 4 / 0 7 / M i c r o s o f t . A n a l y s i s S e r v i c e s . C o m m o n " > < a : H a s F o c u s > f a l s e < / a : H a s F o c u s > < a : S i z e A t D p i 9 6 > 1 4 3 < / a : S i z e A t D p i 9 6 > < a : V i s i b l e > t r u e < / a : V i s i b l e > < / V a l u e > < / K e y V a l u e O f s t r i n g S a n d b o x E d i t o r . M e a s u r e G r i d S t a t e S c d E 3 5 R y > < K e y V a l u e O f s t r i n g S a n d b o x E d i t o r . M e a s u r e G r i d S t a t e S c d E 3 5 R y > < K e y > b 6 t o 5 9 < / K e y > < V a l u e   x m l n s : a = " h t t p : / / s c h e m a s . d a t a c o n t r a c t . o r g / 2 0 0 4 / 0 7 / M i c r o s o f t . A n a l y s i s S e r v i c e s . C o m m o n " > < a : H a s F o c u s > f a l s e < / a : H a s F o c u s > < a : S i z e A t D p i 9 6 > 1 4 3 < / a : S i z e A t D p i 9 6 > < a : V i s i b l e > t r u e < / a : V i s i b l e > < / V a l u e > < / K e y V a l u e O f s t r i n g S a n d b o x E d i t o r . M e a s u r e G r i d S t a t e S c d E 3 5 R y > < / A r r a y O f K e y V a l u e O f s t r i n g S a n d b o x E d i t o r . M e a s u r e G r i d S t a t e S c d E 3 5 R y > ] ] > < / C u s t o m C o n t e n t > < / G e m i n i > 
</file>

<file path=customXml/item9.xml>��< ? x m l   v e r s i o n = " 1 . 0 "   e n c o d i n g = " U T F - 1 6 " ? > < G e m i n i   x m l n s = " h t t p : / / g e m i n i / p i v o t c u s t o m i z a t i o n / P o w e r P i v o t V e r s i o n " > < C u s t o m C o n t e n t > < ! [ C D A T A [ 2 0 1 5 . 1 3 0 . 1 6 0 5 . 1 5 6 7 ] ] > < / C u s t o m C o n t e n t > < / G e m i n i > 
</file>

<file path=customXml/itemProps1.xml><?xml version="1.0" encoding="utf-8"?>
<ds:datastoreItem xmlns:ds="http://schemas.openxmlformats.org/officeDocument/2006/customXml" ds:itemID="{32EF8AC0-62C0-48CF-BC2B-2AE0A2D57DD6}">
  <ds:schemaRefs/>
</ds:datastoreItem>
</file>

<file path=customXml/itemProps10.xml><?xml version="1.0" encoding="utf-8"?>
<ds:datastoreItem xmlns:ds="http://schemas.openxmlformats.org/officeDocument/2006/customXml" ds:itemID="{5F699993-A305-409E-A46C-6FD05A09F417}">
  <ds:schemaRefs>
    <ds:schemaRef ds:uri="http://gemini/pivotcustomization/ShowHidden"/>
  </ds:schemaRefs>
</ds:datastoreItem>
</file>

<file path=customXml/itemProps11.xml><?xml version="1.0" encoding="utf-8"?>
<ds:datastoreItem xmlns:ds="http://schemas.openxmlformats.org/officeDocument/2006/customXml" ds:itemID="{1A0118A3-F0D7-446F-B18D-8DEC55CB3A40}">
  <ds:schemaRefs>
    <ds:schemaRef ds:uri="http://schemas.microsoft.com/sharepoint/v3/contenttype/forms"/>
  </ds:schemaRefs>
</ds:datastoreItem>
</file>

<file path=customXml/itemProps12.xml><?xml version="1.0" encoding="utf-8"?>
<ds:datastoreItem xmlns:ds="http://schemas.openxmlformats.org/officeDocument/2006/customXml" ds:itemID="{C1BC01C8-EF69-4920-A162-76E6ED75401E}">
  <ds:schemaRefs/>
</ds:datastoreItem>
</file>

<file path=customXml/itemProps13.xml><?xml version="1.0" encoding="utf-8"?>
<ds:datastoreItem xmlns:ds="http://schemas.openxmlformats.org/officeDocument/2006/customXml" ds:itemID="{AA1BB6D9-8288-44EE-89C7-EB9701FFA818}">
  <ds:schemaRefs>
    <ds:schemaRef ds:uri="http://gemini/pivotcustomization/FormulaBarState"/>
  </ds:schemaRefs>
</ds:datastoreItem>
</file>

<file path=customXml/itemProps14.xml><?xml version="1.0" encoding="utf-8"?>
<ds:datastoreItem xmlns:ds="http://schemas.openxmlformats.org/officeDocument/2006/customXml" ds:itemID="{99312DB4-FA3D-4269-992C-14D45200F6F7}">
  <ds:schemaRefs/>
</ds:datastoreItem>
</file>

<file path=customXml/itemProps15.xml><?xml version="1.0" encoding="utf-8"?>
<ds:datastoreItem xmlns:ds="http://schemas.openxmlformats.org/officeDocument/2006/customXml" ds:itemID="{CCBE1BC9-6C2B-45BC-ACDC-A065FEC0B383}">
  <ds:schemaRefs/>
</ds:datastoreItem>
</file>

<file path=customXml/itemProps16.xml><?xml version="1.0" encoding="utf-8"?>
<ds:datastoreItem xmlns:ds="http://schemas.openxmlformats.org/officeDocument/2006/customXml" ds:itemID="{F2FBCEA2-B2AB-4574-B653-EABE65DE7924}">
  <ds:schemaRefs/>
</ds:datastoreItem>
</file>

<file path=customXml/itemProps17.xml><?xml version="1.0" encoding="utf-8"?>
<ds:datastoreItem xmlns:ds="http://schemas.openxmlformats.org/officeDocument/2006/customXml" ds:itemID="{1783853E-5D12-418D-8344-9DFBC4960298}">
  <ds:schemaRefs>
    <ds:schemaRef ds:uri="http://gemini/pivotcustomization/LinkedTableUpdateMode"/>
  </ds:schemaRefs>
</ds:datastoreItem>
</file>

<file path=customXml/itemProps18.xml><?xml version="1.0" encoding="utf-8"?>
<ds:datastoreItem xmlns:ds="http://schemas.openxmlformats.org/officeDocument/2006/customXml" ds:itemID="{A29B0230-A5B2-48EA-AC14-6C1D548BEB93}">
  <ds:schemaRefs/>
</ds:datastoreItem>
</file>

<file path=customXml/itemProps19.xml><?xml version="1.0" encoding="utf-8"?>
<ds:datastoreItem xmlns:ds="http://schemas.openxmlformats.org/officeDocument/2006/customXml" ds:itemID="{8E62E4E4-591E-4E4E-8967-F1226E03DE55}">
  <ds:schemaRefs/>
</ds:datastoreItem>
</file>

<file path=customXml/itemProps2.xml><?xml version="1.0" encoding="utf-8"?>
<ds:datastoreItem xmlns:ds="http://schemas.openxmlformats.org/officeDocument/2006/customXml" ds:itemID="{F81A4DF0-2FFB-4D5F-9067-24A5BCB73EDD}">
  <ds:schemaRefs/>
</ds:datastoreItem>
</file>

<file path=customXml/itemProps20.xml><?xml version="1.0" encoding="utf-8"?>
<ds:datastoreItem xmlns:ds="http://schemas.openxmlformats.org/officeDocument/2006/customXml" ds:itemID="{BDEB37EA-A39A-4094-B34D-7F50C9F55282}">
  <ds:schemaRefs/>
</ds:datastoreItem>
</file>

<file path=customXml/itemProps21.xml><?xml version="1.0" encoding="utf-8"?>
<ds:datastoreItem xmlns:ds="http://schemas.openxmlformats.org/officeDocument/2006/customXml" ds:itemID="{F2C5847F-1E39-4CBA-AA9A-C71CD35DD7B7}">
  <ds:schemaRefs>
    <ds:schemaRef ds:uri="http://gemini/pivotcustomization/ManualCalcMode"/>
  </ds:schemaRefs>
</ds:datastoreItem>
</file>

<file path=customXml/itemProps22.xml><?xml version="1.0" encoding="utf-8"?>
<ds:datastoreItem xmlns:ds="http://schemas.openxmlformats.org/officeDocument/2006/customXml" ds:itemID="{3CB67B95-A6C4-4810-AD2B-C563E351A3D0}">
  <ds:schemaRefs>
    <ds:schemaRef ds:uri="http://gemini/pivotcustomization/ShowImplicitMeasures"/>
  </ds:schemaRefs>
</ds:datastoreItem>
</file>

<file path=customXml/itemProps23.xml><?xml version="1.0" encoding="utf-8"?>
<ds:datastoreItem xmlns:ds="http://schemas.openxmlformats.org/officeDocument/2006/customXml" ds:itemID="{0DB4892D-6B99-4939-9B03-5F9CF8120475}">
  <ds:schemaRefs/>
</ds:datastoreItem>
</file>

<file path=customXml/itemProps24.xml><?xml version="1.0" encoding="utf-8"?>
<ds:datastoreItem xmlns:ds="http://schemas.openxmlformats.org/officeDocument/2006/customXml" ds:itemID="{AEA7477A-3A85-4D09-BD50-A0C93C7CF46F}">
  <ds:schemaRefs/>
</ds:datastoreItem>
</file>

<file path=customXml/itemProps25.xml><?xml version="1.0" encoding="utf-8"?>
<ds:datastoreItem xmlns:ds="http://schemas.openxmlformats.org/officeDocument/2006/customXml" ds:itemID="{0B89806A-34B4-4D4D-B203-E31D939535C2}">
  <ds:schemaRefs/>
</ds:datastoreItem>
</file>

<file path=customXml/itemProps3.xml><?xml version="1.0" encoding="utf-8"?>
<ds:datastoreItem xmlns:ds="http://schemas.openxmlformats.org/officeDocument/2006/customXml" ds:itemID="{2CC701F1-E446-4687-8820-A6757D819DB6}">
  <ds:schemaRefs>
    <ds:schemaRef ds:uri="http://schemas.microsoft.com/DataMashup"/>
  </ds:schemaRefs>
</ds:datastoreItem>
</file>

<file path=customXml/itemProps4.xml><?xml version="1.0" encoding="utf-8"?>
<ds:datastoreItem xmlns:ds="http://schemas.openxmlformats.org/officeDocument/2006/customXml" ds:itemID="{CCB9DAE9-31D0-4944-B2F0-736901DFDCD9}">
  <ds:schemaRefs>
    <ds:schemaRef ds:uri="http://schemas.microsoft.com/office/2006/metadata/properties"/>
    <ds:schemaRef ds:uri="http://schemas.microsoft.com/office/infopath/2007/PartnerControls"/>
    <ds:schemaRef ds:uri="ca283e0b-db31-4043-a2ef-b80661bf084a"/>
    <ds:schemaRef ds:uri="0304a777-9e20-4efa-89ba-852150dac193"/>
  </ds:schemaRefs>
</ds:datastoreItem>
</file>

<file path=customXml/itemProps5.xml><?xml version="1.0" encoding="utf-8"?>
<ds:datastoreItem xmlns:ds="http://schemas.openxmlformats.org/officeDocument/2006/customXml" ds:itemID="{B4974FD0-431F-439B-8D6F-99BF3E88F69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304a777-9e20-4efa-89ba-852150dac193"/>
    <ds:schemaRef ds:uri="a8a9630b-75d6-4764-bb6e-6771892ef157"/>
    <ds:schemaRef ds:uri="ca283e0b-db31-4043-a2ef-b80661bf084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6.xml><?xml version="1.0" encoding="utf-8"?>
<ds:datastoreItem xmlns:ds="http://schemas.openxmlformats.org/officeDocument/2006/customXml" ds:itemID="{2A62DA7D-DA1D-4CC6-8C18-2556FD3BA2EC}">
  <ds:schemaRefs/>
</ds:datastoreItem>
</file>

<file path=customXml/itemProps7.xml><?xml version="1.0" encoding="utf-8"?>
<ds:datastoreItem xmlns:ds="http://schemas.openxmlformats.org/officeDocument/2006/customXml" ds:itemID="{FCDB1695-6711-4AE2-96A4-67CFBDE5025D}">
  <ds:schemaRefs/>
</ds:datastoreItem>
</file>

<file path=customXml/itemProps8.xml><?xml version="1.0" encoding="utf-8"?>
<ds:datastoreItem xmlns:ds="http://schemas.openxmlformats.org/officeDocument/2006/customXml" ds:itemID="{C2FBC8D7-4073-483E-8EAB-7EF2CC9B3664}">
  <ds:schemaRefs/>
</ds:datastoreItem>
</file>

<file path=customXml/itemProps9.xml><?xml version="1.0" encoding="utf-8"?>
<ds:datastoreItem xmlns:ds="http://schemas.openxmlformats.org/officeDocument/2006/customXml" ds:itemID="{06EB7A84-1F28-41EC-A712-1679CD4FCA6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Instructions</vt:lpstr>
      <vt:lpstr>Prevalence</vt:lpstr>
      <vt:lpstr>Burden</vt:lpstr>
      <vt:lpstr>Amplitude</vt:lpstr>
      <vt:lpstr>ICF Calculator</vt:lpstr>
      <vt:lpstr>Calculations</vt:lpstr>
    </vt:vector>
  </TitlesOfParts>
  <Manager/>
  <Company>UNICEF</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UNICEF</dc:creator>
  <cp:keywords/>
  <dc:description/>
  <cp:lastModifiedBy>Robert Johnston</cp:lastModifiedBy>
  <cp:revision/>
  <dcterms:created xsi:type="dcterms:W3CDTF">2013-11-27T11:04:42Z</dcterms:created>
  <dcterms:modified xsi:type="dcterms:W3CDTF">2024-12-06T15:56:34Z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0x010100128EECD3A5547847935DE716913AE577</vt:lpwstr>
  </property>
  <property fmtid="{D5CDD505-2E9C-101B-9397-08002B2CF9AE}" pid="3" name="MediaServiceImageTags">
    <vt:lpwstr/>
  </property>
</Properties>
</file>