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2433" documentId="8_{DF4370CC-7932-4964-BB0A-6BFB427FD362}" xr6:coauthVersionLast="47" xr6:coauthVersionMax="47" xr10:uidLastSave="{716C7420-08BD-426F-A759-BB01B10DA54F}"/>
  <bookViews>
    <workbookView xWindow="-24045" yWindow="-21720" windowWidth="38640" windowHeight="21240" activeTab="6" xr2:uid="{00000000-000D-0000-FFFF-FFFF00000000}"/>
  </bookViews>
  <sheets>
    <sheet name="Instructions" sheetId="7" r:id="rId1"/>
    <sheet name="Prevalence" sheetId="6" r:id="rId2"/>
    <sheet name="Admissions" sheetId="22" r:id="rId3"/>
    <sheet name="Burden" sheetId="18" r:id="rId4"/>
    <sheet name="Amplitude" sheetId="19" r:id="rId5"/>
    <sheet name="ICF Calculator" sheetId="21" r:id="rId6"/>
    <sheet name="Calculations" sheetId="20" r:id="rId7"/>
  </sheets>
  <definedNames>
    <definedName name="_xlnm._FilterDatabase" localSheetId="6" hidden="1">Calculations!$E$149:$Q$249</definedName>
    <definedName name="_xlcn.WorksheetConnection_CalculationsE371Q4701" hidden="1">Calculations!$E$371:$Q$470</definedName>
    <definedName name="_xlcn.WorksheetConnection_CalculationsE481R5801" hidden="1">Calculations!$E$481:$R$580</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603" r:id="rId8"/>
    <pivotCache cacheId="606" r:id="rId9"/>
    <pivotCache cacheId="609" r:id="rId10"/>
    <pivotCache cacheId="612" r:id="rId11"/>
  </pivotCaches>
  <extLst>
    <ext xmlns:x14="http://schemas.microsoft.com/office/spreadsheetml/2009/9/main" uri="{876F7934-8845-4945-9796-88D515C7AA90}">
      <x14:pivotCaches>
        <pivotCache cacheId="52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Range 1" name="b0to5" connection="WorksheetConnection_Calculations!$E$481:$R$580"/>
          <x15:modelTable id="Range" name="p0to5" connection="WorksheetConnection_Calculations!$E$371:$Q$470"/>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2" l="1"/>
  <c r="N9" i="22"/>
  <c r="M9" i="22"/>
  <c r="L9" i="22"/>
  <c r="K9" i="22"/>
  <c r="J9" i="22"/>
  <c r="I9" i="22"/>
  <c r="H9" i="22"/>
  <c r="G9" i="22"/>
  <c r="F9" i="22"/>
  <c r="E9" i="22"/>
  <c r="D9" i="22"/>
  <c r="P9" i="22"/>
  <c r="B11" i="22"/>
  <c r="C11"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C10" i="22"/>
  <c r="B10" i="22"/>
  <c r="C9" i="22"/>
  <c r="B9" i="22"/>
  <c r="K12" i="21"/>
  <c r="X218" i="20"/>
  <c r="X219" i="20"/>
  <c r="X220" i="20"/>
  <c r="X221" i="20"/>
  <c r="X222" i="20"/>
  <c r="X223" i="20"/>
  <c r="X224" i="20"/>
  <c r="X225" i="20"/>
  <c r="X226" i="20"/>
  <c r="X227" i="20"/>
  <c r="X228" i="20"/>
  <c r="X217" i="20"/>
  <c r="X175" i="20"/>
  <c r="X176" i="20"/>
  <c r="X177" i="20"/>
  <c r="X178" i="20"/>
  <c r="X179" i="20"/>
  <c r="X180" i="20"/>
  <c r="X181" i="20"/>
  <c r="X182" i="20"/>
  <c r="X183" i="20"/>
  <c r="X184" i="20"/>
  <c r="X185" i="20"/>
  <c r="X174" i="20"/>
  <c r="D21" i="21"/>
  <c r="D24" i="21"/>
  <c r="D33" i="21"/>
  <c r="D36" i="21"/>
  <c r="D45" i="21"/>
  <c r="D48" i="21"/>
  <c r="D57" i="21"/>
  <c r="D60" i="21"/>
  <c r="D69" i="21"/>
  <c r="D72" i="21"/>
  <c r="D81" i="21"/>
  <c r="D84" i="21"/>
  <c r="D93" i="21"/>
  <c r="D96" i="21"/>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Q65" i="20"/>
  <c r="D7" i="20"/>
  <c r="D483" i="20" s="1"/>
  <c r="D8" i="20"/>
  <c r="D484" i="20" s="1"/>
  <c r="D9" i="20"/>
  <c r="D485" i="20" s="1"/>
  <c r="D10" i="20"/>
  <c r="D486" i="20" s="1"/>
  <c r="D11" i="20"/>
  <c r="D487" i="20" s="1"/>
  <c r="D12" i="20"/>
  <c r="D488" i="20" s="1"/>
  <c r="D13" i="20"/>
  <c r="D489" i="20" s="1"/>
  <c r="D14" i="20"/>
  <c r="D490" i="20" s="1"/>
  <c r="D15" i="20"/>
  <c r="D491" i="20" s="1"/>
  <c r="D16" i="20"/>
  <c r="D30" i="21" s="1"/>
  <c r="D17" i="20"/>
  <c r="D493" i="20" s="1"/>
  <c r="D18" i="20"/>
  <c r="D32" i="21" s="1"/>
  <c r="D19" i="20"/>
  <c r="D495" i="20" s="1"/>
  <c r="D20" i="20"/>
  <c r="D496" i="20" s="1"/>
  <c r="D21" i="20"/>
  <c r="D497" i="20" s="1"/>
  <c r="D22" i="20"/>
  <c r="D498" i="20" s="1"/>
  <c r="D23" i="20"/>
  <c r="D499" i="20" s="1"/>
  <c r="D24" i="20"/>
  <c r="D500" i="20" s="1"/>
  <c r="D25" i="20"/>
  <c r="D501" i="20" s="1"/>
  <c r="D26" i="20"/>
  <c r="D40" i="21" s="1"/>
  <c r="D27" i="20"/>
  <c r="D41" i="21" s="1"/>
  <c r="D28" i="20"/>
  <c r="D42" i="21" s="1"/>
  <c r="D29" i="20"/>
  <c r="D43" i="21" s="1"/>
  <c r="D30" i="20"/>
  <c r="D44" i="21" s="1"/>
  <c r="D31" i="20"/>
  <c r="D507" i="20" s="1"/>
  <c r="D32" i="20"/>
  <c r="D46" i="21" s="1"/>
  <c r="D33" i="20"/>
  <c r="D509" i="20" s="1"/>
  <c r="D34" i="20"/>
  <c r="D510" i="20" s="1"/>
  <c r="D35" i="20"/>
  <c r="D511" i="20" s="1"/>
  <c r="D36" i="20"/>
  <c r="D512" i="20" s="1"/>
  <c r="D37" i="20"/>
  <c r="D513" i="20" s="1"/>
  <c r="D38" i="20"/>
  <c r="D514" i="20" s="1"/>
  <c r="D39" i="20"/>
  <c r="D515" i="20" s="1"/>
  <c r="D40" i="20"/>
  <c r="D54" i="21" s="1"/>
  <c r="D41" i="20"/>
  <c r="D55" i="21" s="1"/>
  <c r="D42" i="20"/>
  <c r="D56" i="21" s="1"/>
  <c r="D43" i="20"/>
  <c r="D519" i="20" s="1"/>
  <c r="D44" i="20"/>
  <c r="D520" i="20" s="1"/>
  <c r="D45" i="20"/>
  <c r="D521" i="20" s="1"/>
  <c r="D46" i="20"/>
  <c r="D522" i="20" s="1"/>
  <c r="D47" i="20"/>
  <c r="D523" i="20" s="1"/>
  <c r="D48" i="20"/>
  <c r="D524" i="20" s="1"/>
  <c r="D49" i="20"/>
  <c r="D525" i="20" s="1"/>
  <c r="D50" i="20"/>
  <c r="D526" i="20" s="1"/>
  <c r="D51" i="20"/>
  <c r="D527" i="20" s="1"/>
  <c r="D52" i="20"/>
  <c r="D66" i="21" s="1"/>
  <c r="D53" i="20"/>
  <c r="D529" i="20" s="1"/>
  <c r="D54" i="20"/>
  <c r="D68" i="21" s="1"/>
  <c r="D55" i="20"/>
  <c r="D531" i="20" s="1"/>
  <c r="D56" i="20"/>
  <c r="D532" i="20" s="1"/>
  <c r="D57" i="20"/>
  <c r="D533" i="20" s="1"/>
  <c r="D58" i="20"/>
  <c r="D534" i="20" s="1"/>
  <c r="D59" i="20"/>
  <c r="D535" i="20" s="1"/>
  <c r="D60" i="20"/>
  <c r="D536" i="20" s="1"/>
  <c r="D61" i="20"/>
  <c r="D537" i="20" s="1"/>
  <c r="D62" i="20"/>
  <c r="D76" i="21" s="1"/>
  <c r="D63" i="20"/>
  <c r="D77" i="21" s="1"/>
  <c r="D64" i="20"/>
  <c r="D78" i="21" s="1"/>
  <c r="D65" i="20"/>
  <c r="D79" i="21" s="1"/>
  <c r="D66" i="20"/>
  <c r="D80" i="21" s="1"/>
  <c r="D67" i="20"/>
  <c r="D543" i="20" s="1"/>
  <c r="D68" i="20"/>
  <c r="D82" i="21" s="1"/>
  <c r="D69" i="20"/>
  <c r="D545" i="20" s="1"/>
  <c r="D70" i="20"/>
  <c r="D546" i="20" s="1"/>
  <c r="D71" i="20"/>
  <c r="D547" i="20" s="1"/>
  <c r="D72" i="20"/>
  <c r="D548" i="20" s="1"/>
  <c r="D73" i="20"/>
  <c r="D549" i="20" s="1"/>
  <c r="D74" i="20"/>
  <c r="D550" i="20" s="1"/>
  <c r="D75" i="20"/>
  <c r="D551" i="20" s="1"/>
  <c r="D76" i="20"/>
  <c r="D90" i="21" s="1"/>
  <c r="D77" i="20"/>
  <c r="D91" i="21" s="1"/>
  <c r="D78" i="20"/>
  <c r="D92" i="21" s="1"/>
  <c r="D79" i="20"/>
  <c r="D555" i="20" s="1"/>
  <c r="D80" i="20"/>
  <c r="D556" i="20" s="1"/>
  <c r="D81" i="20"/>
  <c r="D557" i="20" s="1"/>
  <c r="D82" i="20"/>
  <c r="D558" i="20" s="1"/>
  <c r="D83" i="20"/>
  <c r="D559" i="20" s="1"/>
  <c r="D84" i="20"/>
  <c r="D560" i="20" s="1"/>
  <c r="D85" i="20"/>
  <c r="D561" i="20" s="1"/>
  <c r="D86" i="20"/>
  <c r="D562" i="20" s="1"/>
  <c r="D87" i="20"/>
  <c r="D563" i="20" s="1"/>
  <c r="D88" i="20"/>
  <c r="D89" i="20"/>
  <c r="D565" i="20" s="1"/>
  <c r="D90" i="20"/>
  <c r="D91" i="20"/>
  <c r="D567" i="20" s="1"/>
  <c r="D92" i="20"/>
  <c r="D568" i="20" s="1"/>
  <c r="D93" i="20"/>
  <c r="D569" i="20" s="1"/>
  <c r="D94" i="20"/>
  <c r="D570" i="20" s="1"/>
  <c r="D95" i="20"/>
  <c r="D571" i="20" s="1"/>
  <c r="D96" i="20"/>
  <c r="D572" i="20" s="1"/>
  <c r="D97" i="20"/>
  <c r="D573" i="20" s="1"/>
  <c r="D98" i="20"/>
  <c r="D574" i="20" s="1"/>
  <c r="D99" i="20"/>
  <c r="D100" i="20"/>
  <c r="D101" i="20"/>
  <c r="D102" i="20"/>
  <c r="D103" i="20"/>
  <c r="D579" i="20" s="1"/>
  <c r="D104" i="20"/>
  <c r="D105" i="20"/>
  <c r="D5" i="20"/>
  <c r="D19" i="21" s="1"/>
  <c r="D6" i="20"/>
  <c r="D482" i="20" s="1"/>
  <c r="D492" i="20"/>
  <c r="D494" i="20"/>
  <c r="D503" i="20"/>
  <c r="D504" i="20"/>
  <c r="D505" i="20"/>
  <c r="D506" i="20"/>
  <c r="D516" i="20"/>
  <c r="D517" i="20"/>
  <c r="D518" i="20"/>
  <c r="D528" i="20"/>
  <c r="D530" i="20"/>
  <c r="D539" i="20"/>
  <c r="D540" i="20"/>
  <c r="D541" i="20"/>
  <c r="D542" i="20"/>
  <c r="D552" i="20"/>
  <c r="D553" i="20"/>
  <c r="D554" i="20"/>
  <c r="D564" i="20"/>
  <c r="D566" i="20"/>
  <c r="D575" i="20"/>
  <c r="D576" i="20"/>
  <c r="D577" i="20"/>
  <c r="D578" i="20"/>
  <c r="D580" i="20"/>
  <c r="P118"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Q7" i="20" s="1"/>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Q6" i="20" s="1"/>
  <c r="R8" i="20"/>
  <c r="Q8" i="20" s="1"/>
  <c r="R9" i="20"/>
  <c r="Q9" i="20" s="1"/>
  <c r="R10" i="20"/>
  <c r="Q10" i="20" s="1"/>
  <c r="R11" i="20"/>
  <c r="Q11" i="20" s="1"/>
  <c r="R12" i="20"/>
  <c r="Q12" i="20" s="1"/>
  <c r="R13" i="20"/>
  <c r="Q13" i="20" s="1"/>
  <c r="R14" i="20"/>
  <c r="Q14" i="20" s="1"/>
  <c r="R15" i="20"/>
  <c r="Q15" i="20" s="1"/>
  <c r="R16" i="20"/>
  <c r="Q16" i="20" s="1"/>
  <c r="R17" i="20"/>
  <c r="Q17" i="20" s="1"/>
  <c r="R18" i="20"/>
  <c r="Q18" i="20" s="1"/>
  <c r="R19" i="20"/>
  <c r="Q19" i="20" s="1"/>
  <c r="R20" i="20"/>
  <c r="Q20" i="20" s="1"/>
  <c r="R21" i="20"/>
  <c r="Q21" i="20" s="1"/>
  <c r="R22" i="20"/>
  <c r="Q22" i="20" s="1"/>
  <c r="R23" i="20"/>
  <c r="Q23" i="20" s="1"/>
  <c r="R24" i="20"/>
  <c r="Q24" i="20" s="1"/>
  <c r="R25" i="20"/>
  <c r="Q25" i="20" s="1"/>
  <c r="R26" i="20"/>
  <c r="Q26" i="20" s="1"/>
  <c r="R27" i="20"/>
  <c r="Q27" i="20" s="1"/>
  <c r="R28" i="20"/>
  <c r="Q28" i="20" s="1"/>
  <c r="R29" i="20"/>
  <c r="Q29" i="20" s="1"/>
  <c r="R30" i="20"/>
  <c r="Q30" i="20" s="1"/>
  <c r="R31" i="20"/>
  <c r="Q31" i="20" s="1"/>
  <c r="R32" i="20"/>
  <c r="Q32" i="20" s="1"/>
  <c r="R33" i="20"/>
  <c r="Q33" i="20" s="1"/>
  <c r="R34" i="20"/>
  <c r="Q34" i="20" s="1"/>
  <c r="R35" i="20"/>
  <c r="Q35" i="20" s="1"/>
  <c r="R36" i="20"/>
  <c r="Q36" i="20" s="1"/>
  <c r="R37" i="20"/>
  <c r="Q37" i="20" s="1"/>
  <c r="R38" i="20"/>
  <c r="Q38" i="20" s="1"/>
  <c r="R39" i="20"/>
  <c r="R40" i="20"/>
  <c r="R41" i="20"/>
  <c r="Q41" i="20" s="1"/>
  <c r="R42" i="20"/>
  <c r="Q42" i="20" s="1"/>
  <c r="R43" i="20"/>
  <c r="R44" i="20"/>
  <c r="R45" i="20"/>
  <c r="Q45" i="20" s="1"/>
  <c r="R46" i="20"/>
  <c r="Q46" i="20" s="1"/>
  <c r="R47" i="20"/>
  <c r="R48" i="20"/>
  <c r="R49" i="20"/>
  <c r="Q49" i="20" s="1"/>
  <c r="R50" i="20"/>
  <c r="Q50" i="20" s="1"/>
  <c r="R51" i="20"/>
  <c r="R52" i="20"/>
  <c r="R53" i="20"/>
  <c r="Q53" i="20" s="1"/>
  <c r="R54" i="20"/>
  <c r="Q54" i="20" s="1"/>
  <c r="R55" i="20"/>
  <c r="R56" i="20"/>
  <c r="R57" i="20"/>
  <c r="Q57" i="20" s="1"/>
  <c r="R58" i="20"/>
  <c r="Q58" i="20" s="1"/>
  <c r="R59" i="20"/>
  <c r="R60" i="20"/>
  <c r="R61" i="20"/>
  <c r="Q61" i="20" s="1"/>
  <c r="R62" i="20"/>
  <c r="Q62" i="20" s="1"/>
  <c r="R63" i="20"/>
  <c r="R64" i="20"/>
  <c r="R65" i="20"/>
  <c r="R66" i="20"/>
  <c r="Q66" i="20" s="1"/>
  <c r="R67" i="20"/>
  <c r="R68" i="20"/>
  <c r="R69" i="20"/>
  <c r="Q69" i="20" s="1"/>
  <c r="R70" i="20"/>
  <c r="Q70" i="20" s="1"/>
  <c r="R71" i="20"/>
  <c r="R72" i="20"/>
  <c r="R73" i="20"/>
  <c r="Q73" i="20" s="1"/>
  <c r="R74" i="20"/>
  <c r="Q74" i="20" s="1"/>
  <c r="R75" i="20"/>
  <c r="R76" i="20"/>
  <c r="R77" i="20"/>
  <c r="Q77" i="20" s="1"/>
  <c r="R78" i="20"/>
  <c r="Q78" i="20" s="1"/>
  <c r="R79" i="20"/>
  <c r="R80" i="20"/>
  <c r="R81" i="20"/>
  <c r="Q81" i="20" s="1"/>
  <c r="R82" i="20"/>
  <c r="Q82" i="20" s="1"/>
  <c r="R83" i="20"/>
  <c r="R84" i="20"/>
  <c r="R85" i="20"/>
  <c r="Q85" i="20" s="1"/>
  <c r="R86" i="20"/>
  <c r="Q86" i="20" s="1"/>
  <c r="R87" i="20"/>
  <c r="R88" i="20"/>
  <c r="R89" i="20"/>
  <c r="Q89" i="20" s="1"/>
  <c r="R90" i="20"/>
  <c r="Q90" i="20" s="1"/>
  <c r="R91" i="20"/>
  <c r="R92" i="20"/>
  <c r="R93" i="20"/>
  <c r="Q93" i="20" s="1"/>
  <c r="R94" i="20"/>
  <c r="Q94" i="20" s="1"/>
  <c r="R95" i="20"/>
  <c r="R96" i="20"/>
  <c r="R97" i="20"/>
  <c r="Q97" i="20" s="1"/>
  <c r="R98" i="20"/>
  <c r="Q98" i="20" s="1"/>
  <c r="R99" i="20"/>
  <c r="R100" i="20"/>
  <c r="R101" i="20"/>
  <c r="Q101" i="20" s="1"/>
  <c r="R102" i="20"/>
  <c r="Q102" i="20" s="1"/>
  <c r="R103" i="20"/>
  <c r="R104" i="20"/>
  <c r="R105" i="20"/>
  <c r="Q105" i="20" s="1"/>
  <c r="R5" i="20"/>
  <c r="Q5" i="20" s="1"/>
  <c r="L19" i="21" l="1"/>
  <c r="L12" i="21" s="1"/>
  <c r="J12" i="21"/>
  <c r="Q96" i="20"/>
  <c r="Q84" i="20"/>
  <c r="Q72" i="20"/>
  <c r="Q60" i="20"/>
  <c r="Q48" i="20"/>
  <c r="D544" i="20"/>
  <c r="D95" i="21"/>
  <c r="D83" i="21"/>
  <c r="D71" i="21"/>
  <c r="D59" i="21"/>
  <c r="D47" i="21"/>
  <c r="D35" i="21"/>
  <c r="D23" i="21"/>
  <c r="Q95" i="20"/>
  <c r="Q83" i="20"/>
  <c r="Q71" i="20"/>
  <c r="Q59" i="20"/>
  <c r="Q47" i="20"/>
  <c r="Q100" i="20"/>
  <c r="Q88" i="20"/>
  <c r="Q76" i="20"/>
  <c r="Q64" i="20"/>
  <c r="Q52" i="20"/>
  <c r="Q40" i="20"/>
  <c r="D508" i="20"/>
  <c r="D94" i="21"/>
  <c r="D70" i="21"/>
  <c r="D58" i="21"/>
  <c r="D34" i="21"/>
  <c r="D22" i="21"/>
  <c r="Q43" i="20"/>
  <c r="D20" i="21"/>
  <c r="L20" i="21" s="1"/>
  <c r="Q91" i="20"/>
  <c r="Q80" i="20"/>
  <c r="Q44" i="20"/>
  <c r="D67" i="21"/>
  <c r="D31" i="21"/>
  <c r="Q55" i="20"/>
  <c r="Q68" i="20"/>
  <c r="D538" i="20"/>
  <c r="Q79" i="20"/>
  <c r="Q92" i="20"/>
  <c r="Q56" i="20"/>
  <c r="D502"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47" i="20"/>
  <c r="H147" i="20"/>
  <c r="I147" i="20"/>
  <c r="J147" i="20"/>
  <c r="K147" i="20"/>
  <c r="L147" i="20"/>
  <c r="M147" i="20"/>
  <c r="N147" i="20"/>
  <c r="O147" i="20"/>
  <c r="P147" i="20"/>
  <c r="Q147" i="20"/>
  <c r="F147" i="20"/>
  <c r="Q118" i="20"/>
  <c r="O35" i="6" s="1"/>
  <c r="Q114" i="20"/>
  <c r="Q113" i="20"/>
  <c r="F29" i="18"/>
  <c r="F28" i="18"/>
  <c r="F27" i="18"/>
  <c r="F25" i="18"/>
  <c r="F24" i="18"/>
  <c r="F26" i="18" s="1"/>
  <c r="F22" i="18"/>
  <c r="F21" i="18"/>
  <c r="F23" i="18" s="1"/>
  <c r="F20" i="18"/>
  <c r="F19" i="18"/>
  <c r="F18" i="18"/>
  <c r="F17" i="18"/>
  <c r="O34" i="6"/>
  <c r="O31" i="6"/>
  <c r="O30" i="6"/>
  <c r="O29" i="6"/>
  <c r="O28" i="6"/>
  <c r="O27" i="6"/>
  <c r="G16" i="21" s="1"/>
  <c r="C45" i="20"/>
  <c r="E189" i="20" s="1"/>
  <c r="E411" i="20" s="1"/>
  <c r="C46" i="20"/>
  <c r="E190" i="20" s="1"/>
  <c r="E412" i="20" s="1"/>
  <c r="C47" i="20"/>
  <c r="E191" i="20" s="1"/>
  <c r="E413" i="20" s="1"/>
  <c r="C48" i="20"/>
  <c r="E192" i="20" s="1"/>
  <c r="E414" i="20" s="1"/>
  <c r="C49" i="20"/>
  <c r="E193" i="20" s="1"/>
  <c r="E415" i="20" s="1"/>
  <c r="C50" i="20"/>
  <c r="E194" i="20" s="1"/>
  <c r="E416" i="20" s="1"/>
  <c r="C51" i="20"/>
  <c r="E195" i="20" s="1"/>
  <c r="E417" i="20" s="1"/>
  <c r="C52" i="20"/>
  <c r="E196" i="20" s="1"/>
  <c r="E418" i="20" s="1"/>
  <c r="C53" i="20"/>
  <c r="E197" i="20" s="1"/>
  <c r="E419" i="20" s="1"/>
  <c r="C54" i="20"/>
  <c r="E198" i="20" s="1"/>
  <c r="E420" i="20" s="1"/>
  <c r="C55" i="20"/>
  <c r="E199" i="20" s="1"/>
  <c r="E421" i="20" s="1"/>
  <c r="C56" i="20"/>
  <c r="E200" i="20" s="1"/>
  <c r="E422" i="20" s="1"/>
  <c r="C57" i="20"/>
  <c r="E201" i="20" s="1"/>
  <c r="E423" i="20" s="1"/>
  <c r="C58" i="20"/>
  <c r="E202" i="20" s="1"/>
  <c r="E424" i="20" s="1"/>
  <c r="C59" i="20"/>
  <c r="E203" i="20" s="1"/>
  <c r="E425" i="20" s="1"/>
  <c r="C60" i="20"/>
  <c r="E204" i="20" s="1"/>
  <c r="E426" i="20" s="1"/>
  <c r="C61" i="20"/>
  <c r="E205" i="20" s="1"/>
  <c r="E427" i="20" s="1"/>
  <c r="C62" i="20"/>
  <c r="E206" i="20" s="1"/>
  <c r="E428" i="20" s="1"/>
  <c r="C63" i="20"/>
  <c r="E207" i="20" s="1"/>
  <c r="E429" i="20" s="1"/>
  <c r="C64" i="20"/>
  <c r="E208" i="20" s="1"/>
  <c r="E430" i="20" s="1"/>
  <c r="C65" i="20"/>
  <c r="E209" i="20" s="1"/>
  <c r="E431" i="20" s="1"/>
  <c r="C66" i="20"/>
  <c r="E210" i="20" s="1"/>
  <c r="E432" i="20" s="1"/>
  <c r="C67" i="20"/>
  <c r="E211" i="20" s="1"/>
  <c r="E433" i="20" s="1"/>
  <c r="C68" i="20"/>
  <c r="E212" i="20" s="1"/>
  <c r="E434" i="20" s="1"/>
  <c r="C69" i="20"/>
  <c r="E213" i="20" s="1"/>
  <c r="E435" i="20" s="1"/>
  <c r="C70" i="20"/>
  <c r="E214" i="20" s="1"/>
  <c r="E436" i="20" s="1"/>
  <c r="C71" i="20"/>
  <c r="E215" i="20" s="1"/>
  <c r="E437" i="20" s="1"/>
  <c r="C72" i="20"/>
  <c r="E216" i="20" s="1"/>
  <c r="E438" i="20" s="1"/>
  <c r="C73" i="20"/>
  <c r="E217" i="20" s="1"/>
  <c r="E439" i="20" s="1"/>
  <c r="C74" i="20"/>
  <c r="E218" i="20" s="1"/>
  <c r="E440" i="20" s="1"/>
  <c r="C75" i="20"/>
  <c r="E219" i="20" s="1"/>
  <c r="E441" i="20" s="1"/>
  <c r="C76" i="20"/>
  <c r="E220" i="20" s="1"/>
  <c r="E442" i="20" s="1"/>
  <c r="C77" i="20"/>
  <c r="E221" i="20" s="1"/>
  <c r="E443" i="20" s="1"/>
  <c r="C78" i="20"/>
  <c r="E222" i="20" s="1"/>
  <c r="E444" i="20" s="1"/>
  <c r="C79" i="20"/>
  <c r="E223" i="20" s="1"/>
  <c r="E445" i="20" s="1"/>
  <c r="C80" i="20"/>
  <c r="E224" i="20" s="1"/>
  <c r="E446" i="20" s="1"/>
  <c r="C81" i="20"/>
  <c r="E225" i="20" s="1"/>
  <c r="E447" i="20" s="1"/>
  <c r="C82" i="20"/>
  <c r="E226" i="20" s="1"/>
  <c r="E448" i="20" s="1"/>
  <c r="C83" i="20"/>
  <c r="E227" i="20" s="1"/>
  <c r="E449" i="20" s="1"/>
  <c r="C84" i="20"/>
  <c r="E228" i="20" s="1"/>
  <c r="E450" i="20" s="1"/>
  <c r="C85" i="20"/>
  <c r="E229" i="20" s="1"/>
  <c r="E451" i="20" s="1"/>
  <c r="C86" i="20"/>
  <c r="E230" i="20" s="1"/>
  <c r="E452" i="20" s="1"/>
  <c r="C87" i="20"/>
  <c r="E231" i="20" s="1"/>
  <c r="E453" i="20" s="1"/>
  <c r="C88" i="20"/>
  <c r="E232" i="20" s="1"/>
  <c r="E454" i="20" s="1"/>
  <c r="C89" i="20"/>
  <c r="E233" i="20" s="1"/>
  <c r="E455" i="20" s="1"/>
  <c r="C90" i="20"/>
  <c r="E234" i="20" s="1"/>
  <c r="E456" i="20" s="1"/>
  <c r="C91" i="20"/>
  <c r="E235" i="20" s="1"/>
  <c r="E457" i="20" s="1"/>
  <c r="C92" i="20"/>
  <c r="E236" i="20" s="1"/>
  <c r="E458" i="20" s="1"/>
  <c r="C93" i="20"/>
  <c r="E237" i="20" s="1"/>
  <c r="E459" i="20" s="1"/>
  <c r="C94" i="20"/>
  <c r="E238" i="20" s="1"/>
  <c r="E460" i="20" s="1"/>
  <c r="C95" i="20"/>
  <c r="E239" i="20" s="1"/>
  <c r="E461" i="20" s="1"/>
  <c r="C96" i="20"/>
  <c r="E240" i="20" s="1"/>
  <c r="E462" i="20" s="1"/>
  <c r="C97" i="20"/>
  <c r="E241" i="20" s="1"/>
  <c r="E463" i="20" s="1"/>
  <c r="C98" i="20"/>
  <c r="E242" i="20" s="1"/>
  <c r="E464" i="20" s="1"/>
  <c r="C99" i="20"/>
  <c r="E243" i="20" s="1"/>
  <c r="E465" i="20" s="1"/>
  <c r="C100" i="20"/>
  <c r="E244" i="20" s="1"/>
  <c r="E466" i="20" s="1"/>
  <c r="C101" i="20"/>
  <c r="E245" i="20" s="1"/>
  <c r="E467" i="20" s="1"/>
  <c r="C102" i="20"/>
  <c r="E246" i="20" s="1"/>
  <c r="E468" i="20" s="1"/>
  <c r="C103" i="20"/>
  <c r="E247" i="20" s="1"/>
  <c r="E469" i="20" s="1"/>
  <c r="C104" i="20"/>
  <c r="E248" i="20" s="1"/>
  <c r="E470" i="20" s="1"/>
  <c r="C105" i="20"/>
  <c r="C6" i="20"/>
  <c r="E150" i="20" s="1"/>
  <c r="C7" i="20"/>
  <c r="E151" i="20" s="1"/>
  <c r="E373" i="20" s="1"/>
  <c r="C8" i="20"/>
  <c r="E152" i="20" s="1"/>
  <c r="E374" i="20" s="1"/>
  <c r="C9" i="20"/>
  <c r="E153" i="20" s="1"/>
  <c r="E375" i="20" s="1"/>
  <c r="C10" i="20"/>
  <c r="E154" i="20" s="1"/>
  <c r="E376" i="20" s="1"/>
  <c r="C11" i="20"/>
  <c r="E155" i="20" s="1"/>
  <c r="E377" i="20" s="1"/>
  <c r="C12" i="20"/>
  <c r="E156" i="20" s="1"/>
  <c r="E378" i="20" s="1"/>
  <c r="C13" i="20"/>
  <c r="E157" i="20" s="1"/>
  <c r="E379" i="20" s="1"/>
  <c r="C14" i="20"/>
  <c r="E158" i="20" s="1"/>
  <c r="E380" i="20" s="1"/>
  <c r="C15" i="20"/>
  <c r="E159" i="20" s="1"/>
  <c r="E381" i="20" s="1"/>
  <c r="C16" i="20"/>
  <c r="E160" i="20" s="1"/>
  <c r="E382" i="20" s="1"/>
  <c r="C17" i="20"/>
  <c r="E161" i="20" s="1"/>
  <c r="E383" i="20" s="1"/>
  <c r="C18" i="20"/>
  <c r="E162" i="20" s="1"/>
  <c r="E384" i="20" s="1"/>
  <c r="C19" i="20"/>
  <c r="E163" i="20" s="1"/>
  <c r="E385" i="20" s="1"/>
  <c r="C20" i="20"/>
  <c r="E164" i="20" s="1"/>
  <c r="E386" i="20" s="1"/>
  <c r="C21" i="20"/>
  <c r="E165" i="20" s="1"/>
  <c r="E387" i="20" s="1"/>
  <c r="C22" i="20"/>
  <c r="E166" i="20" s="1"/>
  <c r="E388" i="20" s="1"/>
  <c r="C23" i="20"/>
  <c r="E167" i="20" s="1"/>
  <c r="E389" i="20" s="1"/>
  <c r="C24" i="20"/>
  <c r="E168" i="20" s="1"/>
  <c r="E390" i="20" s="1"/>
  <c r="C25" i="20"/>
  <c r="E169" i="20" s="1"/>
  <c r="E391" i="20" s="1"/>
  <c r="C26" i="20"/>
  <c r="E170" i="20" s="1"/>
  <c r="E392" i="20" s="1"/>
  <c r="C27" i="20"/>
  <c r="E171" i="20" s="1"/>
  <c r="E393" i="20" s="1"/>
  <c r="C28" i="20"/>
  <c r="E172" i="20" s="1"/>
  <c r="E394" i="20" s="1"/>
  <c r="C29" i="20"/>
  <c r="E173" i="20" s="1"/>
  <c r="E395" i="20" s="1"/>
  <c r="C30" i="20"/>
  <c r="E174" i="20" s="1"/>
  <c r="E396" i="20" s="1"/>
  <c r="C31" i="20"/>
  <c r="E175" i="20" s="1"/>
  <c r="E397" i="20" s="1"/>
  <c r="C32" i="20"/>
  <c r="E176" i="20" s="1"/>
  <c r="E398" i="20" s="1"/>
  <c r="C33" i="20"/>
  <c r="E177" i="20" s="1"/>
  <c r="E399" i="20" s="1"/>
  <c r="C34" i="20"/>
  <c r="E178" i="20" s="1"/>
  <c r="E400" i="20" s="1"/>
  <c r="C35" i="20"/>
  <c r="E179" i="20" s="1"/>
  <c r="E401" i="20" s="1"/>
  <c r="C36" i="20"/>
  <c r="E180" i="20" s="1"/>
  <c r="E402" i="20" s="1"/>
  <c r="C37" i="20"/>
  <c r="E181" i="20" s="1"/>
  <c r="E403" i="20" s="1"/>
  <c r="C38" i="20"/>
  <c r="E182" i="20" s="1"/>
  <c r="E404" i="20" s="1"/>
  <c r="C39" i="20"/>
  <c r="E183" i="20" s="1"/>
  <c r="E405" i="20" s="1"/>
  <c r="C40" i="20"/>
  <c r="E184" i="20" s="1"/>
  <c r="E406" i="20" s="1"/>
  <c r="C41" i="20"/>
  <c r="E185" i="20" s="1"/>
  <c r="E407" i="20" s="1"/>
  <c r="C42" i="20"/>
  <c r="E186" i="20" s="1"/>
  <c r="E408" i="20" s="1"/>
  <c r="C43" i="20"/>
  <c r="E187" i="20" s="1"/>
  <c r="E409" i="20" s="1"/>
  <c r="C44" i="20"/>
  <c r="E188" i="20" s="1"/>
  <c r="E410"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M14" i="20" s="1"/>
  <c r="N15" i="20"/>
  <c r="N16" i="20"/>
  <c r="N17" i="20"/>
  <c r="N18" i="20"/>
  <c r="N19" i="20"/>
  <c r="N20" i="20"/>
  <c r="M20" i="20" s="1"/>
  <c r="N21" i="20"/>
  <c r="N22" i="20"/>
  <c r="N23" i="20"/>
  <c r="N24" i="20"/>
  <c r="N25" i="20"/>
  <c r="M25" i="20" s="1"/>
  <c r="N26" i="20"/>
  <c r="M26" i="20" s="1"/>
  <c r="N27" i="20"/>
  <c r="M27" i="20" s="1"/>
  <c r="N28" i="20"/>
  <c r="N29" i="20"/>
  <c r="N30" i="20"/>
  <c r="N31" i="20"/>
  <c r="N32" i="20"/>
  <c r="M32" i="20" s="1"/>
  <c r="N33" i="20"/>
  <c r="N34" i="20"/>
  <c r="N35" i="20"/>
  <c r="N36" i="20"/>
  <c r="N37" i="20"/>
  <c r="M37" i="20" s="1"/>
  <c r="N38" i="20"/>
  <c r="M38" i="20" s="1"/>
  <c r="N39" i="20"/>
  <c r="N40" i="20"/>
  <c r="N41" i="20"/>
  <c r="N42" i="20"/>
  <c r="N43" i="20"/>
  <c r="N44" i="20"/>
  <c r="M44" i="20" s="1"/>
  <c r="N45" i="20"/>
  <c r="N46" i="20"/>
  <c r="N47" i="20"/>
  <c r="N48" i="20"/>
  <c r="N49" i="20"/>
  <c r="M49" i="20" s="1"/>
  <c r="N50" i="20"/>
  <c r="M50" i="20" s="1"/>
  <c r="N51" i="20"/>
  <c r="N52" i="20"/>
  <c r="N53" i="20"/>
  <c r="N54" i="20"/>
  <c r="N55" i="20"/>
  <c r="N56" i="20"/>
  <c r="M56" i="20" s="1"/>
  <c r="N57" i="20"/>
  <c r="N58" i="20"/>
  <c r="N59" i="20"/>
  <c r="N60" i="20"/>
  <c r="N61" i="20"/>
  <c r="M61" i="20" s="1"/>
  <c r="N62" i="20"/>
  <c r="M62" i="20" s="1"/>
  <c r="N63" i="20"/>
  <c r="N64" i="20"/>
  <c r="N65" i="20"/>
  <c r="N66" i="20"/>
  <c r="N67" i="20"/>
  <c r="N68" i="20"/>
  <c r="N69" i="20"/>
  <c r="N70" i="20"/>
  <c r="N71" i="20"/>
  <c r="N72" i="20"/>
  <c r="N73" i="20"/>
  <c r="M73" i="20" s="1"/>
  <c r="N74" i="20"/>
  <c r="M74" i="20" s="1"/>
  <c r="N75" i="20"/>
  <c r="N76" i="20"/>
  <c r="N77" i="20"/>
  <c r="N78" i="20"/>
  <c r="N79" i="20"/>
  <c r="N80" i="20"/>
  <c r="N81" i="20"/>
  <c r="N82" i="20"/>
  <c r="N83" i="20"/>
  <c r="N84" i="20"/>
  <c r="N85" i="20"/>
  <c r="M85" i="20" s="1"/>
  <c r="N86" i="20"/>
  <c r="M86" i="20" s="1"/>
  <c r="N87" i="20"/>
  <c r="N88" i="20"/>
  <c r="N89" i="20"/>
  <c r="N90" i="20"/>
  <c r="N91" i="20"/>
  <c r="N92" i="20"/>
  <c r="N93" i="20"/>
  <c r="N94" i="20"/>
  <c r="N95" i="20"/>
  <c r="N96" i="20"/>
  <c r="N97" i="20"/>
  <c r="M97" i="20" s="1"/>
  <c r="N98" i="20"/>
  <c r="M98" i="20" s="1"/>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E6" i="20" s="1"/>
  <c r="F7" i="20"/>
  <c r="F8" i="20"/>
  <c r="E8" i="20" s="1"/>
  <c r="F9" i="20"/>
  <c r="E9" i="20" s="1"/>
  <c r="F10" i="20"/>
  <c r="F11" i="20"/>
  <c r="F12" i="20"/>
  <c r="E12" i="20" s="1"/>
  <c r="F13" i="20"/>
  <c r="E13" i="20" s="1"/>
  <c r="F14" i="20"/>
  <c r="E14" i="20" s="1"/>
  <c r="F15" i="20"/>
  <c r="E15" i="20" s="1"/>
  <c r="F16" i="20"/>
  <c r="F17" i="20"/>
  <c r="F18" i="20"/>
  <c r="E18" i="20" s="1"/>
  <c r="F19" i="20"/>
  <c r="F20" i="20"/>
  <c r="E20" i="20" s="1"/>
  <c r="F21" i="20"/>
  <c r="E21" i="20" s="1"/>
  <c r="F22" i="20"/>
  <c r="F23" i="20"/>
  <c r="F24" i="20"/>
  <c r="E24" i="20" s="1"/>
  <c r="F25" i="20"/>
  <c r="E25" i="20" s="1"/>
  <c r="F26" i="20"/>
  <c r="E26" i="20" s="1"/>
  <c r="F27" i="20"/>
  <c r="E27" i="20" s="1"/>
  <c r="F28" i="20"/>
  <c r="F29" i="20"/>
  <c r="F30" i="20"/>
  <c r="E30" i="20" s="1"/>
  <c r="F31" i="20"/>
  <c r="F32" i="20"/>
  <c r="E32" i="20" s="1"/>
  <c r="F33" i="20"/>
  <c r="E33" i="20" s="1"/>
  <c r="F34" i="20"/>
  <c r="F35" i="20"/>
  <c r="F36" i="20"/>
  <c r="E36" i="20" s="1"/>
  <c r="F37" i="20"/>
  <c r="E37" i="20" s="1"/>
  <c r="F38" i="20"/>
  <c r="F39" i="20"/>
  <c r="F40" i="20"/>
  <c r="F41" i="20"/>
  <c r="F42" i="20"/>
  <c r="E42" i="20" s="1"/>
  <c r="F43" i="20"/>
  <c r="F44" i="20"/>
  <c r="E44" i="20" s="1"/>
  <c r="F45" i="20"/>
  <c r="F46" i="20"/>
  <c r="F47" i="20"/>
  <c r="F48" i="20"/>
  <c r="E48" i="20" s="1"/>
  <c r="F49" i="20"/>
  <c r="E49" i="20" s="1"/>
  <c r="F50" i="20"/>
  <c r="F51" i="20"/>
  <c r="F52" i="20"/>
  <c r="F53" i="20"/>
  <c r="F54" i="20"/>
  <c r="E54" i="20" s="1"/>
  <c r="F55" i="20"/>
  <c r="F56" i="20"/>
  <c r="E56" i="20" s="1"/>
  <c r="F57" i="20"/>
  <c r="F58" i="20"/>
  <c r="F59" i="20"/>
  <c r="F60" i="20"/>
  <c r="E60" i="20" s="1"/>
  <c r="F61" i="20"/>
  <c r="E61" i="20" s="1"/>
  <c r="F62" i="20"/>
  <c r="F63" i="20"/>
  <c r="F64" i="20"/>
  <c r="F65" i="20"/>
  <c r="F66" i="20"/>
  <c r="E66" i="20" s="1"/>
  <c r="F67" i="20"/>
  <c r="F68" i="20"/>
  <c r="E68" i="20" s="1"/>
  <c r="F69" i="20"/>
  <c r="F70" i="20"/>
  <c r="F71" i="20"/>
  <c r="F72" i="20"/>
  <c r="E72" i="20" s="1"/>
  <c r="F73" i="20"/>
  <c r="E73" i="20" s="1"/>
  <c r="F74" i="20"/>
  <c r="F75" i="20"/>
  <c r="F76" i="20"/>
  <c r="F77" i="20"/>
  <c r="F78" i="20"/>
  <c r="E78" i="20" s="1"/>
  <c r="F79" i="20"/>
  <c r="F80" i="20"/>
  <c r="E80" i="20" s="1"/>
  <c r="F81" i="20"/>
  <c r="F82" i="20"/>
  <c r="F83" i="20"/>
  <c r="F84" i="20"/>
  <c r="E84" i="20" s="1"/>
  <c r="F85" i="20"/>
  <c r="E85" i="20" s="1"/>
  <c r="F86" i="20"/>
  <c r="F87" i="20"/>
  <c r="F88" i="20"/>
  <c r="F89" i="20"/>
  <c r="F90" i="20"/>
  <c r="E90" i="20" s="1"/>
  <c r="F91" i="20"/>
  <c r="F92" i="20"/>
  <c r="E92" i="20" s="1"/>
  <c r="F93" i="20"/>
  <c r="F94" i="20"/>
  <c r="F95" i="20"/>
  <c r="F96" i="20"/>
  <c r="E96" i="20" s="1"/>
  <c r="F97" i="20"/>
  <c r="E97" i="20" s="1"/>
  <c r="F98" i="20"/>
  <c r="F99" i="20"/>
  <c r="F100" i="20"/>
  <c r="F101" i="20"/>
  <c r="F102" i="20"/>
  <c r="E102" i="20" s="1"/>
  <c r="F103" i="20"/>
  <c r="F104" i="20"/>
  <c r="E104" i="20" s="1"/>
  <c r="F105" i="20"/>
  <c r="F5" i="20"/>
  <c r="E5" i="20" s="1"/>
  <c r="D257"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M15" i="20" l="1"/>
  <c r="M33" i="20"/>
  <c r="M21" i="20"/>
  <c r="M9" i="20"/>
  <c r="M5" i="20"/>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I71" i="20" s="1"/>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I32" i="20" s="1"/>
  <c r="J20" i="20"/>
  <c r="J102" i="20"/>
  <c r="J78" i="20"/>
  <c r="J54" i="20"/>
  <c r="J30" i="20"/>
  <c r="I30" i="20" s="1"/>
  <c r="J18" i="20"/>
  <c r="J6" i="20"/>
  <c r="K100" i="20"/>
  <c r="K94" i="20"/>
  <c r="K88" i="20"/>
  <c r="K82" i="20"/>
  <c r="K76" i="20"/>
  <c r="K70" i="20"/>
  <c r="K64" i="20"/>
  <c r="J100" i="20"/>
  <c r="I100" i="20" s="1"/>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I103" i="20" s="1"/>
  <c r="J91" i="20"/>
  <c r="I91" i="20" s="1"/>
  <c r="J79" i="20"/>
  <c r="J67" i="20"/>
  <c r="I67" i="20" s="1"/>
  <c r="J55" i="20"/>
  <c r="J43" i="20"/>
  <c r="J31" i="20"/>
  <c r="J19" i="20"/>
  <c r="J7" i="20"/>
  <c r="L100" i="20"/>
  <c r="L94" i="20"/>
  <c r="L88" i="20"/>
  <c r="L82" i="20"/>
  <c r="L76" i="20"/>
  <c r="L70" i="20"/>
  <c r="L64" i="20"/>
  <c r="L58" i="20"/>
  <c r="L52" i="20"/>
  <c r="L46" i="20"/>
  <c r="L40" i="20"/>
  <c r="L34" i="20"/>
  <c r="L28" i="20"/>
  <c r="L22" i="20"/>
  <c r="L16" i="20"/>
  <c r="L10" i="20"/>
  <c r="J12" i="20"/>
  <c r="J88" i="20"/>
  <c r="I88" i="20" s="1"/>
  <c r="L98" i="20"/>
  <c r="L92" i="20"/>
  <c r="L86" i="20"/>
  <c r="L80" i="20"/>
  <c r="L74" i="20"/>
  <c r="L68" i="20"/>
  <c r="L62" i="20"/>
  <c r="L56" i="20"/>
  <c r="L50" i="20"/>
  <c r="L44" i="20"/>
  <c r="L38" i="20"/>
  <c r="L32" i="20"/>
  <c r="L26" i="20"/>
  <c r="L20" i="20"/>
  <c r="L14" i="20"/>
  <c r="L8" i="20"/>
  <c r="J64" i="20"/>
  <c r="J97" i="20"/>
  <c r="J85" i="20"/>
  <c r="J73" i="20"/>
  <c r="J61" i="20"/>
  <c r="J49" i="20"/>
  <c r="J37" i="20"/>
  <c r="I37" i="20" s="1"/>
  <c r="J25" i="20"/>
  <c r="J13" i="20"/>
  <c r="I13" i="20" s="1"/>
  <c r="J72" i="20"/>
  <c r="J60" i="20"/>
  <c r="J48" i="20"/>
  <c r="J36" i="20"/>
  <c r="J24" i="20"/>
  <c r="J40" i="20"/>
  <c r="J8" i="20"/>
  <c r="J96" i="20"/>
  <c r="J84" i="20"/>
  <c r="I84" i="20" s="1"/>
  <c r="J83" i="20"/>
  <c r="I83" i="20" s="1"/>
  <c r="J59" i="20"/>
  <c r="J35" i="20"/>
  <c r="J23" i="20"/>
  <c r="I23" i="20" s="1"/>
  <c r="J34" i="20"/>
  <c r="I34" i="20" s="1"/>
  <c r="J17" i="20"/>
  <c r="J93" i="20"/>
  <c r="J21" i="20"/>
  <c r="J104" i="20"/>
  <c r="J92" i="20"/>
  <c r="J68" i="20"/>
  <c r="J44" i="20"/>
  <c r="I44" i="20" s="1"/>
  <c r="J90" i="20"/>
  <c r="I90" i="20" s="1"/>
  <c r="J66" i="20"/>
  <c r="J42" i="20"/>
  <c r="I42" i="20" s="1"/>
  <c r="J10" i="20"/>
  <c r="I25" i="20" l="1"/>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3" i="21"/>
  <c r="D12" i="21"/>
  <c r="B18" i="21"/>
  <c r="C18" i="21"/>
  <c r="B21" i="21"/>
  <c r="C21" i="21"/>
  <c r="B22" i="21"/>
  <c r="C22" i="21"/>
  <c r="B23" i="21"/>
  <c r="C23" i="21"/>
  <c r="B24" i="21"/>
  <c r="C24" i="21"/>
  <c r="B25" i="21"/>
  <c r="C25" i="21"/>
  <c r="B26" i="21"/>
  <c r="C26" i="21"/>
  <c r="B27" i="21"/>
  <c r="C27" i="21"/>
  <c r="B28" i="21"/>
  <c r="C28" i="21"/>
  <c r="B29" i="21"/>
  <c r="C29" i="21"/>
  <c r="C16" i="21"/>
  <c r="D16" i="21"/>
  <c r="M12" i="21" l="1"/>
  <c r="I12" i="21" s="1"/>
  <c r="C19" i="21"/>
  <c r="F11" i="21" l="1"/>
  <c r="B19" i="21"/>
  <c r="E260" i="20" l="1"/>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T196" i="20" l="1"/>
  <c r="T152" i="20"/>
  <c r="J39" i="18" l="1"/>
  <c r="K39" i="18"/>
  <c r="L39" i="18"/>
  <c r="M39" i="18"/>
  <c r="N39" i="18"/>
  <c r="O39" i="18"/>
  <c r="P39" i="18"/>
  <c r="Q39" i="18"/>
  <c r="R39" i="18"/>
  <c r="S39" i="18"/>
  <c r="T39" i="18"/>
  <c r="I39" i="18"/>
  <c r="T195" i="20"/>
  <c r="D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480" i="20"/>
  <c r="E372" i="20"/>
  <c r="Y225" i="20" l="1"/>
  <c r="Q41" i="18"/>
  <c r="Q37" i="18" s="1"/>
  <c r="Y224" i="20"/>
  <c r="P41" i="18"/>
  <c r="P37" i="18" s="1"/>
  <c r="Y227" i="20"/>
  <c r="S41" i="18"/>
  <c r="S37" i="18" s="1"/>
  <c r="Y223" i="20"/>
  <c r="O41" i="18"/>
  <c r="O37" i="18" s="1"/>
  <c r="Y222" i="20"/>
  <c r="N41" i="18"/>
  <c r="N37" i="18" s="1"/>
  <c r="Y226" i="20"/>
  <c r="R41" i="18"/>
  <c r="R37" i="18" s="1"/>
  <c r="Y221" i="20"/>
  <c r="M41" i="18"/>
  <c r="M37" i="18" s="1"/>
  <c r="Y220" i="20"/>
  <c r="L41" i="18"/>
  <c r="L37" i="18" s="1"/>
  <c r="Y219" i="20"/>
  <c r="K41" i="18"/>
  <c r="K37" i="18" s="1"/>
  <c r="Y218" i="20"/>
  <c r="J41" i="18"/>
  <c r="J37" i="18" s="1"/>
  <c r="U39" i="18"/>
  <c r="I82" i="18"/>
  <c r="J82" i="18" s="1"/>
  <c r="K82" i="18" s="1"/>
  <c r="L82" i="18" s="1"/>
  <c r="M82" i="18" s="1"/>
  <c r="N82" i="18" s="1"/>
  <c r="O82" i="18" s="1"/>
  <c r="P82" i="18" s="1"/>
  <c r="Q82" i="18" s="1"/>
  <c r="R82" i="18" s="1"/>
  <c r="Y228" i="20"/>
  <c r="T41" i="18"/>
  <c r="T37" i="18" s="1"/>
  <c r="V217" i="20"/>
  <c r="V218" i="20" s="1"/>
  <c r="V219" i="20" s="1"/>
  <c r="V220" i="20" s="1"/>
  <c r="V221" i="20" s="1"/>
  <c r="V222" i="20" s="1"/>
  <c r="V223" i="20" s="1"/>
  <c r="V224" i="20" s="1"/>
  <c r="V225" i="20" s="1"/>
  <c r="V226" i="20" s="1"/>
  <c r="V227" i="20" s="1"/>
  <c r="V228" i="20" s="1"/>
  <c r="I41" i="18"/>
  <c r="I37" i="18" s="1"/>
  <c r="Y217" i="20"/>
  <c r="E259" i="20"/>
  <c r="U41" i="18" l="1"/>
  <c r="I84" i="18"/>
  <c r="J84" i="18" s="1"/>
  <c r="K84" i="18" s="1"/>
  <c r="L84" i="18" s="1"/>
  <c r="M84" i="18" s="1"/>
  <c r="N84" i="18" s="1"/>
  <c r="O84" i="18" s="1"/>
  <c r="P84" i="18" s="1"/>
  <c r="Q84" i="18" s="1"/>
  <c r="S82" i="18"/>
  <c r="Y181" i="20"/>
  <c r="Y185" i="20"/>
  <c r="Y184" i="20"/>
  <c r="Y182" i="20"/>
  <c r="Y183" i="20"/>
  <c r="Y180" i="20"/>
  <c r="Y179" i="20"/>
  <c r="Y178" i="20"/>
  <c r="Y177" i="20"/>
  <c r="Y176" i="20"/>
  <c r="Y175" i="20"/>
  <c r="Y174" i="20"/>
  <c r="Q115" i="20"/>
  <c r="S116" i="20" s="1"/>
  <c r="R84" i="18" l="1"/>
  <c r="T82" i="18"/>
  <c r="W217" i="20"/>
  <c r="Q116" i="20"/>
  <c r="Q117" i="20"/>
  <c r="O32" i="6"/>
  <c r="M122" i="20" l="1"/>
  <c r="D124" i="20"/>
  <c r="S84" i="18"/>
  <c r="U82" i="18"/>
  <c r="H122" i="20"/>
  <c r="F122" i="20"/>
  <c r="F123" i="20" s="1"/>
  <c r="O122" i="20"/>
  <c r="N122" i="20"/>
  <c r="K122" i="20"/>
  <c r="J122" i="20"/>
  <c r="Q122" i="20"/>
  <c r="P122" i="20"/>
  <c r="L122" i="20"/>
  <c r="I122" i="20"/>
  <c r="G122" i="20"/>
  <c r="F133" i="20" l="1"/>
  <c r="F134" i="20" s="1"/>
  <c r="T84" i="18"/>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U84" i="18" l="1"/>
  <c r="V174" i="20"/>
  <c r="W174" i="20" s="1"/>
  <c r="T151" i="20"/>
  <c r="V175" i="20" l="1"/>
  <c r="W175" i="20" s="1"/>
  <c r="V176" i="20" l="1"/>
  <c r="W176" i="20" s="1"/>
  <c r="V177" i="20" l="1"/>
  <c r="W177" i="20" s="1"/>
  <c r="V178" i="20" l="1"/>
  <c r="W178" i="20" s="1"/>
  <c r="V179" i="20" l="1"/>
  <c r="W179" i="20" s="1"/>
  <c r="V180" i="20" l="1"/>
  <c r="W180" i="20" s="1"/>
  <c r="V181" i="20" l="1"/>
  <c r="W181" i="20" s="1"/>
  <c r="V182" i="20" l="1"/>
  <c r="W182" i="20" s="1"/>
  <c r="V183" i="20" l="1"/>
  <c r="W183" i="20" s="1"/>
  <c r="V184" i="20" l="1"/>
  <c r="W184" i="20" s="1"/>
  <c r="V185" i="20" l="1"/>
  <c r="W185" i="20" s="1"/>
  <c r="V187" i="20"/>
  <c r="X187" i="20"/>
  <c r="D286" i="20" l="1"/>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E257" i="20"/>
  <c r="Q123" i="20"/>
  <c r="P123" i="20"/>
  <c r="O123" i="20"/>
  <c r="N123" i="20"/>
  <c r="N133" i="20" s="1"/>
  <c r="N134" i="20" s="1"/>
  <c r="M123" i="20"/>
  <c r="M133" i="20" s="1"/>
  <c r="M134" i="20" s="1"/>
  <c r="L123" i="20"/>
  <c r="K123" i="20"/>
  <c r="K133" i="20" s="1"/>
  <c r="K134" i="20" s="1"/>
  <c r="J123" i="20"/>
  <c r="I123" i="20"/>
  <c r="H123" i="20"/>
  <c r="G123" i="20"/>
  <c r="F369" i="20"/>
  <c r="Q369" i="20" l="1"/>
  <c r="Q133" i="20"/>
  <c r="Q134" i="20" s="1"/>
  <c r="P369" i="20"/>
  <c r="P133" i="20"/>
  <c r="P134" i="20" s="1"/>
  <c r="G369" i="20"/>
  <c r="G133" i="20"/>
  <c r="G134" i="20" s="1"/>
  <c r="H369" i="20"/>
  <c r="H133" i="20"/>
  <c r="H134" i="20" s="1"/>
  <c r="O369" i="20"/>
  <c r="O133" i="20"/>
  <c r="O134" i="20" s="1"/>
  <c r="I369" i="20"/>
  <c r="I133" i="20"/>
  <c r="I134" i="20" s="1"/>
  <c r="J369" i="20"/>
  <c r="J133" i="20"/>
  <c r="J134" i="20" s="1"/>
  <c r="L369" i="20"/>
  <c r="L133" i="20"/>
  <c r="L134" i="20" s="1"/>
  <c r="M369" i="20"/>
  <c r="N369" i="20"/>
  <c r="N127" i="20"/>
  <c r="N128" i="20" s="1"/>
  <c r="N130" i="20"/>
  <c r="N131" i="20" s="1"/>
  <c r="N135" i="20"/>
  <c r="N136" i="20" s="1"/>
  <c r="K369" i="20"/>
  <c r="K130" i="20"/>
  <c r="K131" i="20" s="1"/>
  <c r="K135" i="20"/>
  <c r="K136" i="20" s="1"/>
  <c r="P127" i="20"/>
  <c r="P128" i="20" s="1"/>
  <c r="Q127" i="20"/>
  <c r="Q128" i="20" s="1"/>
  <c r="K127" i="20"/>
  <c r="K128" i="20" s="1"/>
  <c r="F127" i="20"/>
  <c r="F128" i="20" s="1"/>
  <c r="G127" i="20"/>
  <c r="G128" i="20" s="1"/>
  <c r="H127" i="20"/>
  <c r="H128" i="20" s="1"/>
  <c r="I127" i="20"/>
  <c r="I128" i="20" s="1"/>
  <c r="J127" i="20"/>
  <c r="J128" i="20" s="1"/>
  <c r="L127" i="20"/>
  <c r="L128" i="20" s="1"/>
  <c r="M127" i="20"/>
  <c r="M128" i="20" s="1"/>
  <c r="O127" i="20"/>
  <c r="O128" i="20" s="1"/>
  <c r="Q135" i="20"/>
  <c r="Q136" i="20" s="1"/>
  <c r="F135" i="20"/>
  <c r="F136" i="20" s="1"/>
  <c r="H130" i="20"/>
  <c r="H131" i="20" s="1"/>
  <c r="G135" i="20"/>
  <c r="G136" i="20" s="1"/>
  <c r="J130" i="20"/>
  <c r="J131" i="20" s="1"/>
  <c r="I135" i="20"/>
  <c r="I136" i="20" s="1"/>
  <c r="H135" i="20"/>
  <c r="H136" i="20" s="1"/>
  <c r="J135" i="20"/>
  <c r="J136" i="20" s="1"/>
  <c r="L130" i="20"/>
  <c r="L131" i="20" s="1"/>
  <c r="M130" i="20"/>
  <c r="M131" i="20" s="1"/>
  <c r="L135" i="20"/>
  <c r="L136" i="20" s="1"/>
  <c r="I130" i="20"/>
  <c r="I131" i="20" s="1"/>
  <c r="M135" i="20"/>
  <c r="M136" i="20" s="1"/>
  <c r="G130" i="20"/>
  <c r="G131" i="20" s="1"/>
  <c r="O130" i="20"/>
  <c r="O131" i="20" s="1"/>
  <c r="P130" i="20"/>
  <c r="P131" i="20" s="1"/>
  <c r="O135" i="20"/>
  <c r="O136" i="20" s="1"/>
  <c r="Q130" i="20"/>
  <c r="Q131" i="20" s="1"/>
  <c r="P135" i="20"/>
  <c r="P136" i="20" s="1"/>
  <c r="F130" i="20"/>
  <c r="F131" i="20" s="1"/>
  <c r="T131" i="20" l="1"/>
  <c r="T128" i="20"/>
  <c r="I42" i="18"/>
  <c r="I85" i="18" s="1"/>
  <c r="N32" i="19"/>
  <c r="K32" i="19"/>
  <c r="N24" i="19"/>
  <c r="N22" i="19"/>
  <c r="I129" i="20" l="1"/>
  <c r="T257" i="20"/>
  <c r="U257" i="20" s="1"/>
  <c r="V257" i="20" s="1"/>
  <c r="M132" i="20"/>
  <c r="M370" i="20" s="1"/>
  <c r="N132" i="20"/>
  <c r="N370" i="20" s="1"/>
  <c r="O132" i="20"/>
  <c r="O370" i="20" s="1"/>
  <c r="P132" i="20"/>
  <c r="P370" i="20" s="1"/>
  <c r="Q132" i="20"/>
  <c r="Q370" i="20" s="1"/>
  <c r="G132" i="20"/>
  <c r="H132" i="20"/>
  <c r="I132" i="20"/>
  <c r="I370" i="20" s="1"/>
  <c r="J132" i="20"/>
  <c r="J370" i="20" s="1"/>
  <c r="K132" i="20"/>
  <c r="K370" i="20" s="1"/>
  <c r="L132" i="20"/>
  <c r="L370" i="20" s="1"/>
  <c r="F129" i="20"/>
  <c r="H129" i="20"/>
  <c r="G129" i="20"/>
  <c r="Q129" i="20"/>
  <c r="P129" i="20"/>
  <c r="O129" i="20"/>
  <c r="N129" i="20"/>
  <c r="M129" i="20"/>
  <c r="K129" i="20"/>
  <c r="L129" i="20"/>
  <c r="J129" i="20"/>
  <c r="Q32" i="19"/>
  <c r="K18" i="19"/>
  <c r="N18" i="19"/>
  <c r="K24" i="19"/>
  <c r="K22" i="19"/>
  <c r="N36" i="19"/>
  <c r="K36" i="19"/>
  <c r="N34" i="19"/>
  <c r="K34" i="19"/>
  <c r="N30" i="19"/>
  <c r="K30" i="19"/>
  <c r="N28" i="19"/>
  <c r="K28" i="19"/>
  <c r="N26" i="19"/>
  <c r="K26" i="19"/>
  <c r="N20" i="19"/>
  <c r="K20" i="19"/>
  <c r="N16" i="19"/>
  <c r="N14" i="19"/>
  <c r="K14" i="19"/>
  <c r="K16" i="19"/>
  <c r="K377" i="20" l="1"/>
  <c r="K389" i="20"/>
  <c r="K401" i="20"/>
  <c r="K413" i="20"/>
  <c r="K425" i="20"/>
  <c r="K437" i="20"/>
  <c r="K449" i="20"/>
  <c r="K461" i="20"/>
  <c r="K375" i="20"/>
  <c r="K387" i="20"/>
  <c r="K399" i="20"/>
  <c r="K411" i="20"/>
  <c r="K374" i="20"/>
  <c r="K386" i="20"/>
  <c r="K398" i="20"/>
  <c r="K410" i="20"/>
  <c r="K373" i="20"/>
  <c r="K385" i="20"/>
  <c r="K397" i="20"/>
  <c r="K409" i="20"/>
  <c r="K421" i="20"/>
  <c r="K433" i="20"/>
  <c r="K445" i="20"/>
  <c r="K457" i="20"/>
  <c r="K380" i="20"/>
  <c r="K408" i="20"/>
  <c r="K414" i="20"/>
  <c r="K422" i="20"/>
  <c r="K439" i="20"/>
  <c r="K443" i="20"/>
  <c r="K460" i="20"/>
  <c r="K395" i="20"/>
  <c r="K403" i="20"/>
  <c r="K426" i="20"/>
  <c r="K430" i="20"/>
  <c r="K447" i="20"/>
  <c r="K464" i="20"/>
  <c r="K382" i="20"/>
  <c r="K390" i="20"/>
  <c r="K417" i="20"/>
  <c r="K434" i="20"/>
  <c r="K451" i="20"/>
  <c r="K455" i="20"/>
  <c r="K400" i="20"/>
  <c r="K405" i="20"/>
  <c r="K438" i="20"/>
  <c r="K442" i="20"/>
  <c r="K459" i="20"/>
  <c r="K384" i="20"/>
  <c r="K392" i="20"/>
  <c r="K429" i="20"/>
  <c r="K446" i="20"/>
  <c r="K463" i="20"/>
  <c r="K379" i="20"/>
  <c r="K407" i="20"/>
  <c r="K416" i="20"/>
  <c r="K420" i="20"/>
  <c r="K450" i="20"/>
  <c r="K454" i="20"/>
  <c r="K470" i="20"/>
  <c r="K418" i="20"/>
  <c r="K394" i="20"/>
  <c r="K402" i="20"/>
  <c r="K424" i="20"/>
  <c r="K441" i="20"/>
  <c r="K458" i="20"/>
  <c r="K469" i="20"/>
  <c r="K376" i="20"/>
  <c r="K381" i="20"/>
  <c r="K412" i="20"/>
  <c r="K428" i="20"/>
  <c r="K432" i="20"/>
  <c r="K462" i="20"/>
  <c r="K468" i="20"/>
  <c r="K396" i="20"/>
  <c r="K404" i="20"/>
  <c r="K415" i="20"/>
  <c r="K419" i="20"/>
  <c r="K436" i="20"/>
  <c r="K453" i="20"/>
  <c r="K467" i="20"/>
  <c r="K383" i="20"/>
  <c r="K391" i="20"/>
  <c r="K423" i="20"/>
  <c r="K440" i="20"/>
  <c r="K444" i="20"/>
  <c r="K466" i="20"/>
  <c r="K378" i="20"/>
  <c r="K406" i="20"/>
  <c r="K427" i="20"/>
  <c r="K431" i="20"/>
  <c r="K448" i="20"/>
  <c r="K465" i="20"/>
  <c r="K388" i="20"/>
  <c r="K393" i="20"/>
  <c r="K435" i="20"/>
  <c r="K452" i="20"/>
  <c r="K456" i="20"/>
  <c r="L378" i="20"/>
  <c r="L390" i="20"/>
  <c r="L402" i="20"/>
  <c r="L414" i="20"/>
  <c r="L426" i="20"/>
  <c r="L438" i="20"/>
  <c r="L450" i="20"/>
  <c r="L462" i="20"/>
  <c r="L376" i="20"/>
  <c r="L388" i="20"/>
  <c r="L400" i="20"/>
  <c r="L375" i="20"/>
  <c r="L387" i="20"/>
  <c r="L399" i="20"/>
  <c r="L411" i="20"/>
  <c r="L374" i="20"/>
  <c r="L386" i="20"/>
  <c r="L398" i="20"/>
  <c r="L410" i="20"/>
  <c r="L422" i="20"/>
  <c r="L434" i="20"/>
  <c r="L446" i="20"/>
  <c r="L458" i="20"/>
  <c r="L373" i="20"/>
  <c r="L385" i="20"/>
  <c r="L393" i="20"/>
  <c r="L418" i="20"/>
  <c r="L435" i="20"/>
  <c r="L452" i="20"/>
  <c r="L456" i="20"/>
  <c r="L380" i="20"/>
  <c r="L408" i="20"/>
  <c r="L439" i="20"/>
  <c r="L443" i="20"/>
  <c r="L460" i="20"/>
  <c r="L395" i="20"/>
  <c r="L403" i="20"/>
  <c r="L430" i="20"/>
  <c r="L447" i="20"/>
  <c r="L464" i="20"/>
  <c r="L431" i="20"/>
  <c r="L377" i="20"/>
  <c r="L382" i="20"/>
  <c r="L417" i="20"/>
  <c r="L421" i="20"/>
  <c r="L451" i="20"/>
  <c r="L455" i="20"/>
  <c r="L427" i="20"/>
  <c r="L397" i="20"/>
  <c r="L405" i="20"/>
  <c r="L413" i="20"/>
  <c r="L425" i="20"/>
  <c r="L442" i="20"/>
  <c r="L459" i="20"/>
  <c r="L384" i="20"/>
  <c r="L392" i="20"/>
  <c r="L429" i="20"/>
  <c r="L433" i="20"/>
  <c r="L463" i="20"/>
  <c r="L379" i="20"/>
  <c r="L407" i="20"/>
  <c r="L416" i="20"/>
  <c r="L420" i="20"/>
  <c r="L437" i="20"/>
  <c r="L454" i="20"/>
  <c r="L470" i="20"/>
  <c r="L389" i="20"/>
  <c r="L394" i="20"/>
  <c r="L424" i="20"/>
  <c r="L441" i="20"/>
  <c r="L445" i="20"/>
  <c r="L469" i="20"/>
  <c r="L381" i="20"/>
  <c r="L409" i="20"/>
  <c r="L412" i="20"/>
  <c r="L428" i="20"/>
  <c r="L432" i="20"/>
  <c r="L449" i="20"/>
  <c r="L468" i="20"/>
  <c r="L396" i="20"/>
  <c r="L404" i="20"/>
  <c r="L415" i="20"/>
  <c r="L419" i="20"/>
  <c r="L436" i="20"/>
  <c r="L453" i="20"/>
  <c r="L457" i="20"/>
  <c r="L467" i="20"/>
  <c r="L383" i="20"/>
  <c r="L391" i="20"/>
  <c r="L423" i="20"/>
  <c r="L440" i="20"/>
  <c r="L444" i="20"/>
  <c r="L461" i="20"/>
  <c r="L466" i="20"/>
  <c r="L401" i="20"/>
  <c r="L406" i="20"/>
  <c r="L448" i="20"/>
  <c r="L465" i="20"/>
  <c r="J376" i="20"/>
  <c r="J388" i="20"/>
  <c r="J400" i="20"/>
  <c r="J412" i="20"/>
  <c r="J424" i="20"/>
  <c r="J436" i="20"/>
  <c r="J448" i="20"/>
  <c r="J460" i="20"/>
  <c r="J375" i="20"/>
  <c r="J374" i="20"/>
  <c r="J386" i="20"/>
  <c r="J398" i="20"/>
  <c r="J410" i="20"/>
  <c r="J373" i="20"/>
  <c r="J385" i="20"/>
  <c r="J397" i="20"/>
  <c r="J409" i="20"/>
  <c r="J384" i="20"/>
  <c r="J396" i="20"/>
  <c r="J408" i="20"/>
  <c r="J420" i="20"/>
  <c r="J432" i="20"/>
  <c r="J444" i="20"/>
  <c r="J456" i="20"/>
  <c r="J395" i="20"/>
  <c r="J403" i="20"/>
  <c r="J426" i="20"/>
  <c r="J430" i="20"/>
  <c r="J447" i="20"/>
  <c r="J464" i="20"/>
  <c r="J382" i="20"/>
  <c r="J390" i="20"/>
  <c r="J417" i="20"/>
  <c r="J434" i="20"/>
  <c r="J451" i="20"/>
  <c r="J455" i="20"/>
  <c r="J377" i="20"/>
  <c r="J405" i="20"/>
  <c r="J421" i="20"/>
  <c r="J438" i="20"/>
  <c r="J442" i="20"/>
  <c r="J459" i="20"/>
  <c r="J387" i="20"/>
  <c r="J392" i="20"/>
  <c r="J413" i="20"/>
  <c r="J425" i="20"/>
  <c r="J429" i="20"/>
  <c r="J446" i="20"/>
  <c r="J463" i="20"/>
  <c r="J379" i="20"/>
  <c r="J407" i="20"/>
  <c r="J416" i="20"/>
  <c r="J433" i="20"/>
  <c r="J450" i="20"/>
  <c r="J454" i="20"/>
  <c r="J470" i="20"/>
  <c r="J394" i="20"/>
  <c r="J402" i="20"/>
  <c r="J437" i="20"/>
  <c r="J441" i="20"/>
  <c r="J458" i="20"/>
  <c r="J469" i="20"/>
  <c r="J381" i="20"/>
  <c r="J389" i="20"/>
  <c r="J428" i="20"/>
  <c r="J445" i="20"/>
  <c r="J462" i="20"/>
  <c r="J468" i="20"/>
  <c r="J414" i="20"/>
  <c r="J399" i="20"/>
  <c r="J404" i="20"/>
  <c r="J415" i="20"/>
  <c r="J419" i="20"/>
  <c r="J449" i="20"/>
  <c r="J453" i="20"/>
  <c r="J467" i="20"/>
  <c r="J383" i="20"/>
  <c r="J391" i="20"/>
  <c r="J423" i="20"/>
  <c r="J440" i="20"/>
  <c r="J457" i="20"/>
  <c r="J466" i="20"/>
  <c r="J378" i="20"/>
  <c r="J406" i="20"/>
  <c r="J427" i="20"/>
  <c r="J431" i="20"/>
  <c r="J461" i="20"/>
  <c r="J465" i="20"/>
  <c r="J393" i="20"/>
  <c r="J401" i="20"/>
  <c r="J418" i="20"/>
  <c r="J435" i="20"/>
  <c r="J452" i="20"/>
  <c r="J422" i="20"/>
  <c r="J380" i="20"/>
  <c r="J411" i="20"/>
  <c r="J439" i="20"/>
  <c r="J443" i="20"/>
  <c r="I375" i="20"/>
  <c r="I387" i="20"/>
  <c r="I399" i="20"/>
  <c r="I411" i="20"/>
  <c r="I423" i="20"/>
  <c r="I435" i="20"/>
  <c r="I447" i="20"/>
  <c r="I459" i="20"/>
  <c r="I374" i="20"/>
  <c r="I373" i="20"/>
  <c r="I385" i="20"/>
  <c r="I397" i="20"/>
  <c r="I409" i="20"/>
  <c r="I384" i="20"/>
  <c r="I396" i="20"/>
  <c r="I408" i="20"/>
  <c r="I383" i="20"/>
  <c r="I395" i="20"/>
  <c r="I407" i="20"/>
  <c r="I419" i="20"/>
  <c r="I431" i="20"/>
  <c r="I443" i="20"/>
  <c r="I455" i="20"/>
  <c r="I382" i="20"/>
  <c r="I390" i="20"/>
  <c r="I417" i="20"/>
  <c r="I434" i="20"/>
  <c r="I451" i="20"/>
  <c r="I377" i="20"/>
  <c r="I405" i="20"/>
  <c r="I421" i="20"/>
  <c r="I438" i="20"/>
  <c r="I442" i="20"/>
  <c r="I430" i="20"/>
  <c r="I392" i="20"/>
  <c r="I400" i="20"/>
  <c r="I413" i="20"/>
  <c r="I425" i="20"/>
  <c r="I429" i="20"/>
  <c r="I446" i="20"/>
  <c r="I463" i="20"/>
  <c r="I379" i="20"/>
  <c r="I410" i="20"/>
  <c r="I416" i="20"/>
  <c r="I433" i="20"/>
  <c r="I450" i="20"/>
  <c r="I454" i="20"/>
  <c r="I470" i="20"/>
  <c r="I394" i="20"/>
  <c r="I402" i="20"/>
  <c r="I420" i="20"/>
  <c r="I437" i="20"/>
  <c r="I441" i="20"/>
  <c r="I458" i="20"/>
  <c r="I469" i="20"/>
  <c r="I381" i="20"/>
  <c r="I389" i="20"/>
  <c r="I424" i="20"/>
  <c r="I428" i="20"/>
  <c r="I445" i="20"/>
  <c r="I462" i="20"/>
  <c r="I468" i="20"/>
  <c r="I376" i="20"/>
  <c r="I404" i="20"/>
  <c r="I412" i="20"/>
  <c r="I415" i="20"/>
  <c r="I432" i="20"/>
  <c r="I449" i="20"/>
  <c r="I453" i="20"/>
  <c r="I467" i="20"/>
  <c r="I386" i="20"/>
  <c r="I391" i="20"/>
  <c r="I436" i="20"/>
  <c r="I440" i="20"/>
  <c r="I457" i="20"/>
  <c r="I466" i="20"/>
  <c r="I378" i="20"/>
  <c r="I406" i="20"/>
  <c r="I427" i="20"/>
  <c r="I444" i="20"/>
  <c r="I461" i="20"/>
  <c r="I465" i="20"/>
  <c r="I393" i="20"/>
  <c r="I401" i="20"/>
  <c r="I418" i="20"/>
  <c r="I448" i="20"/>
  <c r="I452" i="20"/>
  <c r="I380" i="20"/>
  <c r="I388" i="20"/>
  <c r="I414" i="20"/>
  <c r="I422" i="20"/>
  <c r="I439" i="20"/>
  <c r="I456" i="20"/>
  <c r="I398" i="20"/>
  <c r="I403" i="20"/>
  <c r="I426" i="20"/>
  <c r="I460" i="20"/>
  <c r="I464" i="20"/>
  <c r="Q383" i="20"/>
  <c r="Q395" i="20"/>
  <c r="Q407" i="20"/>
  <c r="Q419" i="20"/>
  <c r="Q431" i="20"/>
  <c r="Q443" i="20"/>
  <c r="Q455" i="20"/>
  <c r="Q381" i="20"/>
  <c r="Q393" i="20"/>
  <c r="Q405" i="20"/>
  <c r="Q380" i="20"/>
  <c r="Q392" i="20"/>
  <c r="Q404" i="20"/>
  <c r="Q379" i="20"/>
  <c r="Q391" i="20"/>
  <c r="Q403" i="20"/>
  <c r="Q415" i="20"/>
  <c r="Q427" i="20"/>
  <c r="Q439" i="20"/>
  <c r="Q451" i="20"/>
  <c r="Q463" i="20"/>
  <c r="Q373" i="20"/>
  <c r="Q378" i="20"/>
  <c r="Q386" i="20"/>
  <c r="Q428" i="20"/>
  <c r="Q445" i="20"/>
  <c r="Q449" i="20"/>
  <c r="Q469" i="20"/>
  <c r="Q401" i="20"/>
  <c r="Q409" i="20"/>
  <c r="Q432" i="20"/>
  <c r="Q436" i="20"/>
  <c r="Q453" i="20"/>
  <c r="Q468" i="20"/>
  <c r="Q388" i="20"/>
  <c r="Q396" i="20"/>
  <c r="Q423" i="20"/>
  <c r="Q440" i="20"/>
  <c r="Q457" i="20"/>
  <c r="Q461" i="20"/>
  <c r="Q467" i="20"/>
  <c r="Q375" i="20"/>
  <c r="Q406" i="20"/>
  <c r="Q411" i="20"/>
  <c r="Q414" i="20"/>
  <c r="Q444" i="20"/>
  <c r="Q448" i="20"/>
  <c r="Q466" i="20"/>
  <c r="Q390" i="20"/>
  <c r="Q398" i="20"/>
  <c r="Q418" i="20"/>
  <c r="Q435" i="20"/>
  <c r="Q452" i="20"/>
  <c r="Q465" i="20"/>
  <c r="Q377" i="20"/>
  <c r="Q385" i="20"/>
  <c r="Q422" i="20"/>
  <c r="Q426" i="20"/>
  <c r="Q456" i="20"/>
  <c r="Q460" i="20"/>
  <c r="Q400" i="20"/>
  <c r="Q408" i="20"/>
  <c r="Q430" i="20"/>
  <c r="Q447" i="20"/>
  <c r="Q464" i="20"/>
  <c r="Q382" i="20"/>
  <c r="Q387" i="20"/>
  <c r="Q413" i="20"/>
  <c r="Q417" i="20"/>
  <c r="Q434" i="20"/>
  <c r="Q438" i="20"/>
  <c r="Q470" i="20"/>
  <c r="Q402" i="20"/>
  <c r="Q410" i="20"/>
  <c r="Q421" i="20"/>
  <c r="Q425" i="20"/>
  <c r="Q442" i="20"/>
  <c r="Q459" i="20"/>
  <c r="Q374" i="20"/>
  <c r="Q389" i="20"/>
  <c r="Q397" i="20"/>
  <c r="Q429" i="20"/>
  <c r="Q446" i="20"/>
  <c r="Q450" i="20"/>
  <c r="Q420" i="20"/>
  <c r="Q376" i="20"/>
  <c r="Q384" i="20"/>
  <c r="Q416" i="20"/>
  <c r="Q433" i="20"/>
  <c r="Q437" i="20"/>
  <c r="Q454" i="20"/>
  <c r="Q394" i="20"/>
  <c r="Q399" i="20"/>
  <c r="Q412" i="20"/>
  <c r="Q424" i="20"/>
  <c r="Q441" i="20"/>
  <c r="Q458" i="20"/>
  <c r="Q462" i="20"/>
  <c r="P382" i="20"/>
  <c r="P394" i="20"/>
  <c r="P406" i="20"/>
  <c r="P418" i="20"/>
  <c r="P430" i="20"/>
  <c r="P442" i="20"/>
  <c r="P454" i="20"/>
  <c r="P380" i="20"/>
  <c r="P392" i="20"/>
  <c r="P404" i="20"/>
  <c r="P379" i="20"/>
  <c r="P391" i="20"/>
  <c r="P403" i="20"/>
  <c r="P378" i="20"/>
  <c r="P390" i="20"/>
  <c r="P402" i="20"/>
  <c r="P414" i="20"/>
  <c r="P426" i="20"/>
  <c r="P438" i="20"/>
  <c r="P450" i="20"/>
  <c r="P462" i="20"/>
  <c r="P401" i="20"/>
  <c r="P409" i="20"/>
  <c r="P415" i="20"/>
  <c r="P432" i="20"/>
  <c r="P436" i="20"/>
  <c r="P453" i="20"/>
  <c r="P468" i="20"/>
  <c r="P388" i="20"/>
  <c r="P396" i="20"/>
  <c r="P419" i="20"/>
  <c r="P423" i="20"/>
  <c r="P440" i="20"/>
  <c r="P457" i="20"/>
  <c r="P461" i="20"/>
  <c r="P467" i="20"/>
  <c r="P375" i="20"/>
  <c r="P383" i="20"/>
  <c r="P411" i="20"/>
  <c r="P427" i="20"/>
  <c r="P444" i="20"/>
  <c r="P448" i="20"/>
  <c r="P466" i="20"/>
  <c r="P393" i="20"/>
  <c r="P398" i="20"/>
  <c r="P431" i="20"/>
  <c r="P435" i="20"/>
  <c r="P452" i="20"/>
  <c r="P465" i="20"/>
  <c r="P373" i="20"/>
  <c r="P377" i="20"/>
  <c r="P385" i="20"/>
  <c r="P422" i="20"/>
  <c r="P439" i="20"/>
  <c r="P456" i="20"/>
  <c r="P460" i="20"/>
  <c r="P400" i="20"/>
  <c r="P408" i="20"/>
  <c r="P443" i="20"/>
  <c r="P447" i="20"/>
  <c r="P464" i="20"/>
  <c r="P387" i="20"/>
  <c r="P395" i="20"/>
  <c r="P413" i="20"/>
  <c r="P417" i="20"/>
  <c r="P434" i="20"/>
  <c r="P451" i="20"/>
  <c r="P405" i="20"/>
  <c r="P410" i="20"/>
  <c r="P421" i="20"/>
  <c r="P425" i="20"/>
  <c r="P455" i="20"/>
  <c r="P459" i="20"/>
  <c r="P374" i="20"/>
  <c r="P389" i="20"/>
  <c r="P397" i="20"/>
  <c r="P429" i="20"/>
  <c r="P446" i="20"/>
  <c r="P463" i="20"/>
  <c r="P376" i="20"/>
  <c r="P384" i="20"/>
  <c r="P416" i="20"/>
  <c r="P433" i="20"/>
  <c r="P437" i="20"/>
  <c r="P399" i="20"/>
  <c r="P407" i="20"/>
  <c r="P412" i="20"/>
  <c r="P420" i="20"/>
  <c r="P424" i="20"/>
  <c r="P441" i="20"/>
  <c r="P458" i="20"/>
  <c r="P470" i="20"/>
  <c r="P381" i="20"/>
  <c r="P386" i="20"/>
  <c r="P428" i="20"/>
  <c r="P445" i="20"/>
  <c r="P449" i="20"/>
  <c r="P469" i="20"/>
  <c r="O381" i="20"/>
  <c r="O393" i="20"/>
  <c r="O405" i="20"/>
  <c r="O417" i="20"/>
  <c r="O429" i="20"/>
  <c r="O441" i="20"/>
  <c r="O453" i="20"/>
  <c r="O379" i="20"/>
  <c r="O391" i="20"/>
  <c r="O403" i="20"/>
  <c r="O378" i="20"/>
  <c r="O390" i="20"/>
  <c r="O402" i="20"/>
  <c r="O414" i="20"/>
  <c r="O377" i="20"/>
  <c r="O389" i="20"/>
  <c r="O401" i="20"/>
  <c r="O413" i="20"/>
  <c r="O425" i="20"/>
  <c r="O437" i="20"/>
  <c r="O449" i="20"/>
  <c r="O461" i="20"/>
  <c r="O388" i="20"/>
  <c r="O396" i="20"/>
  <c r="O419" i="20"/>
  <c r="O423" i="20"/>
  <c r="O440" i="20"/>
  <c r="O457" i="20"/>
  <c r="O467" i="20"/>
  <c r="O432" i="20"/>
  <c r="O375" i="20"/>
  <c r="O383" i="20"/>
  <c r="O411" i="20"/>
  <c r="O427" i="20"/>
  <c r="O444" i="20"/>
  <c r="O448" i="20"/>
  <c r="O466" i="20"/>
  <c r="O398" i="20"/>
  <c r="O406" i="20"/>
  <c r="O431" i="20"/>
  <c r="O435" i="20"/>
  <c r="O452" i="20"/>
  <c r="O465" i="20"/>
  <c r="O373" i="20"/>
  <c r="O380" i="20"/>
  <c r="O385" i="20"/>
  <c r="O418" i="20"/>
  <c r="O422" i="20"/>
  <c r="O439" i="20"/>
  <c r="O456" i="20"/>
  <c r="O460" i="20"/>
  <c r="O400" i="20"/>
  <c r="O408" i="20"/>
  <c r="O426" i="20"/>
  <c r="O443" i="20"/>
  <c r="O447" i="20"/>
  <c r="O464" i="20"/>
  <c r="O387" i="20"/>
  <c r="O395" i="20"/>
  <c r="O430" i="20"/>
  <c r="O434" i="20"/>
  <c r="O451" i="20"/>
  <c r="O382" i="20"/>
  <c r="O410" i="20"/>
  <c r="O421" i="20"/>
  <c r="O438" i="20"/>
  <c r="O455" i="20"/>
  <c r="O459" i="20"/>
  <c r="O374" i="20"/>
  <c r="O392" i="20"/>
  <c r="O397" i="20"/>
  <c r="O442" i="20"/>
  <c r="O446" i="20"/>
  <c r="O463" i="20"/>
  <c r="O376" i="20"/>
  <c r="O384" i="20"/>
  <c r="O416" i="20"/>
  <c r="O433" i="20"/>
  <c r="O450" i="20"/>
  <c r="O415" i="20"/>
  <c r="O399" i="20"/>
  <c r="O407" i="20"/>
  <c r="O412" i="20"/>
  <c r="O420" i="20"/>
  <c r="O424" i="20"/>
  <c r="O454" i="20"/>
  <c r="O458" i="20"/>
  <c r="O470" i="20"/>
  <c r="O386" i="20"/>
  <c r="O394" i="20"/>
  <c r="O428" i="20"/>
  <c r="O445" i="20"/>
  <c r="O462" i="20"/>
  <c r="O469" i="20"/>
  <c r="O404" i="20"/>
  <c r="O409" i="20"/>
  <c r="O436" i="20"/>
  <c r="O468" i="20"/>
  <c r="N380" i="20"/>
  <c r="N392" i="20"/>
  <c r="N404" i="20"/>
  <c r="N416" i="20"/>
  <c r="N428" i="20"/>
  <c r="N440" i="20"/>
  <c r="N452" i="20"/>
  <c r="N464" i="20"/>
  <c r="N378" i="20"/>
  <c r="N390" i="20"/>
  <c r="N402" i="20"/>
  <c r="N377" i="20"/>
  <c r="N389" i="20"/>
  <c r="N401" i="20"/>
  <c r="N413" i="20"/>
  <c r="N376" i="20"/>
  <c r="N388" i="20"/>
  <c r="N400" i="20"/>
  <c r="N412" i="20"/>
  <c r="N424" i="20"/>
  <c r="N436" i="20"/>
  <c r="N448" i="20"/>
  <c r="N460" i="20"/>
  <c r="N375" i="20"/>
  <c r="N383" i="20"/>
  <c r="N411" i="20"/>
  <c r="N427" i="20"/>
  <c r="N444" i="20"/>
  <c r="N461" i="20"/>
  <c r="N466" i="20"/>
  <c r="N398" i="20"/>
  <c r="N406" i="20"/>
  <c r="N431" i="20"/>
  <c r="N435" i="20"/>
  <c r="N465" i="20"/>
  <c r="N373" i="20"/>
  <c r="N385" i="20"/>
  <c r="N393" i="20"/>
  <c r="N414" i="20"/>
  <c r="N418" i="20"/>
  <c r="N422" i="20"/>
  <c r="N439" i="20"/>
  <c r="N456" i="20"/>
  <c r="N403" i="20"/>
  <c r="N408" i="20"/>
  <c r="N426" i="20"/>
  <c r="N443" i="20"/>
  <c r="N447" i="20"/>
  <c r="N387" i="20"/>
  <c r="N395" i="20"/>
  <c r="N430" i="20"/>
  <c r="N434" i="20"/>
  <c r="N451" i="20"/>
  <c r="N382" i="20"/>
  <c r="N410" i="20"/>
  <c r="N417" i="20"/>
  <c r="N421" i="20"/>
  <c r="N438" i="20"/>
  <c r="N455" i="20"/>
  <c r="N459" i="20"/>
  <c r="N374" i="20"/>
  <c r="N397" i="20"/>
  <c r="N405" i="20"/>
  <c r="N425" i="20"/>
  <c r="N442" i="20"/>
  <c r="N446" i="20"/>
  <c r="N463" i="20"/>
  <c r="N379" i="20"/>
  <c r="N384" i="20"/>
  <c r="N429" i="20"/>
  <c r="N433" i="20"/>
  <c r="N450" i="20"/>
  <c r="N399" i="20"/>
  <c r="N407" i="20"/>
  <c r="N420" i="20"/>
  <c r="N437" i="20"/>
  <c r="N454" i="20"/>
  <c r="N458" i="20"/>
  <c r="N470" i="20"/>
  <c r="N386" i="20"/>
  <c r="N394" i="20"/>
  <c r="N441" i="20"/>
  <c r="N445" i="20"/>
  <c r="N462" i="20"/>
  <c r="N469" i="20"/>
  <c r="N381" i="20"/>
  <c r="N409" i="20"/>
  <c r="N415" i="20"/>
  <c r="N432" i="20"/>
  <c r="N449" i="20"/>
  <c r="N468" i="20"/>
  <c r="N391" i="20"/>
  <c r="N396" i="20"/>
  <c r="N419" i="20"/>
  <c r="N423" i="20"/>
  <c r="N453" i="20"/>
  <c r="N457" i="20"/>
  <c r="N467" i="20"/>
  <c r="M379" i="20"/>
  <c r="M391" i="20"/>
  <c r="M403" i="20"/>
  <c r="M415" i="20"/>
  <c r="M427" i="20"/>
  <c r="M439" i="20"/>
  <c r="M451" i="20"/>
  <c r="M463" i="20"/>
  <c r="M377" i="20"/>
  <c r="M389" i="20"/>
  <c r="M401" i="20"/>
  <c r="M376" i="20"/>
  <c r="M388" i="20"/>
  <c r="M400" i="20"/>
  <c r="M412" i="20"/>
  <c r="M375" i="20"/>
  <c r="M387" i="20"/>
  <c r="M399" i="20"/>
  <c r="M411" i="20"/>
  <c r="M423" i="20"/>
  <c r="M435" i="20"/>
  <c r="M447" i="20"/>
  <c r="M459" i="20"/>
  <c r="M398" i="20"/>
  <c r="M406" i="20"/>
  <c r="M431" i="20"/>
  <c r="M448" i="20"/>
  <c r="M465" i="20"/>
  <c r="M373" i="20"/>
  <c r="M385" i="20"/>
  <c r="M393" i="20"/>
  <c r="M414" i="20"/>
  <c r="M418" i="20"/>
  <c r="M422" i="20"/>
  <c r="M452" i="20"/>
  <c r="M456" i="20"/>
  <c r="M380" i="20"/>
  <c r="M408" i="20"/>
  <c r="M426" i="20"/>
  <c r="M443" i="20"/>
  <c r="M460" i="20"/>
  <c r="M390" i="20"/>
  <c r="M395" i="20"/>
  <c r="M430" i="20"/>
  <c r="M434" i="20"/>
  <c r="M464" i="20"/>
  <c r="M382" i="20"/>
  <c r="M410" i="20"/>
  <c r="M417" i="20"/>
  <c r="M421" i="20"/>
  <c r="M438" i="20"/>
  <c r="M455" i="20"/>
  <c r="M374" i="20"/>
  <c r="M397" i="20"/>
  <c r="M405" i="20"/>
  <c r="M413" i="20"/>
  <c r="M425" i="20"/>
  <c r="M442" i="20"/>
  <c r="M446" i="20"/>
  <c r="M384" i="20"/>
  <c r="M392" i="20"/>
  <c r="M429" i="20"/>
  <c r="M433" i="20"/>
  <c r="M450" i="20"/>
  <c r="M402" i="20"/>
  <c r="M407" i="20"/>
  <c r="M416" i="20"/>
  <c r="M420" i="20"/>
  <c r="M437" i="20"/>
  <c r="M454" i="20"/>
  <c r="M458" i="20"/>
  <c r="M470" i="20"/>
  <c r="M386" i="20"/>
  <c r="M394" i="20"/>
  <c r="M424" i="20"/>
  <c r="M441" i="20"/>
  <c r="M445" i="20"/>
  <c r="M462" i="20"/>
  <c r="M469" i="20"/>
  <c r="M381" i="20"/>
  <c r="M409" i="20"/>
  <c r="M428" i="20"/>
  <c r="M432" i="20"/>
  <c r="M449" i="20"/>
  <c r="M468" i="20"/>
  <c r="M396" i="20"/>
  <c r="M404" i="20"/>
  <c r="M419" i="20"/>
  <c r="M436" i="20"/>
  <c r="M453" i="20"/>
  <c r="M457" i="20"/>
  <c r="M467" i="20"/>
  <c r="M378" i="20"/>
  <c r="M383" i="20"/>
  <c r="M440" i="20"/>
  <c r="M444" i="20"/>
  <c r="M461" i="20"/>
  <c r="M466" i="20"/>
  <c r="H370" i="20"/>
  <c r="G370" i="20"/>
  <c r="D38" i="18"/>
  <c r="G373" i="20" l="1"/>
  <c r="G385" i="20"/>
  <c r="G397" i="20"/>
  <c r="G409" i="20"/>
  <c r="G421" i="20"/>
  <c r="G433" i="20"/>
  <c r="G445" i="20"/>
  <c r="G457" i="20"/>
  <c r="G383" i="20"/>
  <c r="G395" i="20"/>
  <c r="G407" i="20"/>
  <c r="G382" i="20"/>
  <c r="G394" i="20"/>
  <c r="G406" i="20"/>
  <c r="G381" i="20"/>
  <c r="G393" i="20"/>
  <c r="G405" i="20"/>
  <c r="G417" i="20"/>
  <c r="G429" i="20"/>
  <c r="G441" i="20"/>
  <c r="G453" i="20"/>
  <c r="G465" i="20"/>
  <c r="G374" i="20"/>
  <c r="G392" i="20"/>
  <c r="G400" i="20"/>
  <c r="G413" i="20"/>
  <c r="G425" i="20"/>
  <c r="G442" i="20"/>
  <c r="G459" i="20"/>
  <c r="G463" i="20"/>
  <c r="G379" i="20"/>
  <c r="G387" i="20"/>
  <c r="G416" i="20"/>
  <c r="G446" i="20"/>
  <c r="G450" i="20"/>
  <c r="G470" i="20"/>
  <c r="G402" i="20"/>
  <c r="G410" i="20"/>
  <c r="G420" i="20"/>
  <c r="G437" i="20"/>
  <c r="G454" i="20"/>
  <c r="G469" i="20"/>
  <c r="G384" i="20"/>
  <c r="G389" i="20"/>
  <c r="G424" i="20"/>
  <c r="G428" i="20"/>
  <c r="G458" i="20"/>
  <c r="G462" i="20"/>
  <c r="G468" i="20"/>
  <c r="G376" i="20"/>
  <c r="G404" i="20"/>
  <c r="G412" i="20"/>
  <c r="G415" i="20"/>
  <c r="G432" i="20"/>
  <c r="G449" i="20"/>
  <c r="G467" i="20"/>
  <c r="G391" i="20"/>
  <c r="G399" i="20"/>
  <c r="G419" i="20"/>
  <c r="G436" i="20"/>
  <c r="G440" i="20"/>
  <c r="G466" i="20"/>
  <c r="G378" i="20"/>
  <c r="G386" i="20"/>
  <c r="G423" i="20"/>
  <c r="G427" i="20"/>
  <c r="G444" i="20"/>
  <c r="G461" i="20"/>
  <c r="G396" i="20"/>
  <c r="G401" i="20"/>
  <c r="G431" i="20"/>
  <c r="G448" i="20"/>
  <c r="G452" i="20"/>
  <c r="G380" i="20"/>
  <c r="G388" i="20"/>
  <c r="G414" i="20"/>
  <c r="G418" i="20"/>
  <c r="G435" i="20"/>
  <c r="G439" i="20"/>
  <c r="G456" i="20"/>
  <c r="G403" i="20"/>
  <c r="G411" i="20"/>
  <c r="G422" i="20"/>
  <c r="G426" i="20"/>
  <c r="G443" i="20"/>
  <c r="G460" i="20"/>
  <c r="G464" i="20"/>
  <c r="G375" i="20"/>
  <c r="G390" i="20"/>
  <c r="G398" i="20"/>
  <c r="G430" i="20"/>
  <c r="G447" i="20"/>
  <c r="G451" i="20"/>
  <c r="G377" i="20"/>
  <c r="G408" i="20"/>
  <c r="G434" i="20"/>
  <c r="G438" i="20"/>
  <c r="G455" i="20"/>
  <c r="H374" i="20"/>
  <c r="H386" i="20"/>
  <c r="H398" i="20"/>
  <c r="H410" i="20"/>
  <c r="H422" i="20"/>
  <c r="H434" i="20"/>
  <c r="H446" i="20"/>
  <c r="H458" i="20"/>
  <c r="H373" i="20"/>
  <c r="H384" i="20"/>
  <c r="H396" i="20"/>
  <c r="H408" i="20"/>
  <c r="H383" i="20"/>
  <c r="H395" i="20"/>
  <c r="H407" i="20"/>
  <c r="H382" i="20"/>
  <c r="H394" i="20"/>
  <c r="H406" i="20"/>
  <c r="H418" i="20"/>
  <c r="H430" i="20"/>
  <c r="H442" i="20"/>
  <c r="H454" i="20"/>
  <c r="H377" i="20"/>
  <c r="H405" i="20"/>
  <c r="H421" i="20"/>
  <c r="H438" i="20"/>
  <c r="H455" i="20"/>
  <c r="H392" i="20"/>
  <c r="H400" i="20"/>
  <c r="H413" i="20"/>
  <c r="H425" i="20"/>
  <c r="H429" i="20"/>
  <c r="H459" i="20"/>
  <c r="H463" i="20"/>
  <c r="H379" i="20"/>
  <c r="H387" i="20"/>
  <c r="H416" i="20"/>
  <c r="H433" i="20"/>
  <c r="H450" i="20"/>
  <c r="H470" i="20"/>
  <c r="H397" i="20"/>
  <c r="H402" i="20"/>
  <c r="H420" i="20"/>
  <c r="H437" i="20"/>
  <c r="H441" i="20"/>
  <c r="H469" i="20"/>
  <c r="H381" i="20"/>
  <c r="H389" i="20"/>
  <c r="H424" i="20"/>
  <c r="H428" i="20"/>
  <c r="H445" i="20"/>
  <c r="H462" i="20"/>
  <c r="H468" i="20"/>
  <c r="H376" i="20"/>
  <c r="H404" i="20"/>
  <c r="H412" i="20"/>
  <c r="H415" i="20"/>
  <c r="H432" i="20"/>
  <c r="H449" i="20"/>
  <c r="H453" i="20"/>
  <c r="H467" i="20"/>
  <c r="H391" i="20"/>
  <c r="H399" i="20"/>
  <c r="H419" i="20"/>
  <c r="H436" i="20"/>
  <c r="H440" i="20"/>
  <c r="H457" i="20"/>
  <c r="H466" i="20"/>
  <c r="H378" i="20"/>
  <c r="H409" i="20"/>
  <c r="H423" i="20"/>
  <c r="H427" i="20"/>
  <c r="H444" i="20"/>
  <c r="H461" i="20"/>
  <c r="H465" i="20"/>
  <c r="H417" i="20"/>
  <c r="H393" i="20"/>
  <c r="H401" i="20"/>
  <c r="H431" i="20"/>
  <c r="H448" i="20"/>
  <c r="H452" i="20"/>
  <c r="H380" i="20"/>
  <c r="H388" i="20"/>
  <c r="H414" i="20"/>
  <c r="H435" i="20"/>
  <c r="H439" i="20"/>
  <c r="H456" i="20"/>
  <c r="H403" i="20"/>
  <c r="H411" i="20"/>
  <c r="H426" i="20"/>
  <c r="H443" i="20"/>
  <c r="H460" i="20"/>
  <c r="H464" i="20"/>
  <c r="H375" i="20"/>
  <c r="H385" i="20"/>
  <c r="H390" i="20"/>
  <c r="H447" i="20"/>
  <c r="H451" i="20"/>
  <c r="D35" i="18"/>
  <c r="D33" i="18" l="1"/>
  <c r="D34" i="18" s="1"/>
  <c r="D36" i="18" l="1"/>
  <c r="I40" i="18"/>
  <c r="I83" i="18" s="1"/>
  <c r="W43" i="18" l="1"/>
  <c r="I38" i="18"/>
  <c r="I81" i="18" s="1"/>
  <c r="I80" i="18"/>
  <c r="W45" i="18"/>
  <c r="J40" i="18"/>
  <c r="J83" i="18" s="1"/>
  <c r="K40" i="18" l="1"/>
  <c r="K83" i="18" s="1"/>
  <c r="L40" i="18" l="1"/>
  <c r="L83" i="18" s="1"/>
  <c r="M40" i="18" l="1"/>
  <c r="M83" i="18" s="1"/>
  <c r="N40" i="18" l="1"/>
  <c r="N83" i="18" s="1"/>
  <c r="O40" i="18" l="1"/>
  <c r="O83" i="18" s="1"/>
  <c r="P40" i="18" l="1"/>
  <c r="P83" i="18" s="1"/>
  <c r="Q40" i="18" l="1"/>
  <c r="Q83" i="18" s="1"/>
  <c r="R40" i="18" l="1"/>
  <c r="R83" i="18" s="1"/>
  <c r="S40" i="18" l="1"/>
  <c r="S83" i="18" s="1"/>
  <c r="T40" i="18" l="1"/>
  <c r="T83" i="18" s="1"/>
  <c r="V230" i="20" l="1"/>
  <c r="X230" i="20"/>
  <c r="W218" i="20" l="1"/>
  <c r="J42" i="18" l="1"/>
  <c r="J80" i="18"/>
  <c r="K42" i="18"/>
  <c r="K38" i="18" s="1"/>
  <c r="W219" i="20"/>
  <c r="K80" i="18" l="1"/>
  <c r="J38" i="18"/>
  <c r="J81" i="18" s="1"/>
  <c r="K81" i="18" s="1"/>
  <c r="J85" i="18"/>
  <c r="K85" i="18" s="1"/>
  <c r="L42" i="18"/>
  <c r="L38" i="18" s="1"/>
  <c r="W220" i="20"/>
  <c r="L80" i="18" l="1"/>
  <c r="L85" i="18"/>
  <c r="L81" i="18"/>
  <c r="M42" i="18"/>
  <c r="M38" i="18" s="1"/>
  <c r="W221" i="20"/>
  <c r="M80" i="18" l="1"/>
  <c r="M81" i="18"/>
  <c r="M85" i="18"/>
  <c r="N42" i="18"/>
  <c r="N38" i="18" s="1"/>
  <c r="W222" i="20"/>
  <c r="N85" i="18" l="1"/>
  <c r="N80" i="18"/>
  <c r="N81" i="18"/>
  <c r="O42" i="18"/>
  <c r="O38" i="18" s="1"/>
  <c r="W223" i="20"/>
  <c r="O80" i="18" l="1"/>
  <c r="O81" i="18"/>
  <c r="O85" i="18"/>
  <c r="P42" i="18"/>
  <c r="P38" i="18" s="1"/>
  <c r="W224" i="20"/>
  <c r="P80" i="18" l="1"/>
  <c r="P85" i="18"/>
  <c r="P81" i="18"/>
  <c r="Q42" i="18"/>
  <c r="Q38" i="18" s="1"/>
  <c r="W225" i="20"/>
  <c r="Q80" i="18" l="1"/>
  <c r="Q81" i="18"/>
  <c r="Q85" i="18"/>
  <c r="R42" i="18"/>
  <c r="R38" i="18" s="1"/>
  <c r="W226" i="20"/>
  <c r="R81" i="18" l="1"/>
  <c r="R80" i="18"/>
  <c r="R85" i="18"/>
  <c r="S42" i="18"/>
  <c r="S38" i="18" s="1"/>
  <c r="W227" i="20"/>
  <c r="S81" i="18" l="1"/>
  <c r="S80" i="18"/>
  <c r="S85" i="18"/>
  <c r="W228" i="20"/>
  <c r="T42" i="18" l="1"/>
  <c r="T38" i="18" s="1"/>
  <c r="T81" i="18" s="1"/>
  <c r="U37" i="18"/>
  <c r="J45" i="18" l="1"/>
  <c r="K43" i="18"/>
  <c r="K45" i="18"/>
  <c r="L45" i="18"/>
  <c r="M43" i="18"/>
  <c r="M45" i="18"/>
  <c r="N43" i="18"/>
  <c r="N45" i="18"/>
  <c r="Q43" i="18"/>
  <c r="O43" i="18"/>
  <c r="Q45" i="18"/>
  <c r="R43" i="18"/>
  <c r="R45" i="18"/>
  <c r="S45" i="18"/>
  <c r="S43" i="18"/>
  <c r="J43" i="18"/>
  <c r="L43" i="18"/>
  <c r="P45" i="18"/>
  <c r="I43" i="18"/>
  <c r="O45" i="18"/>
  <c r="P43" i="18"/>
  <c r="T43" i="18"/>
  <c r="T44" i="18" s="1"/>
  <c r="T45" i="18"/>
  <c r="I45" i="18"/>
  <c r="D39" i="18"/>
  <c r="T80" i="18"/>
  <c r="U80" i="18" s="1"/>
  <c r="T85" i="18"/>
  <c r="U43" i="18" l="1"/>
  <c r="T46" i="18"/>
  <c r="J46" i="18"/>
  <c r="K46" i="18"/>
  <c r="J44" i="18"/>
  <c r="K44" i="18"/>
  <c r="L46" i="18"/>
  <c r="L44" i="18"/>
  <c r="M46" i="18"/>
  <c r="M44" i="18"/>
  <c r="N44" i="18"/>
  <c r="N46" i="18"/>
  <c r="O46" i="18"/>
  <c r="O44" i="18"/>
  <c r="P46" i="18"/>
  <c r="P44" i="18"/>
  <c r="Q46" i="18"/>
  <c r="Q44" i="18"/>
  <c r="R44" i="18"/>
  <c r="R46" i="18"/>
  <c r="S44" i="18"/>
  <c r="S46" i="18"/>
  <c r="Q148" i="20"/>
  <c r="N148" i="20"/>
  <c r="V155" i="20"/>
  <c r="O253" i="20"/>
  <c r="V152" i="20"/>
  <c r="K148" i="20"/>
  <c r="V151" i="20"/>
  <c r="U45" i="18" l="1"/>
  <c r="K166" i="20"/>
  <c r="K150" i="20"/>
  <c r="Q223" i="20"/>
  <c r="Q150" i="20"/>
  <c r="N230" i="20"/>
  <c r="N150" i="20"/>
  <c r="I46" i="18"/>
  <c r="I89" i="18" s="1"/>
  <c r="J89" i="18" s="1"/>
  <c r="K89" i="18" s="1"/>
  <c r="L89" i="18" s="1"/>
  <c r="M89" i="18" s="1"/>
  <c r="N89" i="18" s="1"/>
  <c r="O89" i="18" s="1"/>
  <c r="P89" i="18" s="1"/>
  <c r="Q89" i="18" s="1"/>
  <c r="R89" i="18" s="1"/>
  <c r="S89" i="18" s="1"/>
  <c r="T89" i="18" s="1"/>
  <c r="I88" i="18"/>
  <c r="J88" i="18" s="1"/>
  <c r="K88" i="18" s="1"/>
  <c r="L88" i="18" s="1"/>
  <c r="M88" i="18" s="1"/>
  <c r="N88" i="18" s="1"/>
  <c r="O88" i="18" s="1"/>
  <c r="P88" i="18" s="1"/>
  <c r="Q88" i="18" s="1"/>
  <c r="R88" i="18" s="1"/>
  <c r="S88" i="18" s="1"/>
  <c r="T88" i="18" s="1"/>
  <c r="U88" i="18" s="1"/>
  <c r="I44" i="18"/>
  <c r="I87" i="18"/>
  <c r="J87" i="18" s="1"/>
  <c r="K87" i="18" s="1"/>
  <c r="L87" i="18" s="1"/>
  <c r="M87" i="18" s="1"/>
  <c r="N87" i="18" s="1"/>
  <c r="O87" i="18" s="1"/>
  <c r="P87" i="18" s="1"/>
  <c r="Q87" i="18" s="1"/>
  <c r="R87" i="18" s="1"/>
  <c r="S87" i="18" s="1"/>
  <c r="T87" i="18" s="1"/>
  <c r="I86" i="18"/>
  <c r="J86" i="18" s="1"/>
  <c r="K86" i="18" s="1"/>
  <c r="L86" i="18" s="1"/>
  <c r="M86" i="18" s="1"/>
  <c r="N86" i="18" s="1"/>
  <c r="O86" i="18" s="1"/>
  <c r="P86" i="18" s="1"/>
  <c r="Q86" i="18" s="1"/>
  <c r="R86" i="18" s="1"/>
  <c r="S86" i="18" s="1"/>
  <c r="T86" i="18" s="1"/>
  <c r="U86" i="18" s="1"/>
  <c r="V205" i="20"/>
  <c r="K159" i="20"/>
  <c r="K253" i="20"/>
  <c r="K220" i="20"/>
  <c r="N199" i="20"/>
  <c r="N176" i="20"/>
  <c r="K198" i="20"/>
  <c r="N227" i="20"/>
  <c r="N216" i="20"/>
  <c r="Q192" i="20"/>
  <c r="Q228" i="20"/>
  <c r="S129" i="20"/>
  <c r="Q253" i="20"/>
  <c r="Q241" i="20"/>
  <c r="Q171" i="20"/>
  <c r="I148" i="20"/>
  <c r="I150" i="20" s="1"/>
  <c r="I253" i="20"/>
  <c r="V154" i="20"/>
  <c r="K237" i="20"/>
  <c r="P372" i="20"/>
  <c r="K226" i="20"/>
  <c r="K212" i="20"/>
  <c r="H148" i="20"/>
  <c r="H150" i="20" s="1"/>
  <c r="H253" i="20"/>
  <c r="V153" i="20"/>
  <c r="L148" i="20"/>
  <c r="L150" i="20" s="1"/>
  <c r="L253" i="20"/>
  <c r="K243" i="20"/>
  <c r="K173" i="20"/>
  <c r="V157" i="20"/>
  <c r="K165" i="20"/>
  <c r="K242" i="20"/>
  <c r="M148" i="20"/>
  <c r="M150" i="20" s="1"/>
  <c r="M253" i="20"/>
  <c r="V158" i="20"/>
  <c r="K192" i="20"/>
  <c r="K223" i="20"/>
  <c r="G148" i="20"/>
  <c r="G150" i="20" s="1"/>
  <c r="K217" i="20"/>
  <c r="F148" i="20"/>
  <c r="F150" i="20" s="1"/>
  <c r="U129" i="20"/>
  <c r="F253" i="20"/>
  <c r="K175" i="20"/>
  <c r="G253" i="20"/>
  <c r="V156" i="20"/>
  <c r="K200" i="20"/>
  <c r="K155" i="20"/>
  <c r="K208" i="20"/>
  <c r="K247" i="20"/>
  <c r="K205" i="20"/>
  <c r="K244" i="20"/>
  <c r="K214" i="20"/>
  <c r="K225" i="20"/>
  <c r="K188" i="20"/>
  <c r="K238" i="20"/>
  <c r="K196" i="20"/>
  <c r="K235" i="20"/>
  <c r="K193" i="20"/>
  <c r="K174" i="20"/>
  <c r="K202" i="20"/>
  <c r="K211" i="20"/>
  <c r="K213" i="20"/>
  <c r="K160" i="20"/>
  <c r="K233" i="20"/>
  <c r="K184" i="20"/>
  <c r="K230" i="20"/>
  <c r="K181" i="20"/>
  <c r="K227" i="20"/>
  <c r="K190" i="20"/>
  <c r="K199" i="20"/>
  <c r="K201" i="20"/>
  <c r="K152" i="20"/>
  <c r="K221" i="20"/>
  <c r="K158" i="20"/>
  <c r="K218" i="20"/>
  <c r="K177" i="20"/>
  <c r="K215" i="20"/>
  <c r="K178" i="20"/>
  <c r="K171" i="20"/>
  <c r="K189" i="20"/>
  <c r="K156" i="20"/>
  <c r="K209" i="20"/>
  <c r="K248" i="20"/>
  <c r="K206" i="20"/>
  <c r="K245" i="20"/>
  <c r="K203" i="20"/>
  <c r="K168" i="20"/>
  <c r="K172" i="20"/>
  <c r="K239" i="20"/>
  <c r="K197" i="20"/>
  <c r="K236" i="20"/>
  <c r="K194" i="20"/>
  <c r="K169" i="20"/>
  <c r="K191" i="20"/>
  <c r="K176" i="20"/>
  <c r="K240" i="20"/>
  <c r="K164" i="20"/>
  <c r="K234" i="20"/>
  <c r="K185" i="20"/>
  <c r="K231" i="20"/>
  <c r="K182" i="20"/>
  <c r="K228" i="20"/>
  <c r="K179" i="20"/>
  <c r="K161" i="20"/>
  <c r="K157" i="20"/>
  <c r="K222" i="20"/>
  <c r="K170" i="20"/>
  <c r="K219" i="20"/>
  <c r="K154" i="20"/>
  <c r="K216" i="20"/>
  <c r="K153" i="20"/>
  <c r="K187" i="20"/>
  <c r="K241" i="20"/>
  <c r="K210" i="20"/>
  <c r="K151" i="20"/>
  <c r="K207" i="20"/>
  <c r="K246" i="20"/>
  <c r="K204" i="20"/>
  <c r="K163" i="20"/>
  <c r="K167" i="20"/>
  <c r="K224" i="20"/>
  <c r="K186" i="20"/>
  <c r="K232" i="20"/>
  <c r="K183" i="20"/>
  <c r="K229" i="20"/>
  <c r="K180" i="20"/>
  <c r="K162" i="20"/>
  <c r="K195" i="20"/>
  <c r="N212" i="20"/>
  <c r="N180" i="20"/>
  <c r="Q216" i="20"/>
  <c r="Q189" i="20"/>
  <c r="Q231" i="20"/>
  <c r="Q158" i="20"/>
  <c r="Q196" i="20"/>
  <c r="Q237" i="20"/>
  <c r="Q217" i="20"/>
  <c r="Q180" i="20"/>
  <c r="Q239" i="20"/>
  <c r="Q177" i="20"/>
  <c r="Q243" i="20"/>
  <c r="Q221" i="20"/>
  <c r="Q184" i="20"/>
  <c r="Q176" i="20"/>
  <c r="Q205" i="20"/>
  <c r="Q159" i="20"/>
  <c r="Q168" i="20"/>
  <c r="Q153" i="20"/>
  <c r="Q248" i="20"/>
  <c r="Q209" i="20"/>
  <c r="Q167" i="20"/>
  <c r="Q152" i="20"/>
  <c r="Q193" i="20"/>
  <c r="Q211" i="20"/>
  <c r="Q226" i="20"/>
  <c r="Q235" i="20"/>
  <c r="Q160" i="20"/>
  <c r="Q197" i="20"/>
  <c r="Q242" i="20"/>
  <c r="Q218" i="20"/>
  <c r="Q181" i="20"/>
  <c r="Q245" i="20"/>
  <c r="Q214" i="20"/>
  <c r="Q232" i="20"/>
  <c r="Q222" i="20"/>
  <c r="Q185" i="20"/>
  <c r="Q230" i="20"/>
  <c r="Q206" i="20"/>
  <c r="Q161" i="20"/>
  <c r="Q170" i="20"/>
  <c r="Q202" i="20"/>
  <c r="Q162" i="20"/>
  <c r="Q164" i="20"/>
  <c r="Q210" i="20"/>
  <c r="Q169" i="20"/>
  <c r="Q154" i="20"/>
  <c r="Q194" i="20"/>
  <c r="Q187" i="20"/>
  <c r="Q227" i="20"/>
  <c r="Q190" i="20"/>
  <c r="Q240" i="20"/>
  <c r="Q224" i="20"/>
  <c r="Q198" i="20"/>
  <c r="Q229" i="20"/>
  <c r="Q219" i="20"/>
  <c r="Q182" i="20"/>
  <c r="Q236" i="20"/>
  <c r="Q215" i="20"/>
  <c r="Q178" i="20"/>
  <c r="Q234" i="20"/>
  <c r="Q212" i="20"/>
  <c r="Q186" i="20"/>
  <c r="Q247" i="20"/>
  <c r="Q207" i="20"/>
  <c r="Q163" i="20"/>
  <c r="Q172" i="20"/>
  <c r="Q203" i="20"/>
  <c r="Q213" i="20"/>
  <c r="Q175" i="20"/>
  <c r="Q238" i="20"/>
  <c r="Q220" i="20"/>
  <c r="Q165" i="20"/>
  <c r="Q174" i="20"/>
  <c r="Q204" i="20"/>
  <c r="Q157" i="20"/>
  <c r="P148" i="20"/>
  <c r="P150" i="20" s="1"/>
  <c r="O148" i="20"/>
  <c r="O150" i="20" s="1"/>
  <c r="N215" i="20"/>
  <c r="N186" i="20"/>
  <c r="Q151" i="20"/>
  <c r="V162" i="20"/>
  <c r="V159" i="20"/>
  <c r="N247" i="20"/>
  <c r="N165" i="20"/>
  <c r="Q244" i="20"/>
  <c r="Q188" i="20"/>
  <c r="N253" i="20"/>
  <c r="N204" i="20"/>
  <c r="N187" i="20"/>
  <c r="Q199" i="20"/>
  <c r="Q200" i="20"/>
  <c r="N158" i="20"/>
  <c r="N207" i="20"/>
  <c r="Q173" i="20"/>
  <c r="Q201" i="20"/>
  <c r="J253" i="20"/>
  <c r="J148" i="20"/>
  <c r="J150" i="20" s="1"/>
  <c r="N192" i="20"/>
  <c r="N155" i="20"/>
  <c r="Q183" i="20"/>
  <c r="Q225" i="20"/>
  <c r="V161" i="20"/>
  <c r="N228" i="20"/>
  <c r="Q155" i="20"/>
  <c r="Q195" i="20"/>
  <c r="Q166" i="20"/>
  <c r="N241" i="20"/>
  <c r="N191" i="20"/>
  <c r="N157" i="20"/>
  <c r="N231" i="20"/>
  <c r="N179" i="20"/>
  <c r="N173" i="20"/>
  <c r="N195" i="20"/>
  <c r="N203" i="20"/>
  <c r="N161" i="20"/>
  <c r="N248" i="20"/>
  <c r="N214" i="20"/>
  <c r="N236" i="20"/>
  <c r="N202" i="20"/>
  <c r="N217" i="20"/>
  <c r="N244" i="20"/>
  <c r="N226" i="20"/>
  <c r="N225" i="20"/>
  <c r="N197" i="20"/>
  <c r="N178" i="20"/>
  <c r="N210" i="20"/>
  <c r="N218" i="20"/>
  <c r="N175" i="20"/>
  <c r="N168" i="20"/>
  <c r="N164" i="20"/>
  <c r="N190" i="20"/>
  <c r="N189" i="20"/>
  <c r="N220" i="20"/>
  <c r="N159" i="20"/>
  <c r="N234" i="20"/>
  <c r="N182" i="20"/>
  <c r="N151" i="20"/>
  <c r="N198" i="20"/>
  <c r="N206" i="20"/>
  <c r="N242" i="20"/>
  <c r="N184" i="20"/>
  <c r="N183" i="20"/>
  <c r="N237" i="20"/>
  <c r="N205" i="20"/>
  <c r="N166" i="20"/>
  <c r="N245" i="20"/>
  <c r="N229" i="20"/>
  <c r="N167" i="20"/>
  <c r="N152" i="20"/>
  <c r="N163" i="20"/>
  <c r="N213" i="20"/>
  <c r="N221" i="20"/>
  <c r="N177" i="20"/>
  <c r="N174" i="20"/>
  <c r="N170" i="20"/>
  <c r="N193" i="20"/>
  <c r="N200" i="20"/>
  <c r="N219" i="20"/>
  <c r="N172" i="20"/>
  <c r="N185" i="20"/>
  <c r="N153" i="20"/>
  <c r="N201" i="20"/>
  <c r="N209" i="20"/>
  <c r="N169" i="20"/>
  <c r="N223" i="20"/>
  <c r="N181" i="20"/>
  <c r="N238" i="20"/>
  <c r="N208" i="20"/>
  <c r="N162" i="20"/>
  <c r="N246" i="20"/>
  <c r="N232" i="20"/>
  <c r="N194" i="20"/>
  <c r="N222" i="20"/>
  <c r="N239" i="20"/>
  <c r="N211" i="20"/>
  <c r="N156" i="20"/>
  <c r="N235" i="20"/>
  <c r="N160" i="20"/>
  <c r="N240" i="20"/>
  <c r="N243" i="20"/>
  <c r="V160" i="20"/>
  <c r="P253" i="20"/>
  <c r="N154" i="20"/>
  <c r="N233" i="20"/>
  <c r="Q246" i="20"/>
  <c r="Q208" i="20"/>
  <c r="N171" i="20"/>
  <c r="N188" i="20"/>
  <c r="Q179" i="20"/>
  <c r="Q156" i="20"/>
  <c r="N196" i="20"/>
  <c r="N224" i="20"/>
  <c r="Q191" i="20"/>
  <c r="Q233" i="20"/>
  <c r="R257" i="20" l="1"/>
  <c r="K372" i="20"/>
  <c r="V200" i="20"/>
  <c r="V204" i="20"/>
  <c r="O372" i="20"/>
  <c r="V164" i="20"/>
  <c r="V196" i="20"/>
  <c r="G372" i="20"/>
  <c r="J372" i="20"/>
  <c r="V199" i="20"/>
  <c r="F214" i="20"/>
  <c r="F222" i="20"/>
  <c r="F153" i="20"/>
  <c r="F215" i="20"/>
  <c r="F239" i="20"/>
  <c r="F175" i="20"/>
  <c r="F172" i="20"/>
  <c r="F245" i="20"/>
  <c r="F168" i="20"/>
  <c r="F240" i="20"/>
  <c r="F157" i="20"/>
  <c r="F166" i="20"/>
  <c r="F154" i="20"/>
  <c r="F223" i="20"/>
  <c r="F187" i="20"/>
  <c r="F206" i="20"/>
  <c r="R259" i="20"/>
  <c r="F188" i="20"/>
  <c r="F243" i="20"/>
  <c r="F165" i="20"/>
  <c r="F192" i="20"/>
  <c r="F235" i="20"/>
  <c r="F210" i="20"/>
  <c r="F228" i="20"/>
  <c r="F241" i="20"/>
  <c r="F178" i="20"/>
  <c r="F183" i="20"/>
  <c r="F152" i="20"/>
  <c r="F207" i="20"/>
  <c r="F221" i="20"/>
  <c r="F247" i="20"/>
  <c r="F213" i="20"/>
  <c r="F184" i="20"/>
  <c r="F198" i="20"/>
  <c r="F189" i="20"/>
  <c r="F162" i="20"/>
  <c r="F229" i="20"/>
  <c r="F156" i="20"/>
  <c r="F195" i="20"/>
  <c r="F242" i="20"/>
  <c r="F185" i="20"/>
  <c r="F158" i="20"/>
  <c r="F244" i="20"/>
  <c r="F181" i="20"/>
  <c r="F230" i="20"/>
  <c r="F248" i="20"/>
  <c r="F151" i="20"/>
  <c r="F217" i="20"/>
  <c r="F171" i="20"/>
  <c r="F219" i="20"/>
  <c r="F204" i="20"/>
  <c r="F233" i="20"/>
  <c r="F232" i="20"/>
  <c r="F177" i="20"/>
  <c r="F212" i="20"/>
  <c r="F216" i="20"/>
  <c r="F224" i="20"/>
  <c r="F208" i="20"/>
  <c r="F246" i="20"/>
  <c r="F159" i="20"/>
  <c r="F182" i="20"/>
  <c r="F173" i="20"/>
  <c r="F205" i="20"/>
  <c r="F196" i="20"/>
  <c r="F199" i="20"/>
  <c r="F164" i="20"/>
  <c r="F193" i="20"/>
  <c r="F225" i="20"/>
  <c r="F197" i="20"/>
  <c r="F202" i="20"/>
  <c r="F211" i="20"/>
  <c r="F186" i="20"/>
  <c r="F203" i="20"/>
  <c r="F201" i="20"/>
  <c r="F160" i="20"/>
  <c r="F236" i="20"/>
  <c r="F237" i="20"/>
  <c r="F190" i="20"/>
  <c r="F163" i="20"/>
  <c r="F174" i="20"/>
  <c r="F179" i="20"/>
  <c r="F191" i="20"/>
  <c r="F231" i="20"/>
  <c r="F209" i="20"/>
  <c r="F218" i="20"/>
  <c r="F170" i="20"/>
  <c r="F220" i="20"/>
  <c r="F161" i="20"/>
  <c r="F155" i="20"/>
  <c r="F180" i="20"/>
  <c r="F226" i="20"/>
  <c r="F200" i="20"/>
  <c r="F167" i="20"/>
  <c r="F194" i="20"/>
  <c r="F238" i="20"/>
  <c r="F227" i="20"/>
  <c r="F169" i="20"/>
  <c r="F176" i="20"/>
  <c r="F234" i="20"/>
  <c r="G221" i="20"/>
  <c r="G248" i="20"/>
  <c r="G161" i="20"/>
  <c r="G173" i="20"/>
  <c r="G199" i="20"/>
  <c r="G152" i="20"/>
  <c r="G232" i="20"/>
  <c r="G239" i="20"/>
  <c r="G156" i="20"/>
  <c r="G225" i="20"/>
  <c r="G236" i="20"/>
  <c r="G166" i="20"/>
  <c r="G182" i="20"/>
  <c r="G207" i="20"/>
  <c r="G159" i="20"/>
  <c r="G233" i="20"/>
  <c r="G151" i="20"/>
  <c r="G189" i="20"/>
  <c r="G219" i="20"/>
  <c r="G188" i="20"/>
  <c r="G202" i="20"/>
  <c r="G215" i="20"/>
  <c r="G198" i="20"/>
  <c r="G168" i="20"/>
  <c r="G193" i="20"/>
  <c r="G155" i="20"/>
  <c r="G217" i="20"/>
  <c r="G170" i="20"/>
  <c r="G243" i="20"/>
  <c r="G194" i="20"/>
  <c r="G153" i="20"/>
  <c r="G220" i="20"/>
  <c r="G237" i="20"/>
  <c r="G212" i="20"/>
  <c r="G191" i="20"/>
  <c r="G210" i="20"/>
  <c r="G164" i="20"/>
  <c r="G196" i="20"/>
  <c r="G240" i="20"/>
  <c r="G179" i="20"/>
  <c r="G162" i="20"/>
  <c r="G203" i="20"/>
  <c r="G184" i="20"/>
  <c r="G211" i="20"/>
  <c r="G171" i="20"/>
  <c r="G201" i="20"/>
  <c r="G163" i="20"/>
  <c r="G231" i="20"/>
  <c r="G167" i="20"/>
  <c r="G223" i="20"/>
  <c r="G213" i="20"/>
  <c r="G244" i="20"/>
  <c r="G227" i="20"/>
  <c r="G187" i="20"/>
  <c r="G157" i="20"/>
  <c r="G228" i="20"/>
  <c r="G247" i="20"/>
  <c r="G205" i="20"/>
  <c r="G158" i="20"/>
  <c r="G176" i="20"/>
  <c r="G224" i="20"/>
  <c r="G241" i="20"/>
  <c r="G197" i="20"/>
  <c r="G192" i="20"/>
  <c r="G178" i="20"/>
  <c r="G222" i="20"/>
  <c r="G246" i="20"/>
  <c r="G172" i="20"/>
  <c r="G234" i="20"/>
  <c r="G190" i="20"/>
  <c r="G235" i="20"/>
  <c r="G195" i="20"/>
  <c r="G174" i="20"/>
  <c r="G245" i="20"/>
  <c r="G209" i="20"/>
  <c r="G181" i="20"/>
  <c r="G230" i="20"/>
  <c r="G154" i="20"/>
  <c r="G208" i="20"/>
  <c r="G160" i="20"/>
  <c r="G177" i="20"/>
  <c r="G185" i="20"/>
  <c r="G183" i="20"/>
  <c r="G238" i="20"/>
  <c r="G226" i="20"/>
  <c r="G218" i="20"/>
  <c r="G214" i="20"/>
  <c r="G165" i="20"/>
  <c r="G206" i="20"/>
  <c r="G204" i="20"/>
  <c r="G186" i="20"/>
  <c r="G242" i="20"/>
  <c r="G180" i="20"/>
  <c r="G169" i="20"/>
  <c r="G216" i="20"/>
  <c r="G229" i="20"/>
  <c r="G175" i="20"/>
  <c r="G200" i="20"/>
  <c r="V197" i="20"/>
  <c r="H372" i="20"/>
  <c r="I162" i="20"/>
  <c r="I182" i="20"/>
  <c r="I167" i="20"/>
  <c r="I230" i="20"/>
  <c r="I158" i="20"/>
  <c r="I225" i="20"/>
  <c r="I214" i="20"/>
  <c r="I168" i="20"/>
  <c r="I209" i="20"/>
  <c r="I199" i="20"/>
  <c r="I196" i="20"/>
  <c r="I194" i="20"/>
  <c r="I183" i="20"/>
  <c r="I237" i="20"/>
  <c r="I176" i="20"/>
  <c r="I170" i="20"/>
  <c r="I156" i="20"/>
  <c r="I241" i="20"/>
  <c r="I212" i="20"/>
  <c r="I213" i="20"/>
  <c r="I164" i="20"/>
  <c r="I229" i="20"/>
  <c r="I154" i="20"/>
  <c r="I236" i="20"/>
  <c r="I187" i="20"/>
  <c r="I217" i="20"/>
  <c r="I216" i="20"/>
  <c r="I197" i="20"/>
  <c r="I223" i="20"/>
  <c r="I153" i="20"/>
  <c r="I161" i="20"/>
  <c r="I200" i="20"/>
  <c r="I204" i="20"/>
  <c r="I159" i="20"/>
  <c r="I226" i="20"/>
  <c r="I207" i="20"/>
  <c r="I220" i="20"/>
  <c r="I243" i="20"/>
  <c r="I184" i="20"/>
  <c r="I192" i="20"/>
  <c r="I211" i="20"/>
  <c r="I190" i="20"/>
  <c r="I205" i="20"/>
  <c r="I177" i="20"/>
  <c r="I160" i="20"/>
  <c r="I180" i="20"/>
  <c r="I195" i="20"/>
  <c r="I152" i="20"/>
  <c r="I188" i="20"/>
  <c r="I232" i="20"/>
  <c r="I246" i="20"/>
  <c r="I171" i="20"/>
  <c r="I178" i="20"/>
  <c r="I240" i="20"/>
  <c r="I151" i="20"/>
  <c r="I218" i="20"/>
  <c r="I173" i="20"/>
  <c r="I244" i="20"/>
  <c r="I245" i="20"/>
  <c r="I165" i="20"/>
  <c r="I228" i="20"/>
  <c r="I201" i="20"/>
  <c r="I234" i="20"/>
  <c r="I155" i="20"/>
  <c r="I166" i="20"/>
  <c r="I221" i="20"/>
  <c r="I247" i="20"/>
  <c r="I185" i="20"/>
  <c r="I222" i="20"/>
  <c r="I227" i="20"/>
  <c r="I235" i="20"/>
  <c r="I224" i="20"/>
  <c r="I206" i="20"/>
  <c r="I174" i="20"/>
  <c r="I172" i="20"/>
  <c r="I210" i="20"/>
  <c r="I215" i="20"/>
  <c r="I238" i="20"/>
  <c r="I193" i="20"/>
  <c r="I163" i="20"/>
  <c r="I219" i="20"/>
  <c r="I169" i="20"/>
  <c r="I186" i="20"/>
  <c r="I191" i="20"/>
  <c r="I181" i="20"/>
  <c r="I203" i="20"/>
  <c r="I157" i="20"/>
  <c r="I179" i="20"/>
  <c r="I208" i="20"/>
  <c r="I248" i="20"/>
  <c r="I189" i="20"/>
  <c r="I239" i="20"/>
  <c r="I231" i="20"/>
  <c r="I233" i="20"/>
  <c r="I202" i="20"/>
  <c r="I242" i="20"/>
  <c r="I198" i="20"/>
  <c r="I175" i="20"/>
  <c r="H186" i="20"/>
  <c r="H232" i="20"/>
  <c r="H157" i="20"/>
  <c r="H227" i="20"/>
  <c r="H181" i="20"/>
  <c r="H196" i="20"/>
  <c r="H179" i="20"/>
  <c r="H236" i="20"/>
  <c r="H245" i="20"/>
  <c r="H206" i="20"/>
  <c r="H193" i="20"/>
  <c r="H163" i="20"/>
  <c r="H191" i="20"/>
  <c r="H167" i="20"/>
  <c r="H233" i="20"/>
  <c r="H237" i="20"/>
  <c r="H205" i="20"/>
  <c r="H225" i="20"/>
  <c r="H246" i="20"/>
  <c r="H169" i="20"/>
  <c r="H210" i="20"/>
  <c r="H241" i="20"/>
  <c r="H162" i="20"/>
  <c r="H198" i="20"/>
  <c r="H208" i="20"/>
  <c r="H171" i="20"/>
  <c r="H189" i="20"/>
  <c r="H229" i="20"/>
  <c r="H175" i="20"/>
  <c r="H231" i="20"/>
  <c r="H220" i="20"/>
  <c r="H172" i="20"/>
  <c r="H218" i="20"/>
  <c r="H153" i="20"/>
  <c r="H209" i="20"/>
  <c r="H199" i="20"/>
  <c r="H183" i="20"/>
  <c r="H194" i="20"/>
  <c r="H184" i="20"/>
  <c r="H201" i="20"/>
  <c r="H182" i="20"/>
  <c r="H154" i="20"/>
  <c r="H176" i="20"/>
  <c r="H247" i="20"/>
  <c r="H170" i="20"/>
  <c r="H158" i="20"/>
  <c r="H242" i="20"/>
  <c r="H156" i="20"/>
  <c r="H221" i="20"/>
  <c r="H238" i="20"/>
  <c r="H161" i="20"/>
  <c r="H235" i="20"/>
  <c r="H152" i="20"/>
  <c r="H213" i="20"/>
  <c r="H223" i="20"/>
  <c r="H174" i="20"/>
  <c r="H185" i="20"/>
  <c r="H211" i="20"/>
  <c r="H165" i="20"/>
  <c r="H202" i="20"/>
  <c r="H219" i="20"/>
  <c r="H234" i="20"/>
  <c r="H187" i="20"/>
  <c r="H204" i="20"/>
  <c r="H239" i="20"/>
  <c r="H160" i="20"/>
  <c r="H230" i="20"/>
  <c r="H177" i="20"/>
  <c r="H200" i="20"/>
  <c r="H226" i="20"/>
  <c r="H203" i="20"/>
  <c r="H240" i="20"/>
  <c r="H155" i="20"/>
  <c r="H195" i="20"/>
  <c r="H212" i="20"/>
  <c r="H168" i="20"/>
  <c r="H228" i="20"/>
  <c r="H151" i="20"/>
  <c r="H192" i="20"/>
  <c r="H207" i="20"/>
  <c r="H248" i="20"/>
  <c r="H159" i="20"/>
  <c r="H224" i="20"/>
  <c r="H164" i="20"/>
  <c r="H188" i="20"/>
  <c r="H222" i="20"/>
  <c r="H217" i="20"/>
  <c r="H216" i="20"/>
  <c r="H214" i="20"/>
  <c r="H180" i="20"/>
  <c r="H178" i="20"/>
  <c r="H244" i="20"/>
  <c r="H243" i="20"/>
  <c r="H173" i="20"/>
  <c r="H197" i="20"/>
  <c r="H190" i="20"/>
  <c r="H166" i="20"/>
  <c r="H215" i="20"/>
  <c r="N372" i="20"/>
  <c r="V203" i="20"/>
  <c r="Q372" i="20"/>
  <c r="V206" i="20"/>
  <c r="O219" i="20"/>
  <c r="O236" i="20"/>
  <c r="O194" i="20"/>
  <c r="O163" i="20"/>
  <c r="O215" i="20"/>
  <c r="O178" i="20"/>
  <c r="O160" i="20"/>
  <c r="O187" i="20"/>
  <c r="O207" i="20"/>
  <c r="O243" i="20"/>
  <c r="O182" i="20"/>
  <c r="O161" i="20"/>
  <c r="O203" i="20"/>
  <c r="O159" i="20"/>
  <c r="O224" i="20"/>
  <c r="O242" i="20"/>
  <c r="O195" i="20"/>
  <c r="O156" i="20"/>
  <c r="O170" i="20"/>
  <c r="O228" i="20"/>
  <c r="O191" i="20"/>
  <c r="O244" i="20"/>
  <c r="O212" i="20"/>
  <c r="O238" i="20"/>
  <c r="O183" i="20"/>
  <c r="O232" i="20"/>
  <c r="O169" i="20"/>
  <c r="O216" i="20"/>
  <c r="O179" i="20"/>
  <c r="O247" i="20"/>
  <c r="O200" i="20"/>
  <c r="O168" i="20"/>
  <c r="O239" i="20"/>
  <c r="O220" i="20"/>
  <c r="O167" i="20"/>
  <c r="O204" i="20"/>
  <c r="O165" i="20"/>
  <c r="O166" i="20"/>
  <c r="O188" i="20"/>
  <c r="O234" i="20"/>
  <c r="O248" i="20"/>
  <c r="O208" i="20"/>
  <c r="O229" i="20"/>
  <c r="O192" i="20"/>
  <c r="O152" i="20"/>
  <c r="O225" i="20"/>
  <c r="O246" i="20"/>
  <c r="O222" i="20"/>
  <c r="O235" i="20"/>
  <c r="O162" i="20"/>
  <c r="O196" i="20"/>
  <c r="O217" i="20"/>
  <c r="O180" i="20"/>
  <c r="O151" i="20"/>
  <c r="O213" i="20"/>
  <c r="O245" i="20"/>
  <c r="O210" i="20"/>
  <c r="O176" i="20"/>
  <c r="O233" i="20"/>
  <c r="O184" i="20"/>
  <c r="O205" i="20"/>
  <c r="O171" i="20"/>
  <c r="O172" i="20"/>
  <c r="O201" i="20"/>
  <c r="O174" i="20"/>
  <c r="O198" i="20"/>
  <c r="O240" i="20"/>
  <c r="O221" i="20"/>
  <c r="O173" i="20"/>
  <c r="O193" i="20"/>
  <c r="O158" i="20"/>
  <c r="O226" i="20"/>
  <c r="O189" i="20"/>
  <c r="O154" i="20"/>
  <c r="O197" i="20"/>
  <c r="O218" i="20"/>
  <c r="O177" i="20"/>
  <c r="O155" i="20"/>
  <c r="O202" i="20"/>
  <c r="O237" i="20"/>
  <c r="O211" i="20"/>
  <c r="O181" i="20"/>
  <c r="O209" i="20"/>
  <c r="O164" i="20"/>
  <c r="O157" i="20"/>
  <c r="O227" i="20"/>
  <c r="O214" i="20"/>
  <c r="O190" i="20"/>
  <c r="O175" i="20"/>
  <c r="O153" i="20"/>
  <c r="O185" i="20"/>
  <c r="O199" i="20"/>
  <c r="O231" i="20"/>
  <c r="O241" i="20"/>
  <c r="O223" i="20"/>
  <c r="O230" i="20"/>
  <c r="O186" i="20"/>
  <c r="O206" i="20"/>
  <c r="J159" i="20"/>
  <c r="J239" i="20"/>
  <c r="J233" i="20"/>
  <c r="J205" i="20"/>
  <c r="J215" i="20"/>
  <c r="J153" i="20"/>
  <c r="J173" i="20"/>
  <c r="J220" i="20"/>
  <c r="J224" i="20"/>
  <c r="J172" i="20"/>
  <c r="J236" i="20"/>
  <c r="J168" i="20"/>
  <c r="J203" i="20"/>
  <c r="J223" i="20"/>
  <c r="J235" i="20"/>
  <c r="J208" i="20"/>
  <c r="J248" i="20"/>
  <c r="J194" i="20"/>
  <c r="J216" i="20"/>
  <c r="J165" i="20"/>
  <c r="J175" i="20"/>
  <c r="J191" i="20"/>
  <c r="J211" i="20"/>
  <c r="J158" i="20"/>
  <c r="J196" i="20"/>
  <c r="J228" i="20"/>
  <c r="J242" i="20"/>
  <c r="J189" i="20"/>
  <c r="J212" i="20"/>
  <c r="J219" i="20"/>
  <c r="J179" i="20"/>
  <c r="J199" i="20"/>
  <c r="J164" i="20"/>
  <c r="J184" i="20"/>
  <c r="J204" i="20"/>
  <c r="J234" i="20"/>
  <c r="J170" i="20"/>
  <c r="J181" i="20"/>
  <c r="J207" i="20"/>
  <c r="J155" i="20"/>
  <c r="J187" i="20"/>
  <c r="J221" i="20"/>
  <c r="J156" i="20"/>
  <c r="J218" i="20"/>
  <c r="J166" i="20"/>
  <c r="J225" i="20"/>
  <c r="J195" i="20"/>
  <c r="J202" i="20"/>
  <c r="J209" i="20"/>
  <c r="J169" i="20"/>
  <c r="J240" i="20"/>
  <c r="J193" i="20"/>
  <c r="J214" i="20"/>
  <c r="J247" i="20"/>
  <c r="J183" i="20"/>
  <c r="J190" i="20"/>
  <c r="J154" i="20"/>
  <c r="J197" i="20"/>
  <c r="J226" i="20"/>
  <c r="J200" i="20"/>
  <c r="J188" i="20"/>
  <c r="J163" i="20"/>
  <c r="J157" i="20"/>
  <c r="J178" i="20"/>
  <c r="J176" i="20"/>
  <c r="J185" i="20"/>
  <c r="J201" i="20"/>
  <c r="J238" i="20"/>
  <c r="J244" i="20"/>
  <c r="J206" i="20"/>
  <c r="J246" i="20"/>
  <c r="J174" i="20"/>
  <c r="J222" i="20"/>
  <c r="J161" i="20"/>
  <c r="J243" i="20"/>
  <c r="J217" i="20"/>
  <c r="J213" i="20"/>
  <c r="J245" i="20"/>
  <c r="J232" i="20"/>
  <c r="J171" i="20"/>
  <c r="J198" i="20"/>
  <c r="J177" i="20"/>
  <c r="J162" i="20"/>
  <c r="J180" i="20"/>
  <c r="J230" i="20"/>
  <c r="J167" i="20"/>
  <c r="J210" i="20"/>
  <c r="J229" i="20"/>
  <c r="J186" i="20"/>
  <c r="J231" i="20"/>
  <c r="J241" i="20"/>
  <c r="J192" i="20"/>
  <c r="J152" i="20"/>
  <c r="J160" i="20"/>
  <c r="J151" i="20"/>
  <c r="J182" i="20"/>
  <c r="J237" i="20"/>
  <c r="J227" i="20"/>
  <c r="P202" i="20"/>
  <c r="P160" i="20"/>
  <c r="P201" i="20"/>
  <c r="P151" i="20"/>
  <c r="P222" i="20"/>
  <c r="P169" i="20"/>
  <c r="P219" i="20"/>
  <c r="P163" i="20"/>
  <c r="P190" i="20"/>
  <c r="P227" i="20"/>
  <c r="P189" i="20"/>
  <c r="P245" i="20"/>
  <c r="P210" i="20"/>
  <c r="P242" i="20"/>
  <c r="P207" i="20"/>
  <c r="P239" i="20"/>
  <c r="P178" i="20"/>
  <c r="P215" i="20"/>
  <c r="P177" i="20"/>
  <c r="P176" i="20"/>
  <c r="P198" i="20"/>
  <c r="P170" i="20"/>
  <c r="P195" i="20"/>
  <c r="P164" i="20"/>
  <c r="P238" i="20"/>
  <c r="P203" i="20"/>
  <c r="P153" i="20"/>
  <c r="P152" i="20"/>
  <c r="P186" i="20"/>
  <c r="P232" i="20"/>
  <c r="P183" i="20"/>
  <c r="P229" i="20"/>
  <c r="P162" i="20"/>
  <c r="P191" i="20"/>
  <c r="P246" i="20"/>
  <c r="P223" i="20"/>
  <c r="P171" i="20"/>
  <c r="P220" i="20"/>
  <c r="P165" i="20"/>
  <c r="P217" i="20"/>
  <c r="P228" i="20"/>
  <c r="P179" i="20"/>
  <c r="P234" i="20"/>
  <c r="P211" i="20"/>
  <c r="P243" i="20"/>
  <c r="P208" i="20"/>
  <c r="P240" i="20"/>
  <c r="P205" i="20"/>
  <c r="P155" i="20"/>
  <c r="P216" i="20"/>
  <c r="P157" i="20"/>
  <c r="P154" i="20"/>
  <c r="P199" i="20"/>
  <c r="P172" i="20"/>
  <c r="P196" i="20"/>
  <c r="P166" i="20"/>
  <c r="P193" i="20"/>
  <c r="P248" i="20"/>
  <c r="P204" i="20"/>
  <c r="P247" i="20"/>
  <c r="P224" i="20"/>
  <c r="P187" i="20"/>
  <c r="P233" i="20"/>
  <c r="P184" i="20"/>
  <c r="P230" i="20"/>
  <c r="P181" i="20"/>
  <c r="P236" i="20"/>
  <c r="P192" i="20"/>
  <c r="P235" i="20"/>
  <c r="P212" i="20"/>
  <c r="P173" i="20"/>
  <c r="P221" i="20"/>
  <c r="P167" i="20"/>
  <c r="P218" i="20"/>
  <c r="P226" i="20"/>
  <c r="P159" i="20"/>
  <c r="P225" i="20"/>
  <c r="P188" i="20"/>
  <c r="P174" i="20"/>
  <c r="P197" i="20"/>
  <c r="P168" i="20"/>
  <c r="P194" i="20"/>
  <c r="P156" i="20"/>
  <c r="P161" i="20"/>
  <c r="P241" i="20"/>
  <c r="P213" i="20"/>
  <c r="P200" i="20"/>
  <c r="P175" i="20"/>
  <c r="P244" i="20"/>
  <c r="P214" i="20"/>
  <c r="P209" i="20"/>
  <c r="P231" i="20"/>
  <c r="P185" i="20"/>
  <c r="P158" i="20"/>
  <c r="P180" i="20"/>
  <c r="P206" i="20"/>
  <c r="P237" i="20"/>
  <c r="P182" i="20"/>
  <c r="L372" i="20"/>
  <c r="V201" i="20"/>
  <c r="V198" i="20"/>
  <c r="I372" i="20"/>
  <c r="V202" i="20"/>
  <c r="M372" i="20"/>
  <c r="M220" i="20"/>
  <c r="M186" i="20"/>
  <c r="M158" i="20"/>
  <c r="M182" i="20"/>
  <c r="M154" i="20"/>
  <c r="M179" i="20"/>
  <c r="M231" i="20"/>
  <c r="M212" i="20"/>
  <c r="M164" i="20"/>
  <c r="M171" i="20"/>
  <c r="M219" i="20"/>
  <c r="M163" i="20"/>
  <c r="M216" i="20"/>
  <c r="M157" i="20"/>
  <c r="M237" i="20"/>
  <c r="M200" i="20"/>
  <c r="M173" i="20"/>
  <c r="M208" i="20"/>
  <c r="M174" i="20"/>
  <c r="M207" i="20"/>
  <c r="M228" i="20"/>
  <c r="M204" i="20"/>
  <c r="M156" i="20"/>
  <c r="M225" i="20"/>
  <c r="M188" i="20"/>
  <c r="M196" i="20"/>
  <c r="M245" i="20"/>
  <c r="M195" i="20"/>
  <c r="M241" i="20"/>
  <c r="M192" i="20"/>
  <c r="M234" i="20"/>
  <c r="M213" i="20"/>
  <c r="M175" i="20"/>
  <c r="M184" i="20"/>
  <c r="M170" i="20"/>
  <c r="M183" i="20"/>
  <c r="M172" i="20"/>
  <c r="M180" i="20"/>
  <c r="M238" i="20"/>
  <c r="M201" i="20"/>
  <c r="M151" i="20"/>
  <c r="M167" i="20"/>
  <c r="M221" i="20"/>
  <c r="M165" i="20"/>
  <c r="M217" i="20"/>
  <c r="M159" i="20"/>
  <c r="M226" i="20"/>
  <c r="M189" i="20"/>
  <c r="M233" i="20"/>
  <c r="M232" i="20"/>
  <c r="M209" i="20"/>
  <c r="M162" i="20"/>
  <c r="M205" i="20"/>
  <c r="M160" i="20"/>
  <c r="M214" i="20"/>
  <c r="M177" i="20"/>
  <c r="M247" i="20"/>
  <c r="M246" i="20"/>
  <c r="M197" i="20"/>
  <c r="M242" i="20"/>
  <c r="M193" i="20"/>
  <c r="M239" i="20"/>
  <c r="M202" i="20"/>
  <c r="M153" i="20"/>
  <c r="M235" i="20"/>
  <c r="M176" i="20"/>
  <c r="M185" i="20"/>
  <c r="M152" i="20"/>
  <c r="M181" i="20"/>
  <c r="M227" i="20"/>
  <c r="M190" i="20"/>
  <c r="M229" i="20"/>
  <c r="M223" i="20"/>
  <c r="M168" i="20"/>
  <c r="M210" i="20"/>
  <c r="M230" i="20"/>
  <c r="M206" i="20"/>
  <c r="M166" i="20"/>
  <c r="M203" i="20"/>
  <c r="M155" i="20"/>
  <c r="M236" i="20"/>
  <c r="M199" i="20"/>
  <c r="M222" i="20"/>
  <c r="M248" i="20"/>
  <c r="M198" i="20"/>
  <c r="M224" i="20"/>
  <c r="M215" i="20"/>
  <c r="M169" i="20"/>
  <c r="M211" i="20"/>
  <c r="M243" i="20"/>
  <c r="M187" i="20"/>
  <c r="M218" i="20"/>
  <c r="M194" i="20"/>
  <c r="M161" i="20"/>
  <c r="M191" i="20"/>
  <c r="M240" i="20"/>
  <c r="M178" i="20"/>
  <c r="M244" i="20"/>
  <c r="L203" i="20"/>
  <c r="L161" i="20"/>
  <c r="L214" i="20"/>
  <c r="L153" i="20"/>
  <c r="L239" i="20"/>
  <c r="L198" i="20"/>
  <c r="L172" i="20"/>
  <c r="L207" i="20"/>
  <c r="L191" i="20"/>
  <c r="L164" i="20"/>
  <c r="L202" i="20"/>
  <c r="L156" i="20"/>
  <c r="L223" i="20"/>
  <c r="L186" i="20"/>
  <c r="L248" i="20"/>
  <c r="L195" i="20"/>
  <c r="L166" i="20"/>
  <c r="L227" i="20"/>
  <c r="L244" i="20"/>
  <c r="L190" i="20"/>
  <c r="L232" i="20"/>
  <c r="L211" i="20"/>
  <c r="L171" i="20"/>
  <c r="L236" i="20"/>
  <c r="L183" i="20"/>
  <c r="L179" i="20"/>
  <c r="L228" i="20"/>
  <c r="L178" i="20"/>
  <c r="L240" i="20"/>
  <c r="L199" i="20"/>
  <c r="L174" i="20"/>
  <c r="L220" i="20"/>
  <c r="L165" i="20"/>
  <c r="L157" i="20"/>
  <c r="L216" i="20"/>
  <c r="L155" i="20"/>
  <c r="L224" i="20"/>
  <c r="L187" i="20"/>
  <c r="L208" i="20"/>
  <c r="L168" i="20"/>
  <c r="L160" i="20"/>
  <c r="L204" i="20"/>
  <c r="L158" i="20"/>
  <c r="L212" i="20"/>
  <c r="L173" i="20"/>
  <c r="L231" i="20"/>
  <c r="L196" i="20"/>
  <c r="L246" i="20"/>
  <c r="L245" i="20"/>
  <c r="L192" i="20"/>
  <c r="L241" i="20"/>
  <c r="L200" i="20"/>
  <c r="L176" i="20"/>
  <c r="L237" i="20"/>
  <c r="L184" i="20"/>
  <c r="L230" i="20"/>
  <c r="L229" i="20"/>
  <c r="L180" i="20"/>
  <c r="L225" i="20"/>
  <c r="L188" i="20"/>
  <c r="L152" i="20"/>
  <c r="L221" i="20"/>
  <c r="L167" i="20"/>
  <c r="L218" i="20"/>
  <c r="L217" i="20"/>
  <c r="L159" i="20"/>
  <c r="L213" i="20"/>
  <c r="L175" i="20"/>
  <c r="L234" i="20"/>
  <c r="L209" i="20"/>
  <c r="L170" i="20"/>
  <c r="L206" i="20"/>
  <c r="L243" i="20"/>
  <c r="L193" i="20"/>
  <c r="L242" i="20"/>
  <c r="L189" i="20"/>
  <c r="L154" i="20"/>
  <c r="L222" i="20"/>
  <c r="L185" i="20"/>
  <c r="L235" i="20"/>
  <c r="L182" i="20"/>
  <c r="L197" i="20"/>
  <c r="L215" i="20"/>
  <c r="L169" i="20"/>
  <c r="L205" i="20"/>
  <c r="L247" i="20"/>
  <c r="L181" i="20"/>
  <c r="L219" i="20"/>
  <c r="L162" i="20"/>
  <c r="L194" i="20"/>
  <c r="L151" i="20"/>
  <c r="L233" i="20"/>
  <c r="L226" i="20"/>
  <c r="L163" i="20"/>
  <c r="L201" i="20"/>
  <c r="L177" i="20"/>
  <c r="L238" i="20"/>
  <c r="L210" i="20"/>
  <c r="R345" i="20" l="1"/>
  <c r="R351" i="20"/>
  <c r="R315" i="20"/>
  <c r="R309" i="20"/>
  <c r="R334" i="20"/>
  <c r="R325" i="20"/>
  <c r="R290" i="20"/>
  <c r="R322" i="20"/>
  <c r="R354" i="20"/>
  <c r="R342" i="20"/>
  <c r="R335" i="20"/>
  <c r="R302" i="20"/>
  <c r="R321" i="20"/>
  <c r="R353" i="20"/>
  <c r="R356" i="20"/>
  <c r="R352" i="20"/>
  <c r="R299" i="20"/>
  <c r="R330" i="20"/>
  <c r="R297" i="20"/>
  <c r="R346" i="20"/>
  <c r="R308" i="20"/>
  <c r="R341" i="20"/>
  <c r="R294" i="20"/>
  <c r="R316" i="20"/>
  <c r="R348" i="20"/>
  <c r="R305" i="20"/>
  <c r="R324" i="20"/>
  <c r="R343" i="20"/>
  <c r="R329" i="20"/>
  <c r="R314" i="20"/>
  <c r="R313" i="20"/>
  <c r="R304" i="20"/>
  <c r="R292" i="20"/>
  <c r="R296" i="20"/>
  <c r="R310" i="20"/>
  <c r="R328" i="20"/>
  <c r="R332" i="20"/>
  <c r="R331" i="20"/>
  <c r="R327" i="20"/>
  <c r="R312" i="20"/>
  <c r="R291" i="20"/>
  <c r="R338" i="20"/>
  <c r="R350" i="20"/>
  <c r="R323" i="20"/>
  <c r="R336" i="20"/>
  <c r="R318" i="20"/>
  <c r="R295" i="20"/>
  <c r="R326" i="20"/>
  <c r="R337" i="20"/>
  <c r="R347" i="20"/>
  <c r="R340" i="20"/>
  <c r="R320" i="20"/>
  <c r="R355" i="20"/>
  <c r="R298" i="20"/>
  <c r="R319" i="20"/>
  <c r="R303" i="20"/>
  <c r="R300" i="20"/>
  <c r="R311" i="20"/>
  <c r="R317" i="20"/>
  <c r="R357" i="20"/>
  <c r="R307" i="20"/>
  <c r="R344" i="20"/>
  <c r="R349" i="20"/>
  <c r="R306" i="20"/>
  <c r="R333" i="20"/>
  <c r="R339" i="20"/>
  <c r="R293" i="20"/>
  <c r="R301" i="20"/>
  <c r="F132" i="20"/>
  <c r="R268" i="20"/>
  <c r="R283" i="20"/>
  <c r="R271" i="20"/>
  <c r="R260" i="20"/>
  <c r="R266" i="20"/>
  <c r="R275" i="20"/>
  <c r="R276" i="20"/>
  <c r="R288" i="20"/>
  <c r="R277" i="20"/>
  <c r="R274" i="20"/>
  <c r="R272" i="20"/>
  <c r="R281" i="20"/>
  <c r="R289" i="20"/>
  <c r="R273" i="20"/>
  <c r="R286" i="20"/>
  <c r="R267" i="20"/>
  <c r="R284" i="20"/>
  <c r="R264" i="20"/>
  <c r="R270" i="20"/>
  <c r="R261" i="20"/>
  <c r="R269" i="20"/>
  <c r="R262" i="20"/>
  <c r="R285" i="20"/>
  <c r="R279" i="20"/>
  <c r="R282" i="20"/>
  <c r="R265" i="20"/>
  <c r="R287" i="20"/>
  <c r="R278" i="20"/>
  <c r="R280" i="20"/>
  <c r="R263" i="20"/>
  <c r="F257" i="20"/>
  <c r="F359" i="20" s="1"/>
  <c r="G257" i="20"/>
  <c r="G359" i="20" s="1"/>
  <c r="J257" i="20"/>
  <c r="K257" i="20"/>
  <c r="L257" i="20"/>
  <c r="Q257" i="20"/>
  <c r="H257" i="20"/>
  <c r="I257" i="20"/>
  <c r="N257" i="20"/>
  <c r="M257" i="20"/>
  <c r="P257" i="20"/>
  <c r="O257" i="20"/>
  <c r="L476" i="20"/>
  <c r="Q476" i="20"/>
  <c r="H476" i="20"/>
  <c r="I476" i="20"/>
  <c r="M476" i="20"/>
  <c r="N476" i="20"/>
  <c r="J476" i="20"/>
  <c r="G476" i="20"/>
  <c r="K476" i="20"/>
  <c r="O476" i="20"/>
  <c r="P476" i="20"/>
  <c r="F370" i="20" l="1"/>
  <c r="S132" i="20"/>
  <c r="U132" i="20"/>
  <c r="G283" i="20"/>
  <c r="F283" i="20"/>
  <c r="F336" i="20"/>
  <c r="G336" i="20"/>
  <c r="G271" i="20"/>
  <c r="F271" i="20"/>
  <c r="F259" i="20"/>
  <c r="G259" i="20"/>
  <c r="F324" i="20"/>
  <c r="G324" i="20"/>
  <c r="F268" i="20"/>
  <c r="G268" i="20"/>
  <c r="F272" i="20"/>
  <c r="G272" i="20"/>
  <c r="F301" i="20"/>
  <c r="G301" i="20"/>
  <c r="G312" i="20"/>
  <c r="F312" i="20"/>
  <c r="F344" i="20"/>
  <c r="G344" i="20"/>
  <c r="F355" i="20"/>
  <c r="G355" i="20"/>
  <c r="F295" i="20"/>
  <c r="G295" i="20"/>
  <c r="F356" i="20"/>
  <c r="G356" i="20"/>
  <c r="F327" i="20"/>
  <c r="G327" i="20"/>
  <c r="F309" i="20"/>
  <c r="G309" i="20"/>
  <c r="F298" i="20"/>
  <c r="G298" i="20"/>
  <c r="F302" i="20"/>
  <c r="G302" i="20"/>
  <c r="F342" i="20"/>
  <c r="G342" i="20"/>
  <c r="F352" i="20"/>
  <c r="G352" i="20"/>
  <c r="G289" i="20"/>
  <c r="F289" i="20"/>
  <c r="F322" i="20"/>
  <c r="G322" i="20"/>
  <c r="F279" i="20"/>
  <c r="G279" i="20"/>
  <c r="F307" i="20"/>
  <c r="G307" i="20"/>
  <c r="F320" i="20"/>
  <c r="G320" i="20"/>
  <c r="F340" i="20"/>
  <c r="G340" i="20"/>
  <c r="F262" i="20"/>
  <c r="G262" i="20"/>
  <c r="G306" i="20"/>
  <c r="F306" i="20"/>
  <c r="F278" i="20"/>
  <c r="G278" i="20"/>
  <c r="F326" i="20"/>
  <c r="G326" i="20"/>
  <c r="F277" i="20"/>
  <c r="G277" i="20"/>
  <c r="F260" i="20"/>
  <c r="G260" i="20"/>
  <c r="F281" i="20"/>
  <c r="G281" i="20"/>
  <c r="F305" i="20"/>
  <c r="G305" i="20"/>
  <c r="F350" i="20"/>
  <c r="G350" i="20"/>
  <c r="G330" i="20"/>
  <c r="F330" i="20"/>
  <c r="F290" i="20"/>
  <c r="G290" i="20"/>
  <c r="F357" i="20"/>
  <c r="G357" i="20"/>
  <c r="G300" i="20"/>
  <c r="F300" i="20"/>
  <c r="F347" i="20"/>
  <c r="G347" i="20"/>
  <c r="F296" i="20"/>
  <c r="G296" i="20"/>
  <c r="F331" i="20"/>
  <c r="G331" i="20"/>
  <c r="G348" i="20"/>
  <c r="F348" i="20"/>
  <c r="F266" i="20"/>
  <c r="G266" i="20"/>
  <c r="F351" i="20"/>
  <c r="G351" i="20"/>
  <c r="F270" i="20"/>
  <c r="G270" i="20"/>
  <c r="F345" i="20"/>
  <c r="G345" i="20"/>
  <c r="F304" i="20"/>
  <c r="G304" i="20"/>
  <c r="F267" i="20"/>
  <c r="G267" i="20"/>
  <c r="G325" i="20"/>
  <c r="F325" i="20"/>
  <c r="F317" i="20"/>
  <c r="G317" i="20"/>
  <c r="F303" i="20"/>
  <c r="G303" i="20"/>
  <c r="F287" i="20"/>
  <c r="G287" i="20"/>
  <c r="F275" i="20"/>
  <c r="G275" i="20"/>
  <c r="F341" i="20"/>
  <c r="G341" i="20"/>
  <c r="F319" i="20"/>
  <c r="G319" i="20"/>
  <c r="F308" i="20"/>
  <c r="G308" i="20"/>
  <c r="F311" i="20"/>
  <c r="G311" i="20"/>
  <c r="F269" i="20"/>
  <c r="G269" i="20"/>
  <c r="F294" i="20"/>
  <c r="G294" i="20"/>
  <c r="F315" i="20"/>
  <c r="G315" i="20"/>
  <c r="F291" i="20"/>
  <c r="G291" i="20"/>
  <c r="F346" i="20"/>
  <c r="G346" i="20"/>
  <c r="F334" i="20"/>
  <c r="G334" i="20"/>
  <c r="G265" i="20"/>
  <c r="F265" i="20"/>
  <c r="F343" i="20"/>
  <c r="G343" i="20"/>
  <c r="F284" i="20"/>
  <c r="G284" i="20"/>
  <c r="F273" i="20"/>
  <c r="G273" i="20"/>
  <c r="F335" i="20"/>
  <c r="G335" i="20"/>
  <c r="F293" i="20"/>
  <c r="G293" i="20"/>
  <c r="F288" i="20"/>
  <c r="G288" i="20"/>
  <c r="F332" i="20"/>
  <c r="G332" i="20"/>
  <c r="F328" i="20"/>
  <c r="G328" i="20"/>
  <c r="F292" i="20"/>
  <c r="G292" i="20"/>
  <c r="G337" i="20"/>
  <c r="F337" i="20"/>
  <c r="F297" i="20"/>
  <c r="G297" i="20"/>
  <c r="F299" i="20"/>
  <c r="G299" i="20"/>
  <c r="F354" i="20"/>
  <c r="G354" i="20"/>
  <c r="F339" i="20"/>
  <c r="G339" i="20"/>
  <c r="F276" i="20"/>
  <c r="G276" i="20"/>
  <c r="F280" i="20"/>
  <c r="G280" i="20"/>
  <c r="F323" i="20"/>
  <c r="G323" i="20"/>
  <c r="F282" i="20"/>
  <c r="G282" i="20"/>
  <c r="F314" i="20"/>
  <c r="G314" i="20"/>
  <c r="F313" i="20"/>
  <c r="G313" i="20"/>
  <c r="F353" i="20"/>
  <c r="G353" i="20"/>
  <c r="F321" i="20"/>
  <c r="G321" i="20"/>
  <c r="F261" i="20"/>
  <c r="G261" i="20"/>
  <c r="F329" i="20"/>
  <c r="G329" i="20"/>
  <c r="F286" i="20"/>
  <c r="G286" i="20"/>
  <c r="G349" i="20"/>
  <c r="F349" i="20"/>
  <c r="F338" i="20"/>
  <c r="G338" i="20"/>
  <c r="F316" i="20"/>
  <c r="G316" i="20"/>
  <c r="F264" i="20"/>
  <c r="G264" i="20"/>
  <c r="F274" i="20"/>
  <c r="G274" i="20"/>
  <c r="F285" i="20"/>
  <c r="G285" i="20"/>
  <c r="F333" i="20"/>
  <c r="G333" i="20"/>
  <c r="G318" i="20"/>
  <c r="F318" i="20"/>
  <c r="F263" i="20"/>
  <c r="G263" i="20"/>
  <c r="F310" i="20"/>
  <c r="G310" i="20"/>
  <c r="M308" i="20"/>
  <c r="Q308" i="20"/>
  <c r="H308" i="20"/>
  <c r="I308" i="20"/>
  <c r="J308" i="20"/>
  <c r="K308" i="20"/>
  <c r="L308" i="20"/>
  <c r="N308" i="20"/>
  <c r="O308" i="20"/>
  <c r="P308" i="20"/>
  <c r="L324" i="20"/>
  <c r="M324" i="20"/>
  <c r="N324" i="20"/>
  <c r="O324" i="20"/>
  <c r="H324" i="20"/>
  <c r="J324" i="20"/>
  <c r="K324" i="20"/>
  <c r="P324" i="20"/>
  <c r="Q324" i="20"/>
  <c r="I324" i="20"/>
  <c r="H346" i="20"/>
  <c r="I346" i="20"/>
  <c r="J346" i="20"/>
  <c r="K346" i="20"/>
  <c r="P346" i="20"/>
  <c r="M346" i="20"/>
  <c r="L346" i="20"/>
  <c r="Q346" i="20"/>
  <c r="O346" i="20"/>
  <c r="N346" i="20"/>
  <c r="J268" i="20"/>
  <c r="L268" i="20"/>
  <c r="P268" i="20"/>
  <c r="H268" i="20"/>
  <c r="I268" i="20"/>
  <c r="O268" i="20"/>
  <c r="M268" i="20"/>
  <c r="N268" i="20"/>
  <c r="Q268" i="20"/>
  <c r="K268" i="20"/>
  <c r="M307" i="20"/>
  <c r="Q307" i="20"/>
  <c r="P307" i="20"/>
  <c r="H307" i="20"/>
  <c r="N307" i="20"/>
  <c r="I307" i="20"/>
  <c r="J307" i="20"/>
  <c r="O307" i="20"/>
  <c r="K307" i="20"/>
  <c r="L307" i="20"/>
  <c r="H347" i="20"/>
  <c r="I347" i="20"/>
  <c r="J347" i="20"/>
  <c r="K347" i="20"/>
  <c r="P347" i="20"/>
  <c r="L347" i="20"/>
  <c r="M347" i="20"/>
  <c r="N347" i="20"/>
  <c r="O347" i="20"/>
  <c r="Q347" i="20"/>
  <c r="Q316" i="20"/>
  <c r="N316" i="20"/>
  <c r="L316" i="20"/>
  <c r="M316" i="20"/>
  <c r="O316" i="20"/>
  <c r="P316" i="20"/>
  <c r="H316" i="20"/>
  <c r="K316" i="20"/>
  <c r="I316" i="20"/>
  <c r="J316" i="20"/>
  <c r="J264" i="20"/>
  <c r="L264" i="20"/>
  <c r="P264" i="20"/>
  <c r="H264" i="20"/>
  <c r="O264" i="20"/>
  <c r="I264" i="20"/>
  <c r="K264" i="20"/>
  <c r="M264" i="20"/>
  <c r="N264" i="20"/>
  <c r="Q264" i="20"/>
  <c r="H348" i="20"/>
  <c r="I348" i="20"/>
  <c r="J348" i="20"/>
  <c r="K348" i="20"/>
  <c r="P348" i="20"/>
  <c r="N348" i="20"/>
  <c r="O348" i="20"/>
  <c r="Q348" i="20"/>
  <c r="L348" i="20"/>
  <c r="M348" i="20"/>
  <c r="H341" i="20"/>
  <c r="I341" i="20"/>
  <c r="J341" i="20"/>
  <c r="K341" i="20"/>
  <c r="P341" i="20"/>
  <c r="L341" i="20"/>
  <c r="O341" i="20"/>
  <c r="Q341" i="20"/>
  <c r="M341" i="20"/>
  <c r="N341" i="20"/>
  <c r="H336" i="20"/>
  <c r="I336" i="20"/>
  <c r="J336" i="20"/>
  <c r="K336" i="20"/>
  <c r="P336" i="20"/>
  <c r="N336" i="20"/>
  <c r="O336" i="20"/>
  <c r="Q336" i="20"/>
  <c r="L336" i="20"/>
  <c r="M336" i="20"/>
  <c r="I353" i="20"/>
  <c r="J353" i="20"/>
  <c r="K353" i="20"/>
  <c r="P353" i="20"/>
  <c r="H353" i="20"/>
  <c r="N353" i="20"/>
  <c r="O353" i="20"/>
  <c r="Q353" i="20"/>
  <c r="M353" i="20"/>
  <c r="L353" i="20"/>
  <c r="M283" i="20"/>
  <c r="P283" i="20"/>
  <c r="Q283" i="20"/>
  <c r="I283" i="20"/>
  <c r="L283" i="20"/>
  <c r="N283" i="20"/>
  <c r="O283" i="20"/>
  <c r="H283" i="20"/>
  <c r="J283" i="20"/>
  <c r="K283" i="20"/>
  <c r="M291" i="20"/>
  <c r="P291" i="20"/>
  <c r="Q291" i="20"/>
  <c r="I291" i="20"/>
  <c r="H291" i="20"/>
  <c r="J291" i="20"/>
  <c r="O291" i="20"/>
  <c r="L291" i="20"/>
  <c r="N291" i="20"/>
  <c r="K291" i="20"/>
  <c r="Q319" i="20"/>
  <c r="H319" i="20"/>
  <c r="I319" i="20"/>
  <c r="N319" i="20"/>
  <c r="M319" i="20"/>
  <c r="J319" i="20"/>
  <c r="K319" i="20"/>
  <c r="L319" i="20"/>
  <c r="O319" i="20"/>
  <c r="P319" i="20"/>
  <c r="J271" i="20"/>
  <c r="L271" i="20"/>
  <c r="P271" i="20"/>
  <c r="H271" i="20"/>
  <c r="I271" i="20"/>
  <c r="O271" i="20"/>
  <c r="K271" i="20"/>
  <c r="M271" i="20"/>
  <c r="N271" i="20"/>
  <c r="Q271" i="20"/>
  <c r="M278" i="20"/>
  <c r="P278" i="20"/>
  <c r="Q278" i="20"/>
  <c r="I278" i="20"/>
  <c r="K278" i="20"/>
  <c r="J278" i="20"/>
  <c r="L278" i="20"/>
  <c r="N278" i="20"/>
  <c r="O278" i="20"/>
  <c r="H278" i="20"/>
  <c r="M298" i="20"/>
  <c r="P298" i="20"/>
  <c r="Q298" i="20"/>
  <c r="L298" i="20"/>
  <c r="H298" i="20"/>
  <c r="I298" i="20"/>
  <c r="J298" i="20"/>
  <c r="N298" i="20"/>
  <c r="O298" i="20"/>
  <c r="K298" i="20"/>
  <c r="Q309" i="20"/>
  <c r="K309" i="20"/>
  <c r="L309" i="20"/>
  <c r="M309" i="20"/>
  <c r="N309" i="20"/>
  <c r="H309" i="20"/>
  <c r="I309" i="20"/>
  <c r="J309" i="20"/>
  <c r="O309" i="20"/>
  <c r="P309" i="20"/>
  <c r="J261" i="20"/>
  <c r="L261" i="20"/>
  <c r="P261" i="20"/>
  <c r="H261" i="20"/>
  <c r="O261" i="20"/>
  <c r="I261" i="20"/>
  <c r="N261" i="20"/>
  <c r="Q261" i="20"/>
  <c r="K261" i="20"/>
  <c r="M261" i="20"/>
  <c r="M302" i="20"/>
  <c r="Q302" i="20"/>
  <c r="L302" i="20"/>
  <c r="O302" i="20"/>
  <c r="P302" i="20"/>
  <c r="I302" i="20"/>
  <c r="K302" i="20"/>
  <c r="H302" i="20"/>
  <c r="J302" i="20"/>
  <c r="N302" i="20"/>
  <c r="M301" i="20"/>
  <c r="P301" i="20"/>
  <c r="Q301" i="20"/>
  <c r="I301" i="20"/>
  <c r="O301" i="20"/>
  <c r="H301" i="20"/>
  <c r="J301" i="20"/>
  <c r="K301" i="20"/>
  <c r="L301" i="20"/>
  <c r="N301" i="20"/>
  <c r="H352" i="20"/>
  <c r="I352" i="20"/>
  <c r="J352" i="20"/>
  <c r="K352" i="20"/>
  <c r="P352" i="20"/>
  <c r="M352" i="20"/>
  <c r="N352" i="20"/>
  <c r="Q352" i="20"/>
  <c r="O352" i="20"/>
  <c r="L352" i="20"/>
  <c r="H320" i="20"/>
  <c r="I320" i="20"/>
  <c r="J320" i="20"/>
  <c r="K320" i="20"/>
  <c r="P320" i="20"/>
  <c r="N320" i="20"/>
  <c r="O320" i="20"/>
  <c r="Q320" i="20"/>
  <c r="L320" i="20"/>
  <c r="M320" i="20"/>
  <c r="H330" i="20"/>
  <c r="I330" i="20"/>
  <c r="N330" i="20"/>
  <c r="J330" i="20"/>
  <c r="L330" i="20"/>
  <c r="M330" i="20"/>
  <c r="K330" i="20"/>
  <c r="O330" i="20"/>
  <c r="P330" i="20"/>
  <c r="Q330" i="20"/>
  <c r="H345" i="20"/>
  <c r="I345" i="20"/>
  <c r="J345" i="20"/>
  <c r="K345" i="20"/>
  <c r="P345" i="20"/>
  <c r="N345" i="20"/>
  <c r="O345" i="20"/>
  <c r="Q345" i="20"/>
  <c r="L345" i="20"/>
  <c r="M345" i="20"/>
  <c r="M304" i="20"/>
  <c r="Q304" i="20"/>
  <c r="I304" i="20"/>
  <c r="H304" i="20"/>
  <c r="J304" i="20"/>
  <c r="K304" i="20"/>
  <c r="L304" i="20"/>
  <c r="O304" i="20"/>
  <c r="P304" i="20"/>
  <c r="N304" i="20"/>
  <c r="J267" i="20"/>
  <c r="L267" i="20"/>
  <c r="P267" i="20"/>
  <c r="H267" i="20"/>
  <c r="O267" i="20"/>
  <c r="I267" i="20"/>
  <c r="M267" i="20"/>
  <c r="K267" i="20"/>
  <c r="N267" i="20"/>
  <c r="Q267" i="20"/>
  <c r="M325" i="20"/>
  <c r="N325" i="20"/>
  <c r="O325" i="20"/>
  <c r="P325" i="20"/>
  <c r="I325" i="20"/>
  <c r="H325" i="20"/>
  <c r="Q325" i="20"/>
  <c r="J325" i="20"/>
  <c r="K325" i="20"/>
  <c r="L325" i="20"/>
  <c r="Q317" i="20"/>
  <c r="O317" i="20"/>
  <c r="N317" i="20"/>
  <c r="P317" i="20"/>
  <c r="J317" i="20"/>
  <c r="K317" i="20"/>
  <c r="I317" i="20"/>
  <c r="L317" i="20"/>
  <c r="H317" i="20"/>
  <c r="M317" i="20"/>
  <c r="M303" i="20"/>
  <c r="Q303" i="20"/>
  <c r="O303" i="20"/>
  <c r="H303" i="20"/>
  <c r="N303" i="20"/>
  <c r="P303" i="20"/>
  <c r="J303" i="20"/>
  <c r="K303" i="20"/>
  <c r="L303" i="20"/>
  <c r="I303" i="20"/>
  <c r="M287" i="20"/>
  <c r="P287" i="20"/>
  <c r="Q287" i="20"/>
  <c r="I287" i="20"/>
  <c r="K287" i="20"/>
  <c r="J287" i="20"/>
  <c r="L287" i="20"/>
  <c r="N287" i="20"/>
  <c r="O287" i="20"/>
  <c r="H287" i="20"/>
  <c r="I259" i="20"/>
  <c r="J259" i="20"/>
  <c r="K259" i="20"/>
  <c r="P259" i="20"/>
  <c r="H259" i="20"/>
  <c r="N259" i="20"/>
  <c r="O259" i="20"/>
  <c r="Q259" i="20"/>
  <c r="L259" i="20"/>
  <c r="M259" i="20"/>
  <c r="M281" i="20"/>
  <c r="P281" i="20"/>
  <c r="Q281" i="20"/>
  <c r="I281" i="20"/>
  <c r="K281" i="20"/>
  <c r="H281" i="20"/>
  <c r="L281" i="20"/>
  <c r="J281" i="20"/>
  <c r="O281" i="20"/>
  <c r="N281" i="20"/>
  <c r="M295" i="20"/>
  <c r="P295" i="20"/>
  <c r="Q295" i="20"/>
  <c r="I295" i="20"/>
  <c r="L295" i="20"/>
  <c r="N295" i="20"/>
  <c r="O295" i="20"/>
  <c r="K295" i="20"/>
  <c r="J295" i="20"/>
  <c r="H295" i="20"/>
  <c r="H342" i="20"/>
  <c r="I342" i="20"/>
  <c r="J342" i="20"/>
  <c r="K342" i="20"/>
  <c r="P342" i="20"/>
  <c r="O342" i="20"/>
  <c r="L342" i="20"/>
  <c r="Q342" i="20"/>
  <c r="M342" i="20"/>
  <c r="N342" i="20"/>
  <c r="H340" i="20"/>
  <c r="I340" i="20"/>
  <c r="J340" i="20"/>
  <c r="K340" i="20"/>
  <c r="P340" i="20"/>
  <c r="M340" i="20"/>
  <c r="N340" i="20"/>
  <c r="Q340" i="20"/>
  <c r="O340" i="20"/>
  <c r="L340" i="20"/>
  <c r="H350" i="20"/>
  <c r="I350" i="20"/>
  <c r="J350" i="20"/>
  <c r="K350" i="20"/>
  <c r="P350" i="20"/>
  <c r="O350" i="20"/>
  <c r="Q350" i="20"/>
  <c r="L350" i="20"/>
  <c r="M350" i="20"/>
  <c r="N350" i="20"/>
  <c r="M296" i="20"/>
  <c r="P296" i="20"/>
  <c r="Q296" i="20"/>
  <c r="I296" i="20"/>
  <c r="K296" i="20"/>
  <c r="J296" i="20"/>
  <c r="L296" i="20"/>
  <c r="N296" i="20"/>
  <c r="O296" i="20"/>
  <c r="H296" i="20"/>
  <c r="Q329" i="20"/>
  <c r="H329" i="20"/>
  <c r="M329" i="20"/>
  <c r="P329" i="20"/>
  <c r="I329" i="20"/>
  <c r="L329" i="20"/>
  <c r="N329" i="20"/>
  <c r="O329" i="20"/>
  <c r="J329" i="20"/>
  <c r="K329" i="20"/>
  <c r="M286" i="20"/>
  <c r="P286" i="20"/>
  <c r="Q286" i="20"/>
  <c r="I286" i="20"/>
  <c r="L286" i="20"/>
  <c r="N286" i="20"/>
  <c r="O286" i="20"/>
  <c r="K286" i="20"/>
  <c r="H286" i="20"/>
  <c r="J286" i="20"/>
  <c r="H334" i="20"/>
  <c r="I334" i="20"/>
  <c r="J334" i="20"/>
  <c r="K334" i="20"/>
  <c r="P334" i="20"/>
  <c r="L334" i="20"/>
  <c r="M334" i="20"/>
  <c r="Q334" i="20"/>
  <c r="N334" i="20"/>
  <c r="O334" i="20"/>
  <c r="H349" i="20"/>
  <c r="I349" i="20"/>
  <c r="J349" i="20"/>
  <c r="K349" i="20"/>
  <c r="P349" i="20"/>
  <c r="N349" i="20"/>
  <c r="O349" i="20"/>
  <c r="M349" i="20"/>
  <c r="Q349" i="20"/>
  <c r="L349" i="20"/>
  <c r="Q311" i="20"/>
  <c r="I311" i="20"/>
  <c r="O311" i="20"/>
  <c r="P311" i="20"/>
  <c r="K311" i="20"/>
  <c r="H311" i="20"/>
  <c r="J311" i="20"/>
  <c r="L311" i="20"/>
  <c r="M311" i="20"/>
  <c r="N311" i="20"/>
  <c r="J269" i="20"/>
  <c r="L269" i="20"/>
  <c r="P269" i="20"/>
  <c r="H269" i="20"/>
  <c r="I269" i="20"/>
  <c r="N269" i="20"/>
  <c r="O269" i="20"/>
  <c r="Q269" i="20"/>
  <c r="M269" i="20"/>
  <c r="K269" i="20"/>
  <c r="J265" i="20"/>
  <c r="L265" i="20"/>
  <c r="P265" i="20"/>
  <c r="H265" i="20"/>
  <c r="I265" i="20"/>
  <c r="O265" i="20"/>
  <c r="K265" i="20"/>
  <c r="Q265" i="20"/>
  <c r="M265" i="20"/>
  <c r="N265" i="20"/>
  <c r="J260" i="20"/>
  <c r="K260" i="20"/>
  <c r="L260" i="20"/>
  <c r="Q260" i="20"/>
  <c r="N260" i="20"/>
  <c r="O260" i="20"/>
  <c r="P260" i="20"/>
  <c r="H260" i="20"/>
  <c r="I260" i="20"/>
  <c r="M260" i="20"/>
  <c r="J270" i="20"/>
  <c r="L270" i="20"/>
  <c r="P270" i="20"/>
  <c r="H270" i="20"/>
  <c r="O270" i="20"/>
  <c r="I270" i="20"/>
  <c r="N270" i="20"/>
  <c r="Q270" i="20"/>
  <c r="M270" i="20"/>
  <c r="K270" i="20"/>
  <c r="Q312" i="20"/>
  <c r="J312" i="20"/>
  <c r="M312" i="20"/>
  <c r="L312" i="20"/>
  <c r="N312" i="20"/>
  <c r="O312" i="20"/>
  <c r="P312" i="20"/>
  <c r="H312" i="20"/>
  <c r="I312" i="20"/>
  <c r="K312" i="20"/>
  <c r="I355" i="20"/>
  <c r="J355" i="20"/>
  <c r="K355" i="20"/>
  <c r="P355" i="20"/>
  <c r="M355" i="20"/>
  <c r="N355" i="20"/>
  <c r="Q355" i="20"/>
  <c r="O355" i="20"/>
  <c r="H355" i="20"/>
  <c r="L355" i="20"/>
  <c r="H343" i="20"/>
  <c r="I343" i="20"/>
  <c r="J343" i="20"/>
  <c r="K343" i="20"/>
  <c r="P343" i="20"/>
  <c r="Q343" i="20"/>
  <c r="M343" i="20"/>
  <c r="N343" i="20"/>
  <c r="O343" i="20"/>
  <c r="L343" i="20"/>
  <c r="M284" i="20"/>
  <c r="P284" i="20"/>
  <c r="Q284" i="20"/>
  <c r="I284" i="20"/>
  <c r="K284" i="20"/>
  <c r="J284" i="20"/>
  <c r="H284" i="20"/>
  <c r="L284" i="20"/>
  <c r="N284" i="20"/>
  <c r="O284" i="20"/>
  <c r="P273" i="20"/>
  <c r="L273" i="20"/>
  <c r="O273" i="20"/>
  <c r="Q273" i="20"/>
  <c r="H273" i="20"/>
  <c r="I273" i="20"/>
  <c r="N273" i="20"/>
  <c r="J273" i="20"/>
  <c r="K273" i="20"/>
  <c r="M273" i="20"/>
  <c r="H335" i="20"/>
  <c r="I335" i="20"/>
  <c r="J335" i="20"/>
  <c r="K335" i="20"/>
  <c r="P335" i="20"/>
  <c r="L335" i="20"/>
  <c r="M335" i="20"/>
  <c r="Q335" i="20"/>
  <c r="N335" i="20"/>
  <c r="O335" i="20"/>
  <c r="M293" i="20"/>
  <c r="P293" i="20"/>
  <c r="Q293" i="20"/>
  <c r="I293" i="20"/>
  <c r="K293" i="20"/>
  <c r="J293" i="20"/>
  <c r="H293" i="20"/>
  <c r="L293" i="20"/>
  <c r="N293" i="20"/>
  <c r="O293" i="20"/>
  <c r="M288" i="20"/>
  <c r="P288" i="20"/>
  <c r="Q288" i="20"/>
  <c r="I288" i="20"/>
  <c r="H288" i="20"/>
  <c r="J288" i="20"/>
  <c r="O288" i="20"/>
  <c r="K288" i="20"/>
  <c r="N288" i="20"/>
  <c r="L288" i="20"/>
  <c r="H332" i="20"/>
  <c r="I332" i="20"/>
  <c r="J332" i="20"/>
  <c r="K332" i="20"/>
  <c r="P332" i="20"/>
  <c r="M332" i="20"/>
  <c r="N332" i="20"/>
  <c r="L332" i="20"/>
  <c r="O332" i="20"/>
  <c r="Q332" i="20"/>
  <c r="P328" i="20"/>
  <c r="Q328" i="20"/>
  <c r="L328" i="20"/>
  <c r="I328" i="20"/>
  <c r="O328" i="20"/>
  <c r="J328" i="20"/>
  <c r="K328" i="20"/>
  <c r="M328" i="20"/>
  <c r="N328" i="20"/>
  <c r="H328" i="20"/>
  <c r="M292" i="20"/>
  <c r="P292" i="20"/>
  <c r="Q292" i="20"/>
  <c r="I292" i="20"/>
  <c r="L292" i="20"/>
  <c r="N292" i="20"/>
  <c r="O292" i="20"/>
  <c r="H292" i="20"/>
  <c r="J292" i="20"/>
  <c r="K292" i="20"/>
  <c r="H351" i="20"/>
  <c r="I351" i="20"/>
  <c r="J351" i="20"/>
  <c r="K351" i="20"/>
  <c r="P351" i="20"/>
  <c r="L351" i="20"/>
  <c r="M351" i="20"/>
  <c r="N351" i="20"/>
  <c r="O351" i="20"/>
  <c r="Q351" i="20"/>
  <c r="M279" i="20"/>
  <c r="P279" i="20"/>
  <c r="Q279" i="20"/>
  <c r="I279" i="20"/>
  <c r="H279" i="20"/>
  <c r="J279" i="20"/>
  <c r="O279" i="20"/>
  <c r="K279" i="20"/>
  <c r="L279" i="20"/>
  <c r="N279" i="20"/>
  <c r="J262" i="20"/>
  <c r="L262" i="20"/>
  <c r="P262" i="20"/>
  <c r="H262" i="20"/>
  <c r="I262" i="20"/>
  <c r="O262" i="20"/>
  <c r="Q262" i="20"/>
  <c r="M262" i="20"/>
  <c r="K262" i="20"/>
  <c r="N262" i="20"/>
  <c r="M290" i="20"/>
  <c r="P290" i="20"/>
  <c r="Q290" i="20"/>
  <c r="I290" i="20"/>
  <c r="K290" i="20"/>
  <c r="H290" i="20"/>
  <c r="N290" i="20"/>
  <c r="O290" i="20"/>
  <c r="J290" i="20"/>
  <c r="L290" i="20"/>
  <c r="M297" i="20"/>
  <c r="P297" i="20"/>
  <c r="Q297" i="20"/>
  <c r="I297" i="20"/>
  <c r="O297" i="20"/>
  <c r="K297" i="20"/>
  <c r="H297" i="20"/>
  <c r="N297" i="20"/>
  <c r="J297" i="20"/>
  <c r="L297" i="20"/>
  <c r="M299" i="20"/>
  <c r="P299" i="20"/>
  <c r="Q299" i="20"/>
  <c r="H299" i="20"/>
  <c r="L299" i="20"/>
  <c r="N299" i="20"/>
  <c r="O299" i="20"/>
  <c r="K299" i="20"/>
  <c r="J299" i="20"/>
  <c r="I299" i="20"/>
  <c r="I354" i="20"/>
  <c r="J354" i="20"/>
  <c r="K354" i="20"/>
  <c r="P354" i="20"/>
  <c r="O354" i="20"/>
  <c r="M354" i="20"/>
  <c r="N354" i="20"/>
  <c r="H354" i="20"/>
  <c r="L354" i="20"/>
  <c r="Q354" i="20"/>
  <c r="H339" i="20"/>
  <c r="I339" i="20"/>
  <c r="J339" i="20"/>
  <c r="K339" i="20"/>
  <c r="P339" i="20"/>
  <c r="M339" i="20"/>
  <c r="N339" i="20"/>
  <c r="L339" i="20"/>
  <c r="Q339" i="20"/>
  <c r="O339" i="20"/>
  <c r="M276" i="20"/>
  <c r="P276" i="20"/>
  <c r="Q276" i="20"/>
  <c r="I276" i="20"/>
  <c r="H276" i="20"/>
  <c r="J276" i="20"/>
  <c r="K276" i="20"/>
  <c r="L276" i="20"/>
  <c r="N276" i="20"/>
  <c r="O276" i="20"/>
  <c r="M280" i="20"/>
  <c r="P280" i="20"/>
  <c r="Q280" i="20"/>
  <c r="I280" i="20"/>
  <c r="L280" i="20"/>
  <c r="N280" i="20"/>
  <c r="O280" i="20"/>
  <c r="K280" i="20"/>
  <c r="H280" i="20"/>
  <c r="J280" i="20"/>
  <c r="K323" i="20"/>
  <c r="L323" i="20"/>
  <c r="M323" i="20"/>
  <c r="N323" i="20"/>
  <c r="I323" i="20"/>
  <c r="H323" i="20"/>
  <c r="J323" i="20"/>
  <c r="Q323" i="20"/>
  <c r="O323" i="20"/>
  <c r="P323" i="20"/>
  <c r="M282" i="20"/>
  <c r="P282" i="20"/>
  <c r="Q282" i="20"/>
  <c r="I282" i="20"/>
  <c r="H282" i="20"/>
  <c r="J282" i="20"/>
  <c r="O282" i="20"/>
  <c r="N282" i="20"/>
  <c r="L282" i="20"/>
  <c r="K282" i="20"/>
  <c r="Q314" i="20"/>
  <c r="L314" i="20"/>
  <c r="H314" i="20"/>
  <c r="I314" i="20"/>
  <c r="J314" i="20"/>
  <c r="K314" i="20"/>
  <c r="N314" i="20"/>
  <c r="O314" i="20"/>
  <c r="P314" i="20"/>
  <c r="M314" i="20"/>
  <c r="I321" i="20"/>
  <c r="J321" i="20"/>
  <c r="K321" i="20"/>
  <c r="L321" i="20"/>
  <c r="Q321" i="20"/>
  <c r="H321" i="20"/>
  <c r="M321" i="20"/>
  <c r="N321" i="20"/>
  <c r="O321" i="20"/>
  <c r="P321" i="20"/>
  <c r="J266" i="20"/>
  <c r="L266" i="20"/>
  <c r="P266" i="20"/>
  <c r="H266" i="20"/>
  <c r="I266" i="20"/>
  <c r="N266" i="20"/>
  <c r="O266" i="20"/>
  <c r="K266" i="20"/>
  <c r="M266" i="20"/>
  <c r="Q266" i="20"/>
  <c r="H344" i="20"/>
  <c r="I344" i="20"/>
  <c r="J344" i="20"/>
  <c r="K344" i="20"/>
  <c r="P344" i="20"/>
  <c r="N344" i="20"/>
  <c r="L344" i="20"/>
  <c r="M344" i="20"/>
  <c r="O344" i="20"/>
  <c r="Q344" i="20"/>
  <c r="M289" i="20"/>
  <c r="P289" i="20"/>
  <c r="Q289" i="20"/>
  <c r="I289" i="20"/>
  <c r="L289" i="20"/>
  <c r="N289" i="20"/>
  <c r="O289" i="20"/>
  <c r="K289" i="20"/>
  <c r="H289" i="20"/>
  <c r="J289" i="20"/>
  <c r="I357" i="20"/>
  <c r="J357" i="20"/>
  <c r="K357" i="20"/>
  <c r="P357" i="20"/>
  <c r="N357" i="20"/>
  <c r="H357" i="20"/>
  <c r="L357" i="20"/>
  <c r="M357" i="20"/>
  <c r="O357" i="20"/>
  <c r="Q357" i="20"/>
  <c r="H338" i="20"/>
  <c r="I338" i="20"/>
  <c r="J338" i="20"/>
  <c r="K338" i="20"/>
  <c r="P338" i="20"/>
  <c r="O338" i="20"/>
  <c r="Q338" i="20"/>
  <c r="L338" i="20"/>
  <c r="M338" i="20"/>
  <c r="N338" i="20"/>
  <c r="M285" i="20"/>
  <c r="P285" i="20"/>
  <c r="Q285" i="20"/>
  <c r="I285" i="20"/>
  <c r="H285" i="20"/>
  <c r="J285" i="20"/>
  <c r="K285" i="20"/>
  <c r="L285" i="20"/>
  <c r="N285" i="20"/>
  <c r="O285" i="20"/>
  <c r="H333" i="20"/>
  <c r="I333" i="20"/>
  <c r="J333" i="20"/>
  <c r="K333" i="20"/>
  <c r="P333" i="20"/>
  <c r="N333" i="20"/>
  <c r="O333" i="20"/>
  <c r="Q333" i="20"/>
  <c r="L333" i="20"/>
  <c r="M333" i="20"/>
  <c r="Q318" i="20"/>
  <c r="P318" i="20"/>
  <c r="L318" i="20"/>
  <c r="M318" i="20"/>
  <c r="N318" i="20"/>
  <c r="O318" i="20"/>
  <c r="I318" i="20"/>
  <c r="J318" i="20"/>
  <c r="K318" i="20"/>
  <c r="H318" i="20"/>
  <c r="J263" i="20"/>
  <c r="L263" i="20"/>
  <c r="P263" i="20"/>
  <c r="H263" i="20"/>
  <c r="I263" i="20"/>
  <c r="N263" i="20"/>
  <c r="O263" i="20"/>
  <c r="Q263" i="20"/>
  <c r="K263" i="20"/>
  <c r="M263" i="20"/>
  <c r="Q310" i="20"/>
  <c r="H310" i="20"/>
  <c r="M310" i="20"/>
  <c r="N310" i="20"/>
  <c r="O310" i="20"/>
  <c r="P310" i="20"/>
  <c r="I310" i="20"/>
  <c r="K310" i="20"/>
  <c r="L310" i="20"/>
  <c r="J310" i="20"/>
  <c r="N326" i="20"/>
  <c r="O326" i="20"/>
  <c r="P326" i="20"/>
  <c r="Q326" i="20"/>
  <c r="J326" i="20"/>
  <c r="I326" i="20"/>
  <c r="K326" i="20"/>
  <c r="M326" i="20"/>
  <c r="L326" i="20"/>
  <c r="H326" i="20"/>
  <c r="M277" i="20"/>
  <c r="P277" i="20"/>
  <c r="Q277" i="20"/>
  <c r="I277" i="20"/>
  <c r="L277" i="20"/>
  <c r="N277" i="20"/>
  <c r="O277" i="20"/>
  <c r="K277" i="20"/>
  <c r="J277" i="20"/>
  <c r="H277" i="20"/>
  <c r="J272" i="20"/>
  <c r="L272" i="20"/>
  <c r="P272" i="20"/>
  <c r="H272" i="20"/>
  <c r="I272" i="20"/>
  <c r="N272" i="20"/>
  <c r="O272" i="20"/>
  <c r="Q272" i="20"/>
  <c r="K272" i="20"/>
  <c r="M272" i="20"/>
  <c r="J322" i="20"/>
  <c r="K322" i="20"/>
  <c r="L322" i="20"/>
  <c r="M322" i="20"/>
  <c r="N322" i="20"/>
  <c r="O322" i="20"/>
  <c r="Q322" i="20"/>
  <c r="P322" i="20"/>
  <c r="H322" i="20"/>
  <c r="I322" i="20"/>
  <c r="M305" i="20"/>
  <c r="Q305" i="20"/>
  <c r="K305" i="20"/>
  <c r="L305" i="20"/>
  <c r="N305" i="20"/>
  <c r="O305" i="20"/>
  <c r="P305" i="20"/>
  <c r="J305" i="20"/>
  <c r="H305" i="20"/>
  <c r="I305" i="20"/>
  <c r="M300" i="20"/>
  <c r="P300" i="20"/>
  <c r="Q300" i="20"/>
  <c r="K300" i="20"/>
  <c r="N300" i="20"/>
  <c r="H300" i="20"/>
  <c r="L300" i="20"/>
  <c r="O300" i="20"/>
  <c r="I300" i="20"/>
  <c r="J300" i="20"/>
  <c r="M274" i="20"/>
  <c r="P274" i="20"/>
  <c r="Q274" i="20"/>
  <c r="I274" i="20"/>
  <c r="L274" i="20"/>
  <c r="N274" i="20"/>
  <c r="O274" i="20"/>
  <c r="H274" i="20"/>
  <c r="J274" i="20"/>
  <c r="K274" i="20"/>
  <c r="Q313" i="20"/>
  <c r="K313" i="20"/>
  <c r="H313" i="20"/>
  <c r="I313" i="20"/>
  <c r="O313" i="20"/>
  <c r="J313" i="20"/>
  <c r="L313" i="20"/>
  <c r="M313" i="20"/>
  <c r="N313" i="20"/>
  <c r="P313" i="20"/>
  <c r="M294" i="20"/>
  <c r="P294" i="20"/>
  <c r="Q294" i="20"/>
  <c r="I294" i="20"/>
  <c r="H294" i="20"/>
  <c r="J294" i="20"/>
  <c r="K294" i="20"/>
  <c r="L294" i="20"/>
  <c r="N294" i="20"/>
  <c r="O294" i="20"/>
  <c r="I356" i="20"/>
  <c r="J356" i="20"/>
  <c r="K356" i="20"/>
  <c r="P356" i="20"/>
  <c r="H356" i="20"/>
  <c r="N356" i="20"/>
  <c r="O356" i="20"/>
  <c r="Q356" i="20"/>
  <c r="M356" i="20"/>
  <c r="L356" i="20"/>
  <c r="M306" i="20"/>
  <c r="Q306" i="20"/>
  <c r="N306" i="20"/>
  <c r="P306" i="20"/>
  <c r="J306" i="20"/>
  <c r="H306" i="20"/>
  <c r="I306" i="20"/>
  <c r="L306" i="20"/>
  <c r="O306" i="20"/>
  <c r="K306" i="20"/>
  <c r="H331" i="20"/>
  <c r="I331" i="20"/>
  <c r="J331" i="20"/>
  <c r="O331" i="20"/>
  <c r="P331" i="20"/>
  <c r="Q331" i="20"/>
  <c r="L331" i="20"/>
  <c r="M331" i="20"/>
  <c r="N331" i="20"/>
  <c r="K331" i="20"/>
  <c r="M275" i="20"/>
  <c r="P275" i="20"/>
  <c r="Q275" i="20"/>
  <c r="I275" i="20"/>
  <c r="K275" i="20"/>
  <c r="J275" i="20"/>
  <c r="O275" i="20"/>
  <c r="H275" i="20"/>
  <c r="L275" i="20"/>
  <c r="N275" i="20"/>
  <c r="Q315" i="20"/>
  <c r="M315" i="20"/>
  <c r="J315" i="20"/>
  <c r="K315" i="20"/>
  <c r="L315" i="20"/>
  <c r="N315" i="20"/>
  <c r="I315" i="20"/>
  <c r="H315" i="20"/>
  <c r="O315" i="20"/>
  <c r="P315" i="20"/>
  <c r="H337" i="20"/>
  <c r="I337" i="20"/>
  <c r="J337" i="20"/>
  <c r="K337" i="20"/>
  <c r="P337" i="20"/>
  <c r="N337" i="20"/>
  <c r="M337" i="20"/>
  <c r="O337" i="20"/>
  <c r="L337" i="20"/>
  <c r="Q337" i="20"/>
  <c r="O327" i="20"/>
  <c r="P327" i="20"/>
  <c r="Q327" i="20"/>
  <c r="K327" i="20"/>
  <c r="H327" i="20"/>
  <c r="I327" i="20"/>
  <c r="M327" i="20"/>
  <c r="N327" i="20"/>
  <c r="J327" i="20"/>
  <c r="L327" i="20"/>
  <c r="F373" i="20" l="1"/>
  <c r="F385" i="20"/>
  <c r="F397" i="20"/>
  <c r="F409" i="20"/>
  <c r="F421" i="20"/>
  <c r="R531" i="20" s="1"/>
  <c r="F433" i="20"/>
  <c r="F445" i="20"/>
  <c r="R555" i="20" s="1"/>
  <c r="F457" i="20"/>
  <c r="R567" i="20" s="1"/>
  <c r="F469" i="20"/>
  <c r="R579" i="20" s="1"/>
  <c r="F374" i="20"/>
  <c r="F386" i="20"/>
  <c r="R496" i="20" s="1"/>
  <c r="F398" i="20"/>
  <c r="R508" i="20" s="1"/>
  <c r="F410" i="20"/>
  <c r="F422" i="20"/>
  <c r="F434" i="20"/>
  <c r="R544" i="20" s="1"/>
  <c r="F446" i="20"/>
  <c r="F458" i="20"/>
  <c r="R568" i="20" s="1"/>
  <c r="F470" i="20"/>
  <c r="F375" i="20"/>
  <c r="R485" i="20" s="1"/>
  <c r="F387" i="20"/>
  <c r="R497" i="20" s="1"/>
  <c r="F399" i="20"/>
  <c r="R509" i="20" s="1"/>
  <c r="F411" i="20"/>
  <c r="R521" i="20" s="1"/>
  <c r="F423" i="20"/>
  <c r="R533" i="20" s="1"/>
  <c r="F435" i="20"/>
  <c r="R545" i="20" s="1"/>
  <c r="F447" i="20"/>
  <c r="F459" i="20"/>
  <c r="F376" i="20"/>
  <c r="F388" i="20"/>
  <c r="F400" i="20"/>
  <c r="R510" i="20" s="1"/>
  <c r="F412" i="20"/>
  <c r="R522" i="20" s="1"/>
  <c r="F424" i="20"/>
  <c r="R534" i="20" s="1"/>
  <c r="F436" i="20"/>
  <c r="R546" i="20" s="1"/>
  <c r="F448" i="20"/>
  <c r="R558" i="20" s="1"/>
  <c r="F460" i="20"/>
  <c r="R570" i="20" s="1"/>
  <c r="F377" i="20"/>
  <c r="R487" i="20" s="1"/>
  <c r="F389" i="20"/>
  <c r="R499" i="20" s="1"/>
  <c r="F401" i="20"/>
  <c r="F413" i="20"/>
  <c r="F425" i="20"/>
  <c r="F437" i="20"/>
  <c r="F449" i="20"/>
  <c r="R559" i="20" s="1"/>
  <c r="F461" i="20"/>
  <c r="R571" i="20" s="1"/>
  <c r="F372" i="20"/>
  <c r="R482" i="20" s="1"/>
  <c r="F378" i="20"/>
  <c r="R488" i="20" s="1"/>
  <c r="F390" i="20"/>
  <c r="R500" i="20" s="1"/>
  <c r="F402" i="20"/>
  <c r="R512" i="20" s="1"/>
  <c r="F414" i="20"/>
  <c r="R524" i="20" s="1"/>
  <c r="F426" i="20"/>
  <c r="R536" i="20" s="1"/>
  <c r="F438" i="20"/>
  <c r="F450" i="20"/>
  <c r="F462" i="20"/>
  <c r="F408" i="20"/>
  <c r="R518" i="20" s="1"/>
  <c r="F379" i="20"/>
  <c r="R489" i="20" s="1"/>
  <c r="F391" i="20"/>
  <c r="F403" i="20"/>
  <c r="R513" i="20" s="1"/>
  <c r="F415" i="20"/>
  <c r="R525" i="20" s="1"/>
  <c r="F427" i="20"/>
  <c r="R537" i="20" s="1"/>
  <c r="F439" i="20"/>
  <c r="R549" i="20" s="1"/>
  <c r="F451" i="20"/>
  <c r="R561" i="20" s="1"/>
  <c r="F463" i="20"/>
  <c r="R573" i="20" s="1"/>
  <c r="F380" i="20"/>
  <c r="F392" i="20"/>
  <c r="F404" i="20"/>
  <c r="F416" i="20"/>
  <c r="R526" i="20" s="1"/>
  <c r="F428" i="20"/>
  <c r="R538" i="20" s="1"/>
  <c r="F440" i="20"/>
  <c r="R550" i="20" s="1"/>
  <c r="F452" i="20"/>
  <c r="R562" i="20" s="1"/>
  <c r="F464" i="20"/>
  <c r="R574" i="20" s="1"/>
  <c r="F381" i="20"/>
  <c r="R491" i="20" s="1"/>
  <c r="F393" i="20"/>
  <c r="R503" i="20" s="1"/>
  <c r="F405" i="20"/>
  <c r="R515" i="20" s="1"/>
  <c r="F417" i="20"/>
  <c r="R527" i="20" s="1"/>
  <c r="F429" i="20"/>
  <c r="F441" i="20"/>
  <c r="F453" i="20"/>
  <c r="F465" i="20"/>
  <c r="R575" i="20" s="1"/>
  <c r="F384" i="20"/>
  <c r="R494" i="20" s="1"/>
  <c r="F382" i="20"/>
  <c r="R492" i="20" s="1"/>
  <c r="F394" i="20"/>
  <c r="R504" i="20" s="1"/>
  <c r="F406" i="20"/>
  <c r="R516" i="20" s="1"/>
  <c r="F418" i="20"/>
  <c r="R528" i="20" s="1"/>
  <c r="F430" i="20"/>
  <c r="R540" i="20" s="1"/>
  <c r="F442" i="20"/>
  <c r="R552" i="20" s="1"/>
  <c r="F454" i="20"/>
  <c r="R564" i="20" s="1"/>
  <c r="F466" i="20"/>
  <c r="F456" i="20"/>
  <c r="R566" i="20" s="1"/>
  <c r="F383" i="20"/>
  <c r="F395" i="20"/>
  <c r="R505" i="20" s="1"/>
  <c r="F407" i="20"/>
  <c r="R517" i="20" s="1"/>
  <c r="F419" i="20"/>
  <c r="R529" i="20" s="1"/>
  <c r="F431" i="20"/>
  <c r="R541" i="20" s="1"/>
  <c r="F443" i="20"/>
  <c r="R553" i="20" s="1"/>
  <c r="F455" i="20"/>
  <c r="R565" i="20" s="1"/>
  <c r="F467" i="20"/>
  <c r="R577" i="20" s="1"/>
  <c r="F444" i="20"/>
  <c r="R554" i="20" s="1"/>
  <c r="F396" i="20"/>
  <c r="R506" i="20" s="1"/>
  <c r="F420" i="20"/>
  <c r="F432" i="20"/>
  <c r="R542" i="20" s="1"/>
  <c r="F468" i="20"/>
  <c r="R480" i="20"/>
  <c r="R578" i="20"/>
  <c r="R543" i="20"/>
  <c r="R530" i="20"/>
  <c r="R556" i="20"/>
  <c r="R493" i="20"/>
  <c r="R495" i="20"/>
  <c r="R486" i="20"/>
  <c r="R576" i="20"/>
  <c r="R539" i="20"/>
  <c r="R560" i="20"/>
  <c r="R535" i="20"/>
  <c r="R551" i="20"/>
  <c r="R514" i="20"/>
  <c r="R511" i="20"/>
  <c r="R484" i="20"/>
  <c r="R532" i="20"/>
  <c r="R483" i="20"/>
  <c r="R563" i="20"/>
  <c r="R519" i="20"/>
  <c r="R523" i="20"/>
  <c r="V195" i="20"/>
  <c r="V208" i="20" s="1"/>
  <c r="D37" i="18" s="1"/>
  <c r="R490" i="20"/>
  <c r="R569" i="20"/>
  <c r="R557" i="20"/>
  <c r="R580" i="20"/>
  <c r="R501" i="20"/>
  <c r="R548" i="20"/>
  <c r="R498" i="20"/>
  <c r="R502" i="20"/>
  <c r="R520" i="20"/>
  <c r="R547" i="20"/>
  <c r="R572" i="20"/>
  <c r="R507" i="20"/>
  <c r="F476" i="20"/>
  <c r="N360" i="20" a="1"/>
  <c r="N360" i="20" s="1"/>
  <c r="L360" i="20" a="1"/>
  <c r="L360" i="20" s="1"/>
  <c r="I360" i="20" a="1"/>
  <c r="I360" i="20" s="1"/>
  <c r="G360" i="20" a="1"/>
  <c r="G360" i="20" s="1"/>
  <c r="J360" i="20" a="1"/>
  <c r="J360" i="20" s="1"/>
  <c r="Q360" i="20" a="1"/>
  <c r="Q360" i="20" s="1"/>
  <c r="F360" i="20" a="1"/>
  <c r="F360" i="20" s="1"/>
  <c r="P360" i="20" a="1"/>
  <c r="P360" i="20" s="1"/>
  <c r="K360" i="20" a="1"/>
  <c r="K360" i="20" s="1"/>
  <c r="M360" i="20" a="1"/>
  <c r="M360" i="20" s="1"/>
  <c r="H360" i="20" a="1"/>
  <c r="H360" i="20" s="1"/>
  <c r="O360" i="20" a="1"/>
  <c r="O360" i="20" s="1"/>
  <c r="I359" i="20"/>
  <c r="F480" i="20" l="1"/>
  <c r="F582" i="20" s="1"/>
  <c r="N503" i="20"/>
  <c r="J503" i="20"/>
  <c r="L503" i="20"/>
  <c r="M503" i="20"/>
  <c r="Q503" i="20"/>
  <c r="G503" i="20"/>
  <c r="H503" i="20"/>
  <c r="P503" i="20"/>
  <c r="F503" i="20"/>
  <c r="K503" i="20"/>
  <c r="I503" i="20"/>
  <c r="O503" i="20"/>
  <c r="J580" i="20"/>
  <c r="L580" i="20"/>
  <c r="P580" i="20"/>
  <c r="H580" i="20"/>
  <c r="G580" i="20"/>
  <c r="I580" i="20"/>
  <c r="O580" i="20"/>
  <c r="K580" i="20"/>
  <c r="F580" i="20"/>
  <c r="M580" i="20"/>
  <c r="N580" i="20"/>
  <c r="Q580" i="20"/>
  <c r="F516" i="20"/>
  <c r="J516" i="20"/>
  <c r="N516" i="20"/>
  <c r="Q516" i="20"/>
  <c r="G516" i="20"/>
  <c r="H516" i="20"/>
  <c r="I516" i="20"/>
  <c r="P516" i="20"/>
  <c r="M516" i="20"/>
  <c r="O516" i="20"/>
  <c r="K516" i="20"/>
  <c r="L516" i="20"/>
  <c r="L563" i="20"/>
  <c r="M563" i="20"/>
  <c r="Q563" i="20"/>
  <c r="J563" i="20"/>
  <c r="G563" i="20"/>
  <c r="H563" i="20"/>
  <c r="I563" i="20"/>
  <c r="P563" i="20"/>
  <c r="F563" i="20"/>
  <c r="K563" i="20"/>
  <c r="O563" i="20"/>
  <c r="N563" i="20"/>
  <c r="G568" i="20"/>
  <c r="H568" i="20"/>
  <c r="I568" i="20"/>
  <c r="P568" i="20"/>
  <c r="K568" i="20"/>
  <c r="O568" i="20"/>
  <c r="Q568" i="20"/>
  <c r="J568" i="20"/>
  <c r="M568" i="20"/>
  <c r="F568" i="20"/>
  <c r="L568" i="20"/>
  <c r="N568" i="20"/>
  <c r="M534" i="20"/>
  <c r="O534" i="20"/>
  <c r="K534" i="20"/>
  <c r="L534" i="20"/>
  <c r="Q534" i="20"/>
  <c r="N534" i="20"/>
  <c r="F534" i="20"/>
  <c r="J534" i="20"/>
  <c r="G534" i="20"/>
  <c r="H534" i="20"/>
  <c r="I534" i="20"/>
  <c r="P534" i="20"/>
  <c r="Q526" i="20"/>
  <c r="F526" i="20"/>
  <c r="L526" i="20"/>
  <c r="M526" i="20"/>
  <c r="G526" i="20"/>
  <c r="H526" i="20"/>
  <c r="I526" i="20"/>
  <c r="P526" i="20"/>
  <c r="K526" i="20"/>
  <c r="O526" i="20"/>
  <c r="J526" i="20"/>
  <c r="N526" i="20"/>
  <c r="I529" i="20"/>
  <c r="P529" i="20"/>
  <c r="K529" i="20"/>
  <c r="O529" i="20"/>
  <c r="F529" i="20"/>
  <c r="J529" i="20"/>
  <c r="Q529" i="20"/>
  <c r="M529" i="20"/>
  <c r="N529" i="20"/>
  <c r="L529" i="20"/>
  <c r="G529" i="20"/>
  <c r="H529" i="20"/>
  <c r="G547" i="20"/>
  <c r="H547" i="20"/>
  <c r="I547" i="20"/>
  <c r="P547" i="20"/>
  <c r="K547" i="20"/>
  <c r="O547" i="20"/>
  <c r="F547" i="20"/>
  <c r="J547" i="20"/>
  <c r="Q547" i="20"/>
  <c r="L547" i="20"/>
  <c r="M547" i="20"/>
  <c r="N547" i="20"/>
  <c r="Q557" i="20"/>
  <c r="H557" i="20"/>
  <c r="I557" i="20"/>
  <c r="P557" i="20"/>
  <c r="F557" i="20"/>
  <c r="K557" i="20"/>
  <c r="O557" i="20"/>
  <c r="N557" i="20"/>
  <c r="J557" i="20"/>
  <c r="G557" i="20"/>
  <c r="L557" i="20"/>
  <c r="M557" i="20"/>
  <c r="G485" i="20"/>
  <c r="H485" i="20"/>
  <c r="I485" i="20"/>
  <c r="P485" i="20"/>
  <c r="F485" i="20"/>
  <c r="K485" i="20"/>
  <c r="O485" i="20"/>
  <c r="M485" i="20"/>
  <c r="L485" i="20"/>
  <c r="N485" i="20"/>
  <c r="Q485" i="20"/>
  <c r="J485" i="20"/>
  <c r="J577" i="20"/>
  <c r="L577" i="20"/>
  <c r="P577" i="20"/>
  <c r="H577" i="20"/>
  <c r="G577" i="20"/>
  <c r="I577" i="20"/>
  <c r="O577" i="20"/>
  <c r="F577" i="20"/>
  <c r="Q577" i="20"/>
  <c r="N577" i="20"/>
  <c r="K577" i="20"/>
  <c r="M577" i="20"/>
  <c r="J579" i="20"/>
  <c r="L579" i="20"/>
  <c r="P579" i="20"/>
  <c r="H579" i="20"/>
  <c r="O579" i="20"/>
  <c r="I579" i="20"/>
  <c r="F579" i="20"/>
  <c r="G579" i="20"/>
  <c r="K579" i="20"/>
  <c r="M579" i="20"/>
  <c r="N579" i="20"/>
  <c r="Q579" i="20"/>
  <c r="M491" i="20"/>
  <c r="Q491" i="20"/>
  <c r="G491" i="20"/>
  <c r="H491" i="20"/>
  <c r="I491" i="20"/>
  <c r="P491" i="20"/>
  <c r="F491" i="20"/>
  <c r="K491" i="20"/>
  <c r="O491" i="20"/>
  <c r="N491" i="20"/>
  <c r="J491" i="20"/>
  <c r="L491" i="20"/>
  <c r="I575" i="20"/>
  <c r="N575" i="20"/>
  <c r="O575" i="20"/>
  <c r="Q575" i="20"/>
  <c r="F575" i="20"/>
  <c r="G575" i="20"/>
  <c r="K575" i="20"/>
  <c r="M575" i="20"/>
  <c r="J575" i="20"/>
  <c r="L575" i="20"/>
  <c r="P575" i="20"/>
  <c r="H575" i="20"/>
  <c r="G558" i="20"/>
  <c r="H558" i="20"/>
  <c r="I558" i="20"/>
  <c r="P558" i="20"/>
  <c r="M558" i="20"/>
  <c r="O558" i="20"/>
  <c r="K558" i="20"/>
  <c r="J558" i="20"/>
  <c r="L558" i="20"/>
  <c r="N558" i="20"/>
  <c r="F558" i="20"/>
  <c r="Q558" i="20"/>
  <c r="M541" i="20"/>
  <c r="L541" i="20"/>
  <c r="N541" i="20"/>
  <c r="F541" i="20"/>
  <c r="G541" i="20"/>
  <c r="H541" i="20"/>
  <c r="I541" i="20"/>
  <c r="P541" i="20"/>
  <c r="K541" i="20"/>
  <c r="O541" i="20"/>
  <c r="Q541" i="20"/>
  <c r="J541" i="20"/>
  <c r="G569" i="20"/>
  <c r="H569" i="20"/>
  <c r="I569" i="20"/>
  <c r="P569" i="20"/>
  <c r="Q569" i="20"/>
  <c r="J569" i="20"/>
  <c r="L569" i="20"/>
  <c r="F569" i="20"/>
  <c r="K569" i="20"/>
  <c r="O569" i="20"/>
  <c r="M569" i="20"/>
  <c r="N569" i="20"/>
  <c r="K499" i="20"/>
  <c r="O499" i="20"/>
  <c r="J499" i="20"/>
  <c r="N499" i="20"/>
  <c r="H499" i="20"/>
  <c r="I499" i="20"/>
  <c r="P499" i="20"/>
  <c r="Q499" i="20"/>
  <c r="F499" i="20"/>
  <c r="L499" i="20"/>
  <c r="M499" i="20"/>
  <c r="G499" i="20"/>
  <c r="I562" i="20"/>
  <c r="P562" i="20"/>
  <c r="K562" i="20"/>
  <c r="O562" i="20"/>
  <c r="J562" i="20"/>
  <c r="N562" i="20"/>
  <c r="Q562" i="20"/>
  <c r="F562" i="20"/>
  <c r="L562" i="20"/>
  <c r="M562" i="20"/>
  <c r="G562" i="20"/>
  <c r="H562" i="20"/>
  <c r="K514" i="20"/>
  <c r="Q514" i="20"/>
  <c r="J514" i="20"/>
  <c r="G514" i="20"/>
  <c r="O514" i="20"/>
  <c r="M514" i="20"/>
  <c r="L514" i="20"/>
  <c r="H514" i="20"/>
  <c r="I514" i="20"/>
  <c r="P514" i="20"/>
  <c r="F514" i="20"/>
  <c r="N514" i="20"/>
  <c r="F573" i="20"/>
  <c r="G573" i="20"/>
  <c r="Q573" i="20"/>
  <c r="N573" i="20"/>
  <c r="J573" i="20"/>
  <c r="L573" i="20"/>
  <c r="P573" i="20"/>
  <c r="H573" i="20"/>
  <c r="O573" i="20"/>
  <c r="I573" i="20"/>
  <c r="M573" i="20"/>
  <c r="K573" i="20"/>
  <c r="N559" i="20"/>
  <c r="M559" i="20"/>
  <c r="F559" i="20"/>
  <c r="L559" i="20"/>
  <c r="G559" i="20"/>
  <c r="H559" i="20"/>
  <c r="I559" i="20"/>
  <c r="P559" i="20"/>
  <c r="K559" i="20"/>
  <c r="O559" i="20"/>
  <c r="Q559" i="20"/>
  <c r="J559" i="20"/>
  <c r="J553" i="20"/>
  <c r="N553" i="20"/>
  <c r="Q553" i="20"/>
  <c r="F553" i="20"/>
  <c r="L553" i="20"/>
  <c r="M553" i="20"/>
  <c r="G553" i="20"/>
  <c r="H553" i="20"/>
  <c r="I553" i="20"/>
  <c r="P553" i="20"/>
  <c r="K553" i="20"/>
  <c r="O553" i="20"/>
  <c r="L494" i="20"/>
  <c r="J494" i="20"/>
  <c r="M494" i="20"/>
  <c r="Q494" i="20"/>
  <c r="G494" i="20"/>
  <c r="H494" i="20"/>
  <c r="I494" i="20"/>
  <c r="P494" i="20"/>
  <c r="F494" i="20"/>
  <c r="K494" i="20"/>
  <c r="O494" i="20"/>
  <c r="N494" i="20"/>
  <c r="G506" i="20"/>
  <c r="H506" i="20"/>
  <c r="I506" i="20"/>
  <c r="P506" i="20"/>
  <c r="F506" i="20"/>
  <c r="K506" i="20"/>
  <c r="O506" i="20"/>
  <c r="M506" i="20"/>
  <c r="N506" i="20"/>
  <c r="J506" i="20"/>
  <c r="L506" i="20"/>
  <c r="Q506" i="20"/>
  <c r="M500" i="20"/>
  <c r="L500" i="20"/>
  <c r="G500" i="20"/>
  <c r="H500" i="20"/>
  <c r="I500" i="20"/>
  <c r="P500" i="20"/>
  <c r="F500" i="20"/>
  <c r="K500" i="20"/>
  <c r="O500" i="20"/>
  <c r="N500" i="20"/>
  <c r="Q500" i="20"/>
  <c r="J500" i="20"/>
  <c r="Q483" i="20"/>
  <c r="I483" i="20"/>
  <c r="P483" i="20"/>
  <c r="J483" i="20"/>
  <c r="N483" i="20"/>
  <c r="G483" i="20"/>
  <c r="H483" i="20"/>
  <c r="L483" i="20"/>
  <c r="F483" i="20"/>
  <c r="O483" i="20"/>
  <c r="K483" i="20"/>
  <c r="M483" i="20"/>
  <c r="F533" i="20"/>
  <c r="K533" i="20"/>
  <c r="O533" i="20"/>
  <c r="M533" i="20"/>
  <c r="N533" i="20"/>
  <c r="J533" i="20"/>
  <c r="L533" i="20"/>
  <c r="Q533" i="20"/>
  <c r="G533" i="20"/>
  <c r="H533" i="20"/>
  <c r="I533" i="20"/>
  <c r="P533" i="20"/>
  <c r="N560" i="20"/>
  <c r="J560" i="20"/>
  <c r="L560" i="20"/>
  <c r="Q560" i="20"/>
  <c r="G560" i="20"/>
  <c r="H560" i="20"/>
  <c r="I560" i="20"/>
  <c r="P560" i="20"/>
  <c r="F560" i="20"/>
  <c r="K560" i="20"/>
  <c r="O560" i="20"/>
  <c r="M560" i="20"/>
  <c r="F528" i="20"/>
  <c r="N528" i="20"/>
  <c r="Q528" i="20"/>
  <c r="J528" i="20"/>
  <c r="G528" i="20"/>
  <c r="H528" i="20"/>
  <c r="I528" i="20"/>
  <c r="P528" i="20"/>
  <c r="M528" i="20"/>
  <c r="O528" i="20"/>
  <c r="K528" i="20"/>
  <c r="L528" i="20"/>
  <c r="N495" i="20"/>
  <c r="F495" i="20"/>
  <c r="G495" i="20"/>
  <c r="H495" i="20"/>
  <c r="I495" i="20"/>
  <c r="P495" i="20"/>
  <c r="M495" i="20"/>
  <c r="O495" i="20"/>
  <c r="K495" i="20"/>
  <c r="J495" i="20"/>
  <c r="L495" i="20"/>
  <c r="Q495" i="20"/>
  <c r="G520" i="20"/>
  <c r="H520" i="20"/>
  <c r="I520" i="20"/>
  <c r="P520" i="20"/>
  <c r="K520" i="20"/>
  <c r="O520" i="20"/>
  <c r="F520" i="20"/>
  <c r="J520" i="20"/>
  <c r="Q520" i="20"/>
  <c r="L520" i="20"/>
  <c r="M520" i="20"/>
  <c r="N520" i="20"/>
  <c r="G490" i="20"/>
  <c r="H490" i="20"/>
  <c r="I490" i="20"/>
  <c r="P490" i="20"/>
  <c r="K490" i="20"/>
  <c r="O490" i="20"/>
  <c r="J490" i="20"/>
  <c r="N490" i="20"/>
  <c r="Q490" i="20"/>
  <c r="M490" i="20"/>
  <c r="F490" i="20"/>
  <c r="L490" i="20"/>
  <c r="G492" i="20"/>
  <c r="H492" i="20"/>
  <c r="I492" i="20"/>
  <c r="P492" i="20"/>
  <c r="M492" i="20"/>
  <c r="O492" i="20"/>
  <c r="K492" i="20"/>
  <c r="L492" i="20"/>
  <c r="J492" i="20"/>
  <c r="N492" i="20"/>
  <c r="Q492" i="20"/>
  <c r="F492" i="20"/>
  <c r="F565" i="20"/>
  <c r="J565" i="20"/>
  <c r="Q565" i="20"/>
  <c r="L565" i="20"/>
  <c r="M565" i="20"/>
  <c r="N565" i="20"/>
  <c r="G565" i="20"/>
  <c r="H565" i="20"/>
  <c r="I565" i="20"/>
  <c r="P565" i="20"/>
  <c r="K565" i="20"/>
  <c r="O565" i="20"/>
  <c r="G508" i="20"/>
  <c r="I508" i="20"/>
  <c r="N508" i="20"/>
  <c r="Q508" i="20"/>
  <c r="F508" i="20"/>
  <c r="L508" i="20"/>
  <c r="M508" i="20"/>
  <c r="H508" i="20"/>
  <c r="P508" i="20"/>
  <c r="K508" i="20"/>
  <c r="O508" i="20"/>
  <c r="J508" i="20"/>
  <c r="L524" i="20"/>
  <c r="J524" i="20"/>
  <c r="G524" i="20"/>
  <c r="H524" i="20"/>
  <c r="I524" i="20"/>
  <c r="P524" i="20"/>
  <c r="F524" i="20"/>
  <c r="K524" i="20"/>
  <c r="O524" i="20"/>
  <c r="M524" i="20"/>
  <c r="N524" i="20"/>
  <c r="Q524" i="20"/>
  <c r="G574" i="20"/>
  <c r="I574" i="20"/>
  <c r="O574" i="20"/>
  <c r="M574" i="20"/>
  <c r="N574" i="20"/>
  <c r="Q574" i="20"/>
  <c r="K574" i="20"/>
  <c r="F574" i="20"/>
  <c r="J574" i="20"/>
  <c r="L574" i="20"/>
  <c r="P574" i="20"/>
  <c r="H574" i="20"/>
  <c r="F493" i="20"/>
  <c r="J493" i="20"/>
  <c r="Q493" i="20"/>
  <c r="L493" i="20"/>
  <c r="N493" i="20"/>
  <c r="M493" i="20"/>
  <c r="G493" i="20"/>
  <c r="H493" i="20"/>
  <c r="I493" i="20"/>
  <c r="P493" i="20"/>
  <c r="K493" i="20"/>
  <c r="O493" i="20"/>
  <c r="G549" i="20"/>
  <c r="H549" i="20"/>
  <c r="I549" i="20"/>
  <c r="P549" i="20"/>
  <c r="M549" i="20"/>
  <c r="O549" i="20"/>
  <c r="K549" i="20"/>
  <c r="J549" i="20"/>
  <c r="L549" i="20"/>
  <c r="Q549" i="20"/>
  <c r="N549" i="20"/>
  <c r="F549" i="20"/>
  <c r="I488" i="20"/>
  <c r="P488" i="20"/>
  <c r="F488" i="20"/>
  <c r="K488" i="20"/>
  <c r="O488" i="20"/>
  <c r="M488" i="20"/>
  <c r="N488" i="20"/>
  <c r="Q488" i="20"/>
  <c r="J488" i="20"/>
  <c r="L488" i="20"/>
  <c r="G488" i="20"/>
  <c r="H488" i="20"/>
  <c r="P497" i="20"/>
  <c r="F497" i="20"/>
  <c r="K497" i="20"/>
  <c r="O497" i="20"/>
  <c r="M497" i="20"/>
  <c r="N497" i="20"/>
  <c r="Q497" i="20"/>
  <c r="J497" i="20"/>
  <c r="L497" i="20"/>
  <c r="H497" i="20"/>
  <c r="G497" i="20"/>
  <c r="I497" i="20"/>
  <c r="N532" i="20"/>
  <c r="F532" i="20"/>
  <c r="L532" i="20"/>
  <c r="M532" i="20"/>
  <c r="G532" i="20"/>
  <c r="H532" i="20"/>
  <c r="I532" i="20"/>
  <c r="P532" i="20"/>
  <c r="K532" i="20"/>
  <c r="O532" i="20"/>
  <c r="Q532" i="20"/>
  <c r="J532" i="20"/>
  <c r="N505" i="20"/>
  <c r="M505" i="20"/>
  <c r="F505" i="20"/>
  <c r="L505" i="20"/>
  <c r="G505" i="20"/>
  <c r="H505" i="20"/>
  <c r="I505" i="20"/>
  <c r="P505" i="20"/>
  <c r="K505" i="20"/>
  <c r="O505" i="20"/>
  <c r="Q505" i="20"/>
  <c r="J505" i="20"/>
  <c r="H539" i="20"/>
  <c r="I539" i="20"/>
  <c r="P539" i="20"/>
  <c r="F539" i="20"/>
  <c r="K539" i="20"/>
  <c r="O539" i="20"/>
  <c r="N539" i="20"/>
  <c r="M539" i="20"/>
  <c r="Q539" i="20"/>
  <c r="L539" i="20"/>
  <c r="J539" i="20"/>
  <c r="G539" i="20"/>
  <c r="P536" i="20"/>
  <c r="F536" i="20"/>
  <c r="K536" i="20"/>
  <c r="O536" i="20"/>
  <c r="N536" i="20"/>
  <c r="L536" i="20"/>
  <c r="M536" i="20"/>
  <c r="Q536" i="20"/>
  <c r="J536" i="20"/>
  <c r="I536" i="20"/>
  <c r="G536" i="20"/>
  <c r="H536" i="20"/>
  <c r="K556" i="20"/>
  <c r="O556" i="20"/>
  <c r="F556" i="20"/>
  <c r="J556" i="20"/>
  <c r="Q556" i="20"/>
  <c r="M556" i="20"/>
  <c r="N556" i="20"/>
  <c r="L556" i="20"/>
  <c r="G556" i="20"/>
  <c r="H556" i="20"/>
  <c r="I556" i="20"/>
  <c r="P556" i="20"/>
  <c r="N502" i="20"/>
  <c r="L502" i="20"/>
  <c r="G502" i="20"/>
  <c r="H502" i="20"/>
  <c r="I502" i="20"/>
  <c r="P502" i="20"/>
  <c r="K502" i="20"/>
  <c r="O502" i="20"/>
  <c r="F502" i="20"/>
  <c r="J502" i="20"/>
  <c r="Q502" i="20"/>
  <c r="M502" i="20"/>
  <c r="N515" i="20"/>
  <c r="Q515" i="20"/>
  <c r="L515" i="20"/>
  <c r="J515" i="20"/>
  <c r="G515" i="20"/>
  <c r="H515" i="20"/>
  <c r="I515" i="20"/>
  <c r="P515" i="20"/>
  <c r="F515" i="20"/>
  <c r="K515" i="20"/>
  <c r="O515" i="20"/>
  <c r="M515" i="20"/>
  <c r="N571" i="20"/>
  <c r="Q571" i="20"/>
  <c r="J571" i="20"/>
  <c r="L571" i="20"/>
  <c r="P571" i="20"/>
  <c r="H571" i="20"/>
  <c r="G571" i="20"/>
  <c r="I571" i="20"/>
  <c r="O571" i="20"/>
  <c r="K571" i="20"/>
  <c r="F571" i="20"/>
  <c r="M571" i="20"/>
  <c r="K484" i="20"/>
  <c r="M484" i="20"/>
  <c r="Q484" i="20"/>
  <c r="I484" i="20"/>
  <c r="J484" i="20"/>
  <c r="O484" i="20"/>
  <c r="P484" i="20"/>
  <c r="H484" i="20"/>
  <c r="L484" i="20"/>
  <c r="N484" i="20"/>
  <c r="G484" i="20"/>
  <c r="F484" i="20"/>
  <c r="G551" i="20"/>
  <c r="H551" i="20"/>
  <c r="I551" i="20"/>
  <c r="P551" i="20"/>
  <c r="F551" i="20"/>
  <c r="K551" i="20"/>
  <c r="O551" i="20"/>
  <c r="M551" i="20"/>
  <c r="N551" i="20"/>
  <c r="Q551" i="20"/>
  <c r="L551" i="20"/>
  <c r="J551" i="20"/>
  <c r="Q552" i="20"/>
  <c r="G552" i="20"/>
  <c r="H552" i="20"/>
  <c r="I552" i="20"/>
  <c r="P552" i="20"/>
  <c r="M552" i="20"/>
  <c r="O552" i="20"/>
  <c r="K552" i="20"/>
  <c r="L552" i="20"/>
  <c r="F552" i="20"/>
  <c r="J552" i="20"/>
  <c r="N552" i="20"/>
  <c r="G504" i="20"/>
  <c r="H504" i="20"/>
  <c r="I504" i="20"/>
  <c r="P504" i="20"/>
  <c r="M504" i="20"/>
  <c r="O504" i="20"/>
  <c r="K504" i="20"/>
  <c r="J504" i="20"/>
  <c r="L504" i="20"/>
  <c r="N504" i="20"/>
  <c r="F504" i="20"/>
  <c r="Q504" i="20"/>
  <c r="F530" i="20"/>
  <c r="K530" i="20"/>
  <c r="O530" i="20"/>
  <c r="N530" i="20"/>
  <c r="J530" i="20"/>
  <c r="M530" i="20"/>
  <c r="Q530" i="20"/>
  <c r="L530" i="20"/>
  <c r="G530" i="20"/>
  <c r="H530" i="20"/>
  <c r="I530" i="20"/>
  <c r="P530" i="20"/>
  <c r="J507" i="20"/>
  <c r="N507" i="20"/>
  <c r="G507" i="20"/>
  <c r="H507" i="20"/>
  <c r="I507" i="20"/>
  <c r="P507" i="20"/>
  <c r="M507" i="20"/>
  <c r="O507" i="20"/>
  <c r="K507" i="20"/>
  <c r="L507" i="20"/>
  <c r="Q507" i="20"/>
  <c r="F507" i="20"/>
  <c r="M487" i="20"/>
  <c r="F487" i="20"/>
  <c r="N487" i="20"/>
  <c r="L487" i="20"/>
  <c r="G487" i="20"/>
  <c r="H487" i="20"/>
  <c r="I487" i="20"/>
  <c r="P487" i="20"/>
  <c r="K487" i="20"/>
  <c r="O487" i="20"/>
  <c r="Q487" i="20"/>
  <c r="J487" i="20"/>
  <c r="F527" i="20"/>
  <c r="K527" i="20"/>
  <c r="O527" i="20"/>
  <c r="N527" i="20"/>
  <c r="J527" i="20"/>
  <c r="L527" i="20"/>
  <c r="M527" i="20"/>
  <c r="Q527" i="20"/>
  <c r="G527" i="20"/>
  <c r="H527" i="20"/>
  <c r="I527" i="20"/>
  <c r="P527" i="20"/>
  <c r="H482" i="20"/>
  <c r="J482" i="20"/>
  <c r="P482" i="20"/>
  <c r="N482" i="20"/>
  <c r="O482" i="20"/>
  <c r="F482" i="20"/>
  <c r="L482" i="20"/>
  <c r="G482" i="20"/>
  <c r="K482" i="20"/>
  <c r="M482" i="20"/>
  <c r="Q482" i="20"/>
  <c r="I482" i="20"/>
  <c r="N550" i="20"/>
  <c r="M550" i="20"/>
  <c r="G550" i="20"/>
  <c r="H550" i="20"/>
  <c r="I550" i="20"/>
  <c r="P550" i="20"/>
  <c r="K550" i="20"/>
  <c r="O550" i="20"/>
  <c r="Q550" i="20"/>
  <c r="J550" i="20"/>
  <c r="F550" i="20"/>
  <c r="L550" i="20"/>
  <c r="J517" i="20"/>
  <c r="N517" i="20"/>
  <c r="Q517" i="20"/>
  <c r="F517" i="20"/>
  <c r="L517" i="20"/>
  <c r="M517" i="20"/>
  <c r="G517" i="20"/>
  <c r="H517" i="20"/>
  <c r="O517" i="20"/>
  <c r="I517" i="20"/>
  <c r="P517" i="20"/>
  <c r="K517" i="20"/>
  <c r="F518" i="20"/>
  <c r="K518" i="20"/>
  <c r="O518" i="20"/>
  <c r="N518" i="20"/>
  <c r="G518" i="20"/>
  <c r="H518" i="20"/>
  <c r="I518" i="20"/>
  <c r="P518" i="20"/>
  <c r="J518" i="20"/>
  <c r="L518" i="20"/>
  <c r="M518" i="20"/>
  <c r="Q518" i="20"/>
  <c r="M510" i="20"/>
  <c r="O510" i="20"/>
  <c r="K510" i="20"/>
  <c r="L510" i="20"/>
  <c r="Q510" i="20"/>
  <c r="F510" i="20"/>
  <c r="N510" i="20"/>
  <c r="J510" i="20"/>
  <c r="G510" i="20"/>
  <c r="H510" i="20"/>
  <c r="I510" i="20"/>
  <c r="P510" i="20"/>
  <c r="Q545" i="20"/>
  <c r="L545" i="20"/>
  <c r="G545" i="20"/>
  <c r="H545" i="20"/>
  <c r="I545" i="20"/>
  <c r="P545" i="20"/>
  <c r="F545" i="20"/>
  <c r="K545" i="20"/>
  <c r="O545" i="20"/>
  <c r="N545" i="20"/>
  <c r="J545" i="20"/>
  <c r="M545" i="20"/>
  <c r="J572" i="20"/>
  <c r="L572" i="20"/>
  <c r="P572" i="20"/>
  <c r="H572" i="20"/>
  <c r="I572" i="20"/>
  <c r="N572" i="20"/>
  <c r="O572" i="20"/>
  <c r="G572" i="20"/>
  <c r="K572" i="20"/>
  <c r="M572" i="20"/>
  <c r="F572" i="20"/>
  <c r="Q572" i="20"/>
  <c r="I498" i="20"/>
  <c r="P498" i="20"/>
  <c r="M498" i="20"/>
  <c r="O498" i="20"/>
  <c r="K498" i="20"/>
  <c r="L498" i="20"/>
  <c r="Q498" i="20"/>
  <c r="N498" i="20"/>
  <c r="F498" i="20"/>
  <c r="J498" i="20"/>
  <c r="G498" i="20"/>
  <c r="H498" i="20"/>
  <c r="G554" i="20"/>
  <c r="H554" i="20"/>
  <c r="I554" i="20"/>
  <c r="P554" i="20"/>
  <c r="F554" i="20"/>
  <c r="K554" i="20"/>
  <c r="O554" i="20"/>
  <c r="N554" i="20"/>
  <c r="Q554" i="20"/>
  <c r="M554" i="20"/>
  <c r="J554" i="20"/>
  <c r="L554" i="20"/>
  <c r="F561" i="20"/>
  <c r="J561" i="20"/>
  <c r="G561" i="20"/>
  <c r="H561" i="20"/>
  <c r="I561" i="20"/>
  <c r="P561" i="20"/>
  <c r="M561" i="20"/>
  <c r="O561" i="20"/>
  <c r="K561" i="20"/>
  <c r="L561" i="20"/>
  <c r="Q561" i="20"/>
  <c r="N561" i="20"/>
  <c r="K511" i="20"/>
  <c r="O511" i="20"/>
  <c r="F511" i="20"/>
  <c r="J511" i="20"/>
  <c r="Q511" i="20"/>
  <c r="L511" i="20"/>
  <c r="M511" i="20"/>
  <c r="N511" i="20"/>
  <c r="G511" i="20"/>
  <c r="H511" i="20"/>
  <c r="I511" i="20"/>
  <c r="P511" i="20"/>
  <c r="G535" i="20"/>
  <c r="H535" i="20"/>
  <c r="I535" i="20"/>
  <c r="P535" i="20"/>
  <c r="K535" i="20"/>
  <c r="O535" i="20"/>
  <c r="J535" i="20"/>
  <c r="N535" i="20"/>
  <c r="M535" i="20"/>
  <c r="Q535" i="20"/>
  <c r="L535" i="20"/>
  <c r="F535" i="20"/>
  <c r="Q544" i="20"/>
  <c r="H544" i="20"/>
  <c r="I544" i="20"/>
  <c r="P544" i="20"/>
  <c r="K544" i="20"/>
  <c r="O544" i="20"/>
  <c r="G544" i="20"/>
  <c r="J544" i="20"/>
  <c r="N544" i="20"/>
  <c r="M544" i="20"/>
  <c r="L544" i="20"/>
  <c r="F544" i="20"/>
  <c r="F512" i="20"/>
  <c r="K512" i="20"/>
  <c r="O512" i="20"/>
  <c r="M512" i="20"/>
  <c r="Q512" i="20"/>
  <c r="J512" i="20"/>
  <c r="L512" i="20"/>
  <c r="G512" i="20"/>
  <c r="H512" i="20"/>
  <c r="I512" i="20"/>
  <c r="P512" i="20"/>
  <c r="N512" i="20"/>
  <c r="G543" i="20"/>
  <c r="H543" i="20"/>
  <c r="I543" i="20"/>
  <c r="P543" i="20"/>
  <c r="M543" i="20"/>
  <c r="O543" i="20"/>
  <c r="K543" i="20"/>
  <c r="L543" i="20"/>
  <c r="F543" i="20"/>
  <c r="J543" i="20"/>
  <c r="N543" i="20"/>
  <c r="Q543" i="20"/>
  <c r="I522" i="20"/>
  <c r="P522" i="20"/>
  <c r="M522" i="20"/>
  <c r="O522" i="20"/>
  <c r="K522" i="20"/>
  <c r="J522" i="20"/>
  <c r="L522" i="20"/>
  <c r="Q522" i="20"/>
  <c r="F522" i="20"/>
  <c r="N522" i="20"/>
  <c r="G522" i="20"/>
  <c r="H522" i="20"/>
  <c r="Q548" i="20"/>
  <c r="J548" i="20"/>
  <c r="G548" i="20"/>
  <c r="H548" i="20"/>
  <c r="I548" i="20"/>
  <c r="P548" i="20"/>
  <c r="F548" i="20"/>
  <c r="K548" i="20"/>
  <c r="O548" i="20"/>
  <c r="N548" i="20"/>
  <c r="L548" i="20"/>
  <c r="M548" i="20"/>
  <c r="N542" i="20"/>
  <c r="J542" i="20"/>
  <c r="L542" i="20"/>
  <c r="Q542" i="20"/>
  <c r="G542" i="20"/>
  <c r="H542" i="20"/>
  <c r="I542" i="20"/>
  <c r="P542" i="20"/>
  <c r="F542" i="20"/>
  <c r="K542" i="20"/>
  <c r="O542" i="20"/>
  <c r="M542" i="20"/>
  <c r="N540" i="20"/>
  <c r="Q540" i="20"/>
  <c r="G540" i="20"/>
  <c r="H540" i="20"/>
  <c r="I540" i="20"/>
  <c r="P540" i="20"/>
  <c r="M540" i="20"/>
  <c r="O540" i="20"/>
  <c r="K540" i="20"/>
  <c r="J540" i="20"/>
  <c r="L540" i="20"/>
  <c r="F540" i="20"/>
  <c r="M538" i="20"/>
  <c r="N538" i="20"/>
  <c r="G538" i="20"/>
  <c r="H538" i="20"/>
  <c r="I538" i="20"/>
  <c r="P538" i="20"/>
  <c r="K538" i="20"/>
  <c r="O538" i="20"/>
  <c r="F538" i="20"/>
  <c r="J538" i="20"/>
  <c r="Q538" i="20"/>
  <c r="L538" i="20"/>
  <c r="K489" i="20"/>
  <c r="L489" i="20"/>
  <c r="F489" i="20"/>
  <c r="J489" i="20"/>
  <c r="N489" i="20"/>
  <c r="Q489" i="20"/>
  <c r="G489" i="20"/>
  <c r="H489" i="20"/>
  <c r="I489" i="20"/>
  <c r="P489" i="20"/>
  <c r="M489" i="20"/>
  <c r="O489" i="20"/>
  <c r="O521" i="20"/>
  <c r="N521" i="20"/>
  <c r="L521" i="20"/>
  <c r="J521" i="20"/>
  <c r="M521" i="20"/>
  <c r="Q521" i="20"/>
  <c r="G521" i="20"/>
  <c r="H521" i="20"/>
  <c r="I521" i="20"/>
  <c r="P521" i="20"/>
  <c r="F521" i="20"/>
  <c r="K521" i="20"/>
  <c r="I578" i="20"/>
  <c r="N578" i="20"/>
  <c r="O578" i="20"/>
  <c r="F578" i="20"/>
  <c r="G578" i="20"/>
  <c r="K578" i="20"/>
  <c r="M578" i="20"/>
  <c r="Q578" i="20"/>
  <c r="J578" i="20"/>
  <c r="L578" i="20"/>
  <c r="P578" i="20"/>
  <c r="H578" i="20"/>
  <c r="O509" i="20"/>
  <c r="J509" i="20"/>
  <c r="G509" i="20"/>
  <c r="H509" i="20"/>
  <c r="I509" i="20"/>
  <c r="P509" i="20"/>
  <c r="F509" i="20"/>
  <c r="K509" i="20"/>
  <c r="N509" i="20"/>
  <c r="L509" i="20"/>
  <c r="M509" i="20"/>
  <c r="Q509" i="20"/>
  <c r="K501" i="20"/>
  <c r="L501" i="20"/>
  <c r="F501" i="20"/>
  <c r="J501" i="20"/>
  <c r="N501" i="20"/>
  <c r="Q501" i="20"/>
  <c r="G501" i="20"/>
  <c r="H501" i="20"/>
  <c r="I501" i="20"/>
  <c r="P501" i="20"/>
  <c r="M501" i="20"/>
  <c r="O501" i="20"/>
  <c r="I523" i="20"/>
  <c r="P523" i="20"/>
  <c r="K523" i="20"/>
  <c r="O523" i="20"/>
  <c r="Q523" i="20"/>
  <c r="J523" i="20"/>
  <c r="F523" i="20"/>
  <c r="L523" i="20"/>
  <c r="M523" i="20"/>
  <c r="N523" i="20"/>
  <c r="G523" i="20"/>
  <c r="H523" i="20"/>
  <c r="J564" i="20"/>
  <c r="N564" i="20"/>
  <c r="G564" i="20"/>
  <c r="H564" i="20"/>
  <c r="I564" i="20"/>
  <c r="P564" i="20"/>
  <c r="M564" i="20"/>
  <c r="O564" i="20"/>
  <c r="K564" i="20"/>
  <c r="L564" i="20"/>
  <c r="Q564" i="20"/>
  <c r="F564" i="20"/>
  <c r="H555" i="20"/>
  <c r="I555" i="20"/>
  <c r="P555" i="20"/>
  <c r="M555" i="20"/>
  <c r="O555" i="20"/>
  <c r="L555" i="20"/>
  <c r="F555" i="20"/>
  <c r="Q555" i="20"/>
  <c r="J555" i="20"/>
  <c r="N555" i="20"/>
  <c r="G555" i="20"/>
  <c r="K555" i="20"/>
  <c r="J546" i="20"/>
  <c r="N546" i="20"/>
  <c r="Q546" i="20"/>
  <c r="F546" i="20"/>
  <c r="G546" i="20"/>
  <c r="H546" i="20"/>
  <c r="I546" i="20"/>
  <c r="P546" i="20"/>
  <c r="M546" i="20"/>
  <c r="O546" i="20"/>
  <c r="K546" i="20"/>
  <c r="L546" i="20"/>
  <c r="J576" i="20"/>
  <c r="L576" i="20"/>
  <c r="P576" i="20"/>
  <c r="H576" i="20"/>
  <c r="O576" i="20"/>
  <c r="I576" i="20"/>
  <c r="N576" i="20"/>
  <c r="Q576" i="20"/>
  <c r="M576" i="20"/>
  <c r="F576" i="20"/>
  <c r="G576" i="20"/>
  <c r="K576" i="20"/>
  <c r="K525" i="20"/>
  <c r="L525" i="20"/>
  <c r="Q525" i="20"/>
  <c r="F525" i="20"/>
  <c r="J525" i="20"/>
  <c r="N525" i="20"/>
  <c r="G525" i="20"/>
  <c r="H525" i="20"/>
  <c r="I525" i="20"/>
  <c r="P525" i="20"/>
  <c r="M525" i="20"/>
  <c r="O525" i="20"/>
  <c r="O567" i="20"/>
  <c r="K567" i="20"/>
  <c r="J567" i="20"/>
  <c r="L567" i="20"/>
  <c r="F567" i="20"/>
  <c r="N567" i="20"/>
  <c r="Q567" i="20"/>
  <c r="G567" i="20"/>
  <c r="H567" i="20"/>
  <c r="I567" i="20"/>
  <c r="P567" i="20"/>
  <c r="M567" i="20"/>
  <c r="K570" i="20"/>
  <c r="Q570" i="20"/>
  <c r="L570" i="20"/>
  <c r="H570" i="20"/>
  <c r="O570" i="20"/>
  <c r="I570" i="20"/>
  <c r="F570" i="20"/>
  <c r="G570" i="20"/>
  <c r="J570" i="20"/>
  <c r="P570" i="20"/>
  <c r="M570" i="20"/>
  <c r="N570" i="20"/>
  <c r="L531" i="20"/>
  <c r="N531" i="20"/>
  <c r="F531" i="20"/>
  <c r="Q531" i="20"/>
  <c r="G531" i="20"/>
  <c r="H531" i="20"/>
  <c r="I531" i="20"/>
  <c r="P531" i="20"/>
  <c r="M531" i="20"/>
  <c r="O531" i="20"/>
  <c r="K531" i="20"/>
  <c r="J531" i="20"/>
  <c r="M519" i="20"/>
  <c r="O519" i="20"/>
  <c r="K519" i="20"/>
  <c r="L519" i="20"/>
  <c r="J519" i="20"/>
  <c r="N519" i="20"/>
  <c r="Q519" i="20"/>
  <c r="F519" i="20"/>
  <c r="G519" i="20"/>
  <c r="H519" i="20"/>
  <c r="I519" i="20"/>
  <c r="P519" i="20"/>
  <c r="K513" i="20"/>
  <c r="J513" i="20"/>
  <c r="L513" i="20"/>
  <c r="F513" i="20"/>
  <c r="Q513" i="20"/>
  <c r="N513" i="20"/>
  <c r="G513" i="20"/>
  <c r="H513" i="20"/>
  <c r="I513" i="20"/>
  <c r="P513" i="20"/>
  <c r="M513" i="20"/>
  <c r="O513" i="20"/>
  <c r="F496" i="20"/>
  <c r="L496" i="20"/>
  <c r="M496" i="20"/>
  <c r="N496" i="20"/>
  <c r="G496" i="20"/>
  <c r="H496" i="20"/>
  <c r="I496" i="20"/>
  <c r="P496" i="20"/>
  <c r="K496" i="20"/>
  <c r="O496" i="20"/>
  <c r="Q496" i="20"/>
  <c r="J496" i="20"/>
  <c r="M537" i="20"/>
  <c r="K537" i="20"/>
  <c r="N537" i="20"/>
  <c r="Q537" i="20"/>
  <c r="G537" i="20"/>
  <c r="H537" i="20"/>
  <c r="I537" i="20"/>
  <c r="P537" i="20"/>
  <c r="O537" i="20"/>
  <c r="L537" i="20"/>
  <c r="F537" i="20"/>
  <c r="J537" i="20"/>
  <c r="J486" i="20"/>
  <c r="N486" i="20"/>
  <c r="Q486" i="20"/>
  <c r="G486" i="20"/>
  <c r="H486" i="20"/>
  <c r="I486" i="20"/>
  <c r="P486" i="20"/>
  <c r="M486" i="20"/>
  <c r="O486" i="20"/>
  <c r="K486" i="20"/>
  <c r="L486" i="20"/>
  <c r="F486" i="20"/>
  <c r="O566" i="20"/>
  <c r="N566" i="20"/>
  <c r="M566" i="20"/>
  <c r="Q566" i="20"/>
  <c r="L566" i="20"/>
  <c r="J566" i="20"/>
  <c r="G566" i="20"/>
  <c r="H566" i="20"/>
  <c r="I566" i="20"/>
  <c r="P566" i="20"/>
  <c r="F566" i="20"/>
  <c r="K566" i="20"/>
  <c r="K480" i="20"/>
  <c r="K582" i="20" s="1"/>
  <c r="G480" i="20"/>
  <c r="G582" i="20" s="1"/>
  <c r="P480" i="20"/>
  <c r="P582" i="20" s="1"/>
  <c r="J480" i="20"/>
  <c r="J582" i="20" s="1"/>
  <c r="N480" i="20"/>
  <c r="N582" i="20" s="1"/>
  <c r="O480" i="20"/>
  <c r="O582" i="20" s="1"/>
  <c r="I480" i="20"/>
  <c r="I582" i="20" s="1"/>
  <c r="H480" i="20"/>
  <c r="H582" i="20" s="1"/>
  <c r="Q480" i="20"/>
  <c r="Q582" i="20" s="1"/>
  <c r="M480" i="20"/>
  <c r="M582" i="20" s="1"/>
  <c r="L480" i="20"/>
  <c r="L582" i="20" s="1"/>
  <c r="R360" i="20"/>
  <c r="M359" i="20"/>
  <c r="H359" i="20"/>
  <c r="J359" i="20"/>
  <c r="K359" i="20"/>
  <c r="P359" i="20"/>
  <c r="O359" i="20"/>
  <c r="Q359" i="20"/>
  <c r="L359" i="20"/>
  <c r="N359" i="20"/>
  <c r="R582" i="20" l="1"/>
  <c r="I583" i="20" a="1"/>
  <c r="I583" i="20" s="1"/>
  <c r="Q583" i="20" a="1"/>
  <c r="Q583" i="20" s="1"/>
  <c r="M583" i="20" a="1"/>
  <c r="M583" i="20" s="1"/>
  <c r="K583" i="20" a="1"/>
  <c r="K583" i="20" s="1"/>
  <c r="F585" i="20"/>
  <c r="G583" i="20" a="1"/>
  <c r="G583" i="20" s="1"/>
  <c r="L583" i="20" a="1"/>
  <c r="L583" i="20" s="1"/>
  <c r="F583" i="20" a="1"/>
  <c r="F583" i="20" s="1"/>
  <c r="O583" i="20" a="1"/>
  <c r="O583" i="20" s="1"/>
  <c r="N583" i="20" a="1"/>
  <c r="N583" i="20" s="1"/>
  <c r="P583" i="20" a="1"/>
  <c r="P583" i="20" s="1"/>
  <c r="J583" i="20" a="1"/>
  <c r="J583" i="20" s="1"/>
  <c r="H583" i="20" a="1"/>
  <c r="H583" i="20" s="1"/>
  <c r="R359" i="20"/>
  <c r="R583" i="20" l="1"/>
  <c r="R584" i="20" s="1"/>
  <c r="R585" i="20" s="1"/>
  <c r="R361" i="20" l="1"/>
  <c r="R362"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B14E6CD-BA26-4C77-AE39-82FBD1ECBE8E}" name="WorksheetConnection_Calculations!$E$371:$Q$470" type="102" refreshedVersion="8" minRefreshableVersion="5">
    <extLst>
      <ext xmlns:x15="http://schemas.microsoft.com/office/spreadsheetml/2010/11/main" uri="{DE250136-89BD-433C-8126-D09CA5730AF9}">
        <x15:connection id="Range" autoDelete="1">
          <x15:rangePr sourceName="_xlcn.WorksheetConnection_CalculationsE371Q4701"/>
        </x15:connection>
      </ext>
    </extLst>
  </connection>
  <connection id="3" xr16:uid="{EEC3FB5B-BDB0-41D2-A1B3-C3179E5722ED}" name="WorksheetConnection_Calculations!$E$481:$R$580" type="102" refreshedVersion="8" minRefreshableVersion="5">
    <extLst>
      <ext xmlns:x15="http://schemas.microsoft.com/office/spreadsheetml/2010/11/main" uri="{DE250136-89BD-433C-8126-D09CA5730AF9}">
        <x15:connection id="Range 1" autoDelete="1">
          <x15:rangePr sourceName="_xlcn.WorksheetConnection_CalculationsE481R5801"/>
        </x15:connection>
      </ext>
    </extLst>
  </connection>
  <connection id="4" xr16:uid="{8C947105-476B-41B9-9083-E65638930240}" name="WorksheetConnection_GNC-Caseload_Calculator_DEVELOPMENT.xlsx!b6to59" type="102" refreshedVersion="8" minRefreshableVersion="5">
    <extLst>
      <ext xmlns:x15="http://schemas.microsoft.com/office/spreadsheetml/2010/11/main" uri="{DE250136-89BD-433C-8126-D09CA5730AF9}">
        <x15:connection id="b6to59" autoDelete="1">
          <x15:rangePr sourceName="_xlcn.WorksheetConnection_GNCCaseload_Calculator_DEVELOPMENT.xlsxb6to591"/>
        </x15:connection>
      </ext>
    </extLst>
  </connection>
  <connection id="5" xr16:uid="{C4B12E66-4FEE-48F5-8978-B9E29BE44E95}" name="WorksheetConnection_GNC-Caseload_Calculator_DEVELOPMENT.xlsx!p6to59" type="102" refreshedVersion="8" minRefreshableVersion="5">
    <extLst>
      <ext xmlns:x15="http://schemas.microsoft.com/office/spreadsheetml/2010/11/main" uri="{DE250136-89BD-433C-8126-D09CA5730AF9}">
        <x15:connection id="p6to59" autoDelete="1">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<sst xmlns="http://schemas.openxmlformats.org/spreadsheetml/2006/main" count="1620" uniqueCount="511">
  <si>
    <t>DRAFT</t>
  </si>
  <si>
    <t>Assumptions</t>
  </si>
  <si>
    <t>·</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</si>
  <si>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</si>
  <si>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</si>
  <si>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 xml:space="preserve">The proportional differences from national/overall to sub-national are applied to calculate the sub-national (admin1 or 2) monthly estimates.  </t>
  </si>
  <si>
    <t xml:space="preserve">INSTRUCTIONS: </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</si>
  <si>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</si>
  <si>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</si>
  <si>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</si>
  <si>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</si>
  <si>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</si>
  <si>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</si>
  <si>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</si>
  <si>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</si>
  <si>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18. After making any changes in the inputs in columns A - J.  Go to Data Refresh All or save, close and reopen workbook</t>
  </si>
  <si>
    <t>19. Enter the conditions (weather, disease, key events, conflict and economic) by month and color in the monthly mapping below the graph of severe wasting</t>
  </si>
  <si>
    <t>Prevention and Treatment of Wasting Program</t>
  </si>
  <si>
    <t>Annual seasonal adjusted wasting prevalence calculations</t>
  </si>
  <si>
    <t xml:space="preserve">Country </t>
  </si>
  <si>
    <t>Afghanistan</t>
  </si>
  <si>
    <t>Year of program</t>
  </si>
  <si>
    <t xml:space="preserve">Name of survey </t>
  </si>
  <si>
    <t xml:space="preserve">Enter the source of data used for prevalence  </t>
  </si>
  <si>
    <t>SMART 2023</t>
  </si>
  <si>
    <t>Start date of survey</t>
  </si>
  <si>
    <t>End date of survey</t>
  </si>
  <si>
    <t>Seasonality Model Inputs</t>
  </si>
  <si>
    <t>Amplitude</t>
  </si>
  <si>
    <t>Enter the amplitude of annual wasting variation (for wasting 0-59M)</t>
  </si>
  <si>
    <t>Peak (month)</t>
  </si>
  <si>
    <t>Enter the month number of the peak of annual wasting</t>
  </si>
  <si>
    <t>Case definition for admissions to SAM treatment 6-59M</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</si>
  <si>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</si>
  <si>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</si>
  <si>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</si>
  <si>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</si>
  <si>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</si>
  <si>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</si>
  <si>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</si>
  <si>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</si>
  <si>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</si>
  <si>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</si>
  <si>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</si>
  <si>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</si>
  <si>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</si>
  <si>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MAM % Children 6-59M (WFH or MUAC)</t>
  </si>
  <si>
    <t xml:space="preserve">SAM %  (WFH, MUAC or bilateral edema) 6-59M </t>
  </si>
  <si>
    <t>Infants 0-5M % (admission criteria for treatment)</t>
  </si>
  <si>
    <t>Acute malnutrition in PBW, %</t>
  </si>
  <si>
    <t>Jan</t>
  </si>
  <si>
    <t>Feb</t>
  </si>
  <si>
    <t>Mar</t>
  </si>
  <si>
    <t>Apr</t>
  </si>
  <si>
    <t>May</t>
  </si>
  <si>
    <t>Jun</t>
  </si>
  <si>
    <t>Jul</t>
  </si>
  <si>
    <t>Aug</t>
  </si>
  <si>
    <t>Sep</t>
  </si>
  <si>
    <t>Oct</t>
  </si>
  <si>
    <t>Nov</t>
  </si>
  <si>
    <t>Dec</t>
  </si>
  <si>
    <t>Weather</t>
  </si>
  <si>
    <t>Cold</t>
  </si>
  <si>
    <t>Hot</t>
  </si>
  <si>
    <t>Badakhshan</t>
  </si>
  <si>
    <t>Rains</t>
  </si>
  <si>
    <t>Badghis</t>
  </si>
  <si>
    <t>Floods</t>
  </si>
  <si>
    <t>Baghlan</t>
  </si>
  <si>
    <t>Drought</t>
  </si>
  <si>
    <t>Balkh</t>
  </si>
  <si>
    <t>Disease</t>
  </si>
  <si>
    <t>Diarrhea</t>
  </si>
  <si>
    <t>Bamyan</t>
  </si>
  <si>
    <t>Dykundi</t>
  </si>
  <si>
    <t>Measles</t>
  </si>
  <si>
    <t>Farah</t>
  </si>
  <si>
    <t xml:space="preserve">Malaria </t>
  </si>
  <si>
    <t>Faryab</t>
  </si>
  <si>
    <t>Cholera</t>
  </si>
  <si>
    <t>Ghazni</t>
  </si>
  <si>
    <t>Key Events</t>
  </si>
  <si>
    <t>Ramadan</t>
  </si>
  <si>
    <t>Ghor</t>
  </si>
  <si>
    <t>Helmand</t>
  </si>
  <si>
    <t>Harvest</t>
  </si>
  <si>
    <t>Hirat</t>
  </si>
  <si>
    <t>Grazing</t>
  </si>
  <si>
    <t>Jawzjan</t>
  </si>
  <si>
    <t>Conflict</t>
  </si>
  <si>
    <t>Kabul</t>
  </si>
  <si>
    <t>Economics</t>
  </si>
  <si>
    <t>Food Prices</t>
  </si>
  <si>
    <t>Kandahar</t>
  </si>
  <si>
    <t>Kapisa</t>
  </si>
  <si>
    <t>Khost</t>
  </si>
  <si>
    <t>Documentation of seasonal factors that provoke malnutrition or impede service delivery</t>
  </si>
  <si>
    <t>Kunar</t>
  </si>
  <si>
    <t>Kunduz</t>
  </si>
  <si>
    <t>Laghman</t>
  </si>
  <si>
    <t>Logar</t>
  </si>
  <si>
    <t>Nangarhar</t>
  </si>
  <si>
    <t>Nimroz</t>
  </si>
  <si>
    <t>Nuristan</t>
  </si>
  <si>
    <t>Paktika</t>
  </si>
  <si>
    <t>Paktya</t>
  </si>
  <si>
    <t>Panjsher</t>
  </si>
  <si>
    <t>Parwan</t>
  </si>
  <si>
    <t>Samangan</t>
  </si>
  <si>
    <t>Sar-e-Pul</t>
  </si>
  <si>
    <t>Graph Title</t>
  </si>
  <si>
    <t>Return slicer here</t>
  </si>
  <si>
    <t xml:space="preserve">Enter the locally contextualized incidence correction factor for SAM. If not known, enter 1.6 for SAM. </t>
  </si>
  <si>
    <t xml:space="preserve">This is mean coverage that is expected to be achieved by the program over the time period. </t>
  </si>
  <si>
    <t>Use proportion of children 6-59 months from the latest demographic survey. If no such data exists, estimate as 20% of the population (in low income countries only)</t>
  </si>
  <si>
    <t>Use proportion of PBW from the latest demographic survey. If no such data exists, estimate as 5% of the population (in low income countries only)</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</si>
  <si>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</si>
  <si>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Annual Burden Calculations</t>
  </si>
  <si>
    <t>Children 0-5 months % of total population</t>
  </si>
  <si>
    <t>SAM ICF 0-5 months (Incident correction factor)</t>
  </si>
  <si>
    <t>Expected SAM programme coverage, %</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</si>
  <si>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</si>
  <si>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</si>
  <si>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</si>
  <si>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</si>
  <si>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If not known, enter 0 </t>
  </si>
  <si>
    <t>Expected MAM programme coverage, %</t>
  </si>
  <si>
    <t>Expected programme coverage, %</t>
  </si>
  <si>
    <t xml:space="preserve">Calculation of burden for </t>
  </si>
  <si>
    <t xml:space="preserve">Total Population </t>
  </si>
  <si>
    <t xml:space="preserve">Note: in cell E31, if slider is activated and cell in calcualtions = Grand Total then look up popuation, else take overall population. </t>
  </si>
  <si>
    <t>% of total pop who are children 0-59m of age</t>
  </si>
  <si>
    <t xml:space="preserve">Population of children 0-59M </t>
  </si>
  <si>
    <t>Adjusted annual severe wasting prevalence 0-59M %</t>
  </si>
  <si>
    <t>Month</t>
  </si>
  <si>
    <t>Overall / National</t>
  </si>
  <si>
    <t>Overall SAM 0-59M</t>
  </si>
  <si>
    <t>Overall Expected Admissions 0-59M</t>
  </si>
  <si>
    <t>Expected Admissions 6-59M</t>
  </si>
  <si>
    <t>SAM admission criteria Infants 0-5M</t>
  </si>
  <si>
    <t>Expected Admissions 0-5M</t>
  </si>
  <si>
    <t>Acute malnutrition in PLW, %</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</si>
  <si>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</si>
  <si>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</si>
  <si>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</si>
  <si>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or number of implmentation sites did not vary throughout the year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</si>
  <si>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</si>
  <si>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</si>
  <si>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</si>
  <si>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</si>
  <si>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</si>
  <si>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</si>
  <si>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 xml:space="preserve">5. Select the amplitude that corresponds closest to the selected area, date and character of your geographic region.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</si>
  <si>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</si>
  <si>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</si>
  <si>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</si>
  <si>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</si>
  <si>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</si>
  <si>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</si>
  <si>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</si>
  <si>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</si>
  <si>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</si>
  <si>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</si>
  <si>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</si>
  <si>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</si>
  <si>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</si>
  <si>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</si>
  <si>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</si>
  <si>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</si>
  <si>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</si>
  <si>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</si>
  <si>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</si>
  <si>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</si>
  <si>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</si>
  <si>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</si>
  <si>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</si>
  <si>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</si>
  <si>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</si>
  <si>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</si>
  <si>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</si>
  <si>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</si>
  <si>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</si>
  <si>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</si>
  <si>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</si>
  <si>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</si>
  <si>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</si>
  <si>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</si>
  <si>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</si>
  <si>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</si>
  <si>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</si>
  <si>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</si>
  <si>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</si>
  <si>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</si>
  <si>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</si>
  <si>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</si>
  <si>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</si>
  <si>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</si>
  <si>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</si>
  <si>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</si>
  <si>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</si>
  <si>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</si>
  <si>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</si>
  <si>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</si>
  <si>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</si>
  <si>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</si>
  <si>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</si>
  <si>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</si>
  <si>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</si>
  <si>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</si>
  <si>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</si>
  <si>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</si>
  <si>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</si>
  <si>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</si>
  <si>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Calculations</t>
  </si>
  <si>
    <t>This page is locked</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</si>
  <si>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</si>
  <si>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</si>
  <si>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</si>
  <si>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</si>
  <si>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</si>
  <si>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</si>
  <si>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</si>
  <si>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</si>
  <si>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</si>
  <si>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</si>
  <si>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National Level Seasonal Prevalence Estimates</t>
  </si>
  <si>
    <t>Month Num</t>
  </si>
  <si>
    <t>M-Y</t>
  </si>
  <si>
    <t>Mid point of data collection</t>
  </si>
  <si>
    <t>Rotation</t>
  </si>
  <si>
    <t xml:space="preserve">Pull thru prevalence </t>
  </si>
  <si>
    <t>Min</t>
  </si>
  <si>
    <t>Average</t>
  </si>
  <si>
    <t>Max</t>
  </si>
  <si>
    <t xml:space="preserve">SAM % </t>
  </si>
  <si>
    <t xml:space="preserve">Pull thru adjustment for season </t>
  </si>
  <si>
    <t>Add data to the data entry page on prevalence tab</t>
  </si>
  <si>
    <t>Children 6-59M</t>
  </si>
  <si>
    <t xml:space="preserve">National Monthly estimate </t>
  </si>
  <si>
    <t>Check for negative numbers</t>
  </si>
  <si>
    <t>Create and name 4 tables in the data model for prev and burden by age group</t>
  </si>
  <si>
    <t xml:space="preserve">Infants 0-5M %  (admission </t>
  </si>
  <si>
    <t>criteria for treatment)</t>
  </si>
  <si>
    <t xml:space="preserve"> MAM % Children 6-59M</t>
  </si>
  <si>
    <t>https://theexceltrainer.co.uk/excel-slicers-2-pivot-tables-based-on-different-data-sources/</t>
  </si>
  <si>
    <t xml:space="preserve"> (WFH or MUAC)</t>
  </si>
  <si>
    <t>Adjusted annual survey estimate</t>
  </si>
  <si>
    <t>Acute malnutrition</t>
  </si>
  <si>
    <t>How to link the slicer to 2 different pivot tables</t>
  </si>
  <si>
    <t xml:space="preserve"> in PLW, %</t>
  </si>
  <si>
    <t xml:space="preserve">If amplitude for PLW changes, must add data entry point for this datum. </t>
  </si>
  <si>
    <t>https://www.extendoffice.com/documents/excel/7195-excel-get-slicer-selected-value.html</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</si>
  <si>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</si>
  <si>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</si>
  <si>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</si>
  <si>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TableP6to59M</t>
  </si>
  <si>
    <t>Seasonally adjusted Severe Wasting Prevalence in children 6-59M</t>
  </si>
  <si>
    <t>=IF(T$84="Grand Total",AC83,F258)</t>
  </si>
  <si>
    <t>Prevalence</t>
  </si>
  <si>
    <t>Monthly estimate</t>
  </si>
  <si>
    <t>National</t>
  </si>
  <si>
    <t xml:space="preserve">Admin </t>
  </si>
  <si>
    <t>Output for Prevalence by Month Graph</t>
  </si>
  <si>
    <t>Slicer Name</t>
  </si>
  <si>
    <t>Monthly Estimate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</si>
  <si>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</si>
  <si>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</si>
  <si>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</si>
  <si>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</si>
  <si>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</si>
  <si>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</si>
  <si>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</si>
  <si>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</si>
  <si>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</si>
  <si>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</si>
  <si>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</si>
  <si>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</si>
  <si>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</si>
  <si>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</si>
  <si>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</si>
  <si>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</si>
  <si>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</si>
  <si>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</si>
  <si>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</si>
  <si>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</si>
  <si>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</si>
  <si>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</si>
  <si>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</si>
  <si>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</si>
  <si>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t>Total 6-59M Population</t>
  </si>
  <si>
    <t>Coverage</t>
  </si>
  <si>
    <t xml:space="preserve">Next Year </t>
  </si>
  <si>
    <t>Expected admissions</t>
  </si>
  <si>
    <t>Data Points</t>
  </si>
  <si>
    <t>Population 6-59M</t>
  </si>
  <si>
    <t>SAM Rx admissions</t>
  </si>
  <si>
    <t>SAM prevalence</t>
  </si>
  <si>
    <t>Data from last completed year</t>
  </si>
  <si>
    <t>Data for next year</t>
  </si>
  <si>
    <t>Expected Coverage</t>
  </si>
  <si>
    <t>Prevalent cases</t>
  </si>
  <si>
    <t>Incident cases</t>
  </si>
  <si>
    <t>Total</t>
  </si>
  <si>
    <t>Admissions</t>
  </si>
  <si>
    <t xml:space="preserve">SAM % 6-59M </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</si>
  <si>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</si>
  <si>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</si>
  <si>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</si>
  <si>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</si>
  <si>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</si>
  <si>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 xml:space="preserve">Add Total </t>
  </si>
  <si>
    <t xml:space="preserve">Enter the locally contextualized incidence correction factor for MAM. If not known, enter 0 for MAM. </t>
  </si>
  <si>
    <t xml:space="preserve">17. Enter the prevalence of Acute Malnutrition in pregnant and breastrfeeding women in column J for overall and all admin levels listed. </t>
  </si>
  <si>
    <t>ICF Calculation based on Population, Prevalence and Coverage</t>
  </si>
  <si>
    <t>SAM Incidence Correction Factor</t>
  </si>
  <si>
    <t>Number of children in need of treatment for SAM</t>
  </si>
  <si>
    <t>Cumulative cases SAM 0-59M</t>
  </si>
  <si>
    <t xml:space="preserve">Cumulative cases SAM 6-59M </t>
  </si>
  <si>
    <t>Cumulative cases SAM admission criteria Infants 0-5M</t>
  </si>
  <si>
    <t>Cumulative Expected Admissions 0-59M</t>
  </si>
  <si>
    <t>Cumulative Expected Admissions 0-5M</t>
  </si>
  <si>
    <t>Cumulative Expected Admissions 6-59M</t>
  </si>
  <si>
    <t>Heat</t>
  </si>
  <si>
    <t>Acute Respiratory Illness</t>
  </si>
  <si>
    <t>Malaria</t>
  </si>
  <si>
    <t>Economic shock</t>
  </si>
  <si>
    <t>Other Holiday</t>
  </si>
  <si>
    <t>Planting</t>
  </si>
  <si>
    <t>Example Seasonal Calendar</t>
  </si>
  <si>
    <t xml:space="preserve">if expected coverage decreases then expected admissions increases. </t>
  </si>
  <si>
    <t xml:space="preserve">Month </t>
  </si>
  <si>
    <t>M-Y of data collection</t>
  </si>
  <si>
    <t>Year of data collection</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</si>
  <si>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</si>
  <si>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 xml:space="preserve">Recreate the pivot tables based on data model.  Do not delect the range of data in the spreadsheet when making the pivot tables, only the exact data table. </t>
  </si>
  <si>
    <t xml:space="preserve">Note if sum in pivot table is selected, then grand total is not correct.  Graph does not take grand total prevalence from here. </t>
  </si>
  <si>
    <t>cGAM % (WHZ and/or MUAC) Children 6-59M</t>
  </si>
  <si>
    <t>GAM % (WHZ) Children 6-59M</t>
  </si>
  <si>
    <t>GAM % (MUAC) Children 6-59M</t>
  </si>
  <si>
    <t>cMAM % Children 6-59M (WFH or MUAC)</t>
  </si>
  <si>
    <t>MAM % Children 6-59M (WHZ)</t>
  </si>
  <si>
    <t>MAM % Children 6-59M (MUAC)</t>
  </si>
  <si>
    <t>SAM % (WHZ or nutritional edema) Children 6-59M</t>
  </si>
  <si>
    <t>SAM % (MUAC or nutritional edema) Children 6-59M</t>
  </si>
  <si>
    <t>MAM IS CALCULATED AUTOMATICALLY</t>
  </si>
  <si>
    <t>cGAM % USED IN CALCULATIONS</t>
  </si>
  <si>
    <t>cMAM % USED IN CALCULATIONS</t>
  </si>
  <si>
    <t>cSAM % USED IN CALCULATIONS</t>
  </si>
  <si>
    <t>cSAM %  (WFH and/or MUAC or nutritional edema) 6-59M</t>
  </si>
  <si>
    <t>Infants 0-5M % (Combined admission criteria for Rx)</t>
  </si>
  <si>
    <t>Infants 0-5M % (WHZ or nutritional edema)</t>
  </si>
  <si>
    <t>Infants 0-5M % (MUAC or nutritional edema</t>
  </si>
  <si>
    <t>Infants 0-5M % (WAZ or nutritional edema</t>
  </si>
  <si>
    <t>Infants 0-5M % USED IN CALCULATIONS</t>
  </si>
  <si>
    <t>Incidence Correction Factor (calculated)</t>
  </si>
  <si>
    <t xml:space="preserve">Length of SAM episode in months </t>
  </si>
  <si>
    <t xml:space="preserve">Length of MAM episode in months </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</si>
  <si>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</si>
  <si>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</si>
  <si>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The model only allows for 0 or 1 seasonal peaks.  There are regions or countries with twin peaks but it is assumed that these conditions will make little difference in program planning</t>
  </si>
  <si>
    <t>The incidence control factor is used to calculate the burden of cases needing treatment.  Prevalence (1 ) +  ICF (1.6) or higher/lower = 2.6</t>
  </si>
  <si>
    <t>The burden by month are calculated as the average monthly burden times the monthly prevalence divided by the average annual prevalence</t>
  </si>
  <si>
    <t>The percent coverage is assumed to not change during the year.</t>
  </si>
  <si>
    <t>PBW as percentage of total population, %</t>
  </si>
  <si>
    <t>PBW ICF (Incident correction factor)</t>
  </si>
  <si>
    <t xml:space="preserve"> Enter the conditions (weather, disease, key events, conflict and economic) by month and color in the monthly mapping above. See example below.</t>
  </si>
  <si>
    <t xml:space="preserve">Enter the locally contextualized incidence correction factor for SAM. </t>
  </si>
  <si>
    <t>Mean coverage expected to be achieved by the program over one year</t>
  </si>
  <si>
    <t xml:space="preserve">Use proportion of children 6-59 months from the latest demographic survey. </t>
  </si>
  <si>
    <t>Demographics</t>
  </si>
  <si>
    <t>Admissions Criteria</t>
  </si>
  <si>
    <t>Incidence Correction Factors</t>
  </si>
  <si>
    <t>Estimated programme coverage</t>
  </si>
  <si>
    <t>Survey Dates</t>
  </si>
  <si>
    <t>MAM  ICF 6-59M (Incident correction factor)</t>
  </si>
  <si>
    <t>Expected SAM 0-5 months programme coverage, %</t>
  </si>
  <si>
    <t>Expected MAM 6-59 months programme coverage, %</t>
  </si>
  <si>
    <t>Expected PBW programme coverage, %</t>
  </si>
  <si>
    <t xml:space="preserve">Use proportion of children 0-5 months from the latest demographic survey. </t>
  </si>
  <si>
    <t>Use proportion of PBW from the latest demographic survey.</t>
  </si>
  <si>
    <t xml:space="preserve">Instructions!J34 = Amplitude, Instructions!J35 = Peak month </t>
  </si>
  <si>
    <t xml:space="preserve">If not known, enter 1.6 for SAM 6-59 months. </t>
  </si>
  <si>
    <t xml:space="preserve">If not known, enter 1.6 for SAM 0-5 months. </t>
  </si>
  <si>
    <t>If not known, enter 0 for AM for PBW.</t>
  </si>
  <si>
    <t>Nutrition emergencies</t>
  </si>
  <si>
    <t xml:space="preserve">Enter the locally contextualized incidence correction factor for PBW. If not known, enter 0 </t>
  </si>
  <si>
    <t xml:space="preserve">If not known, enter 0 for MAM 6-59 months. </t>
  </si>
  <si>
    <t>Peak Month</t>
  </si>
  <si>
    <t xml:space="preserve">Infants 0-5M </t>
  </si>
  <si>
    <t>Create the relationships between the 4 tables as per the figure on right</t>
  </si>
  <si>
    <t>Caseload 6-59M</t>
  </si>
  <si>
    <t>Column Labels</t>
  </si>
  <si>
    <t>Z_empty_row_1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</si>
  <si>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</si>
  <si>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</si>
  <si>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</si>
  <si>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</si>
  <si>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</si>
  <si>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</si>
  <si>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</si>
  <si>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</si>
  <si>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</si>
  <si>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</si>
  <si>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</si>
  <si>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</si>
  <si>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</si>
  <si>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</si>
  <si>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</si>
  <si>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</si>
  <si>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</si>
  <si>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</si>
  <si>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</si>
  <si>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</si>
  <si>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</si>
  <si>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</si>
  <si>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</si>
  <si>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</si>
  <si>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</si>
  <si>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</si>
  <si>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</si>
  <si>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</si>
  <si>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</si>
  <si>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</si>
  <si>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</si>
  <si>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</si>
  <si>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</si>
  <si>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</si>
  <si>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</si>
  <si>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</si>
  <si>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</si>
  <si>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</si>
  <si>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</si>
  <si>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</si>
  <si>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</si>
  <si>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</si>
  <si>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</si>
  <si>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</si>
  <si>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</si>
  <si>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</si>
  <si>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</si>
  <si>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</si>
  <si>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</si>
  <si>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</si>
  <si>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</si>
  <si>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</si>
  <si>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</si>
  <si>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</si>
  <si>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</si>
  <si>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</si>
  <si>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</si>
  <si>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</si>
  <si>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</si>
  <si>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</si>
  <si>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</si>
  <si>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</si>
  <si>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</si>
  <si>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</si>
  <si>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</si>
  <si>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</si>
  <si>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</si>
  <si>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</si>
  <si>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Grand Total</t>
  </si>
  <si>
    <t xml:space="preserve">The"Used in Calculations" columns must explicitly be a number. </t>
  </si>
  <si>
    <t>Values</t>
  </si>
  <si>
    <t>Sum of Jan</t>
  </si>
  <si>
    <t>Sum of Feb</t>
  </si>
  <si>
    <t>Sum of Mar</t>
  </si>
  <si>
    <t>Sum of Apr</t>
  </si>
  <si>
    <t>Sum of May</t>
  </si>
  <si>
    <t>Sum of Jun</t>
  </si>
  <si>
    <t>Sum of Jul</t>
  </si>
  <si>
    <t>Sum of Aug</t>
  </si>
  <si>
    <t>Sum of Sep</t>
  </si>
  <si>
    <t>Sum of Oct</t>
  </si>
  <si>
    <t>Sum of Nov</t>
  </si>
  <si>
    <t>Sum of Dec</t>
  </si>
  <si>
    <t>Enter the name of the country</t>
  </si>
  <si>
    <t>Enter the year for the program projections</t>
  </si>
  <si>
    <t>Population - what was the source of demographic data ?</t>
  </si>
  <si>
    <t xml:space="preserve">See the amplitude tab, for more information on expected amplitude of wasting in countries and regions. </t>
  </si>
  <si>
    <t xml:space="preserve">See the amplitude tab, for more information on peak month of wasting. </t>
  </si>
  <si>
    <t xml:space="preserve">Enter the start month and year of data collection (DD-MM-YY).  If the day is not known, enter 15 as day. </t>
  </si>
  <si>
    <t xml:space="preserve">Enter the end month and year of data collection (DD-MM-YY).  If the day is not known, enter 15 as day. </t>
  </si>
  <si>
    <t>If not known, estimate as 18% of the population (in low income countries only)</t>
  </si>
  <si>
    <t>If not known, estimate as 2% of the population (in low income countries only)</t>
  </si>
  <si>
    <t>If not known, estimate as 5% of the population (in low income countries only)</t>
  </si>
  <si>
    <t>To estimate expected coverage, review the programme and capacity to scale up . If mean coverage for the previous year is known, base estimates past coverage accounting for any potential increase/decrease.</t>
  </si>
  <si>
    <t xml:space="preserve">Name of data source of prevalence of acute malnutrition </t>
  </si>
  <si>
    <t xml:space="preserve">Prevalence - were the direct esimates from the data source used? </t>
  </si>
  <si>
    <t xml:space="preserve">If no, please explain what estimates were used and if they were  modified? </t>
  </si>
  <si>
    <t xml:space="preserve">Were the population numbers updated since the publication of the source of demographic data? </t>
  </si>
  <si>
    <t xml:space="preserve">if yes,  please explain how were the population numbers updated - give all details. </t>
  </si>
  <si>
    <t>Enter yes or no</t>
  </si>
  <si>
    <t xml:space="preserve">Enter the source of data used for population data  </t>
  </si>
  <si>
    <t xml:space="preserve">Provide detailed explanation </t>
  </si>
  <si>
    <t>Overall Burden</t>
  </si>
  <si>
    <t>expected coverage is the expected number of cases to sucessfuly start treatment</t>
  </si>
  <si>
    <t>Prevalent</t>
  </si>
  <si>
    <t>Incident</t>
  </si>
  <si>
    <t xml:space="preserve">have to use annual seasonal adjusted prevalence. </t>
  </si>
  <si>
    <t>General Inputs</t>
  </si>
  <si>
    <t>Enter the year number for the most recent complete admissions data</t>
  </si>
  <si>
    <t xml:space="preserve">Enter the admissions for the last complete year at the 1st or 2nd administrative level by month or total. </t>
  </si>
  <si>
    <t>YEAR</t>
  </si>
  <si>
    <t xml:space="preserve">Prevention and Treatment of Wasting Program: </t>
  </si>
  <si>
    <t xml:space="preserve">SAM cases 6-59M </t>
  </si>
  <si>
    <t>MAM Cases 6-59M</t>
  </si>
  <si>
    <t>Last year</t>
  </si>
  <si>
    <t>Enter the case definitions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</si>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</sst>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s>
  <fonts count="37"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s>
  <fills count="3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s>
  <cellStyleXfs count="5">
    <xf numFmtId="0" fontId="0" fillId="0" borderId="0"/>
    <xf numFmtId="43" fontId="17" fillId="0" borderId="0" applyFont="0" applyFill="0" applyBorder="0" applyAlignment="0" applyProtection="0"/>
    <xf numFmtId="9" fontId="17" fillId="0" borderId="0" applyFont="0" applyFill="0" applyBorder="0" applyAlignment="0" applyProtection="0"/>
    <xf numFmtId="0" fontId="21" fillId="0" borderId="0"/>
    <xf numFmtId="0" fontId="34" fillId="0" borderId="0" applyNumberFormat="0" applyFill="0" applyBorder="0" applyAlignment="0" applyProtection="0"/>
  </cellStyleXfs>
  <cellXfs count="273">
    <xf numFmtId="0" fontId="0" fillId="0" borderId="0" xfId="0"/>
    <xf numFmtId="0" fontId="0" fillId="0" borderId="0" xfId="0" applyAlignment="1">
      <alignment horizontal="left"/>
    </xf>
    <xf numFmtId="0" fontId="7" fillId="0" borderId="0" xfId="0" applyFont="1"/>
    <xf numFmtId="3" fontId="7" fillId="0" borderId="0" xfId="0" applyNumberFormat="1" applyFont="1"/>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xf numFmtId="0" fontId="12" fillId="0" borderId="0" xfId="0" applyFont="1"/>
    <xf numFmtId="0" fontId="0" fillId="2" borderId="0" xfId="0" applyFill="1"/>
    <xf numFmtId="0" fontId="14" fillId="0" borderId="0" xfId="0" applyFont="1"/>
    <xf numFmtId="0" fontId="15" fillId="0" borderId="0" xfId="0" applyFont="1"/>
    <xf numFmtId="0" fontId="13" fillId="0" borderId="0" xfId="0" applyFont="1"/>
    <xf numFmtId="0" fontId="16" fillId="0" borderId="0" xfId="0" applyFont="1" applyAlignment="1">
      <alignment horizontal="left" vertical="center" indent="8"/>
    </xf>
    <xf numFmtId="1" fontId="7" fillId="0" borderId="0" xfId="0" applyNumberFormat="1" applyFont="1"/>
    <xf numFmtId="167" fontId="7" fillId="0" borderId="0" xfId="0" applyNumberFormat="1" applyFont="1"/>
    <xf numFmtId="166" fontId="7" fillId="0" borderId="0" xfId="0" applyNumberFormat="1" applyFont="1"/>
    <xf numFmtId="166" fontId="8" fillId="0" borderId="0" xfId="0" applyNumberFormat="1" applyFont="1"/>
    <xf numFmtId="3" fontId="8" fillId="0" borderId="0" xfId="0" applyNumberFormat="1" applyFont="1"/>
    <xf numFmtId="0" fontId="7" fillId="6" borderId="0" xfId="0" applyFont="1" applyFill="1"/>
    <xf numFmtId="164" fontId="7" fillId="0" borderId="0" xfId="0" applyNumberFormat="1" applyFont="1"/>
    <xf numFmtId="0" fontId="7" fillId="0" borderId="0" xfId="0" applyFont="1" applyAlignment="1">
      <alignment horizontal="left" vertical="center"/>
    </xf>
    <xf numFmtId="168" fontId="8" fillId="0" borderId="0" xfId="1" applyNumberFormat="1" applyFont="1"/>
    <xf numFmtId="168" fontId="18" fillId="7" borderId="8" xfId="1" applyNumberFormat="1" applyFont="1" applyFill="1" applyBorder="1"/>
    <xf numFmtId="168" fontId="0" fillId="0" borderId="0" xfId="0" applyNumberFormat="1"/>
    <xf numFmtId="168" fontId="8" fillId="0" borderId="0" xfId="0" applyNumberFormat="1" applyFont="1"/>
    <xf numFmtId="168" fontId="7" fillId="0" borderId="0" xfId="0" applyNumberFormat="1" applyFont="1"/>
    <xf numFmtId="168" fontId="8" fillId="6" borderId="0" xfId="0" applyNumberFormat="1" applyFont="1" applyFill="1"/>
    <xf numFmtId="168" fontId="7" fillId="0" borderId="0" xfId="1" applyNumberFormat="1" applyFont="1"/>
    <xf numFmtId="0" fontId="7" fillId="0" borderId="0" xfId="0" applyFont="1" applyAlignment="1">
      <alignment vertical="top"/>
    </xf>
    <xf numFmtId="2" fontId="7" fillId="0" borderId="0" xfId="0" applyNumberFormat="1" applyFont="1" applyAlignment="1">
      <alignment horizontal="center" vertical="center" wrapText="1"/>
    </xf>
    <xf numFmtId="0" fontId="7" fillId="3" borderId="0" xfId="0" applyFont="1" applyFill="1"/>
    <xf numFmtId="0" fontId="8" fillId="0" borderId="0" xfId="0" applyFont="1" applyAlignment="1">
      <alignment vertical="top" wrapText="1"/>
    </xf>
    <xf numFmtId="0" fontId="8" fillId="4" borderId="1" xfId="0" applyFont="1" applyFill="1" applyBorder="1" applyAlignment="1">
      <alignment horizontal="left" vertical="top"/>
    </xf>
    <xf numFmtId="3" fontId="7" fillId="0" borderId="0" xfId="0" applyNumberFormat="1" applyFont="1" applyAlignment="1">
      <alignment horizontal="center" vertical="center"/>
    </xf>
    <xf numFmtId="0" fontId="7" fillId="0" borderId="0" xfId="0" applyFont="1" applyAlignment="1">
      <alignment horizontal="center"/>
    </xf>
    <xf numFmtId="0" fontId="7" fillId="0" borderId="11" xfId="0" applyFont="1" applyBorder="1" applyAlignment="1">
      <alignment horizontal="center"/>
    </xf>
    <xf numFmtId="0" fontId="7" fillId="0" borderId="7" xfId="0" applyFont="1" applyBorder="1" applyAlignment="1">
      <alignment horizontal="center"/>
    </xf>
    <xf numFmtId="0" fontId="7" fillId="0" borderId="13" xfId="0" applyFont="1" applyBorder="1" applyAlignment="1">
      <alignment horizontal="center"/>
    </xf>
    <xf numFmtId="0" fontId="7" fillId="0" borderId="5"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7" fillId="9" borderId="11" xfId="0" applyFont="1" applyFill="1" applyBorder="1" applyAlignment="1">
      <alignment horizontal="center"/>
    </xf>
    <xf numFmtId="0" fontId="7" fillId="8" borderId="0" xfId="0" applyFont="1" applyFill="1" applyAlignment="1">
      <alignment horizontal="center"/>
    </xf>
    <xf numFmtId="0" fontId="7" fillId="11" borderId="0" xfId="0" applyFont="1" applyFill="1" applyAlignment="1">
      <alignment horizontal="center"/>
    </xf>
    <xf numFmtId="0" fontId="7" fillId="12" borderId="0" xfId="0" applyFont="1" applyFill="1" applyAlignment="1">
      <alignment horizontal="center"/>
    </xf>
    <xf numFmtId="0" fontId="8" fillId="20" borderId="0" xfId="0" applyFont="1" applyFill="1" applyAlignment="1">
      <alignment horizontal="center"/>
    </xf>
    <xf numFmtId="0" fontId="8" fillId="9" borderId="1" xfId="0" applyFont="1" applyFill="1" applyBorder="1" applyAlignment="1">
      <alignment horizontal="left" vertical="top" wrapText="1"/>
    </xf>
    <xf numFmtId="0" fontId="8" fillId="17" borderId="1" xfId="0" applyFont="1" applyFill="1" applyBorder="1" applyAlignment="1">
      <alignment horizontal="left" vertical="top" wrapText="1"/>
    </xf>
    <xf numFmtId="0" fontId="8" fillId="21" borderId="1" xfId="0" applyFont="1" applyFill="1" applyBorder="1" applyAlignment="1">
      <alignment horizontal="left" vertical="top" wrapText="1"/>
    </xf>
    <xf numFmtId="0" fontId="8" fillId="9" borderId="1" xfId="0" applyFont="1" applyFill="1" applyBorder="1" applyAlignment="1">
      <alignment horizontal="left" vertical="top"/>
    </xf>
    <xf numFmtId="0" fontId="8" fillId="22" borderId="1" xfId="0" applyFont="1" applyFill="1" applyBorder="1" applyAlignment="1">
      <alignment horizontal="left" vertical="top"/>
    </xf>
    <xf numFmtId="0" fontId="8" fillId="21" borderId="1" xfId="0" applyFont="1" applyFill="1" applyBorder="1" applyAlignment="1">
      <alignment horizontal="left" vertical="top"/>
    </xf>
    <xf numFmtId="166" fontId="14" fillId="0" borderId="0" xfId="0" applyNumberFormat="1" applyFont="1"/>
    <xf numFmtId="2" fontId="8" fillId="0" borderId="0" xfId="0" applyNumberFormat="1" applyFont="1"/>
    <xf numFmtId="165" fontId="8" fillId="0" borderId="0" xfId="0" applyNumberFormat="1" applyFont="1"/>
    <xf numFmtId="3" fontId="7" fillId="0" borderId="0" xfId="0" applyNumberFormat="1" applyFont="1"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applyAlignment="1">
      <alignment horizontal="right" vertical="top"/>
    </xf>
    <xf numFmtId="166" fontId="10" fillId="0" borderId="0" xfId="0" applyNumberFormat="1" applyFont="1" applyAlignment="1">
      <alignment horizontal="center" vertical="center" wrapText="1"/>
    </xf>
    <xf numFmtId="171" fontId="8" fillId="0" borderId="0" xfId="0" applyNumberFormat="1" applyFont="1"/>
    <xf numFmtId="168" fontId="7" fillId="0" borderId="0" xfId="0" applyNumberFormat="1" applyFont="1" applyAlignment="1">
      <alignment horizontal="center" vertical="center" wrapText="1"/>
    </xf>
    <xf numFmtId="172" fontId="7" fillId="0" borderId="0" xfId="1" applyNumberFormat="1" applyFont="1"/>
    <xf numFmtId="0" fontId="21" fillId="0" borderId="0" xfId="3"/>
    <xf numFmtId="0" fontId="21" fillId="0" borderId="0" xfId="3" applyAlignment="1">
      <alignment wrapText="1"/>
    </xf>
    <xf numFmtId="0" fontId="21" fillId="17" borderId="0" xfId="3" applyFill="1"/>
    <xf numFmtId="0" fontId="21" fillId="9" borderId="0" xfId="3" applyFill="1"/>
    <xf numFmtId="0" fontId="21" fillId="23" borderId="0" xfId="3" applyFill="1"/>
    <xf numFmtId="0" fontId="11" fillId="0" borderId="0" xfId="0" applyFont="1" applyAlignment="1">
      <alignment horizontal="left" vertical="center"/>
    </xf>
    <xf numFmtId="3" fontId="7" fillId="0" borderId="0" xfId="0" applyNumberFormat="1" applyFont="1" applyAlignment="1">
      <alignment horizontal="center"/>
    </xf>
    <xf numFmtId="0" fontId="7" fillId="9" borderId="1" xfId="0" applyFont="1" applyFill="1" applyBorder="1" applyAlignment="1">
      <alignment horizontal="right" vertical="center"/>
    </xf>
    <xf numFmtId="0" fontId="7" fillId="22" borderId="1" xfId="0" applyFont="1" applyFill="1" applyBorder="1" applyAlignment="1">
      <alignment horizontal="right" vertical="center"/>
    </xf>
    <xf numFmtId="0" fontId="7" fillId="21" borderId="1" xfId="0" applyFont="1" applyFill="1" applyBorder="1" applyAlignment="1">
      <alignment horizontal="right" vertical="center"/>
    </xf>
    <xf numFmtId="169" fontId="0" fillId="0" borderId="0" xfId="0" applyNumberFormat="1"/>
    <xf numFmtId="0" fontId="22" fillId="0" borderId="0" xfId="0" applyFont="1"/>
    <xf numFmtId="0" fontId="22" fillId="0" borderId="0" xfId="0" applyFont="1" applyAlignment="1">
      <alignment horizontal="left" vertical="center"/>
    </xf>
    <xf numFmtId="0" fontId="11" fillId="0" borderId="0" xfId="0" applyFont="1"/>
    <xf numFmtId="0" fontId="8" fillId="0" borderId="0" xfId="0" quotePrefix="1" applyFont="1"/>
    <xf numFmtId="0" fontId="7" fillId="23" borderId="1" xfId="0" applyFont="1" applyFill="1" applyBorder="1" applyAlignment="1">
      <alignment horizontal="right" vertical="center"/>
    </xf>
    <xf numFmtId="0" fontId="8" fillId="23" borderId="1" xfId="0" applyFont="1" applyFill="1" applyBorder="1" applyAlignment="1">
      <alignment horizontal="left" vertical="top" wrapText="1"/>
    </xf>
    <xf numFmtId="0" fontId="7" fillId="24" borderId="1" xfId="0" applyFont="1" applyFill="1" applyBorder="1" applyAlignment="1">
      <alignment horizontal="right" vertical="center"/>
    </xf>
    <xf numFmtId="0" fontId="7" fillId="23" borderId="1" xfId="0" applyFont="1" applyFill="1" applyBorder="1" applyAlignment="1">
      <alignment horizontal="left"/>
    </xf>
    <xf numFmtId="168" fontId="0" fillId="23" borderId="0" xfId="0" applyNumberFormat="1" applyFill="1"/>
    <xf numFmtId="0" fontId="7" fillId="23" borderId="0" xfId="0" applyFont="1" applyFill="1" applyAlignment="1">
      <alignment horizontal="right"/>
    </xf>
    <xf numFmtId="3" fontId="23" fillId="0" borderId="0" xfId="0" applyNumberFormat="1" applyFont="1"/>
    <xf numFmtId="0" fontId="23" fillId="0" borderId="0" xfId="0" applyFont="1"/>
    <xf numFmtId="43" fontId="8" fillId="0" borderId="0" xfId="0" applyNumberFormat="1" applyFont="1"/>
    <xf numFmtId="168" fontId="7" fillId="0" borderId="0" xfId="1" applyNumberFormat="1" applyFont="1" applyFill="1"/>
    <xf numFmtId="0" fontId="24" fillId="24" borderId="1" xfId="0" applyFont="1" applyFill="1" applyBorder="1" applyAlignment="1">
      <alignment horizontal="right" vertical="center"/>
    </xf>
    <xf numFmtId="0" fontId="21" fillId="18" borderId="0" xfId="3" applyFill="1"/>
    <xf numFmtId="166" fontId="21" fillId="18" borderId="0" xfId="3" applyNumberFormat="1" applyFill="1"/>
    <xf numFmtId="0" fontId="21" fillId="18" borderId="0" xfId="3" applyFill="1" applyAlignment="1">
      <alignment wrapText="1"/>
    </xf>
    <xf numFmtId="0" fontId="21" fillId="25" borderId="0" xfId="3" applyFill="1"/>
    <xf numFmtId="166" fontId="21" fillId="25" borderId="0" xfId="3" applyNumberFormat="1" applyFill="1"/>
    <xf numFmtId="17" fontId="21" fillId="25" borderId="0" xfId="3" applyNumberFormat="1" applyFill="1"/>
    <xf numFmtId="0" fontId="21" fillId="12" borderId="0" xfId="3" applyFill="1"/>
    <xf numFmtId="166" fontId="21" fillId="12" borderId="0" xfId="3" applyNumberFormat="1" applyFill="1"/>
    <xf numFmtId="0" fontId="21" fillId="26" borderId="0" xfId="3" applyFill="1"/>
    <xf numFmtId="166" fontId="21" fillId="26" borderId="0" xfId="3" applyNumberFormat="1" applyFill="1"/>
    <xf numFmtId="43" fontId="7" fillId="0" borderId="0" xfId="1" applyFont="1"/>
    <xf numFmtId="0" fontId="25" fillId="2" borderId="0" xfId="0" applyFont="1" applyFill="1" applyAlignment="1">
      <alignment horizontal="right"/>
    </xf>
    <xf numFmtId="0" fontId="26" fillId="0" borderId="0" xfId="0" applyFont="1" applyAlignment="1">
      <alignment horizontal="left"/>
    </xf>
    <xf numFmtId="0" fontId="24" fillId="9" borderId="1" xfId="0" applyFont="1" applyFill="1" applyBorder="1" applyAlignment="1">
      <alignment vertical="center"/>
    </xf>
    <xf numFmtId="0" fontId="8" fillId="27" borderId="8" xfId="0" applyFont="1" applyFill="1" applyBorder="1"/>
    <xf numFmtId="168" fontId="19" fillId="7" borderId="17" xfId="1" applyNumberFormat="1" applyFont="1" applyFill="1" applyBorder="1"/>
    <xf numFmtId="14" fontId="28" fillId="0" borderId="0" xfId="0" applyNumberFormat="1" applyFont="1"/>
    <xf numFmtId="14" fontId="7" fillId="0" borderId="0" xfId="0" applyNumberFormat="1" applyFont="1"/>
    <xf numFmtId="0" fontId="28" fillId="0" borderId="0" xfId="0" applyFont="1"/>
    <xf numFmtId="168" fontId="27" fillId="9" borderId="0" xfId="0" applyNumberFormat="1" applyFont="1" applyFill="1" applyAlignment="1">
      <alignment horizontal="right"/>
    </xf>
    <xf numFmtId="168" fontId="27" fillId="9" borderId="0" xfId="0" applyNumberFormat="1" applyFont="1" applyFill="1"/>
    <xf numFmtId="166" fontId="27" fillId="9" borderId="0" xfId="0" applyNumberFormat="1" applyFont="1" applyFill="1"/>
    <xf numFmtId="0" fontId="24" fillId="9" borderId="0" xfId="0" applyFont="1" applyFill="1" applyAlignment="1">
      <alignment horizontal="right" vertical="center"/>
    </xf>
    <xf numFmtId="2" fontId="27" fillId="9" borderId="0" xfId="0" applyNumberFormat="1" applyFont="1" applyFill="1"/>
    <xf numFmtId="0" fontId="29" fillId="9" borderId="0" xfId="0" applyFont="1" applyFill="1" applyAlignment="1">
      <alignment horizontal="center"/>
    </xf>
    <xf numFmtId="0" fontId="30" fillId="23" borderId="0" xfId="0" applyFont="1" applyFill="1" applyAlignment="1">
      <alignment horizontal="center"/>
    </xf>
    <xf numFmtId="3" fontId="7" fillId="0" borderId="0" xfId="0" quotePrefix="1" applyNumberFormat="1" applyFont="1"/>
    <xf numFmtId="166" fontId="8" fillId="27" borderId="18" xfId="0" applyNumberFormat="1" applyFont="1" applyFill="1" applyBorder="1"/>
    <xf numFmtId="166" fontId="8" fillId="0" borderId="18" xfId="0" applyNumberFormat="1" applyFont="1" applyBorder="1"/>
    <xf numFmtId="0" fontId="8" fillId="27" borderId="18" xfId="0" applyFont="1" applyFill="1" applyBorder="1"/>
    <xf numFmtId="0" fontId="11" fillId="3" borderId="4" xfId="0" applyFont="1" applyFill="1" applyBorder="1" applyAlignment="1">
      <alignment horizontal="center" vertical="top" wrapText="1"/>
    </xf>
    <xf numFmtId="3" fontId="11" fillId="3" borderId="4" xfId="0" applyNumberFormat="1"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22"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1" fillId="23" borderId="1" xfId="0" applyFont="1" applyFill="1" applyBorder="1" applyAlignment="1">
      <alignment horizontal="center" vertical="top" wrapText="1"/>
    </xf>
    <xf numFmtId="0" fontId="11" fillId="21"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3" fontId="8" fillId="4" borderId="1" xfId="0" applyNumberFormat="1" applyFont="1" applyFill="1" applyBorder="1" applyAlignment="1">
      <alignment horizontal="center" vertical="center" wrapText="1"/>
    </xf>
    <xf numFmtId="171" fontId="0" fillId="0" borderId="0" xfId="0" applyNumberFormat="1"/>
    <xf numFmtId="0" fontId="27" fillId="9" borderId="1" xfId="0" applyFont="1" applyFill="1" applyBorder="1" applyAlignment="1">
      <alignment vertical="center"/>
    </xf>
    <xf numFmtId="169" fontId="8" fillId="8" borderId="0" xfId="1" applyNumberFormat="1" applyFont="1" applyFill="1"/>
    <xf numFmtId="0" fontId="19" fillId="7" borderId="0" xfId="0" applyFont="1" applyFill="1"/>
    <xf numFmtId="167" fontId="18" fillId="7" borderId="0" xfId="0" applyNumberFormat="1" applyFont="1" applyFill="1"/>
    <xf numFmtId="166" fontId="8" fillId="0" borderId="0" xfId="0" quotePrefix="1" applyNumberFormat="1" applyFont="1"/>
    <xf numFmtId="0" fontId="31" fillId="0" borderId="0" xfId="0" applyFont="1"/>
    <xf numFmtId="0" fontId="21" fillId="6" borderId="0" xfId="3" applyFill="1"/>
    <xf numFmtId="0" fontId="7" fillId="2" borderId="0" xfId="0" applyFont="1" applyFill="1"/>
    <xf numFmtId="0" fontId="6" fillId="0" borderId="0" xfId="0" applyFont="1"/>
    <xf numFmtId="0" fontId="24" fillId="0" borderId="0" xfId="0" applyFont="1"/>
    <xf numFmtId="0" fontId="6" fillId="2" borderId="0" xfId="0" applyFont="1" applyFill="1"/>
    <xf numFmtId="0" fontId="6" fillId="0" borderId="0" xfId="0" applyFont="1" applyAlignment="1">
      <alignment horizontal="left"/>
    </xf>
    <xf numFmtId="168" fontId="6" fillId="0" borderId="0" xfId="0" applyNumberFormat="1" applyFont="1"/>
    <xf numFmtId="168" fontId="6" fillId="8" borderId="0" xfId="0" applyNumberFormat="1" applyFont="1" applyFill="1"/>
    <xf numFmtId="0" fontId="6" fillId="8" borderId="0" xfId="1" applyNumberFormat="1" applyFont="1" applyFill="1"/>
    <xf numFmtId="170" fontId="6" fillId="8" borderId="0" xfId="0" applyNumberFormat="1" applyFont="1" applyFill="1"/>
    <xf numFmtId="166" fontId="6" fillId="8" borderId="0" xfId="0" applyNumberFormat="1" applyFont="1" applyFill="1"/>
    <xf numFmtId="43" fontId="6" fillId="0" borderId="0" xfId="0" applyNumberFormat="1" applyFont="1"/>
    <xf numFmtId="168" fontId="6" fillId="23" borderId="0" xfId="0" applyNumberFormat="1" applyFont="1" applyFill="1"/>
    <xf numFmtId="166" fontId="6" fillId="23" borderId="0" xfId="0" applyNumberFormat="1" applyFont="1" applyFill="1"/>
    <xf numFmtId="166" fontId="6" fillId="17" borderId="0" xfId="0" applyNumberFormat="1" applyFont="1" applyFill="1" applyAlignment="1">
      <alignment horizontal="right"/>
    </xf>
    <xf numFmtId="166" fontId="6" fillId="17" borderId="0" xfId="0" applyNumberFormat="1" applyFont="1" applyFill="1"/>
    <xf numFmtId="166" fontId="6" fillId="21" borderId="0" xfId="0" applyNumberFormat="1" applyFont="1" applyFill="1" applyAlignment="1">
      <alignment horizontal="right"/>
    </xf>
    <xf numFmtId="166" fontId="6" fillId="21" borderId="0" xfId="0" applyNumberFormat="1" applyFont="1" applyFill="1"/>
    <xf numFmtId="166" fontId="6" fillId="0" borderId="0" xfId="0" applyNumberFormat="1" applyFont="1"/>
    <xf numFmtId="167" fontId="6" fillId="0" borderId="0" xfId="0" applyNumberFormat="1" applyFont="1"/>
    <xf numFmtId="168" fontId="6" fillId="0" borderId="0" xfId="1" applyNumberFormat="1" applyFont="1"/>
    <xf numFmtId="164" fontId="7" fillId="0" borderId="0" xfId="2" applyNumberFormat="1" applyFont="1"/>
    <xf numFmtId="0" fontId="7" fillId="0" borderId="0" xfId="0" applyFont="1" applyAlignment="1">
      <alignment wrapText="1"/>
    </xf>
    <xf numFmtId="43" fontId="7" fillId="0" borderId="0" xfId="0" applyNumberFormat="1" applyFont="1"/>
    <xf numFmtId="43" fontId="0" fillId="0" borderId="0" xfId="0" applyNumberFormat="1"/>
    <xf numFmtId="0" fontId="7" fillId="20" borderId="1" xfId="0" applyFont="1" applyFill="1" applyBorder="1"/>
    <xf numFmtId="168" fontId="7" fillId="20" borderId="1" xfId="0" applyNumberFormat="1" applyFont="1" applyFill="1" applyBorder="1"/>
    <xf numFmtId="0" fontId="0" fillId="20" borderId="1" xfId="0" applyFill="1" applyBorder="1"/>
    <xf numFmtId="164" fontId="7" fillId="20" borderId="1" xfId="0" applyNumberFormat="1" applyFont="1" applyFill="1" applyBorder="1"/>
    <xf numFmtId="9" fontId="7" fillId="20" borderId="1" xfId="0" applyNumberFormat="1" applyFont="1" applyFill="1" applyBorder="1"/>
    <xf numFmtId="0" fontId="7" fillId="28" borderId="1" xfId="0" applyFont="1" applyFill="1" applyBorder="1" applyAlignment="1">
      <alignment wrapText="1"/>
    </xf>
    <xf numFmtId="0" fontId="7" fillId="28" borderId="1" xfId="0" applyFont="1" applyFill="1" applyBorder="1"/>
    <xf numFmtId="168" fontId="7" fillId="28" borderId="1" xfId="0" applyNumberFormat="1" applyFont="1" applyFill="1" applyBorder="1"/>
    <xf numFmtId="0" fontId="0" fillId="28" borderId="1" xfId="0" applyFill="1" applyBorder="1"/>
    <xf numFmtId="164" fontId="7" fillId="28" borderId="1" xfId="0" applyNumberFormat="1" applyFont="1" applyFill="1" applyBorder="1"/>
    <xf numFmtId="9" fontId="7" fillId="28" borderId="1" xfId="0" applyNumberFormat="1" applyFont="1" applyFill="1" applyBorder="1"/>
    <xf numFmtId="168" fontId="7" fillId="6" borderId="1" xfId="0" applyNumberFormat="1" applyFont="1" applyFill="1" applyBorder="1"/>
    <xf numFmtId="172" fontId="7" fillId="0" borderId="0" xfId="1" quotePrefix="1" applyNumberFormat="1" applyFont="1"/>
    <xf numFmtId="168" fontId="7" fillId="0" borderId="0" xfId="1" quotePrefix="1" applyNumberFormat="1" applyFont="1"/>
    <xf numFmtId="3" fontId="8" fillId="3" borderId="2" xfId="0" applyNumberFormat="1" applyFont="1" applyFill="1" applyBorder="1" applyAlignment="1">
      <alignment horizontal="left" vertical="top" wrapText="1"/>
    </xf>
    <xf numFmtId="3" fontId="8" fillId="3" borderId="10" xfId="0" applyNumberFormat="1" applyFont="1" applyFill="1" applyBorder="1" applyAlignment="1">
      <alignment horizontal="left" vertical="top" wrapText="1"/>
    </xf>
    <xf numFmtId="0" fontId="7" fillId="4" borderId="7" xfId="0" applyFont="1" applyFill="1" applyBorder="1" applyAlignment="1">
      <alignment horizontal="center"/>
    </xf>
    <xf numFmtId="0" fontId="7" fillId="4" borderId="13" xfId="0" applyFont="1" applyFill="1" applyBorder="1" applyAlignment="1">
      <alignment horizontal="center"/>
    </xf>
    <xf numFmtId="3" fontId="7" fillId="0" borderId="13" xfId="0" applyNumberFormat="1" applyFont="1" applyBorder="1"/>
    <xf numFmtId="3" fontId="7" fillId="0" borderId="14" xfId="0" applyNumberFormat="1" applyFont="1" applyBorder="1" applyAlignment="1">
      <alignment horizontal="center" vertical="center"/>
    </xf>
    <xf numFmtId="0" fontId="7" fillId="0" borderId="6" xfId="0" applyFont="1" applyBorder="1"/>
    <xf numFmtId="0" fontId="7" fillId="0" borderId="12" xfId="0" applyFont="1" applyBorder="1"/>
    <xf numFmtId="164" fontId="32" fillId="0" borderId="0" xfId="0" applyNumberFormat="1" applyFont="1"/>
    <xf numFmtId="164" fontId="33" fillId="0" borderId="0" xfId="0" applyNumberFormat="1" applyFont="1"/>
    <xf numFmtId="0" fontId="7" fillId="9" borderId="11" xfId="0" applyFont="1" applyFill="1" applyBorder="1" applyAlignment="1">
      <alignment horizontal="left"/>
    </xf>
    <xf numFmtId="0" fontId="7" fillId="8" borderId="0" xfId="0" applyFont="1" applyFill="1" applyAlignment="1">
      <alignment horizontal="left"/>
    </xf>
    <xf numFmtId="0" fontId="7" fillId="10" borderId="0" xfId="0" applyFont="1" applyFill="1" applyAlignment="1">
      <alignment horizontal="left"/>
    </xf>
    <xf numFmtId="0" fontId="7" fillId="11" borderId="0" xfId="0" applyFont="1" applyFill="1" applyAlignment="1">
      <alignment horizontal="left"/>
    </xf>
    <xf numFmtId="0" fontId="8" fillId="20" borderId="0" xfId="0" applyFont="1" applyFill="1" applyAlignment="1">
      <alignment horizontal="left"/>
    </xf>
    <xf numFmtId="0" fontId="7" fillId="12" borderId="0" xfId="0" applyFont="1" applyFill="1" applyAlignment="1">
      <alignment horizontal="left"/>
    </xf>
    <xf numFmtId="0" fontId="7" fillId="13" borderId="0" xfId="0" applyFont="1" applyFill="1" applyAlignment="1">
      <alignment horizontal="left"/>
    </xf>
    <xf numFmtId="0" fontId="7" fillId="14" borderId="0" xfId="0" applyFont="1" applyFill="1" applyAlignment="1">
      <alignment horizontal="left"/>
    </xf>
    <xf numFmtId="0" fontId="7" fillId="15" borderId="0" xfId="0" applyFont="1" applyFill="1" applyAlignment="1">
      <alignment horizontal="left"/>
    </xf>
    <xf numFmtId="0" fontId="7" fillId="19" borderId="0" xfId="0" applyFont="1" applyFill="1" applyAlignment="1">
      <alignment horizontal="left"/>
    </xf>
    <xf numFmtId="0" fontId="7" fillId="17" borderId="0" xfId="0" applyFont="1" applyFill="1" applyAlignment="1">
      <alignment horizontal="left"/>
    </xf>
    <xf numFmtId="0" fontId="7" fillId="18" borderId="0" xfId="0" applyFont="1" applyFill="1" applyAlignment="1">
      <alignment horizontal="left"/>
    </xf>
    <xf numFmtId="0" fontId="7" fillId="16" borderId="0" xfId="0" applyFont="1" applyFill="1" applyAlignment="1">
      <alignment horizontal="left"/>
    </xf>
    <xf numFmtId="164" fontId="7" fillId="30" borderId="0" xfId="0" applyNumberFormat="1" applyFont="1" applyFill="1" applyAlignment="1">
      <alignment horizontal="left"/>
    </xf>
    <xf numFmtId="0" fontId="7" fillId="6" borderId="0" xfId="0" applyFont="1" applyFill="1" applyAlignment="1">
      <alignment horizontal="left"/>
    </xf>
    <xf numFmtId="0" fontId="7" fillId="5" borderId="14" xfId="0" applyFont="1" applyFill="1" applyBorder="1" applyAlignment="1">
      <alignment horizontal="left"/>
    </xf>
    <xf numFmtId="164" fontId="24" fillId="31" borderId="0" xfId="0" applyNumberFormat="1" applyFont="1" applyFill="1" applyAlignment="1">
      <alignment horizontal="left"/>
    </xf>
    <xf numFmtId="0" fontId="8" fillId="0" borderId="0" xfId="0" applyFont="1" applyAlignment="1">
      <alignment horizontal="center"/>
    </xf>
    <xf numFmtId="0" fontId="7" fillId="29" borderId="0" xfId="0" applyFont="1" applyFill="1" applyAlignment="1">
      <alignment horizontal="left"/>
    </xf>
    <xf numFmtId="0" fontId="7" fillId="0" borderId="11" xfId="0" applyFont="1" applyBorder="1"/>
    <xf numFmtId="166" fontId="7" fillId="0" borderId="0" xfId="0" applyNumberFormat="1"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168" fontId="5" fillId="8" borderId="0" xfId="0" applyNumberFormat="1" applyFont="1" applyFill="1"/>
    <xf numFmtId="167" fontId="18" fillId="7" borderId="8" xfId="0" applyNumberFormat="1" applyFont="1" applyFill="1" applyBorder="1"/>
    <xf numFmtId="167" fontId="18" fillId="7" borderId="9" xfId="0" applyNumberFormat="1" applyFont="1" applyFill="1" applyBorder="1"/>
    <xf numFmtId="0" fontId="34" fillId="0" borderId="0" xfId="4" applyAlignment="1">
      <alignment horizontal="left"/>
    </xf>
    <xf numFmtId="0" fontId="4" fillId="0" borderId="0" xfId="0" applyFont="1"/>
    <xf numFmtId="0" fontId="3" fillId="0" borderId="0" xfId="0" applyFont="1"/>
    <xf numFmtId="0" fontId="8" fillId="23" borderId="1" xfId="0" applyFont="1" applyFill="1" applyBorder="1" applyAlignment="1">
      <alignment horizontal="left" vertical="top"/>
    </xf>
    <xf numFmtId="0" fontId="8" fillId="27" borderId="19" xfId="0" applyFont="1" applyFill="1" applyBorder="1"/>
    <xf numFmtId="164" fontId="36" fillId="0" borderId="0" xfId="0" applyNumberFormat="1" applyFont="1"/>
    <xf numFmtId="0" fontId="11" fillId="3" borderId="4" xfId="0" applyFont="1" applyFill="1" applyBorder="1" applyAlignment="1">
      <alignment horizontal="left" vertical="top"/>
    </xf>
    <xf numFmtId="0" fontId="2" fillId="2" borderId="0" xfId="0" applyFont="1" applyFill="1"/>
    <xf numFmtId="0" fontId="14" fillId="2" borderId="0" xfId="0" applyFont="1" applyFill="1"/>
    <xf numFmtId="14" fontId="7" fillId="3" borderId="0" xfId="0" applyNumberFormat="1" applyFont="1" applyFill="1"/>
    <xf numFmtId="0" fontId="7" fillId="3" borderId="0" xfId="0" applyFont="1" applyFill="1" applyAlignment="1">
      <alignment horizontal="right"/>
    </xf>
    <xf numFmtId="0" fontId="7" fillId="30" borderId="3" xfId="0" applyFont="1" applyFill="1" applyBorder="1"/>
    <xf numFmtId="9" fontId="7" fillId="30" borderId="3" xfId="0" applyNumberFormat="1" applyFont="1" applyFill="1" applyBorder="1" applyAlignment="1">
      <alignment horizontal="right" vertical="top"/>
    </xf>
    <xf numFmtId="164" fontId="7" fillId="30" borderId="3" xfId="0" applyNumberFormat="1" applyFont="1" applyFill="1" applyBorder="1" applyAlignment="1">
      <alignment vertical="top"/>
    </xf>
    <xf numFmtId="165" fontId="7" fillId="30" borderId="3" xfId="0" applyNumberFormat="1" applyFont="1" applyFill="1" applyBorder="1" applyAlignment="1">
      <alignment vertical="top"/>
    </xf>
    <xf numFmtId="9" fontId="7" fillId="30" borderId="3" xfId="0" applyNumberFormat="1" applyFont="1" applyFill="1" applyBorder="1" applyAlignment="1">
      <alignment vertical="top"/>
    </xf>
    <xf numFmtId="0" fontId="8" fillId="9" borderId="0" xfId="0" applyFont="1" applyFill="1" applyAlignment="1">
      <alignment horizontal="left" vertical="top"/>
    </xf>
    <xf numFmtId="0" fontId="7" fillId="9" borderId="0" xfId="0" applyFont="1" applyFill="1"/>
    <xf numFmtId="0" fontId="8" fillId="23" borderId="0" xfId="0" applyFont="1" applyFill="1" applyAlignment="1">
      <alignment horizontal="left" vertical="top"/>
    </xf>
    <xf numFmtId="0" fontId="35" fillId="23" borderId="0" xfId="0" applyFont="1" applyFill="1" applyAlignment="1">
      <alignment vertical="top" wrapText="1"/>
    </xf>
    <xf numFmtId="0" fontId="8" fillId="22" borderId="0" xfId="0" applyFont="1" applyFill="1" applyAlignment="1">
      <alignment horizontal="left" vertical="top"/>
    </xf>
    <xf numFmtId="0" fontId="7" fillId="22" borderId="0" xfId="0" applyFont="1" applyFill="1"/>
    <xf numFmtId="14" fontId="7" fillId="30" borderId="3" xfId="0" applyNumberFormat="1" applyFont="1" applyFill="1" applyBorder="1"/>
    <xf numFmtId="2" fontId="0" fillId="0" borderId="0" xfId="0" applyNumberFormat="1"/>
    <xf numFmtId="173" fontId="7" fillId="3" borderId="0" xfId="0" applyNumberFormat="1" applyFont="1" applyFill="1"/>
    <xf numFmtId="173" fontId="14" fillId="0" borderId="0" xfId="0" applyNumberFormat="1" applyFont="1"/>
    <xf numFmtId="0" fontId="1" fillId="0" borderId="0" xfId="0" applyFont="1"/>
    <xf numFmtId="0" fontId="0" fillId="0" borderId="0" xfId="0" pivotButton="1"/>
    <xf numFmtId="164" fontId="7" fillId="3" borderId="1" xfId="0" applyNumberFormat="1" applyFont="1" applyFill="1" applyBorder="1"/>
    <xf numFmtId="165" fontId="7" fillId="3" borderId="1" xfId="0" applyNumberFormat="1" applyFont="1" applyFill="1" applyBorder="1" applyAlignment="1">
      <alignment vertical="top"/>
    </xf>
    <xf numFmtId="9" fontId="7" fillId="3" borderId="1" xfId="0" applyNumberFormat="1" applyFont="1" applyFill="1" applyBorder="1" applyAlignment="1">
      <alignment vertical="top"/>
    </xf>
    <xf numFmtId="164" fontId="7" fillId="3" borderId="1" xfId="0" applyNumberFormat="1" applyFont="1" applyFill="1" applyBorder="1" applyAlignment="1">
      <alignment vertical="top"/>
    </xf>
    <xf numFmtId="0" fontId="7" fillId="3" borderId="1" xfId="0" applyFont="1" applyFill="1" applyBorder="1"/>
    <xf numFmtId="0" fontId="7" fillId="30" borderId="16" xfId="0" applyFont="1" applyFill="1" applyBorder="1" applyAlignment="1">
      <alignment horizontal="left"/>
    </xf>
    <xf numFmtId="3" fontId="7" fillId="30" borderId="16" xfId="0" applyNumberFormat="1" applyFont="1" applyFill="1" applyBorder="1" applyAlignment="1">
      <alignment horizontal="left"/>
    </xf>
    <xf numFmtId="9" fontId="7" fillId="30" borderId="3" xfId="0" applyNumberFormat="1" applyFont="1" applyFill="1" applyBorder="1" applyAlignment="1">
      <alignment horizontal="left" vertical="top"/>
    </xf>
    <xf numFmtId="9" fontId="7" fillId="30" borderId="20" xfId="0" applyNumberFormat="1" applyFont="1" applyFill="1" applyBorder="1" applyAlignment="1">
      <alignment horizontal="left" vertical="top"/>
    </xf>
    <xf numFmtId="3" fontId="7" fillId="30" borderId="3" xfId="0" applyNumberFormat="1" applyFont="1" applyFill="1" applyBorder="1" applyAlignment="1">
      <alignment vertical="top"/>
    </xf>
    <xf numFmtId="164" fontId="7" fillId="0" borderId="0" xfId="2" applyNumberFormat="1" applyFont="1" applyAlignment="1">
      <alignment horizontal="right"/>
    </xf>
    <xf numFmtId="164" fontId="7" fillId="30" borderId="3" xfId="0" applyNumberFormat="1" applyFont="1" applyFill="1" applyBorder="1" applyAlignment="1">
      <alignment horizontal="right" vertical="top"/>
    </xf>
    <xf numFmtId="164" fontId="7" fillId="0" borderId="0" xfId="2" applyNumberFormat="1" applyFont="1" applyFill="1"/>
    <xf numFmtId="0" fontId="0" fillId="6" borderId="0" xfId="0" applyFill="1"/>
    <xf numFmtId="3" fontId="19" fillId="4" borderId="1" xfId="0" applyNumberFormat="1" applyFont="1" applyFill="1" applyBorder="1" applyAlignment="1">
      <alignment horizontal="center" vertical="center" wrapText="1"/>
    </xf>
    <xf numFmtId="3" fontId="8" fillId="0" borderId="21" xfId="0" applyNumberFormat="1" applyFont="1" applyBorder="1" applyAlignment="1">
      <alignment horizontal="right"/>
    </xf>
    <xf numFmtId="3" fontId="8" fillId="27" borderId="1" xfId="0" applyNumberFormat="1" applyFont="1" applyFill="1" applyBorder="1" applyAlignment="1">
      <alignment horizontal="right"/>
    </xf>
    <xf numFmtId="3" fontId="8" fillId="0" borderId="1" xfId="0" applyNumberFormat="1" applyFont="1" applyBorder="1" applyAlignment="1">
      <alignment horizontal="right"/>
    </xf>
    <xf numFmtId="0" fontId="7" fillId="30" borderId="0" xfId="0" applyFont="1" applyFill="1" applyAlignment="1">
      <alignment horizontal="center"/>
    </xf>
    <xf numFmtId="3" fontId="8" fillId="30" borderId="21" xfId="0" applyNumberFormat="1" applyFont="1" applyFill="1" applyBorder="1" applyAlignment="1">
      <alignment horizontal="right"/>
    </xf>
    <xf numFmtId="168" fontId="8" fillId="0" borderId="21" xfId="0" applyNumberFormat="1" applyFont="1" applyBorder="1" applyAlignment="1">
      <alignment horizontal="right"/>
    </xf>
    <xf numFmtId="168" fontId="8" fillId="0" borderId="22" xfId="0" applyNumberFormat="1" applyFont="1" applyBorder="1" applyAlignment="1">
      <alignment horizontal="right"/>
    </xf>
    <xf numFmtId="164" fontId="8" fillId="30" borderId="21" xfId="2" applyNumberFormat="1" applyFont="1" applyFill="1" applyBorder="1" applyAlignment="1">
      <alignment horizontal="right"/>
    </xf>
    <xf numFmtId="164" fontId="8" fillId="0" borderId="22" xfId="2" applyNumberFormat="1" applyFont="1" applyBorder="1" applyAlignment="1">
      <alignment horizontal="right"/>
    </xf>
    <xf numFmtId="3" fontId="8" fillId="3" borderId="7" xfId="0" applyNumberFormat="1" applyFont="1" applyFill="1" applyBorder="1" applyAlignment="1">
      <alignment horizontal="left" vertical="top" wrapText="1"/>
    </xf>
    <xf numFmtId="3" fontId="8" fillId="3" borderId="0" xfId="0" applyNumberFormat="1" applyFont="1" applyFill="1" applyAlignment="1">
      <alignment horizontal="left" vertical="top" wrapText="1"/>
    </xf>
    <xf numFmtId="0" fontId="8" fillId="21" borderId="0" xfId="0" applyFont="1" applyFill="1" applyAlignment="1">
      <alignment horizontal="left" vertical="top"/>
    </xf>
    <xf numFmtId="3" fontId="8" fillId="3" borderId="2" xfId="0" applyNumberFormat="1" applyFont="1" applyFill="1" applyBorder="1" applyAlignment="1">
      <alignment horizontal="left" vertical="top" wrapText="1"/>
    </xf>
    <xf numFmtId="3" fontId="8" fillId="3" borderId="10" xfId="0" applyNumberFormat="1" applyFont="1" applyFill="1" applyBorder="1" applyAlignment="1">
      <alignment horizontal="left" vertical="top" wrapText="1"/>
    </xf>
    <xf numFmtId="3" fontId="8" fillId="3" borderId="2" xfId="0" applyNumberFormat="1" applyFont="1" applyFill="1" applyBorder="1" applyAlignment="1">
      <alignment horizontal="left" vertical="center" wrapText="1"/>
    </xf>
    <xf numFmtId="3" fontId="8" fillId="3" borderId="10" xfId="0" applyNumberFormat="1" applyFont="1" applyFill="1" applyBorder="1" applyAlignment="1">
      <alignment horizontal="left" vertical="center" wrapText="1"/>
    </xf>
    <xf numFmtId="0" fontId="0" fillId="0" borderId="0" xfId="0" applyNumberFormat="1"/>
    <xf numFmtId="166" fontId="8" fillId="0" borderId="0" xfId="0" pivotButton="1" applyNumberFormat="1" applyFont="1"/>
    <xf numFmtId="166" fontId="8" fillId="0" borderId="0" xfId="0" applyNumberFormat="1" applyFont="1" applyAlignment="1">
      <alignment horizontal="left"/>
    </xf>
    <xf numFmtId="0" fontId="13" fillId="0" borderId="0" xfId="0" applyFont="1" applyAlignment="1">
      <alignment horizontal="right"/>
    </xf>
  </cellXfs>
  <cellStyles count="5">
    <cellStyle name="Comma" xfId="1" builtinId="3"/>
    <cellStyle name="Hyperlink" xfId="4" builtinId="8"/>
    <cellStyle name="Normal" xfId="0" builtinId="0"/>
    <cellStyle name="Normal 2" xfId="3" xr:uid="{51187A15-0400-4F5E-A486-8E479D9129E4}"/>
    <cellStyle name="Percent" xfId="2" builtinId="5"/>
  </cellStyles>
  <dxfs count="133">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132"/>
      <tableStyleElement type="headerRow" dxfId="131"/>
    </tableStyle>
    <tableStyle name="Slicer Style 1" pivot="0" table="0" count="1" xr9:uid="{11B37DA1-F8E7-4825-AA19-DBADABECE3C2}">
      <tableStyleElement type="wholeTable" dxfId="130"/>
    </tableStyle>
  </tableStyles>
  <colors>
    <mruColors>
      <color rgb="FFFFCCCC"/>
      <color rgb="FFA50021"/>
      <color rgb="FFFF9933"/>
      <color rgb="FF33CCFF"/>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5778202595462097"/>
          <c:y val="1.7454691848449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7355353408199392E-2"/>
          <c:y val="1.729565637604397E-2"/>
          <c:w val="0.92971332340400148"/>
          <c:h val="0.78171774768353541"/>
        </c:manualLayout>
      </c:layout>
      <c:lineChart>
        <c:grouping val="standard"/>
        <c:varyColors val="0"/>
        <c:ser>
          <c:idx val="1"/>
          <c:order val="0"/>
          <c:tx>
            <c:strRef>
              <c:f>Calculations!$V$194</c:f>
              <c:strCache>
                <c:ptCount val="1"/>
                <c:pt idx="0">
                  <c:v>Monthly Estimate 0-5M</c:v>
                </c:pt>
              </c:strCache>
            </c:strRef>
          </c:tx>
          <c:spPr>
            <a:ln w="28575" cap="rnd">
              <a:solidFill>
                <a:srgbClr val="FDB1B1"/>
              </a:solidFill>
              <a:round/>
            </a:ln>
            <a:effectLst/>
          </c:spPr>
          <c:marker>
            <c:symbol val="none"/>
          </c:marker>
          <c:val>
            <c:numRef>
              <c:f>Calculations!$V$195:$V$206</c:f>
              <c:numCache>
                <c:formatCode>0.0</c:formatCode>
                <c:ptCount val="12"/>
                <c:pt idx="0">
                  <c:v>3.7938365292358496</c:v>
                </c:pt>
                <c:pt idx="1">
                  <c:v>3.9278111254514108</c:v>
                </c:pt>
                <c:pt idx="2">
                  <c:v>4.2938365292358496</c:v>
                </c:pt>
                <c:pt idx="3">
                  <c:v>4.7938365292358496</c:v>
                </c:pt>
                <c:pt idx="4">
                  <c:v>5.2938365292358496</c:v>
                </c:pt>
                <c:pt idx="5">
                  <c:v>5.6598619330202879</c:v>
                </c:pt>
                <c:pt idx="6">
                  <c:v>5.7938365292358496</c:v>
                </c:pt>
                <c:pt idx="7">
                  <c:v>5.6598619330202879</c:v>
                </c:pt>
                <c:pt idx="8">
                  <c:v>5.2938365292358496</c:v>
                </c:pt>
                <c:pt idx="9">
                  <c:v>4.7938365292358496</c:v>
                </c:pt>
                <c:pt idx="10">
                  <c:v>4.2938365292358496</c:v>
                </c:pt>
                <c:pt idx="11">
                  <c:v>3.9278111254514108</c:v>
                </c:pt>
              </c:numCache>
            </c:numRef>
          </c:val>
          <c:smooth val="0"/>
          <c:extLst>
            <c:ext xmlns:c16="http://schemas.microsoft.com/office/drawing/2014/chart" uri="{C3380CC4-5D6E-409C-BE32-E72D297353CC}">
              <c16:uniqueId val="{00000000-FD9C-49EC-B37D-DF872FE3B4C8}"/>
            </c:ext>
          </c:extLst>
        </c:ser>
        <c:ser>
          <c:idx val="0"/>
          <c:order val="1"/>
          <c:tx>
            <c:strRef>
              <c:f>Calculations!$V$150</c:f>
              <c:strCache>
                <c:ptCount val="1"/>
                <c:pt idx="0">
                  <c:v>Monthly Estimate 6-59M</c:v>
                </c:pt>
              </c:strCache>
            </c:strRef>
          </c:tx>
          <c:spPr>
            <a:ln w="28575" cap="rnd">
              <a:solidFill>
                <a:srgbClr val="FF0000"/>
              </a:solidFill>
              <a:round/>
            </a:ln>
            <a:effectLst/>
          </c:spPr>
          <c:marker>
            <c:symbol val="none"/>
          </c:marker>
          <c:cat>
            <c:strRef>
              <c:f>Calculations!$U$151:$U$162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Calculations!$V$151:$V$162</c:f>
              <c:numCache>
                <c:formatCode>0.0</c:formatCode>
                <c:ptCount val="12"/>
                <c:pt idx="0">
                  <c:v>0.86552000000000007</c:v>
                </c:pt>
                <c:pt idx="1">
                  <c:v>0.99949459621556136</c:v>
                </c:pt>
                <c:pt idx="2">
                  <c:v>1.3655200000000003</c:v>
                </c:pt>
                <c:pt idx="3">
                  <c:v>1.8655200000000001</c:v>
                </c:pt>
                <c:pt idx="4">
                  <c:v>2.3655200000000001</c:v>
                </c:pt>
                <c:pt idx="5">
                  <c:v>2.7315454037844389</c:v>
                </c:pt>
                <c:pt idx="6">
                  <c:v>2.8655200000000001</c:v>
                </c:pt>
                <c:pt idx="7">
                  <c:v>2.7315454037844389</c:v>
                </c:pt>
                <c:pt idx="8">
                  <c:v>2.3655200000000001</c:v>
                </c:pt>
                <c:pt idx="9">
                  <c:v>1.8655200000000001</c:v>
                </c:pt>
                <c:pt idx="10">
                  <c:v>1.3655200000000003</c:v>
                </c:pt>
                <c:pt idx="11">
                  <c:v>0.99949459621556136</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Burden!$H$37</c:f>
              <c:strCache>
                <c:ptCount val="1"/>
                <c:pt idx="0">
                  <c:v>Overall SAM 0-59M</c:v>
                </c:pt>
              </c:strCache>
            </c:strRef>
          </c:tx>
          <c:spPr>
            <a:ln w="28575" cap="rnd">
              <a:solidFill>
                <a:schemeClr val="accent2">
                  <a:lumMod val="75000"/>
                </a:schemeClr>
              </a:solidFill>
              <a:round/>
            </a:ln>
            <a:effectLst/>
          </c:spPr>
          <c:marker>
            <c:symbol val="none"/>
          </c:marker>
          <c:val>
            <c:numRef>
              <c:f>Burden!$I$37:$T$37</c:f>
              <c:numCache>
                <c:formatCode>#,##0</c:formatCode>
                <c:ptCount val="12"/>
                <c:pt idx="0">
                  <c:v>32619.084904566364</c:v>
                </c:pt>
                <c:pt idx="1">
                  <c:v>36391.798831835986</c:v>
                </c:pt>
                <c:pt idx="2">
                  <c:v>46699.044963559289</c:v>
                </c:pt>
                <c:pt idx="3">
                  <c:v>60779.005022552192</c:v>
                </c:pt>
                <c:pt idx="4">
                  <c:v>74858.965081545102</c:v>
                </c:pt>
                <c:pt idx="5">
                  <c:v>85166.211213268412</c:v>
                </c:pt>
                <c:pt idx="6">
                  <c:v>88938.92514053802</c:v>
                </c:pt>
                <c:pt idx="7">
                  <c:v>85166.211213268412</c:v>
                </c:pt>
                <c:pt idx="8">
                  <c:v>74858.965081545102</c:v>
                </c:pt>
                <c:pt idx="9">
                  <c:v>60779.005022552192</c:v>
                </c:pt>
                <c:pt idx="10">
                  <c:v>46699.044963559289</c:v>
                </c:pt>
                <c:pt idx="11">
                  <c:v>36391.798831835986</c:v>
                </c:pt>
              </c:numCache>
            </c:numRef>
          </c:val>
          <c:smooth val="0"/>
          <c:extLst>
            <c:ext xmlns:c16="http://schemas.microsoft.com/office/drawing/2014/chart" uri="{C3380CC4-5D6E-409C-BE32-E72D297353CC}">
              <c16:uniqueId val="{00000000-9309-4143-B520-2A769008C006}"/>
            </c:ext>
          </c:extLst>
        </c:ser>
        <c:ser>
          <c:idx val="3"/>
          <c:order val="1"/>
          <c:tx>
            <c:strRef>
              <c:f>Burden!$H$38</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Burden!$I$38:$T$38</c:f>
              <c:numCache>
                <c:formatCode>#,##0</c:formatCode>
                <c:ptCount val="12"/>
                <c:pt idx="0">
                  <c:v>24464.313678424773</c:v>
                </c:pt>
                <c:pt idx="1">
                  <c:v>27293.849123876986</c:v>
                </c:pt>
                <c:pt idx="2">
                  <c:v>35024.283722669468</c:v>
                </c:pt>
                <c:pt idx="3">
                  <c:v>45584.253766914146</c:v>
                </c:pt>
                <c:pt idx="4">
                  <c:v>56144.223811158838</c:v>
                </c:pt>
                <c:pt idx="5">
                  <c:v>63874.658409951313</c:v>
                </c:pt>
                <c:pt idx="6">
                  <c:v>66704.193855403515</c:v>
                </c:pt>
                <c:pt idx="7">
                  <c:v>63874.658409951313</c:v>
                </c:pt>
                <c:pt idx="8">
                  <c:v>56144.223811158838</c:v>
                </c:pt>
                <c:pt idx="9">
                  <c:v>45584.253766914146</c:v>
                </c:pt>
                <c:pt idx="10">
                  <c:v>35024.283722669468</c:v>
                </c:pt>
                <c:pt idx="11">
                  <c:v>27293.849123876986</c:v>
                </c:pt>
              </c:numCache>
            </c:numRef>
          </c:val>
          <c:smooth val="0"/>
          <c:extLst>
            <c:ext xmlns:c16="http://schemas.microsoft.com/office/drawing/2014/chart" uri="{C3380CC4-5D6E-409C-BE32-E72D297353CC}">
              <c16:uniqueId val="{00000001-9309-4143-B520-2A769008C006}"/>
            </c:ext>
          </c:extLst>
        </c:ser>
        <c:ser>
          <c:idx val="0"/>
          <c:order val="2"/>
          <c:tx>
            <c:strRef>
              <c:f>Burden!$H$39</c:f>
              <c:strCache>
                <c:ptCount val="1"/>
                <c:pt idx="0">
                  <c:v>SAM cases 6-59M </c:v>
                </c:pt>
              </c:strCache>
            </c:strRef>
          </c:tx>
          <c:spPr>
            <a:ln w="28575" cap="rnd">
              <a:solidFill>
                <a:srgbClr val="FF0000"/>
              </a:solidFill>
              <a:prstDash val="solid"/>
              <a:round/>
            </a:ln>
            <a:effectLst/>
          </c:spPr>
          <c:marker>
            <c:symbol val="none"/>
          </c:marker>
          <c:cat>
            <c:numRef>
              <c:f>Burden!$BK$41:$BK$52</c:f>
              <c:numCache>
                <c:formatCode>[$-409]mmm\-yy;@</c:formatCode>
                <c:ptCount val="12"/>
              </c:numCache>
            </c:numRef>
          </c:cat>
          <c:val>
            <c:numRef>
              <c:f>Burden!$I$39:$T$39</c:f>
              <c:numCache>
                <c:formatCode>#,##0</c:formatCode>
                <c:ptCount val="12"/>
                <c:pt idx="0">
                  <c:v>21935.678164913759</c:v>
                </c:pt>
                <c:pt idx="1">
                  <c:v>25331.120933259761</c:v>
                </c:pt>
                <c:pt idx="2">
                  <c:v>34607.64309057335</c:v>
                </c:pt>
                <c:pt idx="3">
                  <c:v>47279.608016232924</c:v>
                </c:pt>
                <c:pt idx="4">
                  <c:v>59951.572941892504</c:v>
                </c:pt>
                <c:pt idx="5">
                  <c:v>69228.095099206097</c:v>
                </c:pt>
                <c:pt idx="6">
                  <c:v>72623.537867552077</c:v>
                </c:pt>
                <c:pt idx="7">
                  <c:v>69228.095099206097</c:v>
                </c:pt>
                <c:pt idx="8">
                  <c:v>59951.572941892504</c:v>
                </c:pt>
                <c:pt idx="9">
                  <c:v>47279.608016232924</c:v>
                </c:pt>
                <c:pt idx="10">
                  <c:v>34607.64309057335</c:v>
                </c:pt>
                <c:pt idx="11">
                  <c:v>25331.120933259761</c:v>
                </c:pt>
              </c:numCache>
            </c:numRef>
          </c:val>
          <c:smooth val="0"/>
          <c:extLst>
            <c:ext xmlns:c16="http://schemas.microsoft.com/office/drawing/2014/chart" uri="{C3380CC4-5D6E-409C-BE32-E72D297353CC}">
              <c16:uniqueId val="{00000001-EC99-424E-A717-2B3DF67AF0E2}"/>
            </c:ext>
          </c:extLst>
        </c:ser>
        <c:ser>
          <c:idx val="4"/>
          <c:order val="3"/>
          <c:tx>
            <c:strRef>
              <c:f>Burden!$H$40</c:f>
              <c:strCache>
                <c:ptCount val="1"/>
                <c:pt idx="0">
                  <c:v>Expected Admissions 6-59M</c:v>
                </c:pt>
              </c:strCache>
            </c:strRef>
          </c:tx>
          <c:spPr>
            <a:ln w="28575" cap="rnd">
              <a:solidFill>
                <a:srgbClr val="FF0000"/>
              </a:solidFill>
              <a:prstDash val="sysDot"/>
              <a:round/>
            </a:ln>
            <a:effectLst/>
          </c:spPr>
          <c:marker>
            <c:symbol val="none"/>
          </c:marker>
          <c:val>
            <c:numRef>
              <c:f>Burden!$I$40:$T$40</c:f>
              <c:numCache>
                <c:formatCode>#,##0</c:formatCode>
                <c:ptCount val="12"/>
                <c:pt idx="0">
                  <c:v>16451.75862368532</c:v>
                </c:pt>
                <c:pt idx="1">
                  <c:v>18998.34069994482</c:v>
                </c:pt>
                <c:pt idx="2">
                  <c:v>25955.732317930015</c:v>
                </c:pt>
                <c:pt idx="3">
                  <c:v>35459.706012174691</c:v>
                </c:pt>
                <c:pt idx="4">
                  <c:v>44963.679706419382</c:v>
                </c:pt>
                <c:pt idx="5">
                  <c:v>51921.071324404576</c:v>
                </c:pt>
                <c:pt idx="6">
                  <c:v>54467.653400664058</c:v>
                </c:pt>
                <c:pt idx="7">
                  <c:v>51921.071324404576</c:v>
                </c:pt>
                <c:pt idx="8">
                  <c:v>44963.679706419382</c:v>
                </c:pt>
                <c:pt idx="9">
                  <c:v>35459.706012174691</c:v>
                </c:pt>
                <c:pt idx="10">
                  <c:v>25955.732317930015</c:v>
                </c:pt>
                <c:pt idx="11">
                  <c:v>18998.34069994482</c:v>
                </c:pt>
              </c:numCache>
            </c:numRef>
          </c:val>
          <c:smooth val="0"/>
          <c:extLst>
            <c:ext xmlns:c16="http://schemas.microsoft.com/office/drawing/2014/chart" uri="{C3380CC4-5D6E-409C-BE32-E72D297353CC}">
              <c16:uniqueId val="{00000002-9309-4143-B520-2A769008C006}"/>
            </c:ext>
          </c:extLst>
        </c:ser>
        <c:ser>
          <c:idx val="1"/>
          <c:order val="4"/>
          <c:tx>
            <c:strRef>
              <c:f>Burden!$H$41</c:f>
              <c:strCache>
                <c:ptCount val="1"/>
                <c:pt idx="0">
                  <c:v>SAM admission criteria Infants 0-5M</c:v>
                </c:pt>
              </c:strCache>
            </c:strRef>
          </c:tx>
          <c:spPr>
            <a:ln w="38100" cap="rnd">
              <a:solidFill>
                <a:srgbClr val="FDB1B1"/>
              </a:solidFill>
              <a:round/>
            </a:ln>
            <a:effectLst/>
          </c:spPr>
          <c:marker>
            <c:symbol val="none"/>
          </c:marker>
          <c:cat>
            <c:numRef>
              <c:f>Burden!$BK$41:$BK$52</c:f>
              <c:numCache>
                <c:formatCode>[$-409]mmm\-yy;@</c:formatCode>
                <c:ptCount val="12"/>
              </c:numCache>
            </c:numRef>
          </c:cat>
          <c:val>
            <c:numRef>
              <c:f>Burden!$I$41:$T$41</c:f>
              <c:numCache>
                <c:formatCode>#,##0</c:formatCode>
                <c:ptCount val="12"/>
                <c:pt idx="0">
                  <c:v>10683.406739652604</c:v>
                </c:pt>
                <c:pt idx="1">
                  <c:v>11060.677898576221</c:v>
                </c:pt>
                <c:pt idx="2">
                  <c:v>12091.401872985938</c:v>
                </c:pt>
                <c:pt idx="3">
                  <c:v>13499.39700631927</c:v>
                </c:pt>
                <c:pt idx="4">
                  <c:v>14907.392139652602</c:v>
                </c:pt>
                <c:pt idx="5">
                  <c:v>15938.116114062317</c:v>
                </c:pt>
                <c:pt idx="6">
                  <c:v>16315.387272985936</c:v>
                </c:pt>
                <c:pt idx="7">
                  <c:v>15938.116114062317</c:v>
                </c:pt>
                <c:pt idx="8">
                  <c:v>14907.392139652602</c:v>
                </c:pt>
                <c:pt idx="9">
                  <c:v>13499.39700631927</c:v>
                </c:pt>
                <c:pt idx="10">
                  <c:v>12091.401872985938</c:v>
                </c:pt>
                <c:pt idx="11">
                  <c:v>11060.677898576221</c:v>
                </c:pt>
              </c:numCache>
            </c:numRef>
          </c:val>
          <c:smooth val="0"/>
          <c:extLst>
            <c:ext xmlns:c16="http://schemas.microsoft.com/office/drawing/2014/chart" uri="{C3380CC4-5D6E-409C-BE32-E72D297353CC}">
              <c16:uniqueId val="{00000000-EC99-424E-A717-2B3DF67AF0E2}"/>
            </c:ext>
          </c:extLst>
        </c:ser>
        <c:ser>
          <c:idx val="5"/>
          <c:order val="5"/>
          <c:tx>
            <c:strRef>
              <c:f>Burden!$H$42</c:f>
              <c:strCache>
                <c:ptCount val="1"/>
                <c:pt idx="0">
                  <c:v>Expected Admissions 0-5M</c:v>
                </c:pt>
              </c:strCache>
            </c:strRef>
          </c:tx>
          <c:spPr>
            <a:ln w="28575" cap="rnd">
              <a:solidFill>
                <a:srgbClr val="FDB1B1"/>
              </a:solidFill>
              <a:prstDash val="sysDot"/>
              <a:round/>
            </a:ln>
            <a:effectLst/>
          </c:spPr>
          <c:marker>
            <c:symbol val="none"/>
          </c:marker>
          <c:val>
            <c:numRef>
              <c:f>Burden!$I$42:$T$42</c:f>
              <c:numCache>
                <c:formatCode>#,##0</c:formatCode>
                <c:ptCount val="12"/>
                <c:pt idx="0">
                  <c:v>8012.5550547394532</c:v>
                </c:pt>
                <c:pt idx="1">
                  <c:v>8295.5084239321659</c:v>
                </c:pt>
                <c:pt idx="2">
                  <c:v>9068.5514047394536</c:v>
                </c:pt>
                <c:pt idx="3">
                  <c:v>10124.547754739453</c:v>
                </c:pt>
                <c:pt idx="4">
                  <c:v>11180.544104739452</c:v>
                </c:pt>
                <c:pt idx="5">
                  <c:v>11953.587085546738</c:v>
                </c:pt>
                <c:pt idx="6">
                  <c:v>12236.540454739452</c:v>
                </c:pt>
                <c:pt idx="7">
                  <c:v>11953.587085546738</c:v>
                </c:pt>
                <c:pt idx="8">
                  <c:v>11180.544104739452</c:v>
                </c:pt>
                <c:pt idx="9">
                  <c:v>10124.547754739453</c:v>
                </c:pt>
                <c:pt idx="10">
                  <c:v>9068.5514047394536</c:v>
                </c:pt>
                <c:pt idx="11">
                  <c:v>8295.5084239321659</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Burden!$H$80</c:f>
              <c:strCache>
                <c:ptCount val="1"/>
                <c:pt idx="0">
                  <c:v>Cumulative cases SAM 0-59M</c:v>
                </c:pt>
              </c:strCache>
            </c:strRef>
          </c:tx>
          <c:spPr>
            <a:ln w="28575" cap="rnd">
              <a:solidFill>
                <a:srgbClr val="C00000"/>
              </a:solidFill>
              <a:round/>
            </a:ln>
            <a:effectLst/>
          </c:spPr>
          <c:marker>
            <c:symbol val="none"/>
          </c:marker>
          <c:val>
            <c:numRef>
              <c:f>Burden!$I$80:$T$80</c:f>
              <c:numCache>
                <c:formatCode>#,##0</c:formatCode>
                <c:ptCount val="12"/>
                <c:pt idx="0">
                  <c:v>32619.084904566364</c:v>
                </c:pt>
                <c:pt idx="1">
                  <c:v>69010.883736402349</c:v>
                </c:pt>
                <c:pt idx="2">
                  <c:v>115709.92869996163</c:v>
                </c:pt>
                <c:pt idx="3">
                  <c:v>176488.93372251382</c:v>
                </c:pt>
                <c:pt idx="4">
                  <c:v>251347.8988040589</c:v>
                </c:pt>
                <c:pt idx="5">
                  <c:v>336514.1100173273</c:v>
                </c:pt>
                <c:pt idx="6">
                  <c:v>425453.03515786532</c:v>
                </c:pt>
                <c:pt idx="7">
                  <c:v>510619.24637113372</c:v>
                </c:pt>
                <c:pt idx="8">
                  <c:v>585478.21145267878</c:v>
                </c:pt>
                <c:pt idx="9">
                  <c:v>646257.21647523099</c:v>
                </c:pt>
                <c:pt idx="10">
                  <c:v>692956.26143879024</c:v>
                </c:pt>
                <c:pt idx="11">
                  <c:v>729348.06027062621</c:v>
                </c:pt>
              </c:numCache>
            </c:numRef>
          </c:val>
          <c:smooth val="0"/>
          <c:extLst>
            <c:ext xmlns:c16="http://schemas.microsoft.com/office/drawing/2014/chart" uri="{C3380CC4-5D6E-409C-BE32-E72D297353CC}">
              <c16:uniqueId val="{00000000-9222-4251-AF08-50A9754B2AA1}"/>
            </c:ext>
          </c:extLst>
        </c:ser>
        <c:ser>
          <c:idx val="3"/>
          <c:order val="1"/>
          <c:tx>
            <c:strRef>
              <c:f>Burden!$H$81</c:f>
              <c:strCache>
                <c:ptCount val="1"/>
                <c:pt idx="0">
                  <c:v>Cumulative Expected Admissions 0-59M</c:v>
                </c:pt>
              </c:strCache>
            </c:strRef>
          </c:tx>
          <c:spPr>
            <a:ln w="28575" cap="rnd">
              <a:solidFill>
                <a:srgbClr val="C00000"/>
              </a:solidFill>
              <a:prstDash val="sysDot"/>
              <a:round/>
            </a:ln>
            <a:effectLst/>
          </c:spPr>
          <c:marker>
            <c:symbol val="none"/>
          </c:marker>
          <c:val>
            <c:numRef>
              <c:f>Burden!$I$81:$T$81</c:f>
              <c:numCache>
                <c:formatCode>#,##0</c:formatCode>
                <c:ptCount val="12"/>
                <c:pt idx="0">
                  <c:v>24464.313678424773</c:v>
                </c:pt>
                <c:pt idx="1">
                  <c:v>51758.162802301755</c:v>
                </c:pt>
                <c:pt idx="2">
                  <c:v>86782.446524971223</c:v>
                </c:pt>
                <c:pt idx="3">
                  <c:v>132366.70029188535</c:v>
                </c:pt>
                <c:pt idx="4">
                  <c:v>188510.92410304421</c:v>
                </c:pt>
                <c:pt idx="5">
                  <c:v>252385.58251299552</c:v>
                </c:pt>
                <c:pt idx="6">
                  <c:v>319089.77636839903</c:v>
                </c:pt>
                <c:pt idx="7">
                  <c:v>382964.43477835035</c:v>
                </c:pt>
                <c:pt idx="8">
                  <c:v>439108.6585895092</c:v>
                </c:pt>
                <c:pt idx="9">
                  <c:v>484692.91235642333</c:v>
                </c:pt>
                <c:pt idx="10">
                  <c:v>519717.1960790928</c:v>
                </c:pt>
                <c:pt idx="11">
                  <c:v>547011.04520296981</c:v>
                </c:pt>
              </c:numCache>
            </c:numRef>
          </c:val>
          <c:smooth val="0"/>
          <c:extLst>
            <c:ext xmlns:c16="http://schemas.microsoft.com/office/drawing/2014/chart" uri="{C3380CC4-5D6E-409C-BE32-E72D297353CC}">
              <c16:uniqueId val="{00000001-9222-4251-AF08-50A9754B2AA1}"/>
            </c:ext>
          </c:extLst>
        </c:ser>
        <c:ser>
          <c:idx val="0"/>
          <c:order val="2"/>
          <c:tx>
            <c:strRef>
              <c:f>Burden!$H$82</c:f>
              <c:strCache>
                <c:ptCount val="1"/>
                <c:pt idx="0">
                  <c:v>Cumulative cases SAM 6-59M </c:v>
                </c:pt>
              </c:strCache>
            </c:strRef>
          </c:tx>
          <c:spPr>
            <a:ln w="28575" cap="rnd">
              <a:solidFill>
                <a:srgbClr val="FF0000"/>
              </a:solidFill>
              <a:round/>
            </a:ln>
            <a:effectLst/>
          </c:spPr>
          <c:marker>
            <c:symbol val="none"/>
          </c:marker>
          <c:cat>
            <c:numRef>
              <c:f>Burden!$BK$41:$BK$52</c:f>
              <c:numCache>
                <c:formatCode>[$-409]mmm\-yy;@</c:formatCode>
                <c:ptCount val="12"/>
              </c:numCache>
            </c:numRef>
          </c:cat>
          <c:val>
            <c:numRef>
              <c:f>Burden!$I$82:$T$82</c:f>
              <c:numCache>
                <c:formatCode>#,##0</c:formatCode>
                <c:ptCount val="12"/>
                <c:pt idx="0">
                  <c:v>21935.678164913759</c:v>
                </c:pt>
                <c:pt idx="1">
                  <c:v>47266.79909817352</c:v>
                </c:pt>
                <c:pt idx="2">
                  <c:v>81874.442188746878</c:v>
                </c:pt>
                <c:pt idx="3">
                  <c:v>129154.05020497981</c:v>
                </c:pt>
                <c:pt idx="4">
                  <c:v>189105.62314687233</c:v>
                </c:pt>
                <c:pt idx="5">
                  <c:v>258333.71824607841</c:v>
                </c:pt>
                <c:pt idx="6">
                  <c:v>330957.25611363049</c:v>
                </c:pt>
                <c:pt idx="7">
                  <c:v>400185.35121283657</c:v>
                </c:pt>
                <c:pt idx="8">
                  <c:v>460136.92415472906</c:v>
                </c:pt>
                <c:pt idx="9">
                  <c:v>507416.53217096196</c:v>
                </c:pt>
                <c:pt idx="10">
                  <c:v>542024.17526153533</c:v>
                </c:pt>
                <c:pt idx="11">
                  <c:v>567355.29619479505</c:v>
                </c:pt>
              </c:numCache>
            </c:numRef>
          </c:val>
          <c:smooth val="0"/>
          <c:extLst>
            <c:ext xmlns:c16="http://schemas.microsoft.com/office/drawing/2014/chart" uri="{C3380CC4-5D6E-409C-BE32-E72D297353CC}">
              <c16:uniqueId val="{00000002-9222-4251-AF08-50A9754B2AA1}"/>
            </c:ext>
          </c:extLst>
        </c:ser>
        <c:ser>
          <c:idx val="4"/>
          <c:order val="3"/>
          <c:tx>
            <c:strRef>
              <c:f>Burden!$H$83</c:f>
              <c:strCache>
                <c:ptCount val="1"/>
                <c:pt idx="0">
                  <c:v>Cumulative Expected Admissions 6-59M</c:v>
                </c:pt>
              </c:strCache>
            </c:strRef>
          </c:tx>
          <c:spPr>
            <a:ln w="28575" cap="rnd">
              <a:solidFill>
                <a:srgbClr val="FF0000"/>
              </a:solidFill>
              <a:prstDash val="sysDot"/>
              <a:round/>
            </a:ln>
            <a:effectLst/>
          </c:spPr>
          <c:marker>
            <c:symbol val="none"/>
          </c:marker>
          <c:val>
            <c:numRef>
              <c:f>Burden!$I$83:$T$83</c:f>
              <c:numCache>
                <c:formatCode>#,##0</c:formatCode>
                <c:ptCount val="12"/>
                <c:pt idx="0">
                  <c:v>16451.75862368532</c:v>
                </c:pt>
                <c:pt idx="1">
                  <c:v>35450.099323630144</c:v>
                </c:pt>
                <c:pt idx="2">
                  <c:v>61405.831641560158</c:v>
                </c:pt>
                <c:pt idx="3">
                  <c:v>96865.537653734849</c:v>
                </c:pt>
                <c:pt idx="4">
                  <c:v>141829.21736015423</c:v>
                </c:pt>
                <c:pt idx="5">
                  <c:v>193750.28868455882</c:v>
                </c:pt>
                <c:pt idx="6">
                  <c:v>248217.94208522286</c:v>
                </c:pt>
                <c:pt idx="7">
                  <c:v>300139.01340962743</c:v>
                </c:pt>
                <c:pt idx="8">
                  <c:v>345102.69311604684</c:v>
                </c:pt>
                <c:pt idx="9">
                  <c:v>380562.39912822156</c:v>
                </c:pt>
                <c:pt idx="10">
                  <c:v>406518.13144615159</c:v>
                </c:pt>
                <c:pt idx="11">
                  <c:v>425516.47214609641</c:v>
                </c:pt>
              </c:numCache>
            </c:numRef>
          </c:val>
          <c:smooth val="0"/>
          <c:extLst>
            <c:ext xmlns:c16="http://schemas.microsoft.com/office/drawing/2014/chart" uri="{C3380CC4-5D6E-409C-BE32-E72D297353CC}">
              <c16:uniqueId val="{00000003-9222-4251-AF08-50A9754B2AA1}"/>
            </c:ext>
          </c:extLst>
        </c:ser>
        <c:ser>
          <c:idx val="1"/>
          <c:order val="4"/>
          <c:tx>
            <c:strRef>
              <c:f>Burden!$H$84</c:f>
              <c:strCache>
                <c:ptCount val="1"/>
                <c:pt idx="0">
                  <c:v>Cumulative cases SAM admission criteria Infants 0-5M</c:v>
                </c:pt>
              </c:strCache>
            </c:strRef>
          </c:tx>
          <c:spPr>
            <a:ln w="28575" cap="rnd">
              <a:solidFill>
                <a:srgbClr val="FDB1B1"/>
              </a:solidFill>
              <a:round/>
            </a:ln>
            <a:effectLst/>
          </c:spPr>
          <c:marker>
            <c:symbol val="none"/>
          </c:marker>
          <c:cat>
            <c:numRef>
              <c:f>Burden!$BK$41:$BK$52</c:f>
              <c:numCache>
                <c:formatCode>[$-409]mmm\-yy;@</c:formatCode>
                <c:ptCount val="12"/>
              </c:numCache>
            </c:numRef>
          </c:cat>
          <c:val>
            <c:numRef>
              <c:f>Burden!$I$84:$T$84</c:f>
              <c:numCache>
                <c:formatCode>#,##0</c:formatCode>
                <c:ptCount val="12"/>
                <c:pt idx="0">
                  <c:v>10683.406739652604</c:v>
                </c:pt>
                <c:pt idx="1">
                  <c:v>21744.084638228825</c:v>
                </c:pt>
                <c:pt idx="2">
                  <c:v>33835.486511214767</c:v>
                </c:pt>
                <c:pt idx="3">
                  <c:v>47334.883517534035</c:v>
                </c:pt>
                <c:pt idx="4">
                  <c:v>62242.275657186634</c:v>
                </c:pt>
                <c:pt idx="5">
                  <c:v>78180.391771248949</c:v>
                </c:pt>
                <c:pt idx="6">
                  <c:v>94495.779044234892</c:v>
                </c:pt>
                <c:pt idx="7">
                  <c:v>110433.89515829721</c:v>
                </c:pt>
                <c:pt idx="8">
                  <c:v>125341.28729794981</c:v>
                </c:pt>
                <c:pt idx="9">
                  <c:v>138840.68430426909</c:v>
                </c:pt>
                <c:pt idx="10">
                  <c:v>150932.08617725503</c:v>
                </c:pt>
                <c:pt idx="11">
                  <c:v>161992.76407583125</c:v>
                </c:pt>
              </c:numCache>
            </c:numRef>
          </c:val>
          <c:smooth val="0"/>
          <c:extLst>
            <c:ext xmlns:c16="http://schemas.microsoft.com/office/drawing/2014/chart" uri="{C3380CC4-5D6E-409C-BE32-E72D297353CC}">
              <c16:uniqueId val="{00000004-9222-4251-AF08-50A9754B2AA1}"/>
            </c:ext>
          </c:extLst>
        </c:ser>
        <c:ser>
          <c:idx val="5"/>
          <c:order val="5"/>
          <c:tx>
            <c:strRef>
              <c:f>Burden!$H$85</c:f>
              <c:strCache>
                <c:ptCount val="1"/>
                <c:pt idx="0">
                  <c:v>Cumulative Expected Admissions 0-5M</c:v>
                </c:pt>
              </c:strCache>
            </c:strRef>
          </c:tx>
          <c:spPr>
            <a:ln w="28575" cap="rnd">
              <a:solidFill>
                <a:srgbClr val="FDB1B1"/>
              </a:solidFill>
              <a:prstDash val="sysDot"/>
              <a:round/>
            </a:ln>
            <a:effectLst/>
          </c:spPr>
          <c:marker>
            <c:symbol val="none"/>
          </c:marker>
          <c:val>
            <c:numRef>
              <c:f>Burden!$I$85:$T$85</c:f>
              <c:numCache>
                <c:formatCode>#,##0</c:formatCode>
                <c:ptCount val="12"/>
                <c:pt idx="0">
                  <c:v>8012.5550547394532</c:v>
                </c:pt>
                <c:pt idx="1">
                  <c:v>16308.063478671618</c:v>
                </c:pt>
                <c:pt idx="2">
                  <c:v>25376.614883411072</c:v>
                </c:pt>
                <c:pt idx="3">
                  <c:v>35501.162638150527</c:v>
                </c:pt>
                <c:pt idx="4">
                  <c:v>46681.706742889975</c:v>
                </c:pt>
                <c:pt idx="5">
                  <c:v>58635.293828436712</c:v>
                </c:pt>
                <c:pt idx="6">
                  <c:v>70871.834283176169</c:v>
                </c:pt>
                <c:pt idx="7">
                  <c:v>82825.421368722906</c:v>
                </c:pt>
                <c:pt idx="8">
                  <c:v>94005.965473462362</c:v>
                </c:pt>
                <c:pt idx="9">
                  <c:v>104130.51322820182</c:v>
                </c:pt>
                <c:pt idx="10">
                  <c:v>113199.06463294127</c:v>
                </c:pt>
                <c:pt idx="11">
                  <c:v>121494.57305687343</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25</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 v2.0</a:t>
          </a:r>
        </a:p>
        <a:p>
          <a:pPr algn="ctr"/>
          <a:r>
            <a:rPr lang="en-US" sz="2400" b="1">
              <a:solidFill>
                <a:srgbClr val="FF0000"/>
              </a:solidFill>
              <a:effectLst/>
              <a:latin typeface="+mn-lt"/>
              <a:ea typeface="+mn-ea"/>
              <a:cs typeface="+mn-cs"/>
            </a:rPr>
            <a:t>DRAFT</a:t>
          </a: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AM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Burden</a:t>
          </a:r>
          <a:r>
            <a:rPr lang="en-US" sz="1100" baseline="0">
              <a:solidFill>
                <a:schemeClr val="dk1"/>
              </a:solidFill>
              <a:effectLst/>
              <a:latin typeface="+mn-lt"/>
              <a:ea typeface="+mn-ea"/>
              <a:cs typeface="+mn-cs"/>
            </a:rPr>
            <a:t> -  the percentage of the population and the incidence control factors (ICF) must be entered to make burden calculations.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The supplies</a:t>
          </a:r>
          <a:r>
            <a:rPr lang="en-GB" sz="1100" baseline="0">
              <a:solidFill>
                <a:schemeClr val="dk1"/>
              </a:solidFill>
              <a:effectLst/>
              <a:latin typeface="+mn-lt"/>
              <a:ea typeface="+mn-ea"/>
              <a:cs typeface="+mn-cs"/>
            </a:rPr>
            <a:t> will be calculated in a separate calculator once the burden calculations are reviewed and approved by govt counterparts</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a:t>
          </a:r>
          <a:r>
            <a:rPr lang="en-GB" sz="1100" b="0" baseline="0">
              <a:solidFill>
                <a:srgbClr val="FF0000"/>
              </a:solidFill>
              <a:effectLst/>
              <a:latin typeface="+mn-lt"/>
              <a:ea typeface="+mn-ea"/>
              <a:cs typeface="+mn-cs"/>
            </a:rPr>
            <a:t> A</a:t>
          </a:r>
          <a:r>
            <a:rPr lang="en-GB" sz="1100" b="0">
              <a:solidFill>
                <a:srgbClr val="FF0000"/>
              </a:solidFill>
              <a:effectLst/>
              <a:latin typeface="+mn-lt"/>
              <a:ea typeface="+mn-ea"/>
              <a:cs typeface="+mn-cs"/>
            </a:rPr>
            <a:t>ll calculations are made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or </a:t>
          </a:r>
          <a:r>
            <a:rPr lang="en-GB" sz="1100" b="0">
              <a:solidFill>
                <a:srgbClr val="FF0000"/>
              </a:solidFill>
              <a:effectLst/>
              <a:latin typeface="+mn-lt"/>
              <a:ea typeface="+mn-ea"/>
              <a:cs typeface="+mn-cs"/>
            </a:rPr>
            <a:t>Prevalence </a:t>
          </a:r>
          <a:r>
            <a:rPr lang="en-GB" sz="1100" b="0" baseline="0">
              <a:solidFill>
                <a:srgbClr val="FF0000"/>
              </a:solidFill>
              <a:effectLst/>
              <a:latin typeface="+mn-lt"/>
              <a:ea typeface="+mn-ea"/>
              <a:cs typeface="+mn-cs"/>
            </a:rPr>
            <a:t>sheet</a:t>
          </a:r>
          <a:r>
            <a:rPr lang="en-GB" sz="1100" b="0">
              <a:solidFill>
                <a:srgbClr val="FF0000"/>
              </a:solidFill>
              <a:effectLst/>
              <a:latin typeface="+mn-lt"/>
              <a:ea typeface="+mn-ea"/>
              <a:cs typeface="+mn-cs"/>
            </a:rPr>
            <a:t>, please right</a:t>
          </a:r>
          <a:r>
            <a:rPr lang="en-GB" sz="1100" b="0" baseline="0">
              <a:solidFill>
                <a:srgbClr val="FF0000"/>
              </a:solidFill>
              <a:effectLst/>
              <a:latin typeface="+mn-lt"/>
              <a:ea typeface="+mn-ea"/>
              <a:cs typeface="+mn-cs"/>
            </a:rPr>
            <a:t> click on the pivot tables and refresh (F5)</a:t>
          </a:r>
          <a:r>
            <a:rPr lang="en-US" sz="1100" b="0" baseline="0">
              <a:solidFill>
                <a:srgbClr val="FF0000"/>
              </a:solidFill>
              <a:effectLst/>
              <a:latin typeface="+mn-lt"/>
              <a:ea typeface="+mn-ea"/>
              <a:cs typeface="+mn-cs"/>
            </a:rPr>
            <a:t>.</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all calculators would be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3</xdr:col>
      <xdr:colOff>411443</xdr:colOff>
      <xdr:row>1</xdr:row>
      <xdr:rowOff>200584</xdr:rowOff>
    </xdr:from>
    <xdr:to>
      <xdr:col>4</xdr:col>
      <xdr:colOff>526677</xdr:colOff>
      <xdr:row>6</xdr:row>
      <xdr:rowOff>50791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43737" y="357466"/>
          <a:ext cx="870884" cy="858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23</xdr:row>
      <xdr:rowOff>0</xdr:rowOff>
    </xdr:from>
    <xdr:to>
      <xdr:col>29</xdr:col>
      <xdr:colOff>161737</xdr:colOff>
      <xdr:row>44</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316939</xdr:colOff>
      <xdr:row>22</xdr:row>
      <xdr:rowOff>36792</xdr:rowOff>
    </xdr:from>
    <xdr:to>
      <xdr:col>31</xdr:col>
      <xdr:colOff>168556</xdr:colOff>
      <xdr:row>44</xdr:row>
      <xdr:rowOff>11206</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43</xdr:row>
      <xdr:rowOff>620175</xdr:rowOff>
    </xdr:from>
    <xdr:to>
      <xdr:col>28</xdr:col>
      <xdr:colOff>286239</xdr:colOff>
      <xdr:row>43</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13</xdr:row>
      <xdr:rowOff>179293</xdr:rowOff>
    </xdr:from>
    <xdr:to>
      <xdr:col>20</xdr:col>
      <xdr:colOff>0</xdr:colOff>
      <xdr:row>35</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46</xdr:row>
      <xdr:rowOff>170761</xdr:rowOff>
    </xdr:from>
    <xdr:to>
      <xdr:col>19</xdr:col>
      <xdr:colOff>716202</xdr:colOff>
      <xdr:row>78</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13</xdr:row>
      <xdr:rowOff>19050</xdr:rowOff>
    </xdr:from>
    <xdr:to>
      <xdr:col>21</xdr:col>
      <xdr:colOff>668152</xdr:colOff>
      <xdr:row>33</xdr:row>
      <xdr:rowOff>114300</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304800</xdr:colOff>
      <xdr:row>35</xdr:row>
      <xdr:rowOff>63500</xdr:rowOff>
    </xdr:from>
    <xdr:to>
      <xdr:col>29</xdr:col>
      <xdr:colOff>372894</xdr:colOff>
      <xdr:row>55</xdr:row>
      <xdr:rowOff>83080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934825" y="6435725"/>
          <a:ext cx="10113794" cy="40232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49</xdr:col>
      <xdr:colOff>32905</xdr:colOff>
      <xdr:row>125</xdr:row>
      <xdr:rowOff>2988</xdr:rowOff>
    </xdr:from>
    <xdr:to>
      <xdr:col>53</xdr:col>
      <xdr:colOff>122075</xdr:colOff>
      <xdr:row>138</xdr:row>
      <xdr:rowOff>1431</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25</xdr:col>
      <xdr:colOff>185964</xdr:colOff>
      <xdr:row>130</xdr:row>
      <xdr:rowOff>18142</xdr:rowOff>
    </xdr:from>
    <xdr:to>
      <xdr:col>26</xdr:col>
      <xdr:colOff>762906</xdr:colOff>
      <xdr:row>141</xdr:row>
      <xdr:rowOff>106586</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18744" y="27675278"/>
              <a:ext cx="1827027" cy="237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79050929" backgroundQuery="1" createdVersion="8" refreshedVersion="8" minRefreshableVersion="3" recordCount="0" supportSubquery="1" supportAdvancedDrill="1" xr:uid="{5523EEAC-F513-4EA7-991C-54FE9B42BBF9}">
  <cacheSource type="external" connectionId="1"/>
  <cacheFields count="13">
    <cacheField name="[p6to59].[Admin].[Admin]" caption="Admin" numFmtId="0" hierarchy="4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8" level="32767"/>
    <cacheField name="[Measures].[Sum of Feb]" caption="Sum of Feb" numFmtId="0" hierarchy="59" level="32767"/>
    <cacheField name="[Measures].[Sum of Mar]" caption="Sum of Mar" numFmtId="0" hierarchy="60" level="32767"/>
    <cacheField name="[Measures].[Sum of Apr]" caption="Sum of Apr" numFmtId="0" hierarchy="61" level="32767"/>
    <cacheField name="[Measures].[Sum of May]" caption="Sum of May" numFmtId="0" hierarchy="62" level="32767"/>
    <cacheField name="[Measures].[Sum of Jun]" caption="Sum of Jun" numFmtId="0" hierarchy="63" level="32767"/>
    <cacheField name="[Measures].[Sum of Jul]" caption="Sum of Jul" numFmtId="0" hierarchy="64" level="32767"/>
    <cacheField name="[Measures].[Sum of Aug]" caption="Sum of Aug" numFmtId="0" hierarchy="65" level="32767"/>
    <cacheField name="[Measures].[Sum of Sep]" caption="Sum of Sep" numFmtId="0" hierarchy="66" level="32767"/>
    <cacheField name="[Measures].[Sum of Oct]" caption="Sum of Oct" numFmtId="0" hierarchy="67" level="32767"/>
    <cacheField name="[Measures].[Sum of Nov]" caption="Sum of Nov" numFmtId="0" hierarchy="68" level="32767"/>
    <cacheField name="[Measures].[Sum of Dec]" caption="Sum of Dec" numFmtId="0" hierarchy="69" level="32767"/>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020833" backgroundQuery="1" createdVersion="8" refreshedVersion="8" minRefreshableVersion="3" recordCount="0" supportSubquery="1" supportAdvancedDrill="1" xr:uid="{D3DED0F3-9C80-43C3-AF5C-C7E4BBFBC8AD}">
  <cacheSource type="external" connectionId="1"/>
  <cacheFields count="14">
    <cacheField name="[b6to59].[Admin].[Admin]" caption="Admin" numFmtId="0" hierarchy="14"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70" level="32767"/>
    <cacheField name="[Measures].[Sum of Feb 2]" caption="Sum of Feb 2" numFmtId="0" hierarchy="71" level="32767"/>
    <cacheField name="[Measures].[Sum of Mar 2]" caption="Sum of Mar 2" numFmtId="0" hierarchy="72" level="32767"/>
    <cacheField name="[Measures].[Sum of Apr 2]" caption="Sum of Apr 2" numFmtId="0" hierarchy="73" level="32767"/>
    <cacheField name="[Measures].[Sum of May 2]" caption="Sum of May 2" numFmtId="0" hierarchy="74" level="32767"/>
    <cacheField name="[Measures].[Sum of Jun 2]" caption="Sum of Jun 2" numFmtId="0" hierarchy="75" level="32767"/>
    <cacheField name="[Measures].[Sum of Jul 2]" caption="Sum of Jul 2" numFmtId="0" hierarchy="76" level="32767"/>
    <cacheField name="[Measures].[Sum of Aug 2]" caption="Sum of Aug 2" numFmtId="0" hierarchy="77" level="32767"/>
    <cacheField name="[Measures].[Sum of Sep 2]" caption="Sum of Sep 2" numFmtId="0" hierarchy="78" level="32767"/>
    <cacheField name="[Measures].[Sum of Oct 2]" caption="Sum of Oct 2" numFmtId="0" hierarchy="79" level="32767"/>
    <cacheField name="[Measures].[Sum of Nov 2]" caption="Sum of Nov 2" numFmtId="0" hierarchy="80" level="32767"/>
    <cacheField name="[Measures].[Sum of Dec 2]" caption="Sum of Dec 2" numFmtId="0" hierarchy="81"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1018515" backgroundQuery="1" createdVersion="8" refreshedVersion="8" minRefreshableVersion="3" recordCount="0" supportSubquery="1" supportAdvancedDrill="1" xr:uid="{2FC31FA0-B664-4663-8717-8FEC50AD6A02}">
  <cacheSource type="external" connectionId="1"/>
  <cacheFields count="14">
    <cacheField name="[p0to5].[Admin].[Admin]" caption="Admin" numFmtId="0" hierarchy="27"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2" level="32767"/>
    <cacheField name="[Measures].[Sum of Feb 3]" caption="Sum of Feb 3" numFmtId="0" hierarchy="83" level="32767"/>
    <cacheField name="[Measures].[Sum of Mar 3]" caption="Sum of Mar 3" numFmtId="0" hierarchy="84" level="32767"/>
    <cacheField name="[Measures].[Sum of Apr 3]" caption="Sum of Apr 3" numFmtId="0" hierarchy="85" level="32767"/>
    <cacheField name="[Measures].[Sum of May 3]" caption="Sum of May 3" numFmtId="0" hierarchy="86" level="32767"/>
    <cacheField name="[Measures].[Sum of Jun 3]" caption="Sum of Jun 3" numFmtId="0" hierarchy="87" level="32767"/>
    <cacheField name="[Measures].[Sum of Jul 3]" caption="Sum of Jul 3" numFmtId="0" hierarchy="88" level="32767"/>
    <cacheField name="[Measures].[Sum of Aug 3]" caption="Sum of Aug 3" numFmtId="0" hierarchy="89" level="32767"/>
    <cacheField name="[Measures].[Sum of Sep 3]" caption="Sum of Sep 3" numFmtId="0" hierarchy="90" level="32767"/>
    <cacheField name="[Measures].[Sum of Oct 3]" caption="Sum of Oct 3" numFmtId="0" hierarchy="91" level="32767"/>
    <cacheField name="[Measures].[Sum of Nov 3]" caption="Sum of Nov 3" numFmtId="0" hierarchy="92" level="32767"/>
    <cacheField name="[Measures].[Sum of Dec 3]" caption="Sum of Dec 3" numFmtId="0" hierarchy="93"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1828701" backgroundQuery="1" createdVersion="8" refreshedVersion="8" minRefreshableVersion="3" recordCount="0" supportSubquery="1" supportAdvancedDrill="1" xr:uid="{AC1A0FDF-D262-4DDC-A3E2-EC20C8521828}">
  <cacheSource type="external" connectionId="1"/>
  <cacheFields count="14">
    <cacheField name="[b0to5].[Admin].[Admin]" caption="Admin" numFmtId="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4" level="32767"/>
    <cacheField name="[Measures].[Sum of Feb 4]" caption="Sum of Feb 4" numFmtId="0" hierarchy="95" level="32767"/>
    <cacheField name="[Measures].[Sum of Mar 4]" caption="Sum of Mar 4" numFmtId="0" hierarchy="96" level="32767"/>
    <cacheField name="[Measures].[Sum of Apr 4]" caption="Sum of Apr 4" numFmtId="0" hierarchy="97" level="32767"/>
    <cacheField name="[Measures].[Sum of May 4]" caption="Sum of May 4" numFmtId="0" hierarchy="98" level="32767"/>
    <cacheField name="[Measures].[Sum of Jun 4]" caption="Sum of Jun 4" numFmtId="0" hierarchy="99" level="32767"/>
    <cacheField name="[Measures].[Sum of Jul 4]" caption="Sum of Jul 4" numFmtId="0" hierarchy="100" level="32767"/>
    <cacheField name="[Measures].[Sum of Aug 4]" caption="Sum of Aug 4" numFmtId="0" hierarchy="101" level="32767"/>
    <cacheField name="[Measures].[Sum of Sep 4]" caption="Sum of Sep 4" numFmtId="0" hierarchy="102" level="32767"/>
    <cacheField name="[Measures].[Sum of Oct 4]" caption="Sum of Oct 4" numFmtId="0" hierarchy="103" level="32767"/>
    <cacheField name="[Measures].[Sum of Nov 4]" caption="Sum of Nov 4" numFmtId="0" hierarchy="104" level="32767"/>
    <cacheField name="[Measures].[Sum of Dec 4]" caption="Sum of Dec 4" numFmtId="0" hierarchy="105"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713746296293" backgroundQuery="1" createdVersion="3" refreshedVersion="8" minRefreshableVersion="3" recordCount="0" supportSubquery="1" supportAdvancedDrill="1" xr:uid="{76C60E0C-3D00-469B-BF18-BA42A3ACE1BB}">
  <cacheSource type="external" connectionId="1">
    <extLst>
      <ext xmlns:x14="http://schemas.microsoft.com/office/spreadsheetml/2009/9/main" uri="{F057638F-6D5F-4e77-A914-E7F072B9BCA8}">
        <x14:sourceConnection name="ThisWorkbookDataModel"/>
      </ext>
    </extLst>
  </cacheSource>
  <cacheFields count="0"/>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8018999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A45CA-F5B2-40C6-AF4C-FF7E94DA06D8}" name="PivotTable3" cacheId="609" dataOnRows="1" applyNumberFormats="0" applyBorderFormats="0" applyFontFormats="0" applyPatternFormats="0" applyAlignmentFormats="0" applyWidthHeightFormats="1" dataCaption="Values" tag="2ea5a61f-f8d6-402a-bed3-ce408c066bcc" updatedVersion="8" minRefreshableVersion="3" useAutoFormatting="1" subtotalHiddenItems="1" itemPrintTitles="1" createdVersion="8" indent="0" outline="1" outlineData="1" multipleFieldFilters="0">
  <location ref="AA193:DW206"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371:$Q$470">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606"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2:DW185"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603"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49:DW162"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10">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0" type="button" dataOnly="0" labelOnly="1" outline="0" axis="axisCol" fieldPosition="0"/>
    </format>
    <format dxfId="108">
      <pivotArea type="topRight" dataOnly="0" labelOnly="1" outline="0" fieldPosition="0"/>
    </format>
    <format dxfId="107">
      <pivotArea field="-2" type="button" dataOnly="0" labelOnly="1" outline="0" axis="axisRow" fieldPosition="0"/>
    </format>
    <format dxfId="106">
      <pivotArea dataOnly="0" labelOnly="1" outline="0" fieldPosition="0">
        <references count="1">
          <reference field="4294967294" count="12">
            <x v="0"/>
            <x v="1"/>
            <x v="2"/>
            <x v="3"/>
            <x v="4"/>
            <x v="5"/>
            <x v="6"/>
            <x v="7"/>
            <x v="8"/>
            <x v="9"/>
            <x v="10"/>
            <x v="11"/>
          </reference>
        </references>
      </pivotArea>
    </format>
    <format dxfId="10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4">
      <pivotArea dataOnly="0" labelOnly="1" fieldPosition="0">
        <references count="1">
          <reference field="0" count="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103">
      <pivotArea dataOnly="0" labelOnly="1" grandCol="1" outline="0" fieldPosition="0"/>
    </format>
  </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AF0B60-0C8D-446F-9D8B-E447F19C9A6F}" name="PivotTable4" cacheId="612" dataOnRows="1" applyNumberFormats="0" applyBorderFormats="0" applyFontFormats="0" applyPatternFormats="0" applyAlignmentFormats="0" applyWidthHeightFormats="1" dataCaption="Values" tag="a338bf2e-eb82-43ee-9b8c-b0a3a34c6d15" updatedVersion="8" minRefreshableVersion="3" useAutoFormatting="1" subtotalHiddenItems="1" itemPrintTitles="1" createdVersion="8" indent="0" outline="1" outlineData="1" multipleFieldFilters="0">
  <location ref="AA215:DW228"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481:$R$580">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801899963">
      <levels count="2">
        <level uniqueName="[p6to59].[Admin].[(All)]" sourceCaption="(All)" count="0"/>
        <level uniqueName="[p6to59].[Admin].[Admin]" sourceCaption="Admin" count="99">
          <ranges>
            <range startItem="0">
              <i n="[p6to59].[Admin].&amp;[Badakhshan]" c="Badakhshan"/>
              <i n="[p6to59].[Admin].&amp;[Badghis]" c="Badghis"/>
              <i n="[p6to59].[Admin].&amp;[Baghlan]" c="Baghlan"/>
              <i n="[p6to59].[Admin].&amp;[Balkh]" c="Balkh"/>
              <i n="[p6to59].[Admin].&amp;[Bamyan]" c="Bamyan"/>
              <i n="[p6to59].[Admin].&amp;[Dykundi]" c="Dykundi"/>
              <i n="[p6to59].[Admin].&amp;[Farah]" c="Farah"/>
              <i n="[p6to59].[Admin].&amp;[Faryab]" c="Faryab"/>
              <i n="[p6to59].[Admin].&amp;[Ghazni]" c="Ghazni"/>
              <i n="[p6to59].[Admin].&amp;[Ghor]" c="Ghor"/>
              <i n="[p6to59].[Admin].&amp;[Helmand]" c="Helmand"/>
              <i n="[p6to59].[Admin].&amp;[Hirat]" c="Hirat"/>
              <i n="[p6to59].[Admin].&amp;[Jawzjan]" c="Jawzjan"/>
              <i n="[p6to59].[Admin].&amp;[Kabul]" c="Kabul"/>
              <i n="[p6to59].[Admin].&amp;[Kandahar]" c="Kandahar"/>
              <i n="[p6to59].[Admin].&amp;[Kapisa]" c="Kapisa"/>
              <i n="[p6to59].[Admin].&amp;[Khost]" c="Khost"/>
              <i n="[p6to59].[Admin].&amp;[Kunar]" c="Kunar"/>
              <i n="[p6to59].[Admin].&amp;[Kunduz]" c="Kunduz"/>
              <i n="[p6to59].[Admin].&amp;[Laghman]" c="Laghman"/>
              <i n="[p6to59].[Admin].&amp;[Logar]" c="Logar"/>
              <i n="[p6to59].[Admin].&amp;[Nangarhar]" c="Nangarhar"/>
              <i n="[p6to59].[Admin].&amp;[Nimroz]" c="Nimroz"/>
              <i n="[p6to59].[Admin].&amp;[Nuristan]" c="Nuristan"/>
              <i n="[p6to59].[Admin].&amp;[Paktika]" c="Paktika"/>
              <i n="[p6to59].[Admin].&amp;[Paktya]" c="Paktya"/>
              <i n="[p6to59].[Admin].&amp;[Panjsher]" c="Panjsher"/>
              <i n="[p6to59].[Admin].&amp;[Parwan]" c="Parwan"/>
              <i n="[p6to59].[Admin].&amp;[Samangan]" c="Samangan"/>
              <i n="[p6to59].[Admin].&amp;[Sar-e-Pul]" c="Sar-e-Pul"/>
              <i n="[p6to59].[Admin].&amp;[Z_empty_row_1]" c="Z_empty_row_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44:O146" totalsRowShown="0" dataDxfId="128" headerRowBorderDxfId="129" tableBorderDxfId="127">
  <tableColumns count="14">
    <tableColumn id="1" xr3:uid="{3B3B5C05-40BC-40A8-B800-C046D6744CB7}" name="National or overall" dataDxfId="126"/>
    <tableColumn id="2" xr3:uid="{DC984320-7414-4AAD-A510-180290104A5C}" name="Admin 1 or Admin 2" dataDxfId="125"/>
    <tableColumn id="3" xr3:uid="{A88EECB7-5747-4A69-98DF-BE28308AB13B}" name="Total Population _x000a_" dataDxfId="124"/>
    <tableColumn id="19" xr3:uid="{F6F683BF-BD5D-4332-9145-67D2CF6CB9C3}" name="cGAM % (WHZ and/or MUAC) Children 6-59M" dataDxfId="123"/>
    <tableColumn id="11" xr3:uid="{335A843B-C575-4BAC-BEE7-22B301A65297}" name="GAM % (WHZ) Children 6-59M" dataDxfId="122"/>
    <tableColumn id="10" xr3:uid="{448260C5-4692-4A9C-9D3A-EA11E1AD171D}" name="GAM % (MUAC) Children 6-59M" dataDxfId="121"/>
    <tableColumn id="21" xr3:uid="{3DE33D58-87DC-4134-ABF3-6275A383FD33}" name="cSAM %  (WFH and/or MUAC or nutritional edema) 6-59M" dataDxfId="120"/>
    <tableColumn id="18" xr3:uid="{A482D4DC-F4B9-4DB3-BC7E-299B827493E9}" name="SAM % (WHZ or nutritional edema) Children 6-59M" dataDxfId="119"/>
    <tableColumn id="17" xr3:uid="{064ED294-C190-492A-90CB-D31FF957B42A}" name="SAM % (MUAC or nutritional edema) Children 6-59M" dataDxfId="118"/>
    <tableColumn id="8" xr3:uid="{2CDD0E95-F52D-4ADD-AFF5-71AB4E2C5832}" name="Infants 0-5M % (Combined admission criteria for Rx)" dataDxfId="117"/>
    <tableColumn id="23" xr3:uid="{FD28D8A5-46A5-4520-8085-A14ADEDA2DC3}" name="Infants 0-5M % (WHZ or nutritional edema)" dataDxfId="116"/>
    <tableColumn id="24" xr3:uid="{C19EE43B-5C32-4900-A073-87AA113AE2DC}" name="Infants 0-5M % (MUAC or nutritional edema" dataDxfId="115"/>
    <tableColumn id="22" xr3:uid="{0AE67DC1-38D4-4F77-8677-6AAA2968BBDE}" name="Infants 0-5M % (WAZ or nutritional edema" dataDxfId="114"/>
    <tableColumn id="9" xr3:uid="{CEAB40AF-BE26-4CA2-9C9C-B77A5AD5856A}" name="Acute malnutrition in PBW, %" dataDxfId="1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58:Q357" totalsRowShown="0" headerRowDxfId="102" dataDxfId="100" headerRowBorderDxfId="101" tableBorderDxfId="99" headerRowCellStyle="Comma" dataCellStyle="Comma">
  <tableColumns count="13">
    <tableColumn id="1" xr3:uid="{309B04B2-A6BF-455E-9D66-166636711E6E}" name=" Admin  " dataDxfId="98">
      <calculatedColumnFormula>E150</calculatedColumnFormula>
    </tableColumn>
    <tableColumn id="2" xr3:uid="{07AEA25C-CF61-49CD-B99D-4AFF845DFC87}" name="Jan" dataDxfId="97" dataCellStyle="Comma"/>
    <tableColumn id="3" xr3:uid="{392AF359-3992-498D-B849-EF788380913F}" name="Feb" dataDxfId="96" dataCellStyle="Comma"/>
    <tableColumn id="4" xr3:uid="{97866309-73FA-4296-82AC-658AFE3C3AFF}" name="Mar" dataDxfId="95" dataCellStyle="Comma">
      <calculatedColumnFormula>$S259*H$255</calculatedColumnFormula>
    </tableColumn>
    <tableColumn id="5" xr3:uid="{B212ECFF-7141-4BB5-B842-6776F882C631}" name="Apr" dataDxfId="94" dataCellStyle="Comma">
      <calculatedColumnFormula>$S259*I$255</calculatedColumnFormula>
    </tableColumn>
    <tableColumn id="6" xr3:uid="{308F2F8B-97E7-4693-8675-296F3DC027C0}" name="May" dataDxfId="93" dataCellStyle="Comma">
      <calculatedColumnFormula>$S259*J$255</calculatedColumnFormula>
    </tableColumn>
    <tableColumn id="7" xr3:uid="{A19832C3-FD94-414B-877D-E13837C81315}" name="Jun" dataDxfId="92" dataCellStyle="Comma">
      <calculatedColumnFormula>$S259*K$255</calculatedColumnFormula>
    </tableColumn>
    <tableColumn id="8" xr3:uid="{D56AE488-E6B5-4AFB-B6BC-BA0CD79A0803}" name="Jul" dataDxfId="91" dataCellStyle="Comma">
      <calculatedColumnFormula>$S259*L$255</calculatedColumnFormula>
    </tableColumn>
    <tableColumn id="9" xr3:uid="{20FDD94F-8313-457B-A239-133B0BABF23C}" name="Aug" dataDxfId="90" dataCellStyle="Comma">
      <calculatedColumnFormula>$S259*M$255</calculatedColumnFormula>
    </tableColumn>
    <tableColumn id="10" xr3:uid="{80D5B823-22AA-46BE-9A43-7D1E7459973F}" name="Sep" dataDxfId="89" dataCellStyle="Comma">
      <calculatedColumnFormula>$S259*N$255</calculatedColumnFormula>
    </tableColumn>
    <tableColumn id="11" xr3:uid="{7B676B8B-F918-42EF-BC83-DCF068F64693}" name="Oct" dataDxfId="88" dataCellStyle="Comma">
      <calculatedColumnFormula>$S259*O$255</calculatedColumnFormula>
    </tableColumn>
    <tableColumn id="12" xr3:uid="{A62B8F63-5E01-4040-A907-797A4CADD0E0}" name="Nov" dataDxfId="87" dataCellStyle="Comma">
      <calculatedColumnFormula>$S259*P$255</calculatedColumnFormula>
    </tableColumn>
    <tableColumn id="13" xr3:uid="{0B2DAB52-371C-4AF7-9BB2-EB0E7F14276B}" name="Dec" dataDxfId="86" dataCellStyle="Comma">
      <calculatedColumnFormula>$S259*Q$255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49:Q248" totalsRowShown="0" headerRowDxfId="85" dataDxfId="84" tableBorderDxfId="83">
  <tableColumns count="13">
    <tableColumn id="1" xr3:uid="{A17B1FA5-9BB1-42A7-B43D-880324ABD8D4}" name="Admin " dataDxfId="82">
      <calculatedColumnFormula>IF(Calculations!C6=0, "Z_empty_row_"&amp;C150,Calculations!C6)</calculatedColumnFormula>
    </tableColumn>
    <tableColumn id="2" xr3:uid="{9594F6D0-A7AD-4E83-B714-7D70DC27B59F}" name="Jan" dataDxfId="81">
      <calculatedColumnFormula>F$148*(Calculations!$M6/Calculations!$M$5)</calculatedColumnFormula>
    </tableColumn>
    <tableColumn id="3" xr3:uid="{BEDFFC23-7CE6-49CC-AFC1-2E7ABA0C6B5A}" name="Feb" dataDxfId="80">
      <calculatedColumnFormula>G$148*(Calculations!$M6/Calculations!$M$5)</calculatedColumnFormula>
    </tableColumn>
    <tableColumn id="4" xr3:uid="{3F4ECDED-B32B-48A0-A16A-9E22A4825A13}" name="Mar" dataDxfId="79">
      <calculatedColumnFormula>H$148*(Calculations!$M6/Calculations!$M$5)</calculatedColumnFormula>
    </tableColumn>
    <tableColumn id="5" xr3:uid="{2B5D44F1-7E5B-4683-B97A-41EB5F95F9E2}" name="Apr" dataDxfId="78">
      <calculatedColumnFormula>I$148*(Calculations!$M6/Calculations!$M$5)</calculatedColumnFormula>
    </tableColumn>
    <tableColumn id="6" xr3:uid="{EA5F621C-7D5B-437D-8EB3-D577EB50689D}" name="May" dataDxfId="77">
      <calculatedColumnFormula>J$148*(Calculations!$M6/Calculations!$M$5)</calculatedColumnFormula>
    </tableColumn>
    <tableColumn id="7" xr3:uid="{BEBAE3D8-EB3E-40B0-A4AD-73FA6D99B7E4}" name="Jun" dataDxfId="76">
      <calculatedColumnFormula>K$148*(Calculations!$M6/Calculations!$M$5)</calculatedColumnFormula>
    </tableColumn>
    <tableColumn id="8" xr3:uid="{24D85DFC-C7C6-4166-AD83-71453765C1C9}" name="Jul" dataDxfId="75">
      <calculatedColumnFormula>L$148*(Calculations!$M6/Calculations!$M$5)</calculatedColumnFormula>
    </tableColumn>
    <tableColumn id="9" xr3:uid="{BB41132B-4A3F-459B-9640-D77165DFB146}" name="Aug" dataDxfId="74">
      <calculatedColumnFormula>M$148*(Calculations!$M6/Calculations!$M$5)</calculatedColumnFormula>
    </tableColumn>
    <tableColumn id="10" xr3:uid="{88BF84AE-434A-4EB9-9166-C0DF00D79514}" name="Sep" dataDxfId="73">
      <calculatedColumnFormula>N$148*(Calculations!$M6/Calculations!$M$5)</calculatedColumnFormula>
    </tableColumn>
    <tableColumn id="11" xr3:uid="{7D9BA115-9DAB-44EE-BC4C-FBFFB7F32464}" name="Oct" dataDxfId="72">
      <calculatedColumnFormula>O$148*(Calculations!$M6/Calculations!$M$5)</calculatedColumnFormula>
    </tableColumn>
    <tableColumn id="12" xr3:uid="{CC0B3A0D-02A2-458F-A19A-FDFC14C27CB0}" name="Nov" dataDxfId="71">
      <calculatedColumnFormula>P$148*(Calculations!$M6/Calculations!$M$5)</calculatedColumnFormula>
    </tableColumn>
    <tableColumn id="13" xr3:uid="{B982184A-47FD-4A43-B43F-A850E1BE5941}" name="Dec" dataDxfId="70">
      <calculatedColumnFormula>Q$148*(Calculations!$M6/Calculations!$M$5)</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64"/>
  <sheetViews>
    <sheetView topLeftCell="A5" zoomScale="175" zoomScaleNormal="175" workbookViewId="0">
      <selection activeCell="I42" sqref="I42"/>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3:63" s="18" customFormat="1" ht="13" x14ac:dyDescent="0.3">
      <c r="C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3:63" x14ac:dyDescent="0.35">
      <c r="R4" s="139"/>
    </row>
    <row r="5" spans="3:63" x14ac:dyDescent="0.35">
      <c r="R5" s="139"/>
    </row>
    <row r="6" spans="3:63" x14ac:dyDescent="0.35">
      <c r="R6" s="139"/>
    </row>
    <row r="7" spans="3:63" x14ac:dyDescent="0.35">
      <c r="R7" s="139"/>
    </row>
    <row r="8" spans="3:63" x14ac:dyDescent="0.35">
      <c r="R8" s="139"/>
    </row>
    <row r="9" spans="3:63" x14ac:dyDescent="0.35">
      <c r="R9" s="139"/>
    </row>
    <row r="10" spans="3:63" x14ac:dyDescent="0.35">
      <c r="R10" s="139"/>
    </row>
    <row r="11" spans="3:63" x14ac:dyDescent="0.35">
      <c r="R11" s="139"/>
    </row>
    <row r="12" spans="3:63" x14ac:dyDescent="0.35">
      <c r="R12" s="139"/>
    </row>
    <row r="13" spans="3:63" x14ac:dyDescent="0.35">
      <c r="Q13" s="139"/>
    </row>
    <row r="14" spans="3:63" x14ac:dyDescent="0.35">
      <c r="J14" s="100"/>
      <c r="K14" s="139" t="s">
        <v>1</v>
      </c>
      <c r="L14" s="139"/>
      <c r="M14" s="139"/>
      <c r="N14" s="139"/>
      <c r="O14" s="139"/>
      <c r="P14" s="139"/>
    </row>
    <row r="15" spans="3:63" x14ac:dyDescent="0.35">
      <c r="J15" s="100" t="s">
        <v>2</v>
      </c>
      <c r="K15" s="217" t="s">
        <v>358</v>
      </c>
      <c r="L15" s="139"/>
      <c r="M15" s="139"/>
      <c r="N15" s="139"/>
      <c r="O15" s="139"/>
      <c r="P15" s="139"/>
    </row>
    <row r="16" spans="3:63" x14ac:dyDescent="0.35">
      <c r="J16" s="100" t="s">
        <v>2</v>
      </c>
      <c r="K16" s="217" t="s">
        <v>359</v>
      </c>
      <c r="L16" s="139"/>
      <c r="M16" s="139"/>
      <c r="N16" s="139"/>
      <c r="O16" s="139"/>
      <c r="P16" s="139"/>
    </row>
    <row r="17" spans="1:17" x14ac:dyDescent="0.35">
      <c r="J17" s="100" t="s">
        <v>2</v>
      </c>
      <c r="K17" s="139" t="s">
        <v>3</v>
      </c>
      <c r="L17" s="139"/>
      <c r="M17" s="139"/>
      <c r="N17" s="139"/>
      <c r="O17" s="139"/>
      <c r="P17" s="139"/>
    </row>
    <row r="18" spans="1:17" x14ac:dyDescent="0.35">
      <c r="J18" s="100" t="s">
        <v>2</v>
      </c>
      <c r="K18" s="217" t="s">
        <v>360</v>
      </c>
      <c r="L18" s="139"/>
      <c r="M18" s="139"/>
      <c r="N18" s="139"/>
      <c r="O18" s="139"/>
      <c r="P18" s="139"/>
    </row>
    <row r="19" spans="1:17" x14ac:dyDescent="0.35">
      <c r="J19" s="100" t="s">
        <v>2</v>
      </c>
      <c r="K19" s="139" t="s">
        <v>4</v>
      </c>
      <c r="L19" s="139"/>
      <c r="M19" s="139"/>
      <c r="N19" s="139"/>
      <c r="O19" s="139"/>
      <c r="P19" s="139"/>
    </row>
    <row r="20" spans="1:17" x14ac:dyDescent="0.35">
      <c r="J20" s="100" t="s">
        <v>2</v>
      </c>
      <c r="K20" s="217" t="s">
        <v>361</v>
      </c>
      <c r="L20" s="139"/>
      <c r="M20" s="139"/>
      <c r="N20" s="139"/>
      <c r="O20" s="139"/>
      <c r="P20" s="139"/>
    </row>
    <row r="21" spans="1:17" x14ac:dyDescent="0.35">
      <c r="J21" s="100" t="s">
        <v>2</v>
      </c>
      <c r="K21" s="139" t="s">
        <v>5</v>
      </c>
      <c r="M21" s="139"/>
      <c r="N21" s="139"/>
      <c r="O21" s="139"/>
      <c r="P21" s="139"/>
    </row>
    <row r="22" spans="1:17" x14ac:dyDescent="0.35">
      <c r="J22" s="100" t="s">
        <v>2</v>
      </c>
      <c r="K22" s="217" t="s">
        <v>362</v>
      </c>
      <c r="L22" s="139"/>
      <c r="M22" s="139"/>
      <c r="N22" s="139"/>
      <c r="O22" s="139"/>
      <c r="P22" s="139"/>
    </row>
    <row r="23" spans="1:17" x14ac:dyDescent="0.35">
      <c r="J23" s="100" t="s">
        <v>2</v>
      </c>
      <c r="K23" s="217" t="s">
        <v>363</v>
      </c>
      <c r="L23" s="139"/>
      <c r="M23" s="139"/>
      <c r="N23" s="139"/>
      <c r="O23" s="139"/>
      <c r="P23" s="139"/>
    </row>
    <row r="26" spans="1:17" x14ac:dyDescent="0.35">
      <c r="A26" s="139"/>
      <c r="B26" s="218" t="s">
        <v>501</v>
      </c>
      <c r="C26" s="139"/>
      <c r="D26" s="139"/>
      <c r="E26" s="139"/>
      <c r="F26" s="139"/>
      <c r="G26" s="139"/>
      <c r="H26" s="139"/>
    </row>
    <row r="27" spans="1:17" x14ac:dyDescent="0.35">
      <c r="A27" s="139"/>
      <c r="B27" s="32" t="s">
        <v>19</v>
      </c>
      <c r="C27" s="30" t="s">
        <v>477</v>
      </c>
      <c r="D27" s="30"/>
      <c r="E27" s="30"/>
      <c r="F27" s="30"/>
      <c r="G27" s="30"/>
      <c r="H27" s="30"/>
      <c r="I27" s="221" t="s">
        <v>20</v>
      </c>
      <c r="K27" s="136"/>
    </row>
    <row r="28" spans="1:17" x14ac:dyDescent="0.35">
      <c r="A28" s="139"/>
      <c r="B28" s="32" t="s">
        <v>21</v>
      </c>
      <c r="C28" s="30" t="s">
        <v>478</v>
      </c>
      <c r="D28" s="30"/>
      <c r="E28" s="30"/>
      <c r="F28" s="30"/>
      <c r="G28" s="30"/>
      <c r="H28" s="30"/>
      <c r="I28" s="221">
        <v>2024</v>
      </c>
      <c r="K28" s="136"/>
    </row>
    <row r="29" spans="1:17" x14ac:dyDescent="0.35">
      <c r="A29" s="139"/>
      <c r="B29" s="32" t="s">
        <v>488</v>
      </c>
      <c r="C29" s="30" t="s">
        <v>23</v>
      </c>
      <c r="D29" s="30"/>
      <c r="E29" s="30"/>
      <c r="F29" s="30"/>
      <c r="G29" s="30"/>
      <c r="H29" s="30"/>
      <c r="I29" s="221" t="s">
        <v>24</v>
      </c>
      <c r="K29" s="136"/>
      <c r="L29" s="136"/>
    </row>
    <row r="30" spans="1:17" x14ac:dyDescent="0.35">
      <c r="A30" s="139"/>
      <c r="B30" s="32" t="s">
        <v>489</v>
      </c>
      <c r="C30" s="30" t="s">
        <v>493</v>
      </c>
      <c r="D30" s="30"/>
      <c r="E30" s="30"/>
      <c r="F30" s="30"/>
      <c r="G30" s="30"/>
      <c r="H30" s="30"/>
      <c r="I30" s="245"/>
      <c r="K30" s="136"/>
      <c r="L30" s="2"/>
    </row>
    <row r="31" spans="1:17" x14ac:dyDescent="0.35">
      <c r="A31" s="139"/>
      <c r="B31" s="32" t="s">
        <v>490</v>
      </c>
      <c r="C31" s="30" t="s">
        <v>495</v>
      </c>
      <c r="D31" s="30"/>
      <c r="E31" s="30"/>
      <c r="F31" s="30"/>
      <c r="G31" s="30"/>
      <c r="H31" s="30"/>
      <c r="I31" s="246"/>
      <c r="J31" s="243"/>
      <c r="K31" s="243"/>
      <c r="L31" s="243"/>
      <c r="M31" s="243"/>
      <c r="N31" s="243"/>
      <c r="O31" s="243"/>
      <c r="P31" s="244"/>
      <c r="Q31" s="244"/>
    </row>
    <row r="32" spans="1:17" x14ac:dyDescent="0.35">
      <c r="A32" s="139"/>
      <c r="B32" s="32" t="s">
        <v>479</v>
      </c>
      <c r="C32" s="30" t="s">
        <v>494</v>
      </c>
      <c r="D32" s="30"/>
      <c r="E32" s="30"/>
      <c r="F32" s="30"/>
      <c r="G32" s="30"/>
      <c r="H32" s="30"/>
      <c r="I32" s="245"/>
      <c r="K32" s="136"/>
      <c r="L32" s="136"/>
      <c r="M32" s="136"/>
    </row>
    <row r="33" spans="1:17" x14ac:dyDescent="0.35">
      <c r="A33" s="139"/>
      <c r="B33" s="32" t="s">
        <v>491</v>
      </c>
      <c r="C33" s="30" t="s">
        <v>493</v>
      </c>
      <c r="D33" s="30"/>
      <c r="E33" s="30"/>
      <c r="F33" s="30"/>
      <c r="G33" s="30"/>
      <c r="H33" s="30"/>
      <c r="I33" s="245"/>
      <c r="K33" s="136"/>
      <c r="L33" s="2"/>
    </row>
    <row r="34" spans="1:17" x14ac:dyDescent="0.35">
      <c r="A34" s="139"/>
      <c r="B34" s="32" t="s">
        <v>492</v>
      </c>
      <c r="C34" s="30" t="s">
        <v>495</v>
      </c>
      <c r="D34" s="30"/>
      <c r="E34" s="30"/>
      <c r="F34" s="30"/>
      <c r="G34" s="30"/>
      <c r="H34" s="30"/>
      <c r="I34" s="246"/>
      <c r="J34" s="243"/>
      <c r="K34" s="243"/>
      <c r="L34" s="243"/>
      <c r="M34" s="243"/>
      <c r="N34" s="243"/>
      <c r="O34" s="243"/>
      <c r="P34" s="244"/>
      <c r="Q34" s="244"/>
    </row>
    <row r="35" spans="1:17" x14ac:dyDescent="0.35">
      <c r="A35" s="139"/>
      <c r="B35" s="218" t="s">
        <v>374</v>
      </c>
      <c r="K35" s="136"/>
      <c r="L35" s="136"/>
    </row>
    <row r="36" spans="1:17" x14ac:dyDescent="0.35">
      <c r="A36" s="139"/>
      <c r="B36" s="32" t="s">
        <v>25</v>
      </c>
      <c r="C36" s="30" t="s">
        <v>482</v>
      </c>
      <c r="D36" s="30"/>
      <c r="E36" s="30"/>
      <c r="F36" s="30"/>
      <c r="G36" s="30"/>
      <c r="H36" s="30"/>
      <c r="I36" s="232">
        <v>45047</v>
      </c>
      <c r="K36" s="136"/>
    </row>
    <row r="37" spans="1:17" x14ac:dyDescent="0.35">
      <c r="A37" s="139"/>
      <c r="B37" s="32" t="s">
        <v>26</v>
      </c>
      <c r="C37" s="30" t="s">
        <v>483</v>
      </c>
      <c r="D37" s="30"/>
      <c r="E37" s="30"/>
      <c r="F37" s="30"/>
      <c r="G37" s="30"/>
      <c r="H37" s="30"/>
      <c r="I37" s="232">
        <v>45199</v>
      </c>
      <c r="K37" s="136"/>
    </row>
    <row r="38" spans="1:17" x14ac:dyDescent="0.35">
      <c r="A38" s="139"/>
      <c r="B38" s="218" t="s">
        <v>27</v>
      </c>
      <c r="C38" s="139"/>
      <c r="D38" s="139"/>
      <c r="E38" s="139"/>
      <c r="F38" s="139"/>
      <c r="G38" s="139"/>
      <c r="H38" s="139"/>
      <c r="I38" s="2"/>
      <c r="K38" s="136"/>
    </row>
    <row r="39" spans="1:17" x14ac:dyDescent="0.35">
      <c r="A39" s="139"/>
      <c r="B39" s="32" t="s">
        <v>28</v>
      </c>
      <c r="C39" s="30" t="s">
        <v>29</v>
      </c>
      <c r="D39" s="30"/>
      <c r="E39" s="30"/>
      <c r="F39" s="30"/>
      <c r="G39" s="30"/>
      <c r="H39" s="30"/>
      <c r="I39" s="221">
        <v>1</v>
      </c>
      <c r="K39" s="136" t="s">
        <v>480</v>
      </c>
    </row>
    <row r="40" spans="1:17" x14ac:dyDescent="0.35">
      <c r="A40" s="139"/>
      <c r="B40" s="32" t="s">
        <v>30</v>
      </c>
      <c r="C40" s="30" t="s">
        <v>31</v>
      </c>
      <c r="D40" s="30"/>
      <c r="E40" s="30"/>
      <c r="F40" s="30"/>
      <c r="G40" s="30"/>
      <c r="H40" s="30"/>
      <c r="I40" s="221">
        <v>7</v>
      </c>
      <c r="K40" s="136" t="s">
        <v>481</v>
      </c>
    </row>
    <row r="41" spans="1:17" x14ac:dyDescent="0.35">
      <c r="A41" s="139"/>
      <c r="B41" s="218" t="s">
        <v>371</v>
      </c>
      <c r="C41" s="139"/>
      <c r="D41" s="139"/>
      <c r="E41" s="139"/>
      <c r="F41" s="139"/>
      <c r="G41" s="139"/>
      <c r="H41" s="139"/>
      <c r="I41" s="2"/>
    </row>
    <row r="42" spans="1:17" x14ac:dyDescent="0.35">
      <c r="A42" s="139"/>
      <c r="B42" s="49" t="s">
        <v>32</v>
      </c>
      <c r="C42" s="30" t="s">
        <v>509</v>
      </c>
      <c r="D42" s="30"/>
      <c r="E42" s="30"/>
      <c r="F42" s="30"/>
      <c r="G42" s="30"/>
      <c r="H42" s="30"/>
      <c r="I42" s="245" t="s">
        <v>33</v>
      </c>
      <c r="J42" s="244"/>
      <c r="K42" s="245"/>
      <c r="L42" s="243"/>
      <c r="M42" s="243"/>
      <c r="N42" s="243"/>
      <c r="O42" s="243"/>
      <c r="P42" s="244"/>
      <c r="Q42" s="244"/>
    </row>
    <row r="43" spans="1:17" x14ac:dyDescent="0.35">
      <c r="A43" s="139"/>
      <c r="B43" s="213" t="s">
        <v>34</v>
      </c>
      <c r="C43" s="30" t="s">
        <v>509</v>
      </c>
      <c r="D43" s="30"/>
      <c r="E43" s="30"/>
      <c r="F43" s="30"/>
      <c r="G43" s="30"/>
      <c r="H43" s="30"/>
      <c r="I43" s="245" t="s">
        <v>35</v>
      </c>
      <c r="J43" s="244"/>
      <c r="K43" s="245"/>
      <c r="L43" s="243"/>
      <c r="M43" s="243"/>
      <c r="N43" s="243"/>
      <c r="O43" s="243"/>
      <c r="P43" s="244"/>
      <c r="Q43" s="244"/>
    </row>
    <row r="44" spans="1:17" x14ac:dyDescent="0.35">
      <c r="A44" s="139"/>
      <c r="B44" s="50" t="s">
        <v>36</v>
      </c>
      <c r="C44" s="30" t="s">
        <v>509</v>
      </c>
      <c r="D44" s="30"/>
      <c r="E44" s="30"/>
      <c r="F44" s="30"/>
      <c r="G44" s="30"/>
      <c r="H44" s="30"/>
      <c r="I44" s="245" t="s">
        <v>37</v>
      </c>
      <c r="J44" s="244"/>
      <c r="K44" s="245"/>
      <c r="L44" s="243"/>
      <c r="M44" s="243"/>
      <c r="N44" s="243"/>
      <c r="O44" s="243"/>
      <c r="P44" s="244"/>
      <c r="Q44" s="244"/>
    </row>
    <row r="45" spans="1:17" x14ac:dyDescent="0.35">
      <c r="A45" s="139"/>
      <c r="B45" s="51" t="s">
        <v>38</v>
      </c>
      <c r="C45" s="30" t="s">
        <v>509</v>
      </c>
      <c r="D45" s="30"/>
      <c r="E45" s="30"/>
      <c r="F45" s="30"/>
      <c r="G45" s="30"/>
      <c r="H45" s="30"/>
      <c r="I45" s="245" t="s">
        <v>39</v>
      </c>
      <c r="J45" s="244"/>
      <c r="K45" s="244"/>
      <c r="L45" s="244"/>
      <c r="M45" s="243"/>
      <c r="N45" s="243"/>
      <c r="O45" s="243"/>
      <c r="P45" s="244"/>
      <c r="Q45" s="244"/>
    </row>
    <row r="46" spans="1:17" x14ac:dyDescent="0.35">
      <c r="A46" s="139"/>
      <c r="B46" s="218" t="s">
        <v>370</v>
      </c>
      <c r="C46" s="139"/>
      <c r="D46" s="139"/>
      <c r="E46" s="139"/>
      <c r="F46" s="139"/>
      <c r="G46" s="139"/>
      <c r="H46" s="139"/>
    </row>
    <row r="47" spans="1:17" x14ac:dyDescent="0.35">
      <c r="A47" s="139"/>
      <c r="B47" s="46" t="s">
        <v>122</v>
      </c>
      <c r="C47" s="262" t="s">
        <v>369</v>
      </c>
      <c r="D47" s="263"/>
      <c r="E47" s="263"/>
      <c r="F47" s="263"/>
      <c r="G47" s="263"/>
      <c r="H47" s="263"/>
      <c r="I47" s="223">
        <v>0.18</v>
      </c>
      <c r="K47" s="136" t="s">
        <v>484</v>
      </c>
    </row>
    <row r="48" spans="1:17" x14ac:dyDescent="0.35">
      <c r="A48" s="139"/>
      <c r="B48" s="79" t="s">
        <v>119</v>
      </c>
      <c r="C48" s="262" t="s">
        <v>379</v>
      </c>
      <c r="D48" s="263"/>
      <c r="E48" s="263"/>
      <c r="F48" s="263"/>
      <c r="G48" s="263"/>
      <c r="H48" s="263"/>
      <c r="I48" s="223">
        <v>0.02</v>
      </c>
      <c r="K48" s="136" t="s">
        <v>485</v>
      </c>
    </row>
    <row r="49" spans="1:11" x14ac:dyDescent="0.35">
      <c r="A49" s="139"/>
      <c r="B49" s="48" t="s">
        <v>364</v>
      </c>
      <c r="C49" s="262" t="s">
        <v>380</v>
      </c>
      <c r="D49" s="263"/>
      <c r="E49" s="263"/>
      <c r="F49" s="263"/>
      <c r="G49" s="263"/>
      <c r="H49" s="263"/>
      <c r="I49" s="223">
        <v>7.0000000000000007E-2</v>
      </c>
      <c r="K49" s="136" t="s">
        <v>486</v>
      </c>
    </row>
    <row r="50" spans="1:11" x14ac:dyDescent="0.35">
      <c r="A50" s="139"/>
      <c r="B50" s="218" t="s">
        <v>372</v>
      </c>
      <c r="C50" s="139"/>
      <c r="D50" s="139"/>
      <c r="E50" s="139"/>
      <c r="F50" s="139"/>
      <c r="G50" s="139"/>
      <c r="H50" s="139"/>
      <c r="K50" s="136"/>
    </row>
    <row r="51" spans="1:11" ht="15.5" customHeight="1" x14ac:dyDescent="0.35">
      <c r="A51" s="139"/>
      <c r="B51" s="46" t="s">
        <v>123</v>
      </c>
      <c r="C51" s="262" t="s">
        <v>367</v>
      </c>
      <c r="D51" s="263"/>
      <c r="E51" s="263"/>
      <c r="F51" s="263"/>
      <c r="G51" s="263"/>
      <c r="H51" s="263"/>
      <c r="I51" s="224">
        <v>3</v>
      </c>
      <c r="K51" s="136" t="s">
        <v>383</v>
      </c>
    </row>
    <row r="52" spans="1:11" ht="15.5" customHeight="1" x14ac:dyDescent="0.35">
      <c r="A52" s="139"/>
      <c r="B52" s="79" t="s">
        <v>120</v>
      </c>
      <c r="C52" s="262" t="s">
        <v>367</v>
      </c>
      <c r="D52" s="263"/>
      <c r="E52" s="263"/>
      <c r="F52" s="263"/>
      <c r="G52" s="263"/>
      <c r="H52" s="263"/>
      <c r="I52" s="224">
        <v>3</v>
      </c>
      <c r="K52" s="136" t="s">
        <v>382</v>
      </c>
    </row>
    <row r="53" spans="1:11" ht="15.5" customHeight="1" x14ac:dyDescent="0.35">
      <c r="A53" s="139"/>
      <c r="B53" s="47" t="s">
        <v>375</v>
      </c>
      <c r="C53" s="262" t="s">
        <v>126</v>
      </c>
      <c r="D53" s="263"/>
      <c r="E53" s="263"/>
      <c r="F53" s="263"/>
      <c r="G53" s="263"/>
      <c r="H53" s="263"/>
      <c r="I53" s="224">
        <v>0</v>
      </c>
      <c r="K53" s="136" t="s">
        <v>387</v>
      </c>
    </row>
    <row r="54" spans="1:11" ht="15.5" customHeight="1" x14ac:dyDescent="0.35">
      <c r="A54" s="139"/>
      <c r="B54" s="48" t="s">
        <v>365</v>
      </c>
      <c r="C54" s="262" t="s">
        <v>386</v>
      </c>
      <c r="D54" s="263"/>
      <c r="E54" s="263"/>
      <c r="F54" s="263"/>
      <c r="G54" s="263"/>
      <c r="H54" s="263"/>
      <c r="I54" s="224">
        <v>0</v>
      </c>
      <c r="K54" s="136" t="s">
        <v>384</v>
      </c>
    </row>
    <row r="55" spans="1:11" ht="15.5" customHeight="1" x14ac:dyDescent="0.35">
      <c r="A55" s="139"/>
      <c r="B55" s="218" t="s">
        <v>373</v>
      </c>
      <c r="C55" s="139"/>
      <c r="D55" s="139"/>
      <c r="E55" s="139"/>
      <c r="F55" s="139"/>
      <c r="G55" s="139"/>
      <c r="H55" s="139"/>
      <c r="K55" s="136"/>
    </row>
    <row r="56" spans="1:11" ht="15.5" customHeight="1" x14ac:dyDescent="0.35">
      <c r="A56" s="139"/>
      <c r="B56" s="46" t="s">
        <v>124</v>
      </c>
      <c r="C56" s="262" t="s">
        <v>368</v>
      </c>
      <c r="D56" s="263"/>
      <c r="E56" s="263"/>
      <c r="F56" s="263"/>
      <c r="G56" s="263"/>
      <c r="H56" s="263"/>
      <c r="I56" s="225">
        <v>0.75</v>
      </c>
      <c r="K56" s="136" t="s">
        <v>487</v>
      </c>
    </row>
    <row r="57" spans="1:11" ht="16" customHeight="1" x14ac:dyDescent="0.35">
      <c r="A57" s="139"/>
      <c r="B57" s="79" t="s">
        <v>376</v>
      </c>
      <c r="C57" s="262" t="s">
        <v>368</v>
      </c>
      <c r="D57" s="263"/>
      <c r="E57" s="263"/>
      <c r="F57" s="263"/>
      <c r="G57" s="263"/>
      <c r="H57" s="263"/>
      <c r="I57" s="225">
        <v>0.75</v>
      </c>
      <c r="K57" s="136" t="s">
        <v>487</v>
      </c>
    </row>
    <row r="58" spans="1:11" ht="16" customHeight="1" x14ac:dyDescent="0.35">
      <c r="A58" s="139"/>
      <c r="B58" s="47" t="s">
        <v>377</v>
      </c>
      <c r="C58" s="262" t="s">
        <v>368</v>
      </c>
      <c r="D58" s="263"/>
      <c r="E58" s="263"/>
      <c r="F58" s="263"/>
      <c r="G58" s="263"/>
      <c r="H58" s="263"/>
      <c r="I58" s="225">
        <v>0.75</v>
      </c>
      <c r="K58" s="136" t="s">
        <v>487</v>
      </c>
    </row>
    <row r="59" spans="1:11" ht="15.5" customHeight="1" x14ac:dyDescent="0.35">
      <c r="A59" s="139"/>
      <c r="B59" s="48" t="s">
        <v>378</v>
      </c>
      <c r="C59" s="262" t="s">
        <v>368</v>
      </c>
      <c r="D59" s="263"/>
      <c r="E59" s="263"/>
      <c r="F59" s="263"/>
      <c r="G59" s="263"/>
      <c r="H59" s="263"/>
      <c r="I59" s="225">
        <v>0.75</v>
      </c>
      <c r="K59" s="136" t="s">
        <v>487</v>
      </c>
    </row>
    <row r="60" spans="1:11" x14ac:dyDescent="0.35">
      <c r="A60" s="139"/>
      <c r="B60" s="139"/>
      <c r="C60" s="139"/>
      <c r="D60" s="139"/>
      <c r="E60" s="139"/>
      <c r="F60" s="139"/>
      <c r="G60" s="139"/>
      <c r="H60" s="139"/>
      <c r="I60" s="139"/>
    </row>
    <row r="61" spans="1:11" x14ac:dyDescent="0.35">
      <c r="K61" s="136"/>
    </row>
    <row r="63" spans="1:11" x14ac:dyDescent="0.35">
      <c r="K63" s="136"/>
    </row>
    <row r="64" spans="1:11" x14ac:dyDescent="0.35">
      <c r="K64" s="136"/>
    </row>
  </sheetData>
  <mergeCells count="11">
    <mergeCell ref="C47:H47"/>
    <mergeCell ref="C51:H51"/>
    <mergeCell ref="C56:H56"/>
    <mergeCell ref="C48:H48"/>
    <mergeCell ref="C52:H52"/>
    <mergeCell ref="C53:H53"/>
    <mergeCell ref="C58:H58"/>
    <mergeCell ref="C59:H59"/>
    <mergeCell ref="C49:H49"/>
    <mergeCell ref="C54:H54"/>
    <mergeCell ref="C57:H5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31"/>
  <sheetViews>
    <sheetView showGridLines="0" topLeftCell="A22" zoomScale="85" zoomScaleNormal="85" zoomScalePageLayoutView="80" workbookViewId="0">
      <selection activeCell="E78" sqref="E78"/>
    </sheetView>
  </sheetViews>
  <sheetFormatPr defaultColWidth="7.08203125" defaultRowHeight="13" x14ac:dyDescent="0.3"/>
  <cols>
    <col min="1" max="1" width="1.33203125" style="2" customWidth="1"/>
    <col min="2"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2:74" s="18" customFormat="1" x14ac:dyDescent="0.3">
      <c r="C1" s="18" t="s">
        <v>0</v>
      </c>
      <c r="D1" s="18" t="s">
        <v>0</v>
      </c>
      <c r="K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x14ac:dyDescent="0.3">
      <c r="B2" s="2" t="s">
        <v>6</v>
      </c>
    </row>
    <row r="6" spans="2:74" x14ac:dyDescent="0.3">
      <c r="C6" s="136"/>
      <c r="D6" s="136"/>
      <c r="E6" s="136"/>
      <c r="F6" s="136"/>
      <c r="G6" s="136"/>
    </row>
    <row r="12" spans="2:74" x14ac:dyDescent="0.3">
      <c r="B12" s="2" t="s">
        <v>7</v>
      </c>
    </row>
    <row r="13" spans="2:74" x14ac:dyDescent="0.3">
      <c r="B13" s="2" t="s">
        <v>8</v>
      </c>
    </row>
    <row r="14" spans="2:74" x14ac:dyDescent="0.3">
      <c r="B14" s="2" t="s">
        <v>9</v>
      </c>
    </row>
    <row r="15" spans="2:74" x14ac:dyDescent="0.3">
      <c r="B15" s="2" t="s">
        <v>10</v>
      </c>
    </row>
    <row r="16" spans="2:74" x14ac:dyDescent="0.3">
      <c r="B16" s="2" t="s">
        <v>11</v>
      </c>
    </row>
    <row r="17" spans="2:15" x14ac:dyDescent="0.3">
      <c r="B17" s="2" t="s">
        <v>12</v>
      </c>
      <c r="F17" s="2" t="s">
        <v>345</v>
      </c>
    </row>
    <row r="18" spans="2:15" x14ac:dyDescent="0.3">
      <c r="B18" s="2" t="s">
        <v>13</v>
      </c>
    </row>
    <row r="19" spans="2:15" ht="12" customHeight="1" x14ac:dyDescent="0.3">
      <c r="B19" s="2" t="s">
        <v>14</v>
      </c>
    </row>
    <row r="20" spans="2:15" ht="12" customHeight="1" x14ac:dyDescent="0.3">
      <c r="B20" s="2" t="s">
        <v>313</v>
      </c>
    </row>
    <row r="21" spans="2:15" ht="12" customHeight="1" x14ac:dyDescent="0.3">
      <c r="B21" s="2" t="s">
        <v>15</v>
      </c>
      <c r="D21" s="136"/>
      <c r="E21" s="136"/>
      <c r="F21" s="136"/>
      <c r="G21" s="136"/>
    </row>
    <row r="22" spans="2:15" ht="12" customHeight="1" x14ac:dyDescent="0.3">
      <c r="B22" s="2" t="s">
        <v>16</v>
      </c>
    </row>
    <row r="24" spans="2:15" ht="24.75" customHeight="1" x14ac:dyDescent="0.5">
      <c r="B24" s="7" t="s">
        <v>17</v>
      </c>
      <c r="E24" s="3"/>
      <c r="F24" s="3"/>
      <c r="G24" s="3"/>
    </row>
    <row r="25" spans="2:15" ht="16" customHeight="1" x14ac:dyDescent="0.3">
      <c r="B25" s="2" t="s">
        <v>18</v>
      </c>
    </row>
    <row r="26" spans="2:15" ht="16" customHeight="1" x14ac:dyDescent="0.3">
      <c r="E26" s="3"/>
      <c r="F26" s="3"/>
      <c r="G26" s="3"/>
    </row>
    <row r="27" spans="2:15" ht="16" customHeight="1" x14ac:dyDescent="0.3">
      <c r="B27" s="32" t="s">
        <v>19</v>
      </c>
      <c r="C27" s="30"/>
      <c r="D27" s="30"/>
      <c r="E27" s="30"/>
      <c r="F27" s="30"/>
      <c r="G27" s="30"/>
      <c r="H27" s="30"/>
      <c r="I27" s="30"/>
      <c r="J27" s="30"/>
      <c r="K27" s="30"/>
      <c r="L27" s="30"/>
      <c r="M27" s="30"/>
      <c r="N27" s="30"/>
      <c r="O27" s="30" t="str">
        <f>Instructions!I27</f>
        <v>Afghanistan</v>
      </c>
    </row>
    <row r="28" spans="2:15" ht="17.149999999999999" customHeight="1" x14ac:dyDescent="0.3">
      <c r="B28" s="32" t="s">
        <v>21</v>
      </c>
      <c r="C28" s="30"/>
      <c r="D28" s="30"/>
      <c r="E28" s="30"/>
      <c r="F28" s="30"/>
      <c r="G28" s="30"/>
      <c r="H28" s="30"/>
      <c r="I28" s="30"/>
      <c r="J28" s="30"/>
      <c r="K28" s="30"/>
      <c r="L28" s="30"/>
      <c r="M28" s="30"/>
      <c r="N28" s="30"/>
      <c r="O28" s="30">
        <f>Instructions!I28</f>
        <v>2024</v>
      </c>
    </row>
    <row r="29" spans="2:15" ht="17.149999999999999" customHeight="1" x14ac:dyDescent="0.3">
      <c r="B29" s="32" t="s">
        <v>22</v>
      </c>
      <c r="C29" s="30"/>
      <c r="D29" s="30"/>
      <c r="E29" s="30"/>
      <c r="F29" s="30"/>
      <c r="G29" s="30"/>
      <c r="H29" s="30"/>
      <c r="I29" s="30"/>
      <c r="J29" s="30"/>
      <c r="K29" s="30"/>
      <c r="L29" s="30"/>
      <c r="M29" s="30"/>
      <c r="N29" s="30"/>
      <c r="O29" s="30" t="str">
        <f>Instructions!I29</f>
        <v>SMART 2023</v>
      </c>
    </row>
    <row r="30" spans="2:15" ht="17.149999999999999" customHeight="1" x14ac:dyDescent="0.3">
      <c r="B30" s="32" t="s">
        <v>25</v>
      </c>
      <c r="C30" s="30"/>
      <c r="D30" s="30"/>
      <c r="E30" s="30"/>
      <c r="F30" s="30"/>
      <c r="G30" s="30"/>
      <c r="H30" s="30"/>
      <c r="I30" s="30"/>
      <c r="J30" s="30"/>
      <c r="K30" s="30"/>
      <c r="L30" s="30"/>
      <c r="M30" s="30"/>
      <c r="N30" s="30"/>
      <c r="O30" s="219">
        <f>Instructions!I36</f>
        <v>45047</v>
      </c>
    </row>
    <row r="31" spans="2:15" ht="17.149999999999999" customHeight="1" x14ac:dyDescent="0.3">
      <c r="B31" s="32" t="s">
        <v>26</v>
      </c>
      <c r="C31" s="30"/>
      <c r="D31" s="30"/>
      <c r="E31" s="30"/>
      <c r="F31" s="30"/>
      <c r="G31" s="30"/>
      <c r="H31" s="30"/>
      <c r="I31" s="30"/>
      <c r="J31" s="30"/>
      <c r="K31" s="30"/>
      <c r="L31" s="30"/>
      <c r="M31" s="30"/>
      <c r="N31" s="30"/>
      <c r="O31" s="219">
        <f>Instructions!I37</f>
        <v>45199</v>
      </c>
    </row>
    <row r="32" spans="2:15" ht="17.149999999999999" customHeight="1" x14ac:dyDescent="0.3">
      <c r="B32" s="32"/>
      <c r="C32" s="30"/>
      <c r="D32" s="30"/>
      <c r="E32" s="30"/>
      <c r="F32" s="30"/>
      <c r="G32" s="30"/>
      <c r="H32" s="30"/>
      <c r="I32" s="30"/>
      <c r="J32" s="30"/>
      <c r="K32" s="30"/>
      <c r="L32" s="30"/>
      <c r="M32" s="30"/>
      <c r="N32" s="30"/>
      <c r="O32" s="30" t="str">
        <f>IF(Calculations!Q115&lt;0,"Error", "")</f>
        <v/>
      </c>
    </row>
    <row r="33" spans="1:31" ht="17.149999999999999" customHeight="1" x14ac:dyDescent="0.3">
      <c r="B33" s="32" t="s">
        <v>27</v>
      </c>
      <c r="C33" s="30"/>
      <c r="D33" s="30"/>
      <c r="E33" s="30"/>
      <c r="F33" s="30"/>
      <c r="G33" s="30"/>
      <c r="H33" s="30"/>
      <c r="I33" s="30"/>
      <c r="J33" s="30"/>
      <c r="K33" s="30"/>
      <c r="L33" s="30"/>
      <c r="M33" s="30"/>
      <c r="N33" s="30"/>
      <c r="O33" s="30"/>
    </row>
    <row r="34" spans="1:31" ht="17.149999999999999" customHeight="1" x14ac:dyDescent="0.3">
      <c r="B34" s="32" t="s">
        <v>28</v>
      </c>
      <c r="C34" s="30"/>
      <c r="D34" s="30"/>
      <c r="E34" s="30"/>
      <c r="F34" s="30"/>
      <c r="G34" s="30"/>
      <c r="H34" s="30"/>
      <c r="I34" s="30"/>
      <c r="J34" s="30"/>
      <c r="K34" s="30"/>
      <c r="L34" s="30"/>
      <c r="M34" s="30"/>
      <c r="N34" s="30"/>
      <c r="O34" s="30">
        <f>Instructions!I39</f>
        <v>1</v>
      </c>
    </row>
    <row r="35" spans="1:31" ht="17.149999999999999" customHeight="1" x14ac:dyDescent="0.3">
      <c r="B35" s="32" t="s">
        <v>30</v>
      </c>
      <c r="C35" s="30"/>
      <c r="D35" s="30"/>
      <c r="E35" s="30"/>
      <c r="F35" s="30"/>
      <c r="G35" s="30"/>
      <c r="H35" s="30"/>
      <c r="I35" s="30"/>
      <c r="J35" s="30"/>
      <c r="K35" s="30"/>
      <c r="L35" s="30"/>
      <c r="M35" s="30"/>
      <c r="N35" s="30"/>
      <c r="O35" s="234">
        <f>Calculations!Q118</f>
        <v>45474</v>
      </c>
      <c r="P35" s="3"/>
      <c r="Q35" s="3"/>
      <c r="R35" s="3"/>
      <c r="S35" s="3"/>
      <c r="T35" s="3"/>
      <c r="U35" s="3"/>
      <c r="V35" s="3"/>
      <c r="W35" s="3"/>
      <c r="X35" s="3"/>
      <c r="Y35" s="3"/>
      <c r="Z35" s="3"/>
      <c r="AA35" s="3"/>
      <c r="AB35" s="3"/>
      <c r="AC35" s="3"/>
      <c r="AD35" s="3"/>
      <c r="AE35" s="3"/>
    </row>
    <row r="36" spans="1:31" x14ac:dyDescent="0.3">
      <c r="P36" s="3"/>
      <c r="Q36" s="3"/>
      <c r="R36" s="3"/>
      <c r="S36" s="3"/>
      <c r="T36" s="3"/>
      <c r="U36" s="3"/>
      <c r="V36" s="3"/>
      <c r="W36" s="3"/>
      <c r="X36" s="3"/>
      <c r="Y36" s="3"/>
      <c r="Z36" s="3"/>
      <c r="AA36" s="3"/>
      <c r="AB36" s="3"/>
      <c r="AC36" s="3"/>
      <c r="AD36" s="3"/>
      <c r="AE36" s="3"/>
    </row>
    <row r="37" spans="1:31" x14ac:dyDescent="0.3">
      <c r="K37" s="3"/>
      <c r="L37" s="3"/>
      <c r="M37" s="3"/>
      <c r="N37" s="3"/>
      <c r="O37" s="3"/>
      <c r="P37" s="3"/>
      <c r="Q37" s="3"/>
      <c r="R37" s="3"/>
      <c r="S37" s="3"/>
      <c r="T37" s="3"/>
      <c r="U37" s="3"/>
      <c r="V37" s="3"/>
      <c r="W37" s="3"/>
      <c r="X37" s="3"/>
      <c r="Y37" s="3"/>
      <c r="Z37" s="3"/>
      <c r="AA37" s="3"/>
      <c r="AB37" s="3"/>
      <c r="AC37" s="3"/>
      <c r="AD37" s="3"/>
      <c r="AE37" s="3"/>
    </row>
    <row r="38" spans="1:31" x14ac:dyDescent="0.3">
      <c r="B38" s="226" t="s">
        <v>32</v>
      </c>
      <c r="C38" s="227"/>
      <c r="D38" s="227"/>
      <c r="E38" s="227"/>
      <c r="F38" s="227"/>
      <c r="G38" s="227"/>
      <c r="H38" s="30"/>
      <c r="I38" s="30"/>
      <c r="J38" s="30"/>
      <c r="K38" s="30"/>
      <c r="L38" s="30"/>
      <c r="M38" s="30"/>
      <c r="N38" s="30"/>
      <c r="O38" s="220" t="s">
        <v>33</v>
      </c>
      <c r="P38" s="3"/>
      <c r="Q38" s="3"/>
      <c r="R38" s="3"/>
      <c r="S38" s="3"/>
      <c r="T38" s="3"/>
      <c r="U38" s="3"/>
      <c r="V38" s="3"/>
      <c r="W38" s="3"/>
      <c r="X38" s="3"/>
      <c r="Y38" s="3"/>
      <c r="Z38" s="3"/>
      <c r="AA38" s="3"/>
      <c r="AB38" s="3"/>
      <c r="AC38" s="3"/>
      <c r="AD38" s="3"/>
      <c r="AE38" s="3"/>
    </row>
    <row r="39" spans="1:31" x14ac:dyDescent="0.3">
      <c r="B39" s="228" t="s">
        <v>34</v>
      </c>
      <c r="C39" s="229"/>
      <c r="D39" s="229"/>
      <c r="E39" s="229"/>
      <c r="F39" s="229"/>
      <c r="G39" s="229"/>
      <c r="H39" s="30"/>
      <c r="I39" s="30"/>
      <c r="J39" s="30"/>
      <c r="K39" s="30"/>
      <c r="L39" s="30"/>
      <c r="M39" s="30"/>
      <c r="N39" s="30"/>
      <c r="O39" s="220" t="s">
        <v>35</v>
      </c>
      <c r="P39" s="3"/>
      <c r="Q39" s="3"/>
      <c r="R39" s="3"/>
      <c r="S39" s="3"/>
      <c r="T39" s="3"/>
      <c r="U39" s="3"/>
      <c r="V39" s="3"/>
      <c r="W39" s="3"/>
      <c r="X39" s="3"/>
      <c r="Y39" s="3"/>
      <c r="Z39" s="3"/>
      <c r="AA39" s="3"/>
      <c r="AB39" s="3"/>
      <c r="AC39" s="3"/>
      <c r="AD39" s="3"/>
      <c r="AE39" s="3"/>
    </row>
    <row r="40" spans="1:31" x14ac:dyDescent="0.3">
      <c r="B40" s="230" t="s">
        <v>36</v>
      </c>
      <c r="C40" s="231"/>
      <c r="D40" s="231"/>
      <c r="E40" s="231"/>
      <c r="F40" s="231"/>
      <c r="G40" s="231"/>
      <c r="H40" s="30"/>
      <c r="I40" s="30"/>
      <c r="J40" s="30"/>
      <c r="K40" s="30"/>
      <c r="L40" s="30"/>
      <c r="M40" s="30"/>
      <c r="N40" s="30"/>
      <c r="O40" s="220" t="s">
        <v>37</v>
      </c>
    </row>
    <row r="41" spans="1:31" ht="16" customHeight="1" x14ac:dyDescent="0.3">
      <c r="B41" s="264" t="s">
        <v>38</v>
      </c>
      <c r="C41" s="264"/>
      <c r="D41" s="264"/>
      <c r="E41" s="264"/>
      <c r="F41" s="264"/>
      <c r="G41" s="264"/>
      <c r="H41" s="30"/>
      <c r="I41" s="30"/>
      <c r="J41" s="30"/>
      <c r="K41" s="30"/>
      <c r="L41" s="30"/>
      <c r="M41" s="30"/>
      <c r="N41" s="30"/>
      <c r="O41" s="220" t="s">
        <v>39</v>
      </c>
      <c r="AD41" s="3"/>
    </row>
    <row r="42" spans="1:31" ht="16" customHeight="1" x14ac:dyDescent="0.3">
      <c r="E42" s="3"/>
      <c r="F42" s="3"/>
      <c r="G42" s="3"/>
      <c r="K42" s="3"/>
      <c r="L42" s="3"/>
      <c r="M42" s="3"/>
      <c r="N42" s="3"/>
      <c r="O42" s="3"/>
      <c r="AD42" s="3"/>
    </row>
    <row r="43" spans="1:31" ht="72" x14ac:dyDescent="0.35">
      <c r="B43" s="119" t="s">
        <v>40</v>
      </c>
      <c r="C43" s="119" t="s">
        <v>41</v>
      </c>
      <c r="D43" s="119" t="s">
        <v>42</v>
      </c>
      <c r="E43" s="120"/>
      <c r="F43" s="120"/>
      <c r="G43" s="120"/>
      <c r="H43" s="120"/>
      <c r="I43" s="120"/>
      <c r="J43" s="120"/>
      <c r="K43" s="120"/>
      <c r="L43" s="120"/>
      <c r="M43" s="120"/>
      <c r="N43" s="120"/>
      <c r="O43" s="120"/>
      <c r="P43" s="3"/>
      <c r="AD43" s="11"/>
      <c r="AE43" s="3"/>
    </row>
    <row r="44" spans="1:31" ht="52.5" customHeight="1" x14ac:dyDescent="0.35">
      <c r="B44" s="126" t="s">
        <v>43</v>
      </c>
      <c r="C44" s="126" t="s">
        <v>44</v>
      </c>
      <c r="D44" s="127" t="s">
        <v>45</v>
      </c>
      <c r="E44" s="121" t="s">
        <v>337</v>
      </c>
      <c r="F44" s="121" t="s">
        <v>338</v>
      </c>
      <c r="G44" s="121" t="s">
        <v>339</v>
      </c>
      <c r="H44" s="123" t="s">
        <v>349</v>
      </c>
      <c r="I44" s="123" t="s">
        <v>343</v>
      </c>
      <c r="J44" s="123" t="s">
        <v>344</v>
      </c>
      <c r="K44" s="124" t="s">
        <v>350</v>
      </c>
      <c r="L44" s="124" t="s">
        <v>351</v>
      </c>
      <c r="M44" s="124" t="s">
        <v>352</v>
      </c>
      <c r="N44" s="124" t="s">
        <v>353</v>
      </c>
      <c r="O44" s="125" t="s">
        <v>49</v>
      </c>
      <c r="P44" s="3"/>
      <c r="AD44" s="11"/>
      <c r="AE44" s="3"/>
    </row>
    <row r="45" spans="1:31" ht="15.5" x14ac:dyDescent="0.35">
      <c r="B45" s="257" t="s">
        <v>20</v>
      </c>
      <c r="C45" s="257"/>
      <c r="D45" s="257">
        <v>42239854</v>
      </c>
      <c r="E45" s="257"/>
      <c r="F45" s="260">
        <v>9.9847438195443894E-2</v>
      </c>
      <c r="G45" s="257"/>
      <c r="H45" s="257"/>
      <c r="I45" s="260">
        <v>2.8655199999999999E-2</v>
      </c>
      <c r="J45" s="257"/>
      <c r="K45" s="260">
        <v>5.7938365292358497E-2</v>
      </c>
      <c r="L45" s="257"/>
      <c r="M45" s="257"/>
      <c r="N45" s="257"/>
      <c r="O45" s="260"/>
      <c r="Q45" s="3"/>
      <c r="R45" s="179" t="s">
        <v>50</v>
      </c>
      <c r="S45" s="33" t="s">
        <v>51</v>
      </c>
      <c r="T45" s="33" t="s">
        <v>52</v>
      </c>
      <c r="U45" s="33" t="s">
        <v>53</v>
      </c>
      <c r="V45" s="33" t="s">
        <v>54</v>
      </c>
      <c r="W45" s="33" t="s">
        <v>55</v>
      </c>
      <c r="X45" s="33" t="s">
        <v>56</v>
      </c>
      <c r="Y45" s="33" t="s">
        <v>57</v>
      </c>
      <c r="Z45" s="33" t="s">
        <v>58</v>
      </c>
      <c r="AA45" s="33" t="s">
        <v>59</v>
      </c>
      <c r="AB45" s="33" t="s">
        <v>60</v>
      </c>
      <c r="AC45" s="179" t="s">
        <v>61</v>
      </c>
      <c r="AD45" s="11"/>
      <c r="AE45" s="3"/>
    </row>
    <row r="46" spans="1:31" x14ac:dyDescent="0.3">
      <c r="B46" s="259"/>
      <c r="C46" s="259"/>
      <c r="D46" s="259"/>
      <c r="E46" s="259"/>
      <c r="F46" s="261"/>
      <c r="G46" s="259"/>
      <c r="H46" s="259"/>
      <c r="I46" s="261"/>
      <c r="J46" s="259"/>
      <c r="K46" s="261"/>
      <c r="L46" s="259"/>
      <c r="M46" s="259"/>
      <c r="N46" s="259"/>
      <c r="O46" s="261"/>
      <c r="Q46" s="178" t="s">
        <v>62</v>
      </c>
      <c r="R46" s="180"/>
      <c r="S46" s="35"/>
      <c r="T46" s="35"/>
      <c r="U46" s="35"/>
      <c r="V46" s="35"/>
      <c r="W46" s="35"/>
      <c r="X46" s="35"/>
      <c r="Y46" s="35"/>
      <c r="Z46" s="35"/>
      <c r="AA46" s="35"/>
      <c r="AB46" s="35"/>
      <c r="AC46" s="203"/>
      <c r="AD46" s="184" t="s">
        <v>323</v>
      </c>
      <c r="AE46" s="3"/>
    </row>
    <row r="47" spans="1:31" s="6" customFormat="1" ht="15.5" x14ac:dyDescent="0.35">
      <c r="A47" s="2"/>
      <c r="B47" s="257"/>
      <c r="C47" s="257" t="s">
        <v>65</v>
      </c>
      <c r="D47" s="257">
        <v>1463082.7019136867</v>
      </c>
      <c r="E47" s="257"/>
      <c r="F47" s="260">
        <v>9.3475173302648484E-2</v>
      </c>
      <c r="G47" s="257"/>
      <c r="H47" s="257"/>
      <c r="I47" s="260">
        <v>3.0055448454957098E-2</v>
      </c>
      <c r="J47" s="257"/>
      <c r="K47" s="260">
        <v>6.0584797579868913E-2</v>
      </c>
      <c r="L47" s="257"/>
      <c r="M47" s="257"/>
      <c r="N47" s="257"/>
      <c r="O47" s="260"/>
      <c r="P47" s="2"/>
      <c r="Q47" s="3"/>
      <c r="R47" s="36"/>
      <c r="S47" s="34"/>
      <c r="T47" s="34"/>
      <c r="U47" s="34"/>
      <c r="V47" s="34"/>
      <c r="W47" s="34"/>
      <c r="X47" s="34"/>
      <c r="Y47" s="34"/>
      <c r="AA47" s="34"/>
      <c r="AB47" s="34"/>
      <c r="AC47" s="34"/>
      <c r="AD47" s="202" t="s">
        <v>63</v>
      </c>
      <c r="AE47" s="11"/>
    </row>
    <row r="48" spans="1:31" s="6" customFormat="1" ht="15.5" x14ac:dyDescent="0.35">
      <c r="A48" s="2"/>
      <c r="B48" s="259"/>
      <c r="C48" s="259" t="s">
        <v>67</v>
      </c>
      <c r="D48" s="259">
        <v>841948.99675091763</v>
      </c>
      <c r="E48" s="259"/>
      <c r="F48" s="261">
        <v>0.13100000000000001</v>
      </c>
      <c r="G48" s="259"/>
      <c r="H48" s="259"/>
      <c r="I48" s="261">
        <v>0.03</v>
      </c>
      <c r="J48" s="259"/>
      <c r="K48" s="261">
        <v>6.0479999999999999E-2</v>
      </c>
      <c r="L48" s="259"/>
      <c r="M48" s="259"/>
      <c r="N48" s="259"/>
      <c r="O48" s="261"/>
      <c r="P48" s="3"/>
      <c r="Q48" s="3"/>
      <c r="R48" s="36"/>
      <c r="S48" s="34"/>
      <c r="T48" s="34"/>
      <c r="V48" s="34"/>
      <c r="W48" s="34"/>
      <c r="X48" s="34"/>
      <c r="Y48" s="34"/>
      <c r="Z48" s="34"/>
      <c r="AA48" s="34"/>
      <c r="AB48" s="34"/>
      <c r="AC48" s="34"/>
      <c r="AD48" s="185" t="s">
        <v>66</v>
      </c>
      <c r="AE48" s="11"/>
    </row>
    <row r="49" spans="1:99" s="6" customFormat="1" ht="15.5" x14ac:dyDescent="0.35">
      <c r="A49" s="2"/>
      <c r="B49" s="257"/>
      <c r="C49" s="257" t="s">
        <v>69</v>
      </c>
      <c r="D49" s="257">
        <v>1547964.7739801884</v>
      </c>
      <c r="E49" s="257"/>
      <c r="F49" s="260">
        <v>9.8414436446626882E-2</v>
      </c>
      <c r="G49" s="257"/>
      <c r="H49" s="257"/>
      <c r="I49" s="260">
        <v>2.547444241066605E-2</v>
      </c>
      <c r="J49" s="257"/>
      <c r="K49" s="260">
        <v>5.1926696156158837E-2</v>
      </c>
      <c r="L49" s="257"/>
      <c r="M49" s="257"/>
      <c r="N49" s="257"/>
      <c r="O49" s="260"/>
      <c r="P49" s="3"/>
      <c r="Q49" s="11"/>
      <c r="R49" s="36"/>
      <c r="S49" s="34"/>
      <c r="T49" s="34"/>
      <c r="U49" s="34"/>
      <c r="V49" s="34"/>
      <c r="W49" s="34"/>
      <c r="X49" s="34"/>
      <c r="Y49" s="34"/>
      <c r="Z49" s="34"/>
      <c r="AA49" s="34"/>
      <c r="AB49" s="34"/>
      <c r="AC49" s="34"/>
      <c r="AD49" s="186" t="s">
        <v>68</v>
      </c>
      <c r="AE49" s="11"/>
    </row>
    <row r="50" spans="1:99" s="6" customFormat="1" ht="15.5" x14ac:dyDescent="0.35">
      <c r="A50" s="2"/>
      <c r="B50" s="259"/>
      <c r="C50" s="259" t="s">
        <v>71</v>
      </c>
      <c r="D50" s="259">
        <v>2260448.1543004205</v>
      </c>
      <c r="E50" s="259"/>
      <c r="F50" s="261">
        <v>5.651194319090929E-2</v>
      </c>
      <c r="G50" s="259"/>
      <c r="H50" s="259"/>
      <c r="I50" s="261">
        <v>1.1977086325459676E-2</v>
      </c>
      <c r="J50" s="259"/>
      <c r="K50" s="261">
        <v>2.6416693155118787E-2</v>
      </c>
      <c r="L50" s="259"/>
      <c r="M50" s="259"/>
      <c r="N50" s="259"/>
      <c r="O50" s="261"/>
      <c r="P50" s="11"/>
      <c r="Q50" s="11"/>
      <c r="R50" s="36"/>
      <c r="S50" s="34"/>
      <c r="T50" s="34"/>
      <c r="U50" s="34"/>
      <c r="V50" s="34"/>
      <c r="W50" s="34"/>
      <c r="X50" s="34"/>
      <c r="Y50" s="34"/>
      <c r="Z50" s="34"/>
      <c r="AA50" s="34"/>
      <c r="AB50" s="34"/>
      <c r="AC50" s="34"/>
      <c r="AD50" s="187" t="s">
        <v>70</v>
      </c>
      <c r="AE50" s="11"/>
    </row>
    <row r="51" spans="1:99" s="6" customFormat="1" ht="15.65" customHeight="1" x14ac:dyDescent="0.35">
      <c r="B51" s="257"/>
      <c r="C51" s="257" t="s">
        <v>74</v>
      </c>
      <c r="D51" s="257">
        <v>759201.08341156505</v>
      </c>
      <c r="E51" s="257"/>
      <c r="F51" s="260">
        <v>4.9807175082149227E-2</v>
      </c>
      <c r="G51" s="257"/>
      <c r="H51" s="257"/>
      <c r="I51" s="260">
        <v>1.1647856341832014E-2</v>
      </c>
      <c r="J51" s="257"/>
      <c r="K51" s="260">
        <v>2.5794448486062504E-2</v>
      </c>
      <c r="L51" s="257"/>
      <c r="M51" s="257"/>
      <c r="N51" s="257"/>
      <c r="O51" s="260"/>
      <c r="Q51" s="6" t="s">
        <v>72</v>
      </c>
      <c r="R51" s="36"/>
      <c r="U51" s="34"/>
      <c r="V51" s="34"/>
      <c r="W51" s="201"/>
      <c r="X51" s="201"/>
      <c r="Y51" s="201"/>
      <c r="Z51" s="201"/>
      <c r="AA51" s="34"/>
      <c r="AB51" s="34"/>
      <c r="AC51" s="34"/>
      <c r="AD51" s="188" t="s">
        <v>325</v>
      </c>
      <c r="AE51" s="11"/>
    </row>
    <row r="52" spans="1:99" s="6" customFormat="1" ht="15.65" customHeight="1" x14ac:dyDescent="0.35">
      <c r="B52" s="259"/>
      <c r="C52" s="259" t="s">
        <v>75</v>
      </c>
      <c r="D52" s="259">
        <v>781820.16006198328</v>
      </c>
      <c r="E52" s="259"/>
      <c r="F52" s="261">
        <v>5.2810694544647187E-2</v>
      </c>
      <c r="G52" s="259"/>
      <c r="H52" s="259"/>
      <c r="I52" s="261">
        <v>1.0346067048592493E-2</v>
      </c>
      <c r="J52" s="259"/>
      <c r="K52" s="261">
        <v>2.3334066721839811E-2</v>
      </c>
      <c r="L52" s="259"/>
      <c r="M52" s="259"/>
      <c r="N52" s="259"/>
      <c r="O52" s="261"/>
      <c r="R52" s="36"/>
      <c r="S52" s="34"/>
      <c r="T52" s="34"/>
      <c r="U52" s="34"/>
      <c r="V52" s="34"/>
      <c r="Y52" s="34"/>
      <c r="Z52" s="34"/>
      <c r="AA52" s="34"/>
      <c r="AB52" s="34"/>
      <c r="AC52" s="34"/>
      <c r="AD52" s="189" t="s">
        <v>73</v>
      </c>
      <c r="AE52" s="11"/>
    </row>
    <row r="53" spans="1:99" ht="15.65" customHeight="1" x14ac:dyDescent="0.35">
      <c r="A53" s="6"/>
      <c r="B53" s="257"/>
      <c r="C53" s="257" t="s">
        <v>77</v>
      </c>
      <c r="D53" s="257">
        <v>861634.02263169503</v>
      </c>
      <c r="E53" s="257"/>
      <c r="F53" s="260">
        <v>3.9427477059562489E-2</v>
      </c>
      <c r="G53" s="257"/>
      <c r="H53" s="257"/>
      <c r="I53" s="260">
        <v>1.3517533384502607E-2</v>
      </c>
      <c r="J53" s="257"/>
      <c r="K53" s="260">
        <v>2.9328138096709925E-2</v>
      </c>
      <c r="L53" s="257"/>
      <c r="M53" s="257"/>
      <c r="N53" s="257"/>
      <c r="O53" s="260"/>
      <c r="P53" s="11"/>
      <c r="Q53" s="11"/>
      <c r="R53" s="36"/>
      <c r="S53" s="34"/>
      <c r="T53" s="34"/>
      <c r="U53" s="34"/>
      <c r="V53" s="34"/>
      <c r="W53" s="34"/>
      <c r="X53" s="34"/>
      <c r="Y53" s="34"/>
      <c r="Z53" s="34"/>
      <c r="AA53" s="34"/>
      <c r="AB53" s="34"/>
      <c r="AC53" s="34"/>
      <c r="AD53" s="190" t="s">
        <v>324</v>
      </c>
    </row>
    <row r="54" spans="1:99" s="4" customFormat="1" ht="15.65" customHeight="1" x14ac:dyDescent="0.3">
      <c r="A54" s="6"/>
      <c r="B54" s="259"/>
      <c r="C54" s="259" t="s">
        <v>79</v>
      </c>
      <c r="D54" s="259">
        <v>1695528.9915727221</v>
      </c>
      <c r="E54" s="259"/>
      <c r="F54" s="261">
        <v>3.7345187182510869E-2</v>
      </c>
      <c r="G54" s="259"/>
      <c r="H54" s="259"/>
      <c r="I54" s="261">
        <v>1.3372892023830067E-2</v>
      </c>
      <c r="J54" s="259"/>
      <c r="K54" s="261">
        <v>2.9054765925038827E-2</v>
      </c>
      <c r="L54" s="259"/>
      <c r="M54" s="259"/>
      <c r="N54" s="259"/>
      <c r="O54" s="261"/>
      <c r="P54" s="2"/>
      <c r="Q54" s="6"/>
      <c r="R54" s="36"/>
      <c r="S54" s="6"/>
      <c r="T54" s="6"/>
      <c r="U54" s="6"/>
      <c r="V54" s="6"/>
      <c r="W54" s="34"/>
      <c r="X54" s="34"/>
      <c r="AA54" s="6"/>
      <c r="AB54" s="6"/>
      <c r="AC54" s="34"/>
      <c r="AD54" s="191" t="s">
        <v>76</v>
      </c>
      <c r="AE54" s="19"/>
    </row>
    <row r="55" spans="1:99" s="5" customFormat="1" ht="15.65" customHeight="1" x14ac:dyDescent="0.3">
      <c r="A55" s="6"/>
      <c r="B55" s="257"/>
      <c r="C55" s="257" t="s">
        <v>81</v>
      </c>
      <c r="D55" s="257">
        <v>2086358.9154073889</v>
      </c>
      <c r="E55" s="257"/>
      <c r="F55" s="260">
        <v>0.19600000000000001</v>
      </c>
      <c r="G55" s="257"/>
      <c r="H55" s="257"/>
      <c r="I55" s="260">
        <v>7.2000000000000008E-2</v>
      </c>
      <c r="J55" s="257"/>
      <c r="K55" s="260">
        <v>0.13986000000000001</v>
      </c>
      <c r="L55" s="257"/>
      <c r="M55" s="257"/>
      <c r="N55" s="257"/>
      <c r="O55" s="260"/>
      <c r="P55" s="19"/>
      <c r="Q55" s="6"/>
      <c r="R55" s="36"/>
      <c r="S55" s="34"/>
      <c r="T55" s="34"/>
      <c r="U55" s="34"/>
      <c r="V55" s="34"/>
      <c r="W55" s="34"/>
      <c r="X55" s="34"/>
      <c r="Y55" s="34"/>
      <c r="Z55" s="34"/>
      <c r="AA55" s="34"/>
      <c r="AB55" s="34"/>
      <c r="AC55" s="34"/>
      <c r="AD55" s="192" t="s">
        <v>80</v>
      </c>
      <c r="AE55" s="19"/>
    </row>
    <row r="56" spans="1:99" s="6" customFormat="1" ht="15.65" customHeight="1" x14ac:dyDescent="0.3">
      <c r="B56" s="259"/>
      <c r="C56" s="259" t="s">
        <v>84</v>
      </c>
      <c r="D56" s="259">
        <v>1171704.9087483198</v>
      </c>
      <c r="E56" s="259"/>
      <c r="F56" s="261">
        <v>0.20699999999999999</v>
      </c>
      <c r="G56" s="259"/>
      <c r="H56" s="259"/>
      <c r="I56" s="261">
        <v>8.2000000000000003E-2</v>
      </c>
      <c r="J56" s="259"/>
      <c r="K56" s="261">
        <v>0.15876000000000001</v>
      </c>
      <c r="L56" s="259"/>
      <c r="M56" s="259"/>
      <c r="N56" s="259"/>
      <c r="O56" s="261"/>
      <c r="P56" s="19"/>
      <c r="Q56" s="2" t="s">
        <v>82</v>
      </c>
      <c r="R56" s="36"/>
      <c r="S56" s="34"/>
      <c r="T56" s="34"/>
      <c r="U56" s="34"/>
      <c r="V56" s="34"/>
      <c r="W56" s="34"/>
      <c r="X56" s="34"/>
      <c r="Y56" s="34"/>
      <c r="Z56" s="34"/>
      <c r="AA56" s="34"/>
      <c r="AB56" s="34"/>
      <c r="AC56" s="34"/>
      <c r="AD56" s="193" t="s">
        <v>328</v>
      </c>
      <c r="AE56" s="19"/>
    </row>
    <row r="57" spans="1:99" s="6" customFormat="1" ht="15.65" customHeight="1" x14ac:dyDescent="0.35">
      <c r="A57" s="2"/>
      <c r="B57" s="257"/>
      <c r="C57" s="257" t="s">
        <v>85</v>
      </c>
      <c r="D57" s="257">
        <v>1570121.282580982</v>
      </c>
      <c r="E57" s="257"/>
      <c r="F57" s="260">
        <v>0.127</v>
      </c>
      <c r="G57" s="257"/>
      <c r="H57" s="257"/>
      <c r="I57" s="260">
        <v>0.03</v>
      </c>
      <c r="J57" s="257"/>
      <c r="K57" s="260">
        <v>6.0479999999999999E-2</v>
      </c>
      <c r="L57" s="257"/>
      <c r="M57" s="257"/>
      <c r="N57" s="257"/>
      <c r="O57" s="260"/>
      <c r="P57" s="19"/>
      <c r="Q57" s="4"/>
      <c r="R57" s="36"/>
      <c r="S57" s="34"/>
      <c r="T57" s="34"/>
      <c r="U57" s="34"/>
      <c r="V57" s="34"/>
      <c r="W57" s="34"/>
      <c r="X57" s="34"/>
      <c r="Y57" s="34"/>
      <c r="Z57" s="34"/>
      <c r="AA57" s="34"/>
      <c r="AB57" s="34"/>
      <c r="AC57" s="34"/>
      <c r="AD57" s="194" t="s">
        <v>86</v>
      </c>
      <c r="AE57" s="19"/>
      <c r="CG57"/>
      <c r="CH57"/>
    </row>
    <row r="58" spans="1:99" s="6" customFormat="1" ht="15.65" customHeight="1" x14ac:dyDescent="0.35">
      <c r="A58" s="4"/>
      <c r="B58" s="259"/>
      <c r="C58" s="259" t="s">
        <v>87</v>
      </c>
      <c r="D58" s="259">
        <v>3220153.2831355687</v>
      </c>
      <c r="E58" s="259"/>
      <c r="F58" s="261">
        <v>0.109</v>
      </c>
      <c r="G58" s="259"/>
      <c r="H58" s="259"/>
      <c r="I58" s="261">
        <v>3.4000000000000002E-2</v>
      </c>
      <c r="J58" s="259"/>
      <c r="K58" s="261">
        <v>6.8040000000000003E-2</v>
      </c>
      <c r="L58" s="259"/>
      <c r="M58" s="259"/>
      <c r="N58" s="259"/>
      <c r="O58" s="261"/>
      <c r="P58" s="19"/>
      <c r="Q58" s="5"/>
      <c r="R58" s="36"/>
      <c r="S58" s="34"/>
      <c r="T58" s="34"/>
      <c r="U58" s="34"/>
      <c r="V58" s="34"/>
      <c r="W58" s="34"/>
      <c r="X58" s="34"/>
      <c r="Y58" s="34"/>
      <c r="Z58" s="34"/>
      <c r="AA58" s="34"/>
      <c r="AB58" s="34"/>
      <c r="AC58" s="34"/>
      <c r="AD58" s="195" t="s">
        <v>88</v>
      </c>
      <c r="AE58" s="19"/>
      <c r="CG58"/>
      <c r="CH58"/>
    </row>
    <row r="59" spans="1:99" s="6" customFormat="1" ht="15.65" customHeight="1" x14ac:dyDescent="0.35">
      <c r="A59" s="5"/>
      <c r="B59" s="257"/>
      <c r="C59" s="257" t="s">
        <v>89</v>
      </c>
      <c r="D59" s="257">
        <v>918289.42414655245</v>
      </c>
      <c r="E59" s="257"/>
      <c r="F59" s="260">
        <v>6.2658629150474848E-2</v>
      </c>
      <c r="G59" s="257"/>
      <c r="H59" s="257"/>
      <c r="I59" s="260">
        <v>1.8547803969158352E-2</v>
      </c>
      <c r="J59" s="257"/>
      <c r="K59" s="260">
        <v>3.883534950170929E-2</v>
      </c>
      <c r="L59" s="257"/>
      <c r="M59" s="257"/>
      <c r="N59" s="257"/>
      <c r="O59" s="260"/>
      <c r="P59" s="19"/>
      <c r="R59" s="36"/>
      <c r="T59" s="34"/>
      <c r="Z59" s="34"/>
      <c r="AA59" s="34"/>
      <c r="AB59" s="34"/>
      <c r="AC59" s="34"/>
      <c r="AD59" s="196" t="s">
        <v>83</v>
      </c>
      <c r="AE59" s="19"/>
      <c r="CG59"/>
      <c r="CH59"/>
    </row>
    <row r="60" spans="1:99" s="6" customFormat="1" ht="15.65" customHeight="1" x14ac:dyDescent="0.35">
      <c r="B60" s="259"/>
      <c r="C60" s="259" t="s">
        <v>91</v>
      </c>
      <c r="D60" s="259">
        <v>7554250.5859636199</v>
      </c>
      <c r="E60" s="259"/>
      <c r="F60" s="261">
        <v>6.5359566821275444E-2</v>
      </c>
      <c r="G60" s="259"/>
      <c r="H60" s="259"/>
      <c r="I60" s="261">
        <v>1.8071458541982319E-2</v>
      </c>
      <c r="J60" s="259"/>
      <c r="K60" s="261">
        <v>3.7935056644346585E-2</v>
      </c>
      <c r="L60" s="259"/>
      <c r="M60" s="259"/>
      <c r="N60" s="259"/>
      <c r="O60" s="261"/>
      <c r="P60" s="19"/>
      <c r="R60" s="36"/>
      <c r="Z60" s="34"/>
      <c r="AA60" s="34"/>
      <c r="AB60" s="34"/>
      <c r="AC60" s="34"/>
      <c r="AD60" s="197" t="s">
        <v>327</v>
      </c>
      <c r="AE60" s="19"/>
      <c r="CG60"/>
      <c r="CH60"/>
      <c r="CI60"/>
      <c r="CJ60"/>
      <c r="CK60"/>
      <c r="CL60"/>
      <c r="CM60"/>
      <c r="CN60"/>
      <c r="CO60"/>
      <c r="CP60"/>
      <c r="CQ60"/>
      <c r="CR60"/>
      <c r="CS60"/>
      <c r="CT60"/>
      <c r="CU60"/>
    </row>
    <row r="61" spans="1:99" s="6" customFormat="1" ht="15.65" customHeight="1" x14ac:dyDescent="0.35">
      <c r="B61" s="257"/>
      <c r="C61" s="257" t="s">
        <v>94</v>
      </c>
      <c r="D61" s="257">
        <v>2092053.3451879669</v>
      </c>
      <c r="E61" s="257"/>
      <c r="F61" s="260">
        <v>0.183</v>
      </c>
      <c r="G61" s="257"/>
      <c r="H61" s="257"/>
      <c r="I61" s="260">
        <v>0.06</v>
      </c>
      <c r="J61" s="257"/>
      <c r="K61" s="260">
        <v>0.11717999999999999</v>
      </c>
      <c r="L61" s="257"/>
      <c r="M61" s="257"/>
      <c r="N61" s="257"/>
      <c r="O61" s="260"/>
      <c r="P61" s="19"/>
      <c r="Q61" s="3" t="s">
        <v>90</v>
      </c>
      <c r="R61" s="36"/>
      <c r="S61" s="34"/>
      <c r="U61" s="34"/>
      <c r="V61" s="34"/>
      <c r="W61" s="34"/>
      <c r="X61" s="34"/>
      <c r="Y61" s="34"/>
      <c r="Z61" s="34"/>
      <c r="AA61" s="34"/>
      <c r="AB61" s="34"/>
      <c r="AC61" s="34"/>
      <c r="AD61" s="200" t="s">
        <v>90</v>
      </c>
      <c r="AE61" s="19"/>
      <c r="CG61"/>
      <c r="CH61"/>
      <c r="CI61"/>
      <c r="CJ61"/>
      <c r="CK61"/>
      <c r="CL61"/>
      <c r="CM61"/>
      <c r="CN61"/>
      <c r="CO61"/>
      <c r="CP61"/>
      <c r="CQ61"/>
      <c r="CR61"/>
      <c r="CS61"/>
      <c r="CT61"/>
      <c r="CU61"/>
    </row>
    <row r="62" spans="1:99" s="6" customFormat="1" ht="15.65" customHeight="1" x14ac:dyDescent="0.35">
      <c r="B62" s="259"/>
      <c r="C62" s="259" t="s">
        <v>95</v>
      </c>
      <c r="D62" s="259">
        <v>748533.62961733306</v>
      </c>
      <c r="E62" s="259"/>
      <c r="F62" s="261">
        <v>7.4334919140947586E-2</v>
      </c>
      <c r="G62" s="259"/>
      <c r="H62" s="259"/>
      <c r="I62" s="261">
        <v>1.9860931511157573E-2</v>
      </c>
      <c r="J62" s="259"/>
      <c r="K62" s="261">
        <v>4.1317160556087813E-2</v>
      </c>
      <c r="L62" s="259"/>
      <c r="M62" s="259"/>
      <c r="N62" s="259"/>
      <c r="O62" s="261"/>
      <c r="P62" s="19"/>
      <c r="Q62" s="2" t="s">
        <v>92</v>
      </c>
      <c r="R62" s="36"/>
      <c r="S62" s="34"/>
      <c r="T62" s="34"/>
      <c r="U62" s="34"/>
      <c r="V62" s="34"/>
      <c r="W62" s="34"/>
      <c r="Y62" s="34"/>
      <c r="Z62" s="34"/>
      <c r="AA62" s="34"/>
      <c r="AB62" s="34"/>
      <c r="AC62" s="34"/>
      <c r="AD62" s="198" t="s">
        <v>93</v>
      </c>
      <c r="AE62" s="19"/>
      <c r="CG62"/>
      <c r="CH62"/>
      <c r="CI62"/>
      <c r="CJ62"/>
      <c r="CK62"/>
      <c r="CL62"/>
      <c r="CM62"/>
      <c r="CN62"/>
      <c r="CO62"/>
      <c r="CP62"/>
      <c r="CQ62"/>
      <c r="CR62"/>
      <c r="CS62"/>
      <c r="CT62"/>
      <c r="CU62"/>
    </row>
    <row r="63" spans="1:99" s="6" customFormat="1" ht="15.65" customHeight="1" x14ac:dyDescent="0.35">
      <c r="B63" s="257"/>
      <c r="C63" s="257" t="s">
        <v>96</v>
      </c>
      <c r="D63" s="257">
        <v>975358.96600908821</v>
      </c>
      <c r="E63" s="257"/>
      <c r="F63" s="260">
        <v>0.14000000000000001</v>
      </c>
      <c r="G63" s="257"/>
      <c r="H63" s="257"/>
      <c r="I63" s="260">
        <v>0.03</v>
      </c>
      <c r="J63" s="257"/>
      <c r="K63" s="260">
        <v>6.0479999999999999E-2</v>
      </c>
      <c r="L63" s="257"/>
      <c r="M63" s="257"/>
      <c r="N63" s="257"/>
      <c r="O63" s="260"/>
      <c r="P63" s="19"/>
      <c r="Q63" s="19"/>
      <c r="R63" s="38"/>
      <c r="S63" s="39"/>
      <c r="T63" s="39"/>
      <c r="U63" s="39"/>
      <c r="V63" s="39"/>
      <c r="W63" s="39"/>
      <c r="X63" s="39"/>
      <c r="Y63" s="39"/>
      <c r="Z63" s="39"/>
      <c r="AA63" s="39"/>
      <c r="AB63" s="39"/>
      <c r="AC63" s="39"/>
      <c r="AD63" s="199" t="s">
        <v>326</v>
      </c>
      <c r="AE63" s="19"/>
      <c r="CG63"/>
      <c r="CH63"/>
      <c r="CI63"/>
      <c r="CJ63"/>
      <c r="CK63"/>
      <c r="CL63"/>
      <c r="CM63"/>
      <c r="CN63"/>
      <c r="CO63"/>
      <c r="CP63"/>
      <c r="CQ63"/>
      <c r="CR63"/>
      <c r="CS63"/>
      <c r="CT63"/>
      <c r="CU63"/>
    </row>
    <row r="64" spans="1:99" s="6" customFormat="1" ht="15.65" customHeight="1" x14ac:dyDescent="0.35">
      <c r="B64" s="259"/>
      <c r="C64" s="259" t="s">
        <v>98</v>
      </c>
      <c r="D64" s="259">
        <v>765040.79629798164</v>
      </c>
      <c r="E64" s="259"/>
      <c r="F64" s="261">
        <v>0.159</v>
      </c>
      <c r="G64" s="259"/>
      <c r="H64" s="259"/>
      <c r="I64" s="261">
        <v>3.8999999999999993E-2</v>
      </c>
      <c r="J64" s="259"/>
      <c r="K64" s="261">
        <v>7.7489999999999989E-2</v>
      </c>
      <c r="L64" s="259"/>
      <c r="M64" s="259"/>
      <c r="N64" s="259"/>
      <c r="O64" s="261"/>
      <c r="P64" s="19"/>
      <c r="AE64" s="19"/>
      <c r="CG64"/>
      <c r="CH64"/>
      <c r="CI64"/>
      <c r="CJ64"/>
      <c r="CK64"/>
      <c r="CL64"/>
      <c r="CM64"/>
      <c r="CN64"/>
      <c r="CO64"/>
      <c r="CP64"/>
      <c r="CQ64"/>
      <c r="CR64"/>
      <c r="CS64"/>
      <c r="CT64"/>
      <c r="CU64"/>
    </row>
    <row r="65" spans="2:99" s="6" customFormat="1" ht="15.65" customHeight="1" x14ac:dyDescent="0.5">
      <c r="B65" s="257"/>
      <c r="C65" s="257" t="s">
        <v>99</v>
      </c>
      <c r="D65" s="257">
        <v>1719138.3312319035</v>
      </c>
      <c r="E65" s="257"/>
      <c r="F65" s="260">
        <v>7.5266845671774496E-2</v>
      </c>
      <c r="G65" s="257"/>
      <c r="H65" s="257"/>
      <c r="I65" s="260">
        <v>2.5212007343563374E-2</v>
      </c>
      <c r="J65" s="257"/>
      <c r="K65" s="260">
        <v>5.1430693879334778E-2</v>
      </c>
      <c r="L65" s="257"/>
      <c r="M65" s="257"/>
      <c r="N65" s="257"/>
      <c r="O65" s="260"/>
      <c r="P65" s="19"/>
      <c r="Q65" s="19"/>
      <c r="R65" s="182" t="s">
        <v>97</v>
      </c>
      <c r="S65" s="183"/>
      <c r="T65" s="183"/>
      <c r="U65" s="183"/>
      <c r="V65" s="183"/>
      <c r="W65" s="183"/>
      <c r="X65" s="183"/>
      <c r="Y65" s="183"/>
      <c r="Z65" s="183"/>
      <c r="AA65" s="183"/>
      <c r="AB65" s="183"/>
      <c r="AC65" s="183"/>
      <c r="AD65" s="19"/>
      <c r="AE65" s="19"/>
      <c r="CG65"/>
      <c r="CH65"/>
      <c r="CI65"/>
      <c r="CJ65"/>
      <c r="CK65"/>
      <c r="CL65"/>
      <c r="CM65"/>
      <c r="CN65"/>
      <c r="CO65"/>
      <c r="CP65"/>
      <c r="CQ65"/>
      <c r="CR65"/>
      <c r="CS65"/>
      <c r="CT65"/>
      <c r="CU65"/>
    </row>
    <row r="66" spans="2:99" s="6" customFormat="1" ht="15.65" customHeight="1" x14ac:dyDescent="0.35">
      <c r="B66" s="259"/>
      <c r="C66" s="259" t="s">
        <v>100</v>
      </c>
      <c r="D66" s="259">
        <v>756343.84899673553</v>
      </c>
      <c r="E66" s="259"/>
      <c r="F66" s="261">
        <v>0.16800000000000001</v>
      </c>
      <c r="G66" s="259"/>
      <c r="H66" s="259"/>
      <c r="I66" s="261">
        <v>5.5E-2</v>
      </c>
      <c r="J66" s="259"/>
      <c r="K66" s="261">
        <v>0.10772999999999999</v>
      </c>
      <c r="L66" s="259"/>
      <c r="M66" s="259"/>
      <c r="N66" s="259"/>
      <c r="O66" s="261"/>
      <c r="P66" s="19"/>
      <c r="Q66" s="19"/>
      <c r="R66" s="2" t="s">
        <v>366</v>
      </c>
      <c r="S66" s="19"/>
      <c r="T66" s="19"/>
      <c r="U66" s="19"/>
      <c r="V66" s="19"/>
      <c r="W66" s="19"/>
      <c r="X66" s="19"/>
      <c r="Y66" s="19"/>
      <c r="Z66" s="19"/>
      <c r="AA66" s="19"/>
      <c r="AB66" s="19"/>
      <c r="AC66" s="19"/>
      <c r="AD66" s="19"/>
      <c r="AE66" s="19"/>
      <c r="CG66"/>
      <c r="CH66"/>
      <c r="CI66"/>
      <c r="CJ66"/>
      <c r="CK66"/>
      <c r="CL66"/>
      <c r="CM66"/>
      <c r="CN66"/>
      <c r="CO66"/>
      <c r="CP66"/>
      <c r="CQ66"/>
      <c r="CR66"/>
      <c r="CS66"/>
      <c r="CT66"/>
      <c r="CU66"/>
    </row>
    <row r="67" spans="2:99" s="6" customFormat="1" ht="15.5" x14ac:dyDescent="0.35">
      <c r="B67" s="257"/>
      <c r="C67" s="257" t="s">
        <v>101</v>
      </c>
      <c r="D67" s="257">
        <v>665521.86879841122</v>
      </c>
      <c r="E67" s="257"/>
      <c r="F67" s="260">
        <v>6.750103599861669E-2</v>
      </c>
      <c r="G67" s="257"/>
      <c r="H67" s="257"/>
      <c r="I67" s="260">
        <v>1.0315058446783987E-2</v>
      </c>
      <c r="J67" s="257"/>
      <c r="K67" s="260">
        <v>2.3275460464421735E-2</v>
      </c>
      <c r="L67" s="257"/>
      <c r="M67" s="257"/>
      <c r="N67" s="257"/>
      <c r="O67" s="260"/>
      <c r="P67" s="19"/>
      <c r="Q67" s="19"/>
      <c r="R67" s="19"/>
      <c r="S67" s="19"/>
      <c r="T67" s="19"/>
      <c r="U67" s="19"/>
      <c r="V67" s="19"/>
      <c r="W67" s="19"/>
      <c r="X67" s="19"/>
      <c r="Y67" s="19"/>
      <c r="AA67" s="19"/>
      <c r="AB67" s="19"/>
      <c r="AC67" s="19"/>
      <c r="AD67" s="19"/>
      <c r="AE67" s="19"/>
      <c r="CG67"/>
      <c r="CH67"/>
      <c r="CI67"/>
      <c r="CJ67"/>
      <c r="CK67"/>
      <c r="CL67"/>
      <c r="CM67"/>
      <c r="CN67"/>
      <c r="CO67"/>
      <c r="CP67"/>
      <c r="CQ67"/>
      <c r="CR67"/>
      <c r="CS67"/>
      <c r="CT67"/>
      <c r="CU67"/>
    </row>
    <row r="68" spans="2:99" s="6" customFormat="1" ht="15.5" x14ac:dyDescent="0.35">
      <c r="B68" s="259"/>
      <c r="C68" s="259" t="s">
        <v>102</v>
      </c>
      <c r="D68" s="259">
        <v>2580775.6937051122</v>
      </c>
      <c r="E68" s="259"/>
      <c r="F68" s="261">
        <v>8.8000000000000009E-2</v>
      </c>
      <c r="G68" s="259"/>
      <c r="H68" s="259"/>
      <c r="I68" s="261">
        <v>8.0000000000000002E-3</v>
      </c>
      <c r="J68" s="259"/>
      <c r="K68" s="261">
        <v>1.89E-2</v>
      </c>
      <c r="L68" s="259"/>
      <c r="M68" s="259"/>
      <c r="N68" s="259"/>
      <c r="O68" s="261"/>
      <c r="P68" s="19"/>
      <c r="Q68" s="19"/>
      <c r="R68" s="19"/>
      <c r="S68" s="19"/>
      <c r="T68" s="19"/>
      <c r="U68" s="19"/>
      <c r="V68" s="19"/>
      <c r="W68" s="19"/>
      <c r="X68" s="19"/>
      <c r="Y68" s="19"/>
      <c r="Z68" s="19"/>
      <c r="AA68" s="19"/>
      <c r="AB68" s="19"/>
      <c r="AC68" s="19"/>
      <c r="AD68" s="19"/>
      <c r="CG68"/>
      <c r="CH68"/>
      <c r="CI68"/>
      <c r="CJ68"/>
      <c r="CK68"/>
      <c r="CL68"/>
      <c r="CM68"/>
      <c r="CN68"/>
      <c r="CO68"/>
      <c r="CP68"/>
      <c r="CQ68"/>
      <c r="CR68"/>
      <c r="CS68"/>
      <c r="CT68"/>
      <c r="CU68"/>
    </row>
    <row r="69" spans="2:99" s="6" customFormat="1" ht="15.5" x14ac:dyDescent="0.35">
      <c r="B69" s="257"/>
      <c r="C69" s="257" t="s">
        <v>103</v>
      </c>
      <c r="D69" s="257">
        <v>280317.90799329471</v>
      </c>
      <c r="E69" s="257"/>
      <c r="F69" s="260">
        <v>9.4444844103495351E-2</v>
      </c>
      <c r="G69" s="257"/>
      <c r="H69" s="257"/>
      <c r="I69" s="260">
        <v>3.5323946969319092E-2</v>
      </c>
      <c r="J69" s="257"/>
      <c r="K69" s="260">
        <v>7.0542259772013088E-2</v>
      </c>
      <c r="L69" s="257"/>
      <c r="M69" s="257"/>
      <c r="N69" s="257"/>
      <c r="O69" s="260"/>
      <c r="P69" s="19"/>
      <c r="Q69" s="19"/>
      <c r="R69" s="19"/>
      <c r="S69" s="19"/>
      <c r="T69" s="19"/>
      <c r="U69" s="19"/>
      <c r="V69" s="19"/>
      <c r="W69" s="19"/>
      <c r="X69" s="19"/>
      <c r="Y69" s="19"/>
      <c r="Z69" s="19"/>
      <c r="AA69" s="19"/>
      <c r="AB69" s="19"/>
      <c r="AC69" s="19"/>
      <c r="AD69" s="19"/>
      <c r="CG69"/>
      <c r="CH69"/>
      <c r="CI69"/>
      <c r="CJ69"/>
      <c r="CK69"/>
      <c r="CL69"/>
      <c r="CM69"/>
      <c r="CN69"/>
      <c r="CO69"/>
      <c r="CP69"/>
      <c r="CQ69"/>
      <c r="CR69"/>
      <c r="CS69"/>
      <c r="CT69"/>
      <c r="CU69"/>
    </row>
    <row r="70" spans="2:99" s="6" customFormat="1" ht="15.5" x14ac:dyDescent="0.35">
      <c r="B70" s="259"/>
      <c r="C70" s="259" t="s">
        <v>104</v>
      </c>
      <c r="D70" s="259">
        <v>251141.05253104959</v>
      </c>
      <c r="E70" s="259"/>
      <c r="F70" s="261">
        <v>0.33299999999999996</v>
      </c>
      <c r="G70" s="259"/>
      <c r="H70" s="259"/>
      <c r="I70" s="261">
        <v>8.4999999999999992E-2</v>
      </c>
      <c r="J70" s="259"/>
      <c r="K70" s="261">
        <v>0.16442999999999999</v>
      </c>
      <c r="L70" s="259"/>
      <c r="M70" s="259"/>
      <c r="N70" s="259"/>
      <c r="O70" s="261"/>
      <c r="P70" s="19"/>
      <c r="Q70" s="19"/>
      <c r="R70" s="19"/>
      <c r="CG70"/>
      <c r="CH70"/>
      <c r="CI70"/>
      <c r="CJ70"/>
      <c r="CK70"/>
      <c r="CL70"/>
      <c r="CM70"/>
      <c r="CN70"/>
      <c r="CO70"/>
      <c r="CP70"/>
      <c r="CQ70"/>
      <c r="CR70"/>
      <c r="CS70"/>
      <c r="CT70"/>
      <c r="CU70"/>
    </row>
    <row r="71" spans="2:99" s="6" customFormat="1" ht="15.5" x14ac:dyDescent="0.35">
      <c r="B71" s="257"/>
      <c r="C71" s="257" t="s">
        <v>105</v>
      </c>
      <c r="D71" s="257">
        <v>737909.59376277693</v>
      </c>
      <c r="E71" s="257"/>
      <c r="F71" s="260">
        <v>0.126</v>
      </c>
      <c r="G71" s="257"/>
      <c r="H71" s="257"/>
      <c r="I71" s="260">
        <v>3.1E-2</v>
      </c>
      <c r="J71" s="257"/>
      <c r="K71" s="260">
        <v>6.2370000000000002E-2</v>
      </c>
      <c r="L71" s="257"/>
      <c r="M71" s="257"/>
      <c r="N71" s="257"/>
      <c r="O71" s="260"/>
      <c r="P71" s="19"/>
      <c r="Q71" s="19"/>
      <c r="R71" s="19"/>
      <c r="CG71"/>
      <c r="CH71"/>
      <c r="CI71"/>
      <c r="CJ71"/>
      <c r="CK71"/>
      <c r="CL71"/>
      <c r="CM71"/>
      <c r="CN71"/>
      <c r="CO71"/>
      <c r="CP71"/>
      <c r="CQ71"/>
      <c r="CR71"/>
      <c r="CS71"/>
      <c r="CT71"/>
      <c r="CU71"/>
    </row>
    <row r="72" spans="2:99" s="6" customFormat="1" ht="15.5" x14ac:dyDescent="0.35">
      <c r="B72" s="259"/>
      <c r="C72" s="259" t="s">
        <v>106</v>
      </c>
      <c r="D72" s="259">
        <v>937159.52869802737</v>
      </c>
      <c r="E72" s="259"/>
      <c r="F72" s="261">
        <v>0.105</v>
      </c>
      <c r="G72" s="259"/>
      <c r="H72" s="259"/>
      <c r="I72" s="261">
        <v>2.1999999999999999E-2</v>
      </c>
      <c r="J72" s="259"/>
      <c r="K72" s="261">
        <v>4.5359999999999998E-2</v>
      </c>
      <c r="L72" s="259"/>
      <c r="M72" s="259"/>
      <c r="N72" s="259"/>
      <c r="O72" s="261"/>
      <c r="P72" s="19"/>
      <c r="Q72" s="19"/>
      <c r="R72" s="19"/>
      <c r="CG72"/>
      <c r="CH72"/>
      <c r="CI72"/>
      <c r="CJ72"/>
      <c r="CK72"/>
      <c r="CL72"/>
      <c r="CM72"/>
      <c r="CN72"/>
      <c r="CO72"/>
      <c r="CP72"/>
      <c r="CQ72"/>
      <c r="CR72"/>
      <c r="CS72"/>
      <c r="CT72"/>
      <c r="CU72"/>
    </row>
    <row r="73" spans="2:99" s="6" customFormat="1" ht="15.5" x14ac:dyDescent="0.35">
      <c r="B73" s="257"/>
      <c r="C73" s="257" t="s">
        <v>107</v>
      </c>
      <c r="D73" s="257">
        <v>260509.30797651631</v>
      </c>
      <c r="E73" s="257"/>
      <c r="F73" s="260">
        <v>0.17699999999999999</v>
      </c>
      <c r="G73" s="257"/>
      <c r="H73" s="257"/>
      <c r="I73" s="260">
        <v>5.2999999999999999E-2</v>
      </c>
      <c r="J73" s="257"/>
      <c r="K73" s="260">
        <v>0.10395</v>
      </c>
      <c r="L73" s="257"/>
      <c r="M73" s="257"/>
      <c r="N73" s="257"/>
      <c r="O73" s="260"/>
      <c r="P73" s="19"/>
      <c r="Q73" s="19"/>
      <c r="R73" s="19"/>
      <c r="CG73"/>
      <c r="CH73"/>
      <c r="CI73"/>
      <c r="CJ73"/>
      <c r="CK73"/>
      <c r="CL73"/>
      <c r="CM73"/>
      <c r="CN73"/>
      <c r="CO73"/>
      <c r="CP73"/>
      <c r="CQ73"/>
      <c r="CR73"/>
      <c r="CS73"/>
      <c r="CT73"/>
      <c r="CU73"/>
    </row>
    <row r="74" spans="2:99" s="6" customFormat="1" ht="15.5" x14ac:dyDescent="0.35">
      <c r="B74" s="259"/>
      <c r="C74" s="259" t="s">
        <v>108</v>
      </c>
      <c r="D74" s="259">
        <v>1128524.097819821</v>
      </c>
      <c r="E74" s="259"/>
      <c r="F74" s="261">
        <v>6.933804782394698E-2</v>
      </c>
      <c r="G74" s="259"/>
      <c r="H74" s="259"/>
      <c r="I74" s="261">
        <v>2.1568320150697338E-2</v>
      </c>
      <c r="J74" s="259"/>
      <c r="K74" s="261">
        <v>4.4544125084817962E-2</v>
      </c>
      <c r="L74" s="259"/>
      <c r="M74" s="259"/>
      <c r="N74" s="259"/>
      <c r="O74" s="261"/>
      <c r="P74" s="19"/>
      <c r="Q74" s="19"/>
      <c r="R74" s="19"/>
      <c r="CG74"/>
      <c r="CH74"/>
      <c r="CI74"/>
      <c r="CJ74"/>
      <c r="CK74"/>
      <c r="CL74"/>
      <c r="CM74"/>
      <c r="CN74"/>
      <c r="CO74"/>
      <c r="CP74"/>
      <c r="CQ74"/>
      <c r="CR74"/>
      <c r="CS74"/>
      <c r="CT74"/>
      <c r="CU74"/>
    </row>
    <row r="75" spans="2:99" s="6" customFormat="1" ht="15.5" x14ac:dyDescent="0.35">
      <c r="B75" s="257"/>
      <c r="C75" s="257" t="s">
        <v>109</v>
      </c>
      <c r="D75" s="257">
        <v>658762.02957501542</v>
      </c>
      <c r="E75" s="257"/>
      <c r="F75" s="260">
        <v>7.7899148048748743E-2</v>
      </c>
      <c r="G75" s="257"/>
      <c r="H75" s="257"/>
      <c r="I75" s="260">
        <v>4.1510526804079829E-2</v>
      </c>
      <c r="J75" s="257"/>
      <c r="K75" s="260">
        <v>8.2234895659710872E-2</v>
      </c>
      <c r="L75" s="257"/>
      <c r="M75" s="257"/>
      <c r="N75" s="257"/>
      <c r="O75" s="260"/>
      <c r="P75" s="19"/>
      <c r="Q75" s="19"/>
      <c r="R75" s="19"/>
      <c r="CG75"/>
      <c r="CH75"/>
      <c r="CI75"/>
      <c r="CJ75"/>
      <c r="CK75"/>
      <c r="CL75"/>
      <c r="CM75"/>
      <c r="CN75"/>
      <c r="CO75"/>
      <c r="CP75"/>
      <c r="CQ75"/>
      <c r="CR75"/>
      <c r="CS75"/>
      <c r="CT75"/>
      <c r="CU75"/>
    </row>
    <row r="76" spans="2:99" s="6" customFormat="1" ht="15.5" x14ac:dyDescent="0.35">
      <c r="B76" s="259"/>
      <c r="C76" s="259" t="s">
        <v>110</v>
      </c>
      <c r="D76" s="259">
        <v>950256.71719335648</v>
      </c>
      <c r="E76" s="259"/>
      <c r="F76" s="261">
        <v>6.1585365984931792E-2</v>
      </c>
      <c r="G76" s="259"/>
      <c r="H76" s="259"/>
      <c r="I76" s="261">
        <v>1.5564502649731799E-2</v>
      </c>
      <c r="J76" s="259"/>
      <c r="K76" s="261">
        <v>3.3196910007993095E-2</v>
      </c>
      <c r="L76" s="259"/>
      <c r="M76" s="259"/>
      <c r="N76" s="259"/>
      <c r="O76" s="261"/>
      <c r="P76" s="19"/>
      <c r="Q76" s="19"/>
      <c r="R76" s="19"/>
      <c r="CG76"/>
      <c r="CH76"/>
      <c r="CI76"/>
      <c r="CJ76"/>
      <c r="CK76"/>
      <c r="CL76"/>
      <c r="CM76"/>
      <c r="CN76"/>
      <c r="CO76"/>
      <c r="CP76"/>
      <c r="CQ76"/>
      <c r="CR76"/>
      <c r="CS76"/>
      <c r="CT76"/>
      <c r="CU76"/>
    </row>
    <row r="77" spans="2:99" s="6" customFormat="1" ht="15.5" x14ac:dyDescent="0.35">
      <c r="B77" s="257"/>
      <c r="C77" s="257"/>
      <c r="D77" s="257"/>
      <c r="E77" s="257"/>
      <c r="F77" s="260"/>
      <c r="G77" s="257"/>
      <c r="H77" s="257"/>
      <c r="I77" s="260"/>
      <c r="J77" s="257"/>
      <c r="K77" s="260"/>
      <c r="L77" s="257"/>
      <c r="M77" s="257"/>
      <c r="N77" s="257"/>
      <c r="O77" s="260"/>
      <c r="P77" s="19"/>
      <c r="Q77" s="19"/>
      <c r="R77" s="19"/>
      <c r="CG77"/>
      <c r="CH77"/>
      <c r="CI77"/>
      <c r="CJ77"/>
      <c r="CK77"/>
      <c r="CL77"/>
      <c r="CM77"/>
      <c r="CN77"/>
      <c r="CO77"/>
      <c r="CP77"/>
      <c r="CQ77"/>
      <c r="CR77"/>
      <c r="CS77"/>
      <c r="CT77"/>
      <c r="CU77"/>
    </row>
    <row r="78" spans="2:99" s="6" customFormat="1" ht="18.5" x14ac:dyDescent="0.45">
      <c r="B78" s="259"/>
      <c r="C78" s="259"/>
      <c r="D78" s="259"/>
      <c r="E78" s="259"/>
      <c r="F78" s="261"/>
      <c r="G78" s="259"/>
      <c r="H78" s="259"/>
      <c r="I78" s="261"/>
      <c r="J78" s="259"/>
      <c r="K78" s="261"/>
      <c r="L78" s="259"/>
      <c r="M78" s="259"/>
      <c r="N78" s="259"/>
      <c r="O78" s="261"/>
      <c r="P78" s="19"/>
      <c r="Q78" s="19"/>
      <c r="R78" s="215" t="s">
        <v>329</v>
      </c>
      <c r="CG78"/>
      <c r="CH78"/>
      <c r="CI78"/>
      <c r="CJ78"/>
      <c r="CK78"/>
      <c r="CL78"/>
      <c r="CM78"/>
      <c r="CN78"/>
      <c r="CO78"/>
      <c r="CP78"/>
      <c r="CQ78"/>
      <c r="CR78"/>
      <c r="CS78"/>
      <c r="CT78"/>
      <c r="CU78"/>
    </row>
    <row r="79" spans="2:99" s="6" customFormat="1" ht="15.5" x14ac:dyDescent="0.35">
      <c r="B79" s="257"/>
      <c r="C79" s="257"/>
      <c r="D79" s="257"/>
      <c r="E79" s="257"/>
      <c r="F79" s="260"/>
      <c r="G79" s="257"/>
      <c r="H79" s="257"/>
      <c r="I79" s="260"/>
      <c r="J79" s="257"/>
      <c r="K79" s="260"/>
      <c r="L79" s="257"/>
      <c r="M79" s="257"/>
      <c r="N79" s="257"/>
      <c r="O79" s="260"/>
      <c r="P79" s="19"/>
      <c r="Q79" s="19"/>
      <c r="R79" s="19"/>
      <c r="CG79"/>
      <c r="CH79"/>
      <c r="CI79"/>
      <c r="CJ79"/>
      <c r="CK79"/>
      <c r="CL79"/>
      <c r="CM79"/>
      <c r="CN79"/>
      <c r="CO79"/>
      <c r="CP79"/>
      <c r="CQ79"/>
      <c r="CR79"/>
      <c r="CS79"/>
      <c r="CT79"/>
      <c r="CU79"/>
    </row>
    <row r="80" spans="2:99" s="6" customFormat="1" ht="15.5" x14ac:dyDescent="0.35">
      <c r="B80" s="259"/>
      <c r="C80" s="259"/>
      <c r="D80" s="259"/>
      <c r="E80" s="259"/>
      <c r="F80" s="261"/>
      <c r="G80" s="259"/>
      <c r="H80" s="259"/>
      <c r="I80" s="261"/>
      <c r="J80" s="259"/>
      <c r="K80" s="261"/>
      <c r="L80" s="259"/>
      <c r="M80" s="259"/>
      <c r="N80" s="259"/>
      <c r="O80" s="261"/>
      <c r="Q80" s="3"/>
      <c r="R80" s="179" t="s">
        <v>50</v>
      </c>
      <c r="S80" s="33" t="s">
        <v>51</v>
      </c>
      <c r="T80" s="33" t="s">
        <v>52</v>
      </c>
      <c r="U80" s="33" t="s">
        <v>53</v>
      </c>
      <c r="V80" s="33" t="s">
        <v>54</v>
      </c>
      <c r="W80" s="33" t="s">
        <v>55</v>
      </c>
      <c r="X80" s="33" t="s">
        <v>56</v>
      </c>
      <c r="Y80" s="33" t="s">
        <v>57</v>
      </c>
      <c r="Z80" s="33" t="s">
        <v>58</v>
      </c>
      <c r="AA80" s="33" t="s">
        <v>59</v>
      </c>
      <c r="AB80" s="33" t="s">
        <v>60</v>
      </c>
      <c r="AC80" s="179" t="s">
        <v>61</v>
      </c>
      <c r="AD80" s="11"/>
      <c r="CG80"/>
      <c r="CH80"/>
      <c r="CI80"/>
      <c r="CJ80"/>
      <c r="CK80"/>
      <c r="CL80"/>
      <c r="CM80"/>
      <c r="CN80"/>
      <c r="CO80"/>
      <c r="CP80"/>
      <c r="CQ80"/>
      <c r="CR80"/>
      <c r="CS80"/>
      <c r="CT80"/>
      <c r="CU80"/>
    </row>
    <row r="81" spans="2:99" s="6" customFormat="1" ht="15.5" x14ac:dyDescent="0.35">
      <c r="B81" s="257"/>
      <c r="C81" s="257"/>
      <c r="D81" s="257"/>
      <c r="E81" s="257"/>
      <c r="F81" s="260"/>
      <c r="G81" s="257"/>
      <c r="H81" s="257"/>
      <c r="I81" s="260"/>
      <c r="J81" s="257"/>
      <c r="K81" s="260"/>
      <c r="L81" s="257"/>
      <c r="M81" s="257"/>
      <c r="N81" s="257"/>
      <c r="O81" s="260"/>
      <c r="Q81" s="178" t="s">
        <v>62</v>
      </c>
      <c r="R81" s="180"/>
      <c r="S81" s="35"/>
      <c r="T81" s="35"/>
      <c r="U81" s="41" t="s">
        <v>64</v>
      </c>
      <c r="V81" s="41" t="s">
        <v>64</v>
      </c>
      <c r="W81" s="35"/>
      <c r="X81" s="41" t="s">
        <v>64</v>
      </c>
      <c r="Y81" s="41" t="s">
        <v>64</v>
      </c>
      <c r="Z81" s="35"/>
      <c r="AA81" s="35"/>
      <c r="AB81" s="35"/>
      <c r="AC81" s="181"/>
      <c r="AD81" s="19" t="s">
        <v>323</v>
      </c>
      <c r="CI81"/>
      <c r="CJ81"/>
      <c r="CK81"/>
      <c r="CL81"/>
      <c r="CM81"/>
      <c r="CN81"/>
      <c r="CO81"/>
      <c r="CP81"/>
      <c r="CQ81"/>
      <c r="CR81"/>
      <c r="CS81"/>
      <c r="CT81"/>
      <c r="CU81"/>
    </row>
    <row r="82" spans="2:99" s="6" customFormat="1" ht="15.65" customHeight="1" x14ac:dyDescent="0.3">
      <c r="B82" s="259"/>
      <c r="C82" s="259"/>
      <c r="D82" s="259"/>
      <c r="E82" s="259"/>
      <c r="F82" s="261"/>
      <c r="G82" s="259"/>
      <c r="H82" s="259"/>
      <c r="I82" s="261"/>
      <c r="J82" s="259"/>
      <c r="K82" s="261"/>
      <c r="L82" s="259"/>
      <c r="M82" s="259"/>
      <c r="N82" s="259"/>
      <c r="O82" s="261"/>
      <c r="Q82" s="3"/>
      <c r="R82" s="176" t="s">
        <v>63</v>
      </c>
      <c r="S82" s="34"/>
      <c r="T82" s="34"/>
      <c r="U82" s="34"/>
      <c r="V82" s="34"/>
      <c r="W82" s="34"/>
      <c r="X82" s="34"/>
      <c r="Y82" s="34"/>
      <c r="Z82" s="34"/>
      <c r="AA82" s="34"/>
      <c r="AB82" s="34"/>
      <c r="AC82" s="177" t="s">
        <v>63</v>
      </c>
      <c r="AD82" s="19" t="s">
        <v>63</v>
      </c>
    </row>
    <row r="83" spans="2:99" s="6" customFormat="1" ht="15.65" customHeight="1" x14ac:dyDescent="0.3">
      <c r="B83" s="257"/>
      <c r="C83" s="257"/>
      <c r="D83" s="257"/>
      <c r="E83" s="257"/>
      <c r="F83" s="260"/>
      <c r="G83" s="257"/>
      <c r="H83" s="257"/>
      <c r="I83" s="260"/>
      <c r="J83" s="257"/>
      <c r="K83" s="260"/>
      <c r="L83" s="257"/>
      <c r="M83" s="257"/>
      <c r="N83" s="257"/>
      <c r="O83" s="260"/>
      <c r="Q83" s="3"/>
      <c r="R83" s="36"/>
      <c r="S83" s="34"/>
      <c r="T83" s="34"/>
      <c r="V83" s="34"/>
      <c r="W83" s="42" t="s">
        <v>66</v>
      </c>
      <c r="X83" s="34"/>
      <c r="Y83" s="34"/>
      <c r="Z83" s="34"/>
      <c r="AA83" s="34"/>
      <c r="AB83" s="34"/>
      <c r="AC83" s="37"/>
      <c r="AD83" s="19" t="s">
        <v>66</v>
      </c>
    </row>
    <row r="84" spans="2:99" s="6" customFormat="1" ht="15.65" customHeight="1" x14ac:dyDescent="0.35">
      <c r="B84" s="259"/>
      <c r="C84" s="259"/>
      <c r="D84" s="259"/>
      <c r="E84" s="259"/>
      <c r="F84" s="261"/>
      <c r="G84" s="259"/>
      <c r="H84" s="259"/>
      <c r="I84" s="261"/>
      <c r="J84" s="259"/>
      <c r="K84" s="261"/>
      <c r="L84" s="259"/>
      <c r="M84" s="259"/>
      <c r="N84" s="259"/>
      <c r="O84" s="261"/>
      <c r="Q84" s="11"/>
      <c r="R84" s="36"/>
      <c r="T84" s="43" t="s">
        <v>70</v>
      </c>
      <c r="U84" s="34"/>
      <c r="V84" s="34"/>
      <c r="W84" s="34"/>
      <c r="X84" s="34"/>
      <c r="Y84" s="34"/>
      <c r="Z84" s="34"/>
      <c r="AA84" s="34"/>
      <c r="AB84" s="34"/>
      <c r="AC84" s="37"/>
      <c r="AD84" s="19" t="s">
        <v>70</v>
      </c>
    </row>
    <row r="85" spans="2:99" s="6" customFormat="1" ht="15.65" customHeight="1" x14ac:dyDescent="0.3">
      <c r="B85" s="257"/>
      <c r="C85" s="257"/>
      <c r="D85" s="257"/>
      <c r="E85" s="257"/>
      <c r="F85" s="260"/>
      <c r="G85" s="257"/>
      <c r="H85" s="257"/>
      <c r="I85" s="260"/>
      <c r="J85" s="257"/>
      <c r="K85" s="260"/>
      <c r="L85" s="257"/>
      <c r="M85" s="257"/>
      <c r="N85" s="257"/>
      <c r="O85" s="260"/>
      <c r="Q85" s="6" t="s">
        <v>72</v>
      </c>
      <c r="R85" s="36"/>
      <c r="U85" s="34"/>
      <c r="V85" s="34"/>
      <c r="Y85" s="45" t="s">
        <v>78</v>
      </c>
      <c r="Z85" s="45" t="s">
        <v>78</v>
      </c>
      <c r="AA85" s="34"/>
      <c r="AB85" s="34"/>
      <c r="AC85" s="37"/>
      <c r="AD85" s="19" t="s">
        <v>325</v>
      </c>
    </row>
    <row r="86" spans="2:99" s="6" customFormat="1" ht="15.65" customHeight="1" x14ac:dyDescent="0.3">
      <c r="B86" s="259"/>
      <c r="C86" s="259"/>
      <c r="D86" s="259"/>
      <c r="E86" s="259"/>
      <c r="F86" s="261"/>
      <c r="G86" s="259"/>
      <c r="H86" s="259"/>
      <c r="I86" s="261"/>
      <c r="J86" s="259"/>
      <c r="K86" s="261"/>
      <c r="L86" s="259"/>
      <c r="M86" s="259"/>
      <c r="N86" s="259"/>
      <c r="O86" s="261"/>
      <c r="R86" s="36"/>
      <c r="S86" s="44" t="s">
        <v>73</v>
      </c>
      <c r="U86" s="34"/>
      <c r="V86" s="34"/>
      <c r="Y86" s="34"/>
      <c r="Z86" s="34"/>
      <c r="AA86" s="34"/>
      <c r="AB86" s="34"/>
      <c r="AC86" s="37"/>
      <c r="AD86" s="19" t="s">
        <v>73</v>
      </c>
    </row>
    <row r="87" spans="2:99" s="6" customFormat="1" ht="15.65" customHeight="1" x14ac:dyDescent="0.3">
      <c r="B87" s="257"/>
      <c r="C87" s="257"/>
      <c r="D87" s="257"/>
      <c r="E87" s="257"/>
      <c r="F87" s="260"/>
      <c r="G87" s="257"/>
      <c r="H87" s="257"/>
      <c r="I87" s="260"/>
      <c r="J87" s="257"/>
      <c r="K87" s="260"/>
      <c r="L87" s="257"/>
      <c r="M87" s="257"/>
      <c r="N87" s="257"/>
      <c r="O87" s="260"/>
      <c r="Q87" s="19"/>
      <c r="R87" s="38"/>
      <c r="S87" s="39"/>
      <c r="T87" s="39"/>
      <c r="U87" s="39"/>
      <c r="V87" s="39"/>
      <c r="W87" s="39"/>
      <c r="X87" s="39"/>
      <c r="Y87" s="39"/>
      <c r="Z87" s="39"/>
      <c r="AA87" s="39"/>
      <c r="AB87" s="39"/>
      <c r="AC87" s="40"/>
      <c r="AD87" s="19"/>
      <c r="AE87" s="19"/>
    </row>
    <row r="88" spans="2:99" s="6" customFormat="1" ht="15.65" customHeight="1" x14ac:dyDescent="0.3">
      <c r="B88" s="259"/>
      <c r="C88" s="259"/>
      <c r="D88" s="259"/>
      <c r="E88" s="259"/>
      <c r="F88" s="261"/>
      <c r="G88" s="259"/>
      <c r="H88" s="259"/>
      <c r="I88" s="261"/>
      <c r="J88" s="259"/>
      <c r="K88" s="261"/>
      <c r="L88" s="259"/>
      <c r="M88" s="259"/>
      <c r="N88" s="259"/>
      <c r="O88" s="261"/>
      <c r="AE88" s="19"/>
    </row>
    <row r="89" spans="2:99" s="6" customFormat="1" ht="15.65" customHeight="1" x14ac:dyDescent="0.5">
      <c r="B89" s="257"/>
      <c r="C89" s="257"/>
      <c r="D89" s="257"/>
      <c r="E89" s="257"/>
      <c r="F89" s="260"/>
      <c r="G89" s="257"/>
      <c r="H89" s="257"/>
      <c r="I89" s="260"/>
      <c r="J89" s="257"/>
      <c r="K89" s="260"/>
      <c r="L89" s="257"/>
      <c r="M89" s="257"/>
      <c r="N89" s="257"/>
      <c r="O89" s="260"/>
      <c r="Q89" s="19"/>
      <c r="R89" s="182" t="s">
        <v>97</v>
      </c>
      <c r="S89" s="183"/>
      <c r="T89" s="183"/>
      <c r="U89" s="183"/>
      <c r="V89" s="183"/>
      <c r="W89" s="183"/>
      <c r="X89" s="183"/>
      <c r="Y89" s="183"/>
      <c r="Z89" s="183"/>
      <c r="AA89" s="183"/>
      <c r="AB89" s="183"/>
      <c r="AC89" s="183"/>
      <c r="AD89" s="19"/>
      <c r="AE89" s="19"/>
    </row>
    <row r="90" spans="2:99" s="6" customFormat="1" ht="15.65" customHeight="1" x14ac:dyDescent="0.3">
      <c r="B90" s="259"/>
      <c r="C90" s="259"/>
      <c r="D90" s="259"/>
      <c r="E90" s="259"/>
      <c r="F90" s="261"/>
      <c r="G90" s="259"/>
      <c r="H90" s="259"/>
      <c r="I90" s="261"/>
      <c r="J90" s="259"/>
      <c r="K90" s="261"/>
      <c r="L90" s="259"/>
      <c r="M90" s="259"/>
      <c r="N90" s="259"/>
      <c r="O90" s="261"/>
      <c r="Q90" s="19"/>
      <c r="R90" s="19"/>
      <c r="S90" s="19"/>
      <c r="T90" s="19"/>
      <c r="U90" s="19"/>
      <c r="V90" s="19"/>
      <c r="W90" s="19"/>
      <c r="X90" s="19"/>
      <c r="Y90" s="19"/>
      <c r="Z90" s="19"/>
      <c r="AA90" s="19"/>
      <c r="AB90" s="19"/>
      <c r="AC90" s="19"/>
      <c r="AD90" s="19"/>
      <c r="AE90" s="19"/>
    </row>
    <row r="91" spans="2:99" s="6" customFormat="1" ht="15.65" customHeight="1" x14ac:dyDescent="0.3">
      <c r="B91" s="257"/>
      <c r="C91" s="257"/>
      <c r="D91" s="257"/>
      <c r="E91" s="257"/>
      <c r="F91" s="257"/>
      <c r="G91" s="257"/>
      <c r="H91" s="257"/>
      <c r="I91" s="260"/>
      <c r="J91" s="257"/>
      <c r="K91" s="260"/>
      <c r="L91" s="257"/>
      <c r="M91" s="257"/>
      <c r="N91" s="257"/>
      <c r="O91" s="260"/>
      <c r="R91" s="19"/>
      <c r="S91" s="19"/>
      <c r="T91" s="19"/>
      <c r="U91" s="19"/>
      <c r="V91" s="19"/>
      <c r="W91" s="19"/>
      <c r="X91" s="19"/>
      <c r="Y91" s="19"/>
      <c r="Z91" s="19"/>
      <c r="AA91" s="19"/>
      <c r="AB91" s="19"/>
      <c r="AC91" s="19"/>
      <c r="AD91" s="19"/>
      <c r="AE91" s="19"/>
    </row>
    <row r="92" spans="2:99" s="6" customFormat="1" ht="15.65" customHeight="1" x14ac:dyDescent="0.3">
      <c r="B92" s="259"/>
      <c r="C92" s="259"/>
      <c r="D92" s="259"/>
      <c r="E92" s="259"/>
      <c r="F92" s="259"/>
      <c r="G92" s="259"/>
      <c r="H92" s="259"/>
      <c r="I92" s="261"/>
      <c r="J92" s="259"/>
      <c r="K92" s="261"/>
      <c r="L92" s="259"/>
      <c r="M92" s="259"/>
      <c r="N92" s="259"/>
      <c r="O92" s="261"/>
      <c r="R92" s="19"/>
      <c r="S92" s="19"/>
      <c r="T92" s="19"/>
      <c r="U92" s="19"/>
      <c r="V92" s="19"/>
      <c r="W92" s="19"/>
      <c r="X92" s="19"/>
      <c r="Y92" s="19"/>
      <c r="Z92" s="19"/>
      <c r="AA92" s="19"/>
      <c r="AB92" s="19"/>
      <c r="AC92" s="19"/>
      <c r="AD92" s="19"/>
      <c r="AE92" s="19"/>
    </row>
    <row r="93" spans="2:99" s="6" customFormat="1" ht="15.65" customHeight="1" x14ac:dyDescent="0.3">
      <c r="B93" s="257"/>
      <c r="C93" s="257"/>
      <c r="D93" s="257"/>
      <c r="E93" s="257"/>
      <c r="F93" s="257"/>
      <c r="G93" s="257"/>
      <c r="H93" s="257"/>
      <c r="I93" s="260"/>
      <c r="J93" s="257"/>
      <c r="K93" s="260"/>
      <c r="L93" s="257"/>
      <c r="M93" s="257"/>
      <c r="N93" s="257"/>
      <c r="O93" s="260"/>
      <c r="R93" s="19"/>
      <c r="S93" s="19"/>
      <c r="T93" s="19"/>
      <c r="U93" s="19"/>
      <c r="V93" s="19"/>
      <c r="W93" s="19"/>
      <c r="X93" s="19"/>
      <c r="Y93" s="19"/>
      <c r="Z93" s="19"/>
      <c r="AA93" s="19"/>
      <c r="AB93" s="19"/>
      <c r="AC93" s="19"/>
      <c r="AD93" s="19"/>
      <c r="AE93" s="19"/>
    </row>
    <row r="94" spans="2:99" s="6" customFormat="1" ht="15.65" customHeight="1" x14ac:dyDescent="0.3">
      <c r="B94" s="259"/>
      <c r="C94" s="259"/>
      <c r="D94" s="259"/>
      <c r="E94" s="259"/>
      <c r="F94" s="259"/>
      <c r="G94" s="259"/>
      <c r="H94" s="259"/>
      <c r="I94" s="261"/>
      <c r="J94" s="259"/>
      <c r="K94" s="261"/>
      <c r="L94" s="259"/>
      <c r="M94" s="259"/>
      <c r="N94" s="259"/>
      <c r="O94" s="259"/>
      <c r="R94" s="19"/>
      <c r="S94" s="19"/>
      <c r="T94" s="19"/>
      <c r="U94" s="19"/>
      <c r="V94" s="19"/>
      <c r="W94" s="19"/>
      <c r="X94" s="19"/>
      <c r="Y94" s="19"/>
      <c r="Z94" s="19"/>
      <c r="AA94" s="19"/>
      <c r="AB94" s="19"/>
      <c r="AC94" s="19"/>
      <c r="AD94" s="19"/>
      <c r="AE94" s="19"/>
    </row>
    <row r="95" spans="2:99" s="6" customFormat="1" ht="15.65" customHeight="1" x14ac:dyDescent="0.3">
      <c r="B95" s="257"/>
      <c r="C95" s="257"/>
      <c r="D95" s="257"/>
      <c r="E95" s="257"/>
      <c r="F95" s="257"/>
      <c r="G95" s="257"/>
      <c r="H95" s="257"/>
      <c r="I95" s="260"/>
      <c r="J95" s="257"/>
      <c r="K95" s="260"/>
      <c r="L95" s="257"/>
      <c r="M95" s="257"/>
      <c r="N95" s="257"/>
      <c r="O95" s="257"/>
      <c r="R95" s="19"/>
      <c r="S95" s="19"/>
      <c r="T95" s="19"/>
      <c r="U95" s="19"/>
      <c r="V95" s="19"/>
      <c r="W95" s="19"/>
      <c r="X95" s="19"/>
      <c r="Y95" s="19"/>
      <c r="Z95" s="19"/>
      <c r="AA95" s="19"/>
      <c r="AB95" s="19"/>
      <c r="AC95" s="19"/>
      <c r="AD95" s="19"/>
      <c r="AE95" s="19"/>
    </row>
    <row r="96" spans="2:99" s="6" customFormat="1" ht="15.65" customHeight="1" x14ac:dyDescent="0.3">
      <c r="B96" s="259"/>
      <c r="C96" s="259"/>
      <c r="D96" s="259"/>
      <c r="E96" s="259"/>
      <c r="F96" s="259"/>
      <c r="G96" s="259"/>
      <c r="H96" s="259"/>
      <c r="I96" s="261"/>
      <c r="J96" s="259"/>
      <c r="K96" s="259"/>
      <c r="L96" s="259"/>
      <c r="M96" s="259"/>
      <c r="N96" s="259"/>
      <c r="O96" s="259"/>
      <c r="R96" s="19"/>
      <c r="S96" s="19"/>
      <c r="T96" s="19"/>
      <c r="U96" s="19"/>
      <c r="V96" s="19"/>
      <c r="W96" s="19"/>
      <c r="X96" s="19"/>
      <c r="Y96" s="19"/>
      <c r="Z96" s="19"/>
      <c r="AA96" s="19"/>
      <c r="AB96" s="19"/>
      <c r="AC96" s="19"/>
      <c r="AD96" s="19"/>
      <c r="AE96" s="19"/>
    </row>
    <row r="97" spans="2:130" s="6" customFormat="1" ht="15.65" customHeight="1" x14ac:dyDescent="0.3">
      <c r="B97" s="257"/>
      <c r="C97" s="257"/>
      <c r="D97" s="257"/>
      <c r="E97" s="257"/>
      <c r="F97" s="257"/>
      <c r="G97" s="257"/>
      <c r="H97" s="257"/>
      <c r="I97" s="260"/>
      <c r="J97" s="257"/>
      <c r="K97" s="257"/>
      <c r="L97" s="257"/>
      <c r="M97" s="257"/>
      <c r="N97" s="257"/>
      <c r="O97" s="257"/>
      <c r="R97" s="19"/>
      <c r="S97" s="19"/>
      <c r="T97" s="19"/>
      <c r="U97" s="19"/>
      <c r="V97" s="19"/>
      <c r="W97" s="19"/>
      <c r="X97" s="19"/>
      <c r="Y97" s="19"/>
      <c r="Z97" s="19"/>
      <c r="AA97" s="19"/>
      <c r="AB97" s="19"/>
      <c r="AC97" s="19"/>
      <c r="AD97" s="19"/>
      <c r="AE97" s="19"/>
    </row>
    <row r="98" spans="2:130" s="6" customFormat="1" ht="15.65" customHeight="1" x14ac:dyDescent="0.3">
      <c r="B98" s="259"/>
      <c r="C98" s="259"/>
      <c r="D98" s="259"/>
      <c r="E98" s="259"/>
      <c r="F98" s="259"/>
      <c r="G98" s="259"/>
      <c r="H98" s="259"/>
      <c r="I98" s="261"/>
      <c r="J98" s="259"/>
      <c r="K98" s="259"/>
      <c r="L98" s="259"/>
      <c r="M98" s="259"/>
      <c r="N98" s="259"/>
      <c r="O98" s="259"/>
      <c r="R98" s="19"/>
      <c r="S98" s="19"/>
      <c r="T98" s="19"/>
      <c r="U98" s="19"/>
      <c r="V98" s="19"/>
      <c r="W98" s="19"/>
      <c r="X98" s="19"/>
      <c r="Y98" s="19"/>
      <c r="Z98" s="19"/>
      <c r="AA98" s="19"/>
      <c r="AB98" s="19"/>
      <c r="AC98" s="19"/>
      <c r="AD98" s="19"/>
      <c r="AE98" s="19"/>
    </row>
    <row r="99" spans="2:130" s="6" customFormat="1" ht="15.65" customHeight="1" x14ac:dyDescent="0.3">
      <c r="B99" s="257"/>
      <c r="C99" s="257"/>
      <c r="D99" s="257"/>
      <c r="E99" s="257"/>
      <c r="F99" s="257"/>
      <c r="G99" s="257"/>
      <c r="H99" s="257"/>
      <c r="I99" s="260"/>
      <c r="J99" s="257"/>
      <c r="K99" s="257"/>
      <c r="L99" s="257"/>
      <c r="M99" s="257"/>
      <c r="N99" s="257"/>
      <c r="O99" s="257"/>
      <c r="R99" s="19"/>
      <c r="S99" s="19"/>
      <c r="T99" s="19"/>
      <c r="U99" s="19"/>
      <c r="V99" s="19"/>
      <c r="W99" s="19"/>
      <c r="X99" s="19"/>
      <c r="Y99" s="19"/>
      <c r="Z99" s="19"/>
      <c r="AA99" s="19"/>
      <c r="AB99" s="19"/>
      <c r="AC99" s="19"/>
      <c r="AD99" s="19"/>
      <c r="AE99" s="19"/>
    </row>
    <row r="100" spans="2:130" s="6" customFormat="1" ht="15.65" customHeight="1" x14ac:dyDescent="0.3">
      <c r="B100" s="259"/>
      <c r="C100" s="259"/>
      <c r="D100" s="259"/>
      <c r="E100" s="259"/>
      <c r="F100" s="259"/>
      <c r="G100" s="259"/>
      <c r="H100" s="259"/>
      <c r="I100" s="261"/>
      <c r="J100" s="259"/>
      <c r="K100" s="259"/>
      <c r="L100" s="259"/>
      <c r="M100" s="259"/>
      <c r="N100" s="259"/>
      <c r="O100" s="259"/>
      <c r="R100" s="19"/>
      <c r="S100" s="19"/>
      <c r="T100" s="19"/>
      <c r="U100" s="19"/>
      <c r="V100" s="19"/>
      <c r="W100" s="19"/>
      <c r="X100" s="19"/>
      <c r="Y100" s="19"/>
      <c r="Z100" s="19"/>
      <c r="AA100" s="19"/>
      <c r="AB100" s="19"/>
      <c r="AC100" s="19"/>
      <c r="AD100" s="19"/>
      <c r="AE100" s="19"/>
    </row>
    <row r="101" spans="2:130" s="6" customFormat="1" ht="15.65" customHeight="1" x14ac:dyDescent="0.3">
      <c r="B101" s="257"/>
      <c r="C101" s="257"/>
      <c r="D101" s="257"/>
      <c r="E101" s="257"/>
      <c r="F101" s="257"/>
      <c r="G101" s="257"/>
      <c r="H101" s="257"/>
      <c r="I101" s="260"/>
      <c r="J101" s="257"/>
      <c r="K101" s="257"/>
      <c r="L101" s="257"/>
      <c r="M101" s="257"/>
      <c r="N101" s="257"/>
      <c r="O101" s="257"/>
      <c r="R101" s="19"/>
      <c r="S101" s="19"/>
      <c r="T101" s="19"/>
      <c r="U101" s="19"/>
      <c r="V101" s="19"/>
      <c r="W101" s="19"/>
      <c r="X101" s="19"/>
      <c r="Y101" s="19"/>
      <c r="Z101" s="19"/>
      <c r="AA101" s="19"/>
      <c r="AB101" s="19"/>
      <c r="AC101" s="19"/>
      <c r="AD101" s="19"/>
      <c r="AE101" s="19"/>
    </row>
    <row r="102" spans="2:130" s="6" customFormat="1" ht="15.65" customHeight="1" x14ac:dyDescent="0.3">
      <c r="B102" s="259"/>
      <c r="C102" s="259"/>
      <c r="D102" s="259"/>
      <c r="E102" s="259"/>
      <c r="F102" s="259"/>
      <c r="G102" s="259"/>
      <c r="H102" s="259"/>
      <c r="I102" s="261"/>
      <c r="J102" s="259"/>
      <c r="K102" s="259"/>
      <c r="L102" s="259"/>
      <c r="M102" s="259"/>
      <c r="N102" s="259"/>
      <c r="O102" s="259"/>
      <c r="R102" s="19"/>
      <c r="S102" s="19"/>
      <c r="T102" s="19"/>
      <c r="U102" s="19"/>
      <c r="V102" s="19"/>
      <c r="W102" s="19"/>
      <c r="X102" s="19"/>
      <c r="Y102" s="19"/>
      <c r="Z102" s="19"/>
      <c r="AA102" s="19"/>
      <c r="AB102" s="19"/>
      <c r="AC102" s="19"/>
      <c r="AD102" s="19"/>
      <c r="AE102" s="19"/>
    </row>
    <row r="103" spans="2:130" s="6" customFormat="1" ht="15.65" customHeight="1" x14ac:dyDescent="0.3">
      <c r="B103" s="257"/>
      <c r="C103" s="257"/>
      <c r="D103" s="257"/>
      <c r="E103" s="257"/>
      <c r="F103" s="257"/>
      <c r="G103" s="257"/>
      <c r="H103" s="257"/>
      <c r="I103" s="260"/>
      <c r="J103" s="257"/>
      <c r="K103" s="257"/>
      <c r="L103" s="257"/>
      <c r="M103" s="257"/>
      <c r="N103" s="257"/>
      <c r="O103" s="257"/>
      <c r="R103" s="19"/>
      <c r="S103" s="19"/>
      <c r="T103" s="19"/>
      <c r="U103" s="19"/>
      <c r="V103" s="19"/>
      <c r="W103" s="19"/>
      <c r="X103" s="19"/>
      <c r="Y103" s="19"/>
      <c r="Z103" s="19"/>
      <c r="AA103" s="19"/>
      <c r="AB103" s="19"/>
      <c r="AC103" s="19"/>
      <c r="AD103" s="19"/>
      <c r="AE103" s="19"/>
    </row>
    <row r="104" spans="2:130" s="6" customFormat="1" ht="15.65" customHeight="1" x14ac:dyDescent="0.3">
      <c r="B104" s="259"/>
      <c r="C104" s="259"/>
      <c r="D104" s="259"/>
      <c r="E104" s="259"/>
      <c r="F104" s="259"/>
      <c r="G104" s="259"/>
      <c r="H104" s="259"/>
      <c r="I104" s="261"/>
      <c r="J104" s="259"/>
      <c r="K104" s="259"/>
      <c r="L104" s="259"/>
      <c r="M104" s="259"/>
      <c r="N104" s="259"/>
      <c r="O104" s="259"/>
      <c r="Q104" s="2"/>
      <c r="R104" s="19"/>
      <c r="S104" s="19"/>
      <c r="T104" s="19"/>
      <c r="U104" s="19"/>
      <c r="V104" s="19"/>
      <c r="W104" s="19"/>
      <c r="X104" s="19"/>
      <c r="Y104" s="19"/>
      <c r="Z104" s="19"/>
      <c r="AA104" s="19"/>
      <c r="AB104" s="19"/>
      <c r="AC104" s="19"/>
      <c r="AD104" s="19"/>
      <c r="AE104" s="19"/>
      <c r="DY104" s="6" t="s">
        <v>111</v>
      </c>
    </row>
    <row r="105" spans="2:130" s="6" customFormat="1" ht="15.65" customHeight="1" x14ac:dyDescent="0.35">
      <c r="B105" s="257"/>
      <c r="C105" s="257"/>
      <c r="D105" s="257"/>
      <c r="E105" s="257"/>
      <c r="F105" s="257"/>
      <c r="G105" s="257"/>
      <c r="H105" s="257"/>
      <c r="I105" s="260"/>
      <c r="J105" s="257"/>
      <c r="K105" s="257"/>
      <c r="L105" s="257"/>
      <c r="M105" s="257"/>
      <c r="N105" s="257"/>
      <c r="O105" s="257"/>
      <c r="Q105" s="2"/>
      <c r="R105" s="19"/>
      <c r="S105" s="19"/>
      <c r="T105" s="19"/>
      <c r="U105" s="19"/>
      <c r="V105" s="19"/>
      <c r="W105" s="19"/>
      <c r="X105" s="19"/>
      <c r="Y105" s="19"/>
      <c r="Z105" s="19"/>
      <c r="AA105" s="19"/>
      <c r="AB105" s="19"/>
      <c r="AC105" s="19"/>
      <c r="AD105" s="19"/>
      <c r="AE105" s="19"/>
      <c r="CG105"/>
      <c r="CH105"/>
      <c r="CI105"/>
      <c r="CJ105"/>
      <c r="CK105"/>
      <c r="CL105"/>
      <c r="CM105"/>
      <c r="CN105"/>
      <c r="CO105"/>
      <c r="CP105"/>
      <c r="DZ105" s="6" t="s">
        <v>112</v>
      </c>
    </row>
    <row r="106" spans="2:130" s="6" customFormat="1" ht="15.5" x14ac:dyDescent="0.35">
      <c r="B106" s="259"/>
      <c r="C106" s="259"/>
      <c r="D106" s="259"/>
      <c r="E106" s="259"/>
      <c r="F106" s="259"/>
      <c r="G106" s="259"/>
      <c r="H106" s="259"/>
      <c r="I106" s="261"/>
      <c r="J106" s="259"/>
      <c r="K106" s="259"/>
      <c r="L106" s="259"/>
      <c r="M106" s="259"/>
      <c r="N106" s="259"/>
      <c r="O106" s="259"/>
      <c r="Q106" s="13"/>
      <c r="R106" s="13"/>
      <c r="S106" s="19"/>
      <c r="T106" s="19"/>
      <c r="U106" s="19"/>
      <c r="V106" s="19"/>
      <c r="W106" s="19"/>
      <c r="X106" s="19"/>
      <c r="Y106" s="19"/>
      <c r="Z106" s="19"/>
      <c r="AA106" s="19"/>
      <c r="AB106" s="19"/>
      <c r="AC106" s="19"/>
      <c r="AD106" s="19"/>
      <c r="AE106" s="19"/>
      <c r="CG106"/>
      <c r="CH106"/>
      <c r="CI106"/>
      <c r="CJ106"/>
      <c r="CK106"/>
      <c r="CL106"/>
      <c r="CM106"/>
      <c r="CN106"/>
      <c r="CO106"/>
      <c r="CP106"/>
    </row>
    <row r="107" spans="2:130" s="6" customFormat="1" ht="15.5" x14ac:dyDescent="0.35">
      <c r="B107" s="257"/>
      <c r="C107" s="257"/>
      <c r="D107" s="257"/>
      <c r="E107" s="257"/>
      <c r="F107" s="257"/>
      <c r="G107" s="257"/>
      <c r="H107" s="257"/>
      <c r="I107" s="260"/>
      <c r="J107" s="257"/>
      <c r="K107" s="257"/>
      <c r="L107" s="257"/>
      <c r="M107" s="257"/>
      <c r="N107" s="257"/>
      <c r="O107" s="257"/>
      <c r="Q107" s="13"/>
      <c r="R107" s="13"/>
      <c r="S107" s="19"/>
      <c r="T107" s="19"/>
      <c r="U107" s="19"/>
      <c r="V107" s="19"/>
      <c r="W107" s="19"/>
      <c r="X107" s="19"/>
      <c r="Y107" s="19"/>
      <c r="Z107" s="19"/>
      <c r="AA107" s="19"/>
      <c r="AB107" s="19"/>
      <c r="AC107" s="19"/>
      <c r="AD107" s="19"/>
      <c r="AE107" s="19"/>
      <c r="CG107"/>
      <c r="CH107"/>
      <c r="CI107"/>
      <c r="CJ107"/>
      <c r="CK107"/>
      <c r="CL107"/>
      <c r="CM107"/>
      <c r="CN107"/>
      <c r="CO107"/>
      <c r="CP107"/>
    </row>
    <row r="108" spans="2:130" s="6" customFormat="1" ht="15.5" x14ac:dyDescent="0.35">
      <c r="B108" s="259"/>
      <c r="C108" s="259"/>
      <c r="D108" s="259"/>
      <c r="E108" s="259"/>
      <c r="F108" s="259"/>
      <c r="G108" s="259"/>
      <c r="H108" s="259"/>
      <c r="I108" s="261"/>
      <c r="J108" s="259"/>
      <c r="K108" s="259"/>
      <c r="L108" s="259"/>
      <c r="M108" s="259"/>
      <c r="N108" s="259"/>
      <c r="O108" s="259"/>
      <c r="Q108" s="13"/>
      <c r="R108" s="13"/>
      <c r="S108" s="19"/>
      <c r="T108" s="19"/>
      <c r="U108" s="19"/>
      <c r="V108" s="19"/>
      <c r="W108" s="19"/>
      <c r="X108" s="19"/>
      <c r="Y108" s="19"/>
      <c r="Z108" s="19"/>
      <c r="AA108" s="19"/>
      <c r="AB108" s="19"/>
      <c r="AC108" s="19"/>
      <c r="AD108" s="19"/>
      <c r="AE108" s="19"/>
      <c r="CG108"/>
      <c r="CH108"/>
      <c r="CI108"/>
      <c r="CJ108"/>
      <c r="CK108"/>
      <c r="CL108"/>
      <c r="CM108"/>
      <c r="CN108"/>
      <c r="CO108"/>
      <c r="CP108"/>
    </row>
    <row r="109" spans="2:130" s="6" customFormat="1" ht="15.5" x14ac:dyDescent="0.35">
      <c r="B109" s="257"/>
      <c r="C109" s="257"/>
      <c r="D109" s="257"/>
      <c r="E109" s="257"/>
      <c r="F109" s="257"/>
      <c r="G109" s="257"/>
      <c r="H109" s="257"/>
      <c r="I109" s="260"/>
      <c r="J109" s="257"/>
      <c r="K109" s="257"/>
      <c r="L109" s="257"/>
      <c r="M109" s="257"/>
      <c r="N109" s="257"/>
      <c r="O109" s="257"/>
      <c r="Q109" s="13"/>
      <c r="R109" s="13"/>
      <c r="S109" s="19"/>
      <c r="T109" s="19"/>
      <c r="U109" s="19"/>
      <c r="V109" s="19"/>
      <c r="W109" s="19"/>
      <c r="X109" s="19"/>
      <c r="Y109" s="19"/>
      <c r="Z109" s="19"/>
      <c r="AA109" s="19"/>
      <c r="AB109" s="19"/>
      <c r="AC109" s="19"/>
      <c r="AD109" s="19"/>
      <c r="AE109" s="19"/>
      <c r="CG109"/>
      <c r="CH109"/>
      <c r="CI109"/>
      <c r="CJ109"/>
      <c r="CK109"/>
      <c r="CL109"/>
      <c r="CM109"/>
      <c r="CN109"/>
      <c r="CO109"/>
      <c r="CP109"/>
    </row>
    <row r="110" spans="2:130" s="6" customFormat="1" ht="15.5" x14ac:dyDescent="0.35">
      <c r="B110" s="259"/>
      <c r="C110" s="259"/>
      <c r="D110" s="259"/>
      <c r="E110" s="259"/>
      <c r="F110" s="259"/>
      <c r="G110" s="259"/>
      <c r="H110" s="259"/>
      <c r="I110" s="261"/>
      <c r="J110" s="259"/>
      <c r="K110" s="259"/>
      <c r="L110" s="259"/>
      <c r="M110" s="259"/>
      <c r="N110" s="259"/>
      <c r="O110" s="259"/>
      <c r="Q110" s="2"/>
      <c r="R110" s="2"/>
      <c r="S110" s="19"/>
      <c r="T110" s="19"/>
      <c r="U110" s="19"/>
      <c r="V110" s="19"/>
      <c r="W110" s="19"/>
      <c r="X110" s="19"/>
      <c r="Y110" s="19"/>
      <c r="Z110" s="19"/>
      <c r="AA110" s="19"/>
      <c r="AB110" s="19"/>
      <c r="AC110" s="19"/>
      <c r="AD110" s="19"/>
      <c r="AE110" s="19"/>
      <c r="CG110"/>
      <c r="CH110"/>
      <c r="CI110"/>
      <c r="CJ110"/>
      <c r="CK110"/>
      <c r="CL110"/>
      <c r="CM110"/>
      <c r="CN110"/>
      <c r="CO110"/>
      <c r="CP110"/>
    </row>
    <row r="111" spans="2:130" s="6" customFormat="1" ht="15.5" x14ac:dyDescent="0.35">
      <c r="B111" s="257"/>
      <c r="C111" s="257"/>
      <c r="D111" s="257"/>
      <c r="E111" s="257"/>
      <c r="F111" s="257"/>
      <c r="G111" s="257"/>
      <c r="H111" s="257"/>
      <c r="I111" s="260"/>
      <c r="J111" s="257"/>
      <c r="K111" s="257"/>
      <c r="L111" s="257"/>
      <c r="M111" s="257"/>
      <c r="N111" s="257"/>
      <c r="O111" s="257"/>
      <c r="Q111" s="2"/>
      <c r="R111" s="2"/>
      <c r="S111" s="19"/>
      <c r="T111" s="19"/>
      <c r="U111" s="19"/>
      <c r="V111" s="19"/>
      <c r="W111" s="19"/>
      <c r="X111" s="19"/>
      <c r="Y111" s="19"/>
      <c r="Z111" s="19"/>
      <c r="AA111" s="19"/>
      <c r="AB111" s="19"/>
      <c r="AC111" s="19"/>
      <c r="AD111" s="19"/>
      <c r="AE111" s="19"/>
      <c r="CG111"/>
      <c r="CH111"/>
      <c r="CI111"/>
      <c r="CJ111"/>
      <c r="CK111"/>
      <c r="CL111"/>
      <c r="CM111"/>
      <c r="CN111"/>
      <c r="CO111"/>
      <c r="CP111"/>
    </row>
    <row r="112" spans="2:130" s="6" customFormat="1" ht="15.5" x14ac:dyDescent="0.35">
      <c r="B112" s="259"/>
      <c r="C112" s="259"/>
      <c r="D112" s="259"/>
      <c r="E112" s="259"/>
      <c r="F112" s="259"/>
      <c r="G112" s="259"/>
      <c r="H112" s="259"/>
      <c r="I112" s="261"/>
      <c r="J112" s="259"/>
      <c r="K112" s="259"/>
      <c r="L112" s="259"/>
      <c r="M112" s="259"/>
      <c r="N112" s="259"/>
      <c r="O112" s="259"/>
      <c r="Q112" s="2"/>
      <c r="R112" s="2"/>
      <c r="S112" s="19"/>
      <c r="T112" s="19"/>
      <c r="U112" s="19"/>
      <c r="V112" s="19"/>
      <c r="W112" s="19"/>
      <c r="X112" s="19"/>
      <c r="Y112" s="19"/>
      <c r="Z112" s="19"/>
      <c r="AA112" s="19"/>
      <c r="AB112" s="19"/>
      <c r="AC112" s="19"/>
      <c r="AD112" s="19"/>
      <c r="AE112" s="19"/>
      <c r="CG112"/>
      <c r="CH112"/>
      <c r="CI112"/>
      <c r="CJ112"/>
      <c r="CK112"/>
      <c r="CL112"/>
      <c r="CM112"/>
      <c r="CN112"/>
      <c r="CO112"/>
      <c r="CP112"/>
    </row>
    <row r="113" spans="1:124" s="6" customFormat="1" ht="15.5" x14ac:dyDescent="0.35">
      <c r="B113" s="257"/>
      <c r="C113" s="257"/>
      <c r="D113" s="257"/>
      <c r="E113" s="257"/>
      <c r="F113" s="257"/>
      <c r="G113" s="257"/>
      <c r="H113" s="257"/>
      <c r="I113" s="260"/>
      <c r="J113" s="257"/>
      <c r="K113" s="257"/>
      <c r="L113" s="257"/>
      <c r="M113" s="257"/>
      <c r="N113" s="257"/>
      <c r="O113" s="257"/>
      <c r="Q113" s="2"/>
      <c r="R113" s="2"/>
      <c r="S113" s="19"/>
      <c r="T113" s="19"/>
      <c r="U113" s="19"/>
      <c r="V113" s="19"/>
      <c r="W113" s="19"/>
      <c r="X113" s="19"/>
      <c r="Y113" s="19"/>
      <c r="Z113" s="19"/>
      <c r="AA113" s="19"/>
      <c r="AB113" s="19"/>
      <c r="AC113" s="19"/>
      <c r="AD113" s="19"/>
      <c r="AE113" s="19"/>
      <c r="CG113"/>
      <c r="CH113"/>
      <c r="CI113"/>
      <c r="CJ113"/>
      <c r="CK113"/>
      <c r="CL113"/>
      <c r="CM113"/>
      <c r="CN113"/>
      <c r="CO113"/>
      <c r="CP113"/>
    </row>
    <row r="114" spans="1:124" s="6" customFormat="1" ht="15.5" x14ac:dyDescent="0.35">
      <c r="B114" s="259"/>
      <c r="C114" s="259"/>
      <c r="D114" s="259"/>
      <c r="E114" s="259"/>
      <c r="F114" s="259"/>
      <c r="G114" s="259"/>
      <c r="H114" s="259"/>
      <c r="I114" s="261"/>
      <c r="J114" s="259"/>
      <c r="K114" s="259"/>
      <c r="L114" s="259"/>
      <c r="M114" s="259"/>
      <c r="N114" s="259"/>
      <c r="O114" s="259"/>
      <c r="P114" s="2"/>
      <c r="Q114" s="2"/>
      <c r="R114" s="2"/>
      <c r="S114" s="19"/>
      <c r="T114" s="19"/>
      <c r="U114" s="19"/>
      <c r="V114" s="19"/>
      <c r="W114" s="19"/>
      <c r="X114" s="19"/>
      <c r="Y114" s="19"/>
      <c r="Z114" s="19"/>
      <c r="AA114" s="19"/>
      <c r="AB114" s="19"/>
      <c r="AC114" s="19"/>
      <c r="AD114" s="19"/>
      <c r="AE114" s="19"/>
      <c r="CG114"/>
      <c r="CH114"/>
      <c r="CI114"/>
      <c r="CJ114"/>
      <c r="CK114"/>
      <c r="CL114"/>
      <c r="CM114"/>
      <c r="CN114"/>
      <c r="CO114"/>
      <c r="CP114"/>
    </row>
    <row r="115" spans="1:124" ht="15.5" x14ac:dyDescent="0.35">
      <c r="A115" s="6"/>
      <c r="B115" s="257"/>
      <c r="C115" s="257"/>
      <c r="D115" s="257"/>
      <c r="E115" s="257"/>
      <c r="F115" s="257"/>
      <c r="G115" s="257"/>
      <c r="H115" s="257"/>
      <c r="I115" s="260"/>
      <c r="J115" s="257"/>
      <c r="K115" s="257"/>
      <c r="L115" s="257"/>
      <c r="M115" s="257"/>
      <c r="N115" s="257"/>
      <c r="O115" s="257"/>
      <c r="S115" s="19"/>
      <c r="T115" s="19"/>
      <c r="U115" s="19"/>
      <c r="V115" s="19"/>
      <c r="W115" s="19"/>
      <c r="X115" s="19"/>
      <c r="Y115" s="19"/>
      <c r="Z115" s="19"/>
      <c r="AA115" s="19"/>
      <c r="AB115" s="19"/>
      <c r="AC115" s="19"/>
      <c r="AD115" s="19"/>
      <c r="AE115" s="19"/>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ht="15.5" x14ac:dyDescent="0.35">
      <c r="A116" s="6"/>
      <c r="B116" s="259"/>
      <c r="C116" s="259"/>
      <c r="D116" s="259"/>
      <c r="E116" s="259"/>
      <c r="F116" s="259"/>
      <c r="G116" s="259"/>
      <c r="H116" s="259"/>
      <c r="I116" s="261"/>
      <c r="J116" s="259"/>
      <c r="K116" s="259"/>
      <c r="L116" s="259"/>
      <c r="M116" s="259"/>
      <c r="N116" s="259"/>
      <c r="O116" s="259"/>
      <c r="P116" s="13"/>
      <c r="S116" s="19"/>
      <c r="T116" s="19"/>
      <c r="U116" s="19"/>
      <c r="V116" s="19"/>
      <c r="W116" s="19"/>
      <c r="X116" s="19"/>
      <c r="Y116" s="19"/>
      <c r="Z116" s="19"/>
      <c r="AA116" s="19"/>
      <c r="AB116" s="19"/>
      <c r="AC116" s="19"/>
      <c r="AD116" s="19"/>
      <c r="AE116" s="19"/>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ht="15.5" x14ac:dyDescent="0.35">
      <c r="A117" s="6"/>
      <c r="B117" s="257"/>
      <c r="C117" s="257"/>
      <c r="D117" s="257"/>
      <c r="E117" s="257"/>
      <c r="F117" s="257"/>
      <c r="G117" s="257"/>
      <c r="H117" s="257"/>
      <c r="I117" s="260"/>
      <c r="J117" s="257"/>
      <c r="K117" s="257"/>
      <c r="L117" s="257"/>
      <c r="M117" s="257"/>
      <c r="N117" s="257"/>
      <c r="O117" s="257"/>
      <c r="P117" s="13"/>
      <c r="S117" s="19"/>
      <c r="T117" s="19"/>
      <c r="U117" s="19"/>
      <c r="V117" s="19"/>
      <c r="W117" s="19"/>
      <c r="X117" s="19"/>
      <c r="Y117" s="19"/>
      <c r="Z117" s="19"/>
      <c r="AA117" s="19"/>
      <c r="AB117" s="19"/>
      <c r="AC117" s="19"/>
      <c r="AD117" s="19"/>
      <c r="AE117" s="19"/>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5.5" x14ac:dyDescent="0.35">
      <c r="A118" s="6"/>
      <c r="B118" s="259"/>
      <c r="C118" s="259"/>
      <c r="D118" s="259"/>
      <c r="E118" s="259"/>
      <c r="F118" s="259"/>
      <c r="G118" s="259"/>
      <c r="H118" s="259"/>
      <c r="I118" s="261"/>
      <c r="J118" s="259"/>
      <c r="K118" s="259"/>
      <c r="L118" s="259"/>
      <c r="M118" s="259"/>
      <c r="N118" s="259"/>
      <c r="O118" s="259"/>
      <c r="P118" s="13"/>
      <c r="S118" s="19"/>
      <c r="T118" s="19"/>
      <c r="U118" s="19"/>
      <c r="V118" s="19"/>
      <c r="W118" s="19"/>
      <c r="X118" s="19"/>
      <c r="Y118" s="19"/>
      <c r="Z118" s="19"/>
      <c r="AA118" s="19"/>
      <c r="AB118" s="19"/>
      <c r="AC118" s="19"/>
      <c r="AD118" s="19"/>
      <c r="AE118" s="19"/>
      <c r="CG118"/>
      <c r="CH118"/>
      <c r="CI118"/>
      <c r="CJ118"/>
      <c r="CK118"/>
      <c r="CL118"/>
      <c r="CM118"/>
      <c r="CN118"/>
      <c r="CO118"/>
      <c r="CP118"/>
      <c r="CQ118"/>
      <c r="CR118"/>
      <c r="CS118"/>
      <c r="CT118"/>
      <c r="CU118"/>
      <c r="CV118"/>
      <c r="CW118"/>
      <c r="CX118"/>
      <c r="CY118"/>
      <c r="CZ118"/>
    </row>
    <row r="119" spans="1:124" ht="15.5" x14ac:dyDescent="0.35">
      <c r="B119" s="257"/>
      <c r="C119" s="257"/>
      <c r="D119" s="257"/>
      <c r="E119" s="257"/>
      <c r="F119" s="257"/>
      <c r="G119" s="257"/>
      <c r="H119" s="257"/>
      <c r="I119" s="260"/>
      <c r="J119" s="257"/>
      <c r="K119" s="257"/>
      <c r="L119" s="257"/>
      <c r="M119" s="257"/>
      <c r="N119" s="257"/>
      <c r="O119" s="257"/>
      <c r="P119" s="13"/>
      <c r="S119" s="19"/>
      <c r="T119" s="19"/>
      <c r="U119" s="19"/>
      <c r="V119" s="19"/>
      <c r="W119" s="19"/>
      <c r="X119" s="19"/>
      <c r="Y119" s="19"/>
      <c r="Z119" s="19"/>
      <c r="AA119" s="19"/>
      <c r="AB119" s="19"/>
      <c r="AC119" s="19"/>
      <c r="AD119" s="19"/>
      <c r="AE119" s="19"/>
      <c r="CG119"/>
      <c r="CH119"/>
      <c r="CI119"/>
      <c r="CJ119"/>
      <c r="CK119"/>
      <c r="CL119"/>
      <c r="CM119"/>
      <c r="CN119"/>
      <c r="CO119"/>
      <c r="CP119"/>
      <c r="CQ119"/>
      <c r="CR119"/>
      <c r="CS119"/>
      <c r="CT119"/>
      <c r="CU119"/>
      <c r="CV119"/>
      <c r="CW119"/>
      <c r="CX119"/>
      <c r="CY119"/>
      <c r="CZ119"/>
    </row>
    <row r="120" spans="1:124" ht="15.5" x14ac:dyDescent="0.35">
      <c r="B120" s="259"/>
      <c r="C120" s="259"/>
      <c r="D120" s="259"/>
      <c r="E120" s="259"/>
      <c r="F120" s="259"/>
      <c r="G120" s="259"/>
      <c r="H120" s="259"/>
      <c r="I120" s="261"/>
      <c r="J120" s="259"/>
      <c r="K120" s="259"/>
      <c r="L120" s="259"/>
      <c r="M120" s="259"/>
      <c r="N120" s="259"/>
      <c r="O120" s="259"/>
      <c r="S120" s="19"/>
      <c r="T120" s="19"/>
      <c r="U120" s="19"/>
      <c r="V120" s="19"/>
      <c r="W120" s="19"/>
      <c r="X120" s="19"/>
      <c r="Y120" s="19"/>
      <c r="Z120" s="19"/>
      <c r="AA120" s="19"/>
      <c r="AB120" s="19"/>
      <c r="AC120" s="19"/>
      <c r="AD120" s="19"/>
      <c r="AE120" s="19"/>
      <c r="CG120"/>
      <c r="CH120"/>
      <c r="CI120"/>
      <c r="CJ120"/>
      <c r="CK120"/>
      <c r="CL120"/>
      <c r="CM120"/>
      <c r="CN120"/>
      <c r="CO120"/>
      <c r="CP120"/>
      <c r="CQ120"/>
      <c r="CR120"/>
      <c r="CS120"/>
      <c r="CT120"/>
      <c r="CU120"/>
      <c r="CV120"/>
      <c r="CW120"/>
      <c r="CX120"/>
      <c r="CY120"/>
      <c r="CZ120"/>
    </row>
    <row r="121" spans="1:124" ht="15.5" x14ac:dyDescent="0.35">
      <c r="B121" s="257"/>
      <c r="C121" s="257"/>
      <c r="D121" s="257"/>
      <c r="E121" s="257"/>
      <c r="F121" s="257"/>
      <c r="G121" s="257"/>
      <c r="H121" s="257"/>
      <c r="I121" s="260"/>
      <c r="J121" s="257"/>
      <c r="K121" s="257"/>
      <c r="L121" s="257"/>
      <c r="M121" s="257"/>
      <c r="N121" s="257"/>
      <c r="O121" s="257"/>
      <c r="S121" s="19"/>
      <c r="T121" s="19"/>
      <c r="U121" s="19"/>
      <c r="V121" s="19"/>
      <c r="W121" s="19"/>
      <c r="X121" s="19"/>
      <c r="Y121" s="19"/>
      <c r="Z121" s="19"/>
      <c r="AA121" s="19"/>
      <c r="AB121" s="19"/>
      <c r="AC121" s="19"/>
      <c r="AD121" s="19"/>
      <c r="AE121" s="19"/>
      <c r="CG121"/>
      <c r="CH121"/>
      <c r="CI121"/>
      <c r="CJ121"/>
      <c r="CK121"/>
      <c r="CL121"/>
      <c r="CM121"/>
      <c r="CN121"/>
      <c r="CO121"/>
      <c r="CP121"/>
      <c r="CQ121"/>
      <c r="CR121"/>
      <c r="CS121"/>
      <c r="CT121"/>
      <c r="CU121"/>
      <c r="CV121"/>
      <c r="CW121"/>
      <c r="CX121"/>
      <c r="CY121"/>
      <c r="CZ121"/>
    </row>
    <row r="122" spans="1:124" ht="15.5" x14ac:dyDescent="0.35">
      <c r="B122" s="259"/>
      <c r="C122" s="259"/>
      <c r="D122" s="259"/>
      <c r="E122" s="259"/>
      <c r="F122" s="259"/>
      <c r="G122" s="259"/>
      <c r="H122" s="259"/>
      <c r="I122" s="261"/>
      <c r="J122" s="259"/>
      <c r="K122" s="259"/>
      <c r="L122" s="259"/>
      <c r="M122" s="259"/>
      <c r="N122" s="259"/>
      <c r="O122" s="259"/>
      <c r="S122" s="19"/>
      <c r="T122" s="19"/>
      <c r="U122" s="19"/>
      <c r="V122" s="19"/>
      <c r="W122" s="19"/>
      <c r="X122" s="19"/>
      <c r="Y122" s="19"/>
      <c r="Z122" s="19"/>
      <c r="AA122" s="19"/>
      <c r="AB122" s="19"/>
      <c r="AC122" s="19"/>
      <c r="AD122" s="19"/>
      <c r="AE122" s="19"/>
      <c r="CG122"/>
      <c r="CH122"/>
      <c r="CI122"/>
      <c r="CJ122"/>
      <c r="CK122"/>
      <c r="CL122"/>
      <c r="CM122"/>
      <c r="CN122"/>
      <c r="CO122"/>
      <c r="CP122"/>
      <c r="CQ122"/>
      <c r="CR122"/>
      <c r="CS122"/>
      <c r="CT122"/>
      <c r="CU122"/>
      <c r="CV122"/>
      <c r="CW122"/>
      <c r="CX122"/>
      <c r="CY122"/>
      <c r="CZ122"/>
    </row>
    <row r="123" spans="1:124" ht="15.5" x14ac:dyDescent="0.35">
      <c r="B123" s="257"/>
      <c r="C123" s="257"/>
      <c r="D123" s="257"/>
      <c r="E123" s="257"/>
      <c r="F123" s="257"/>
      <c r="G123" s="257"/>
      <c r="H123" s="257"/>
      <c r="I123" s="260"/>
      <c r="J123" s="257"/>
      <c r="K123" s="257"/>
      <c r="L123" s="257"/>
      <c r="M123" s="257"/>
      <c r="N123" s="257"/>
      <c r="O123" s="257"/>
      <c r="S123" s="19"/>
      <c r="T123" s="19"/>
      <c r="U123" s="19"/>
      <c r="V123" s="19"/>
      <c r="W123" s="19"/>
      <c r="X123" s="19"/>
      <c r="Y123" s="19"/>
      <c r="Z123" s="19"/>
      <c r="AA123" s="19"/>
      <c r="AB123" s="19"/>
      <c r="AC123" s="19"/>
      <c r="AD123" s="19"/>
      <c r="AE123" s="19"/>
      <c r="CG123"/>
      <c r="CH123"/>
      <c r="CI123"/>
      <c r="CJ123"/>
      <c r="CK123"/>
      <c r="CL123"/>
      <c r="CM123"/>
      <c r="CN123"/>
      <c r="CO123"/>
      <c r="CP123"/>
    </row>
    <row r="124" spans="1:124" ht="15.5" x14ac:dyDescent="0.35">
      <c r="B124" s="259"/>
      <c r="C124" s="259"/>
      <c r="D124" s="259"/>
      <c r="E124" s="259"/>
      <c r="F124" s="259"/>
      <c r="G124" s="259"/>
      <c r="H124" s="259"/>
      <c r="I124" s="261"/>
      <c r="J124" s="259"/>
      <c r="K124" s="259"/>
      <c r="L124" s="259"/>
      <c r="M124" s="259"/>
      <c r="N124" s="259"/>
      <c r="O124" s="259"/>
      <c r="S124" s="19"/>
      <c r="T124" s="19"/>
      <c r="U124" s="19"/>
      <c r="V124" s="19"/>
      <c r="W124" s="19"/>
      <c r="X124" s="19"/>
      <c r="Y124" s="19"/>
      <c r="Z124" s="19"/>
      <c r="AA124" s="19"/>
      <c r="AB124" s="19"/>
      <c r="AC124" s="19"/>
      <c r="AD124" s="19"/>
      <c r="AE124" s="19"/>
      <c r="CG124"/>
      <c r="CH124"/>
      <c r="CI124"/>
      <c r="CJ124"/>
      <c r="CK124"/>
      <c r="CL124"/>
      <c r="CM124"/>
      <c r="CN124"/>
      <c r="CO124"/>
      <c r="CP124"/>
    </row>
    <row r="125" spans="1:124" ht="15.5" x14ac:dyDescent="0.35">
      <c r="B125" s="257"/>
      <c r="C125" s="257"/>
      <c r="D125" s="257"/>
      <c r="E125" s="257"/>
      <c r="F125" s="257"/>
      <c r="G125" s="257"/>
      <c r="H125" s="257"/>
      <c r="I125" s="260"/>
      <c r="J125" s="257"/>
      <c r="K125" s="257"/>
      <c r="L125" s="257"/>
      <c r="M125" s="257"/>
      <c r="N125" s="257"/>
      <c r="O125" s="257"/>
      <c r="S125" s="19"/>
      <c r="T125" s="19"/>
      <c r="U125" s="19"/>
      <c r="V125" s="19"/>
      <c r="W125" s="19"/>
      <c r="X125" s="19"/>
      <c r="Y125" s="19"/>
      <c r="Z125" s="19"/>
      <c r="AA125" s="19"/>
      <c r="AB125" s="19"/>
      <c r="AC125" s="19"/>
      <c r="AD125" s="19"/>
      <c r="AE125" s="19"/>
      <c r="CG125"/>
      <c r="CH125"/>
      <c r="CI125"/>
      <c r="CJ125"/>
      <c r="CK125"/>
      <c r="CL125"/>
      <c r="CM125"/>
      <c r="CN125"/>
      <c r="CO125"/>
      <c r="CP125"/>
    </row>
    <row r="126" spans="1:124" ht="15.5" x14ac:dyDescent="0.35">
      <c r="B126" s="259"/>
      <c r="C126" s="259"/>
      <c r="D126" s="259"/>
      <c r="E126" s="259"/>
      <c r="F126" s="259"/>
      <c r="G126" s="259"/>
      <c r="H126" s="259"/>
      <c r="I126" s="261"/>
      <c r="J126" s="259"/>
      <c r="K126" s="259"/>
      <c r="L126" s="259"/>
      <c r="M126" s="259"/>
      <c r="N126" s="259"/>
      <c r="O126" s="259"/>
      <c r="S126" s="19"/>
      <c r="T126" s="19"/>
      <c r="U126" s="19"/>
      <c r="V126" s="19"/>
      <c r="W126" s="19"/>
      <c r="X126" s="19"/>
      <c r="Y126" s="19"/>
      <c r="Z126" s="19"/>
      <c r="AA126" s="19"/>
      <c r="AB126" s="19"/>
      <c r="AC126" s="19"/>
      <c r="AD126" s="19"/>
      <c r="AE126" s="19"/>
      <c r="CG126"/>
      <c r="CH126"/>
      <c r="CI126"/>
      <c r="CJ126"/>
      <c r="CK126"/>
      <c r="CL126"/>
      <c r="CM126"/>
      <c r="CN126"/>
      <c r="CO126"/>
      <c r="CP126"/>
    </row>
    <row r="127" spans="1:124" ht="15.5" x14ac:dyDescent="0.35">
      <c r="B127" s="257"/>
      <c r="C127" s="257"/>
      <c r="D127" s="257"/>
      <c r="E127" s="257"/>
      <c r="F127" s="257"/>
      <c r="G127" s="257"/>
      <c r="H127" s="257"/>
      <c r="I127" s="260"/>
      <c r="J127" s="257"/>
      <c r="K127" s="257"/>
      <c r="L127" s="257"/>
      <c r="M127" s="257"/>
      <c r="N127" s="257"/>
      <c r="O127" s="257"/>
      <c r="S127" s="19"/>
      <c r="T127" s="19"/>
      <c r="U127" s="19"/>
      <c r="V127" s="19"/>
      <c r="W127" s="19"/>
      <c r="X127" s="19"/>
      <c r="Y127" s="19"/>
      <c r="Z127" s="19"/>
      <c r="AA127" s="19"/>
      <c r="AB127" s="19"/>
      <c r="AC127" s="19"/>
      <c r="AD127" s="19"/>
      <c r="AE127" s="19"/>
      <c r="CG127" s="6"/>
      <c r="CH127" s="6"/>
      <c r="CK127"/>
      <c r="CL127"/>
    </row>
    <row r="128" spans="1:124" ht="15.5" x14ac:dyDescent="0.35">
      <c r="B128" s="259"/>
      <c r="C128" s="259"/>
      <c r="D128" s="259"/>
      <c r="E128" s="259"/>
      <c r="F128" s="259"/>
      <c r="G128" s="259"/>
      <c r="H128" s="259"/>
      <c r="I128" s="261"/>
      <c r="J128" s="259"/>
      <c r="K128" s="259"/>
      <c r="L128" s="259"/>
      <c r="M128" s="259"/>
      <c r="N128" s="259"/>
      <c r="O128" s="259"/>
      <c r="S128" s="19"/>
      <c r="T128" s="19"/>
      <c r="U128" s="19"/>
      <c r="V128" s="19"/>
      <c r="W128" s="19"/>
      <c r="X128" s="19"/>
      <c r="Y128" s="19"/>
      <c r="Z128" s="19"/>
      <c r="AA128" s="19"/>
      <c r="AB128" s="19"/>
      <c r="AC128" s="19"/>
      <c r="AD128" s="19"/>
      <c r="AE128" s="19"/>
      <c r="CG128" s="6"/>
      <c r="CH128" s="6"/>
      <c r="CK128"/>
      <c r="CL128"/>
    </row>
    <row r="129" spans="2:105" ht="15.5" x14ac:dyDescent="0.35">
      <c r="B129" s="257"/>
      <c r="C129" s="257"/>
      <c r="D129" s="257"/>
      <c r="E129" s="257"/>
      <c r="F129" s="257"/>
      <c r="G129" s="257"/>
      <c r="H129" s="257"/>
      <c r="I129" s="260"/>
      <c r="J129" s="257"/>
      <c r="K129" s="257"/>
      <c r="L129" s="257"/>
      <c r="M129" s="257"/>
      <c r="N129" s="257"/>
      <c r="O129" s="257"/>
      <c r="S129" s="19"/>
      <c r="T129" s="19"/>
      <c r="U129" s="19"/>
      <c r="V129" s="19"/>
      <c r="W129" s="19"/>
      <c r="X129" s="19"/>
      <c r="Y129" s="19"/>
      <c r="Z129" s="19"/>
      <c r="AA129" s="19"/>
      <c r="AB129" s="19"/>
      <c r="AC129" s="19"/>
      <c r="AD129" s="19"/>
      <c r="AE129" s="19"/>
      <c r="CG129" s="6"/>
      <c r="CH129" s="6"/>
      <c r="CK129"/>
      <c r="CL129"/>
    </row>
    <row r="130" spans="2:105" ht="15.5" x14ac:dyDescent="0.35">
      <c r="B130" s="259"/>
      <c r="C130" s="259"/>
      <c r="D130" s="259"/>
      <c r="E130" s="259"/>
      <c r="F130" s="259"/>
      <c r="G130" s="259"/>
      <c r="H130" s="259"/>
      <c r="I130" s="261"/>
      <c r="J130" s="259"/>
      <c r="K130" s="259"/>
      <c r="L130" s="259"/>
      <c r="M130" s="259"/>
      <c r="N130" s="259"/>
      <c r="O130" s="259"/>
      <c r="S130" s="19"/>
      <c r="T130" s="19"/>
      <c r="U130" s="19"/>
      <c r="V130" s="19"/>
      <c r="W130" s="19"/>
      <c r="X130" s="19"/>
      <c r="Y130" s="19"/>
      <c r="Z130" s="19"/>
      <c r="AA130" s="19"/>
      <c r="AB130" s="19"/>
      <c r="AC130" s="19"/>
      <c r="AD130" s="19"/>
      <c r="AE130" s="19"/>
      <c r="CG130" s="6"/>
      <c r="CH130" s="6"/>
      <c r="CK130"/>
      <c r="CL130"/>
    </row>
    <row r="131" spans="2:105" ht="15.5" x14ac:dyDescent="0.35">
      <c r="B131" s="257"/>
      <c r="C131" s="257"/>
      <c r="D131" s="257"/>
      <c r="E131" s="257"/>
      <c r="F131" s="257"/>
      <c r="G131" s="257"/>
      <c r="H131" s="257"/>
      <c r="I131" s="260"/>
      <c r="J131" s="257"/>
      <c r="K131" s="257"/>
      <c r="L131" s="257"/>
      <c r="M131" s="257"/>
      <c r="N131" s="257"/>
      <c r="O131" s="257"/>
      <c r="S131" s="19"/>
      <c r="T131" s="19"/>
      <c r="U131" s="19"/>
      <c r="V131" s="19"/>
      <c r="W131" s="19"/>
      <c r="X131" s="19"/>
      <c r="Y131" s="19"/>
      <c r="Z131" s="19"/>
      <c r="AA131" s="19"/>
      <c r="AB131" s="19"/>
      <c r="AC131" s="19"/>
      <c r="AD131" s="19"/>
      <c r="AE131" s="19"/>
      <c r="CG131" s="6"/>
      <c r="CH131" s="6"/>
      <c r="CK131"/>
      <c r="CL131"/>
    </row>
    <row r="132" spans="2:105" ht="15.5" x14ac:dyDescent="0.35">
      <c r="B132" s="259"/>
      <c r="C132" s="259"/>
      <c r="D132" s="259"/>
      <c r="E132" s="259"/>
      <c r="F132" s="259"/>
      <c r="G132" s="259"/>
      <c r="H132" s="259"/>
      <c r="I132" s="261"/>
      <c r="J132" s="259"/>
      <c r="K132" s="259"/>
      <c r="L132" s="259"/>
      <c r="M132" s="259"/>
      <c r="N132" s="259"/>
      <c r="O132" s="259"/>
      <c r="S132" s="19"/>
      <c r="T132" s="19"/>
      <c r="U132" s="19"/>
      <c r="V132" s="19"/>
      <c r="W132" s="19"/>
      <c r="X132" s="19"/>
      <c r="Y132" s="19"/>
      <c r="Z132" s="19"/>
      <c r="AA132" s="19"/>
      <c r="AB132" s="19"/>
      <c r="AC132" s="19"/>
      <c r="AD132" s="19"/>
      <c r="AE132" s="19"/>
      <c r="CG132" s="6"/>
      <c r="CH132" s="6"/>
      <c r="CK132"/>
      <c r="CL132"/>
    </row>
    <row r="133" spans="2:105" ht="15.5" x14ac:dyDescent="0.35">
      <c r="B133" s="257"/>
      <c r="C133" s="257"/>
      <c r="D133" s="257"/>
      <c r="E133" s="257"/>
      <c r="F133" s="257"/>
      <c r="G133" s="257"/>
      <c r="H133" s="257"/>
      <c r="I133" s="260"/>
      <c r="J133" s="257"/>
      <c r="K133" s="257"/>
      <c r="L133" s="257"/>
      <c r="M133" s="257"/>
      <c r="N133" s="257"/>
      <c r="O133" s="257"/>
      <c r="S133" s="19"/>
      <c r="T133" s="19"/>
      <c r="U133" s="19"/>
      <c r="V133" s="19"/>
      <c r="W133" s="19"/>
      <c r="X133" s="19"/>
      <c r="Y133" s="19"/>
      <c r="Z133" s="19"/>
      <c r="AA133" s="19"/>
      <c r="AB133" s="19"/>
      <c r="AC133" s="19"/>
      <c r="AD133" s="19"/>
      <c r="AE133" s="13"/>
      <c r="CG133" s="6"/>
      <c r="CH133" s="6"/>
      <c r="CK133"/>
      <c r="CL133"/>
    </row>
    <row r="134" spans="2:105" ht="15.5" x14ac:dyDescent="0.35">
      <c r="B134" s="259"/>
      <c r="C134" s="259"/>
      <c r="D134" s="259"/>
      <c r="E134" s="259"/>
      <c r="F134" s="259"/>
      <c r="G134" s="259"/>
      <c r="H134" s="259"/>
      <c r="I134" s="261"/>
      <c r="J134" s="259"/>
      <c r="K134" s="259"/>
      <c r="L134" s="259"/>
      <c r="M134" s="259"/>
      <c r="N134" s="259"/>
      <c r="O134" s="259"/>
      <c r="S134" s="19"/>
      <c r="T134" s="19"/>
      <c r="U134" s="19"/>
      <c r="V134" s="19"/>
      <c r="W134" s="19"/>
      <c r="X134" s="19"/>
      <c r="Y134" s="19"/>
      <c r="Z134" s="19"/>
      <c r="AA134" s="19"/>
      <c r="AB134" s="19"/>
      <c r="AC134" s="19"/>
      <c r="AD134" s="19"/>
      <c r="AE134" s="13"/>
      <c r="CG134" s="6"/>
      <c r="CH134" s="6"/>
      <c r="CK134"/>
      <c r="CL134"/>
    </row>
    <row r="135" spans="2:105" ht="15.5" x14ac:dyDescent="0.35">
      <c r="B135" s="257"/>
      <c r="C135" s="257"/>
      <c r="D135" s="257"/>
      <c r="E135" s="257"/>
      <c r="F135" s="257"/>
      <c r="G135" s="257"/>
      <c r="H135" s="257"/>
      <c r="I135" s="260"/>
      <c r="J135" s="257"/>
      <c r="K135" s="257"/>
      <c r="L135" s="257"/>
      <c r="M135" s="257"/>
      <c r="N135" s="257"/>
      <c r="O135" s="257"/>
      <c r="S135" s="13"/>
      <c r="T135" s="13"/>
      <c r="U135" s="13"/>
      <c r="V135" s="13"/>
      <c r="W135" s="13"/>
      <c r="X135" s="13"/>
      <c r="Y135" s="13"/>
      <c r="Z135" s="13"/>
      <c r="AA135" s="13"/>
      <c r="AB135" s="13"/>
      <c r="AC135" s="13"/>
      <c r="AD135" s="13"/>
      <c r="AE135" s="13"/>
      <c r="CG135" s="6"/>
      <c r="CH135" s="6"/>
      <c r="CK135"/>
      <c r="CL135"/>
    </row>
    <row r="136" spans="2:105" ht="15.5" x14ac:dyDescent="0.35">
      <c r="B136" s="259"/>
      <c r="C136" s="259"/>
      <c r="D136" s="259"/>
      <c r="E136" s="259"/>
      <c r="F136" s="259"/>
      <c r="G136" s="259"/>
      <c r="H136" s="259"/>
      <c r="I136" s="261"/>
      <c r="J136" s="259"/>
      <c r="K136" s="259"/>
      <c r="L136" s="259"/>
      <c r="M136" s="259"/>
      <c r="N136" s="259"/>
      <c r="O136" s="259"/>
      <c r="S136" s="13"/>
      <c r="T136" s="13"/>
      <c r="U136" s="13"/>
      <c r="V136" s="13"/>
      <c r="W136" s="13"/>
      <c r="X136" s="13"/>
      <c r="Y136" s="13"/>
      <c r="Z136" s="13"/>
      <c r="AA136" s="13"/>
      <c r="AB136" s="13"/>
      <c r="AC136" s="13"/>
      <c r="AD136" s="13"/>
      <c r="AE136" s="13"/>
      <c r="AF136" s="19"/>
      <c r="AG136" s="6"/>
      <c r="AH136" s="6"/>
      <c r="AI136" s="141"/>
      <c r="AJ136" s="141"/>
      <c r="BP136" s="23"/>
      <c r="BS136" s="14"/>
      <c r="BT136" s="25"/>
      <c r="BU136" s="6"/>
      <c r="BV136" s="6"/>
      <c r="BW136" s="6"/>
      <c r="BX136" s="6"/>
      <c r="BY136" s="6"/>
      <c r="BZ136" s="6"/>
      <c r="CA136" s="6"/>
      <c r="CB136" s="6"/>
      <c r="CC136" s="6"/>
      <c r="CD136"/>
      <c r="CE136"/>
      <c r="CF136" s="6"/>
      <c r="CG136" s="6"/>
      <c r="CH136" s="6"/>
      <c r="CK136"/>
      <c r="CL136"/>
    </row>
    <row r="137" spans="2:105" ht="15.5" x14ac:dyDescent="0.35">
      <c r="B137" s="257"/>
      <c r="C137" s="257"/>
      <c r="D137" s="257"/>
      <c r="E137" s="257"/>
      <c r="F137" s="257"/>
      <c r="G137" s="257"/>
      <c r="H137" s="257"/>
      <c r="I137" s="257"/>
      <c r="J137" s="257"/>
      <c r="K137" s="257"/>
      <c r="L137" s="257"/>
      <c r="M137" s="257"/>
      <c r="N137" s="257"/>
      <c r="O137" s="257"/>
      <c r="S137" s="13"/>
      <c r="T137" s="13"/>
      <c r="U137" s="13"/>
      <c r="V137" s="13"/>
      <c r="W137" s="13"/>
      <c r="X137" s="13"/>
      <c r="Y137" s="13"/>
      <c r="Z137" s="13"/>
      <c r="AA137" s="13"/>
      <c r="AB137" s="13"/>
      <c r="AC137" s="13"/>
      <c r="AD137" s="13"/>
      <c r="AF137" s="19"/>
      <c r="AG137" s="6"/>
      <c r="AH137" s="6"/>
      <c r="AI137" s="141"/>
      <c r="AJ137" s="141"/>
      <c r="BP137" s="23"/>
      <c r="BS137" s="14"/>
      <c r="BT137" s="25"/>
      <c r="BU137" s="6"/>
      <c r="BV137" s="6"/>
      <c r="BW137" s="6"/>
      <c r="BX137" s="6"/>
      <c r="BY137" s="6"/>
      <c r="BZ137" s="6"/>
      <c r="CA137" s="6"/>
      <c r="CB137" s="6"/>
      <c r="CC137" s="6"/>
      <c r="CD137"/>
      <c r="CE137"/>
      <c r="CF137" s="6"/>
      <c r="CG137" s="6"/>
      <c r="CH137" s="6"/>
      <c r="CK137"/>
      <c r="CL137"/>
      <c r="CN137"/>
      <c r="CO137"/>
      <c r="CP137"/>
      <c r="CQ137"/>
      <c r="CR137"/>
      <c r="CS137"/>
      <c r="CT137"/>
      <c r="CU137"/>
      <c r="CV137"/>
      <c r="CW137"/>
      <c r="CX137"/>
      <c r="CY137"/>
      <c r="CZ137"/>
      <c r="DA137"/>
    </row>
    <row r="138" spans="2:105" ht="15.5" x14ac:dyDescent="0.35">
      <c r="B138" s="259"/>
      <c r="C138" s="259"/>
      <c r="D138" s="259"/>
      <c r="E138" s="259"/>
      <c r="F138" s="259"/>
      <c r="G138" s="259"/>
      <c r="H138" s="259"/>
      <c r="I138" s="259"/>
      <c r="J138" s="259"/>
      <c r="K138" s="259"/>
      <c r="L138" s="259"/>
      <c r="M138" s="259"/>
      <c r="N138" s="259"/>
      <c r="O138" s="259"/>
      <c r="S138" s="13"/>
      <c r="T138" s="13"/>
      <c r="U138" s="13"/>
      <c r="V138" s="13"/>
      <c r="W138" s="13"/>
      <c r="X138" s="13"/>
      <c r="Y138" s="13"/>
      <c r="Z138" s="13"/>
      <c r="AA138" s="13"/>
      <c r="AB138" s="13"/>
      <c r="AC138" s="13"/>
      <c r="AD138" s="13"/>
      <c r="AF138" s="19"/>
      <c r="AG138" s="6"/>
      <c r="AH138" s="6"/>
      <c r="AI138" s="141"/>
      <c r="AJ138" s="141"/>
      <c r="BP138" s="23"/>
      <c r="BS138" s="14"/>
      <c r="BT138" s="25"/>
      <c r="BU138" s="6"/>
      <c r="BV138" s="6"/>
      <c r="BW138" s="6"/>
      <c r="BX138" s="6"/>
      <c r="BY138" s="6"/>
      <c r="BZ138" s="6"/>
      <c r="CA138" s="6"/>
      <c r="CB138" s="6"/>
      <c r="CC138" s="6"/>
      <c r="CD138"/>
      <c r="CE138"/>
      <c r="CF138" s="6"/>
      <c r="CG138" s="6"/>
      <c r="CH138" s="6"/>
      <c r="CK138"/>
      <c r="CL138"/>
      <c r="CN138"/>
      <c r="CO138"/>
      <c r="CQ138"/>
      <c r="CR138"/>
      <c r="CS138"/>
      <c r="CT138"/>
      <c r="CU138"/>
      <c r="CV138"/>
      <c r="CW138"/>
      <c r="CX138"/>
      <c r="CY138"/>
      <c r="CZ138"/>
      <c r="DA138"/>
    </row>
    <row r="139" spans="2:105" ht="15.5" x14ac:dyDescent="0.35">
      <c r="B139" s="257"/>
      <c r="C139" s="257"/>
      <c r="D139" s="257"/>
      <c r="E139" s="257"/>
      <c r="F139" s="257"/>
      <c r="G139" s="257"/>
      <c r="H139" s="257"/>
      <c r="I139" s="257"/>
      <c r="J139" s="257"/>
      <c r="K139" s="257"/>
      <c r="L139" s="257"/>
      <c r="M139" s="257"/>
      <c r="N139" s="257"/>
      <c r="O139" s="257"/>
      <c r="AF139" s="19"/>
      <c r="AG139" s="140"/>
      <c r="AH139" s="141"/>
      <c r="AI139" s="141"/>
      <c r="AJ139" s="141"/>
      <c r="BP139" s="23"/>
      <c r="BS139" s="14"/>
      <c r="BT139" s="25"/>
      <c r="BU139" s="6"/>
      <c r="BV139" s="6"/>
      <c r="BW139" s="6"/>
      <c r="BX139" s="6"/>
      <c r="BY139" s="6"/>
      <c r="BZ139" s="6"/>
      <c r="CA139" s="6"/>
      <c r="CB139" s="6"/>
      <c r="CC139" s="6"/>
      <c r="CD139"/>
      <c r="CE139"/>
      <c r="CF139" s="6"/>
      <c r="CG139" s="6"/>
      <c r="CH139" s="6"/>
      <c r="CK139"/>
      <c r="CO139"/>
      <c r="CP139"/>
      <c r="CQ139"/>
      <c r="CR139"/>
      <c r="CS139"/>
      <c r="CT139"/>
      <c r="CU139"/>
      <c r="CV139"/>
      <c r="CW139"/>
      <c r="CX139"/>
      <c r="CY139"/>
      <c r="CZ139"/>
      <c r="DA139"/>
    </row>
    <row r="140" spans="2:105" ht="15.5" x14ac:dyDescent="0.35">
      <c r="B140" s="259"/>
      <c r="C140" s="259"/>
      <c r="D140" s="259"/>
      <c r="E140" s="259"/>
      <c r="F140" s="259"/>
      <c r="G140" s="259"/>
      <c r="H140" s="259"/>
      <c r="I140" s="259"/>
      <c r="J140" s="259"/>
      <c r="K140" s="259"/>
      <c r="L140" s="259"/>
      <c r="M140" s="259"/>
      <c r="N140" s="259"/>
      <c r="O140" s="259"/>
      <c r="AF140" s="19"/>
      <c r="AG140" s="140"/>
      <c r="AH140" s="141"/>
      <c r="AI140" s="141"/>
      <c r="AJ140" s="141"/>
      <c r="BP140" s="23"/>
      <c r="BS140" s="14"/>
      <c r="BT140" s="25"/>
      <c r="BU140" s="6"/>
      <c r="BV140" s="6"/>
      <c r="BW140" s="6"/>
      <c r="BX140" s="6"/>
      <c r="BY140" s="6"/>
      <c r="BZ140" s="6"/>
      <c r="CA140" s="6"/>
      <c r="CB140" s="6"/>
      <c r="CC140" s="6"/>
      <c r="CD140"/>
      <c r="CE140"/>
      <c r="CF140" s="6"/>
      <c r="CG140" s="6"/>
      <c r="CH140" s="6"/>
      <c r="CK140"/>
      <c r="CL140"/>
      <c r="CO140"/>
      <c r="CP140"/>
      <c r="CQ140"/>
      <c r="CR140"/>
      <c r="CS140"/>
      <c r="CT140"/>
      <c r="CU140"/>
      <c r="CV140"/>
      <c r="CW140"/>
      <c r="CX140"/>
      <c r="CY140"/>
      <c r="CZ140"/>
      <c r="DA140"/>
    </row>
    <row r="141" spans="2:105" ht="15.5" x14ac:dyDescent="0.35">
      <c r="B141" s="257"/>
      <c r="C141" s="257"/>
      <c r="D141" s="257"/>
      <c r="E141" s="257"/>
      <c r="F141" s="257"/>
      <c r="G141" s="257"/>
      <c r="H141" s="257"/>
      <c r="I141" s="257"/>
      <c r="J141" s="257"/>
      <c r="K141" s="257"/>
      <c r="L141" s="257"/>
      <c r="M141" s="257"/>
      <c r="N141" s="257"/>
      <c r="O141" s="257"/>
      <c r="AF141" s="19"/>
      <c r="AG141" s="140"/>
      <c r="AH141" s="141"/>
      <c r="AI141" s="141"/>
      <c r="AJ141" s="141"/>
      <c r="BP141" s="23"/>
      <c r="BS141" s="14"/>
      <c r="BT141" s="25"/>
      <c r="BU141" s="6"/>
      <c r="BV141" s="6"/>
      <c r="BW141" s="6"/>
      <c r="BX141" s="6"/>
      <c r="BY141" s="6"/>
      <c r="BZ141" s="6"/>
      <c r="CA141" s="6"/>
      <c r="CB141" s="6"/>
      <c r="CC141" s="6"/>
      <c r="CD141"/>
      <c r="CE141"/>
      <c r="CF141" s="6"/>
      <c r="CG141" s="6"/>
      <c r="CH141" s="6"/>
      <c r="CK141"/>
      <c r="CL141"/>
      <c r="CO141"/>
      <c r="CP141"/>
      <c r="CQ141"/>
      <c r="CR141"/>
      <c r="CS141"/>
      <c r="CT141"/>
      <c r="CU141"/>
      <c r="CV141"/>
      <c r="CW141"/>
      <c r="CX141"/>
      <c r="CY141"/>
      <c r="CZ141"/>
      <c r="DA141"/>
    </row>
    <row r="142" spans="2:105" ht="15.5" x14ac:dyDescent="0.35">
      <c r="B142" s="259"/>
      <c r="C142" s="259"/>
      <c r="D142" s="259"/>
      <c r="E142" s="259"/>
      <c r="F142" s="259"/>
      <c r="G142" s="259"/>
      <c r="H142" s="259"/>
      <c r="I142" s="259"/>
      <c r="J142" s="259"/>
      <c r="K142" s="259"/>
      <c r="L142" s="259"/>
      <c r="M142" s="259"/>
      <c r="N142" s="259"/>
      <c r="O142" s="259"/>
      <c r="AF142" s="19"/>
      <c r="AG142" s="1"/>
      <c r="AH142" s="23"/>
      <c r="AI142" s="23"/>
      <c r="AJ142" s="23"/>
      <c r="BP142" s="23"/>
      <c r="BS142" s="14"/>
      <c r="BT142" s="25"/>
      <c r="BU142" s="6"/>
      <c r="BV142" s="6"/>
      <c r="BW142" s="6"/>
      <c r="BX142" s="6"/>
      <c r="BY142" s="6"/>
      <c r="BZ142" s="6"/>
      <c r="CA142" s="6"/>
      <c r="CB142" s="6"/>
      <c r="CC142" s="6"/>
      <c r="CD142"/>
      <c r="CE142"/>
      <c r="CF142" s="6"/>
      <c r="CG142" s="6"/>
      <c r="CH142" s="6"/>
      <c r="CK142"/>
      <c r="CL142"/>
      <c r="CO142"/>
      <c r="CP142"/>
      <c r="CQ142"/>
      <c r="CR142"/>
      <c r="CS142"/>
      <c r="CT142"/>
      <c r="CU142"/>
      <c r="CV142"/>
      <c r="CW142"/>
      <c r="CX142"/>
      <c r="CY142"/>
      <c r="CZ142"/>
      <c r="DA142"/>
    </row>
    <row r="143" spans="2:105" ht="15.5" x14ac:dyDescent="0.35">
      <c r="B143" s="257"/>
      <c r="C143" s="257"/>
      <c r="D143" s="257"/>
      <c r="E143" s="257"/>
      <c r="F143" s="257"/>
      <c r="G143" s="257"/>
      <c r="H143" s="257"/>
      <c r="I143" s="257"/>
      <c r="J143" s="257"/>
      <c r="K143" s="257"/>
      <c r="L143" s="257"/>
      <c r="M143" s="257"/>
      <c r="N143" s="257"/>
      <c r="O143" s="257"/>
      <c r="AF143" s="19"/>
      <c r="AG143" s="1"/>
      <c r="AH143" s="23"/>
      <c r="AI143" s="23"/>
      <c r="AJ143" s="23"/>
      <c r="BP143" s="23"/>
      <c r="BS143" s="14"/>
      <c r="BT143" s="25"/>
      <c r="BU143" s="6"/>
      <c r="BV143" s="6"/>
      <c r="BW143" s="6"/>
      <c r="BX143" s="6"/>
      <c r="BY143" s="6"/>
      <c r="BZ143" s="6"/>
      <c r="CA143" s="6"/>
      <c r="CB143" s="6"/>
      <c r="CC143" s="6"/>
      <c r="CD143"/>
      <c r="CE143"/>
      <c r="CF143" s="6"/>
      <c r="CG143" s="6"/>
      <c r="CH143" s="6"/>
      <c r="CK143"/>
      <c r="CL143"/>
      <c r="CO143"/>
      <c r="CP143"/>
      <c r="CQ143"/>
      <c r="CR143"/>
      <c r="CS143"/>
      <c r="CT143"/>
      <c r="CU143"/>
      <c r="CV143"/>
      <c r="CW143"/>
      <c r="CX143"/>
      <c r="CY143"/>
      <c r="CZ143"/>
      <c r="DA143"/>
    </row>
    <row r="144" spans="2:105" ht="15.5" x14ac:dyDescent="0.35">
      <c r="B144" s="259"/>
      <c r="C144" s="259"/>
      <c r="D144" s="259"/>
      <c r="E144" s="259"/>
      <c r="F144" s="259"/>
      <c r="G144" s="259"/>
      <c r="H144" s="259"/>
      <c r="I144" s="259"/>
      <c r="J144" s="259"/>
      <c r="K144" s="259"/>
      <c r="L144" s="259"/>
      <c r="M144" s="259"/>
      <c r="N144" s="259"/>
      <c r="O144" s="259"/>
      <c r="AF144" s="19"/>
      <c r="AG144" s="19"/>
      <c r="AH144" s="19"/>
      <c r="AI144" s="19"/>
      <c r="AJ144" s="19"/>
      <c r="CA144"/>
      <c r="CB144"/>
      <c r="CC144"/>
      <c r="CD144"/>
      <c r="CE144"/>
      <c r="CF144"/>
      <c r="CG144"/>
      <c r="CK144"/>
      <c r="CL144"/>
      <c r="CO144"/>
      <c r="CP144"/>
      <c r="CQ144"/>
      <c r="CR144"/>
      <c r="CS144"/>
      <c r="CT144"/>
      <c r="CU144"/>
      <c r="CV144"/>
      <c r="CW144"/>
      <c r="CX144"/>
      <c r="CY144"/>
      <c r="CZ144"/>
      <c r="DA144"/>
    </row>
    <row r="145" spans="2:105" ht="15.5" x14ac:dyDescent="0.35">
      <c r="B145" s="257"/>
      <c r="C145" s="257"/>
      <c r="D145" s="257"/>
      <c r="E145" s="257"/>
      <c r="F145" s="257"/>
      <c r="G145" s="257"/>
      <c r="H145" s="257"/>
      <c r="I145" s="257"/>
      <c r="J145" s="257"/>
      <c r="K145" s="257"/>
      <c r="L145" s="257"/>
      <c r="M145" s="257"/>
      <c r="N145" s="257"/>
      <c r="O145" s="257"/>
      <c r="AF145" s="19"/>
      <c r="AG145" s="19"/>
      <c r="AH145" s="19"/>
      <c r="AI145" s="19"/>
      <c r="AJ145" s="19"/>
      <c r="CA145"/>
      <c r="CB145"/>
      <c r="CC145"/>
      <c r="CD145"/>
      <c r="CE145"/>
      <c r="CF145"/>
      <c r="CG145"/>
      <c r="CK145"/>
      <c r="CL145"/>
      <c r="CO145"/>
      <c r="CP145"/>
      <c r="CQ145"/>
      <c r="CR145"/>
      <c r="CS145"/>
      <c r="CT145"/>
      <c r="CU145"/>
      <c r="CV145"/>
      <c r="CW145"/>
      <c r="CX145"/>
      <c r="CY145"/>
      <c r="CZ145"/>
      <c r="DA145"/>
    </row>
    <row r="146" spans="2:105" ht="15.5" x14ac:dyDescent="0.35">
      <c r="B146" s="259"/>
      <c r="C146" s="259"/>
      <c r="D146" s="259"/>
      <c r="E146" s="259"/>
      <c r="F146" s="259"/>
      <c r="G146" s="259"/>
      <c r="H146" s="259"/>
      <c r="I146" s="259"/>
      <c r="J146" s="259"/>
      <c r="K146" s="259"/>
      <c r="L146" s="259"/>
      <c r="M146" s="259"/>
      <c r="N146" s="259"/>
      <c r="O146" s="259"/>
      <c r="AF146" s="19"/>
      <c r="AG146" s="19"/>
      <c r="AH146" s="19"/>
      <c r="AI146" s="19"/>
      <c r="AJ146" s="19"/>
      <c r="CA146"/>
      <c r="CB146"/>
      <c r="CC146"/>
      <c r="CD146"/>
      <c r="CE146"/>
      <c r="CF146"/>
      <c r="CG146"/>
      <c r="CK146"/>
      <c r="CL146"/>
      <c r="CO146"/>
      <c r="CP146"/>
      <c r="CQ146"/>
      <c r="CR146"/>
      <c r="CS146"/>
      <c r="CT146"/>
      <c r="CU146"/>
      <c r="CV146"/>
      <c r="CW146"/>
      <c r="CX146"/>
      <c r="CY146"/>
      <c r="CZ146"/>
      <c r="DA146"/>
    </row>
    <row r="147" spans="2:105" ht="15.5" x14ac:dyDescent="0.35">
      <c r="AF147" s="19"/>
      <c r="AG147" s="6"/>
      <c r="AH147" s="6"/>
      <c r="AI147" s="6"/>
      <c r="AJ147" s="6"/>
      <c r="BP147" s="6"/>
      <c r="BQ147" s="6"/>
      <c r="BR147" s="6"/>
      <c r="BS147" s="6"/>
      <c r="CD147"/>
      <c r="CE147"/>
      <c r="CK147"/>
      <c r="CL147"/>
      <c r="CO147"/>
      <c r="CP147"/>
      <c r="CQ147"/>
      <c r="CR147"/>
      <c r="CS147"/>
      <c r="CT147"/>
      <c r="CU147"/>
      <c r="CV147"/>
      <c r="CW147"/>
      <c r="CX147"/>
      <c r="CY147"/>
      <c r="CZ147"/>
      <c r="DA147"/>
    </row>
    <row r="148" spans="2:105" ht="15.5" x14ac:dyDescent="0.35">
      <c r="AF148" s="19"/>
      <c r="AG148" s="6"/>
      <c r="AH148" s="6"/>
      <c r="AI148" s="6"/>
      <c r="AJ148" s="6"/>
      <c r="BP148" s="6"/>
      <c r="BQ148" s="6"/>
      <c r="BR148" s="6"/>
      <c r="BS148" s="6"/>
      <c r="CD148"/>
      <c r="CE148"/>
      <c r="CK148"/>
      <c r="CL148"/>
      <c r="CO148"/>
      <c r="CP148"/>
      <c r="CQ148"/>
      <c r="CR148"/>
      <c r="CS148"/>
      <c r="CT148"/>
      <c r="CU148"/>
      <c r="CV148"/>
      <c r="CW148"/>
      <c r="CX148"/>
      <c r="CY148"/>
      <c r="CZ148"/>
      <c r="DA148"/>
    </row>
    <row r="149" spans="2:105" ht="15.5" x14ac:dyDescent="0.35">
      <c r="AF149" s="19"/>
      <c r="AG149" s="6"/>
      <c r="AH149" s="6"/>
      <c r="AI149" s="6"/>
      <c r="AJ149" s="6"/>
      <c r="BP149" s="6"/>
      <c r="BQ149" s="6"/>
      <c r="BR149" s="6"/>
      <c r="BS149" s="6"/>
      <c r="CA149" s="6"/>
      <c r="CB149" s="6"/>
      <c r="CC149" s="6"/>
      <c r="CD149"/>
      <c r="CE149"/>
      <c r="CF149" s="6"/>
      <c r="CK149"/>
      <c r="CL149"/>
      <c r="CO149"/>
      <c r="CP149"/>
      <c r="CQ149"/>
      <c r="CR149"/>
      <c r="CS149"/>
      <c r="CT149"/>
      <c r="CU149"/>
      <c r="CV149"/>
      <c r="CW149"/>
      <c r="CX149"/>
      <c r="CY149"/>
      <c r="CZ149"/>
      <c r="DA149"/>
    </row>
    <row r="150" spans="2:105" ht="15.5" x14ac:dyDescent="0.35">
      <c r="AF150" s="19"/>
      <c r="AG150" s="6"/>
      <c r="AH150" s="6"/>
      <c r="AI150" s="6"/>
      <c r="AJ150" s="6"/>
      <c r="BP150" s="6"/>
      <c r="BQ150" s="6"/>
      <c r="BR150" s="6"/>
      <c r="BS150" s="6"/>
      <c r="CD150"/>
      <c r="CE150"/>
      <c r="CK150"/>
      <c r="CL150"/>
      <c r="CO150"/>
      <c r="CP150"/>
      <c r="CQ150"/>
      <c r="CR150"/>
      <c r="CS150"/>
      <c r="CT150"/>
      <c r="CU150"/>
      <c r="CV150"/>
      <c r="CW150"/>
      <c r="CX150"/>
      <c r="CY150"/>
      <c r="CZ150"/>
      <c r="DA150"/>
    </row>
    <row r="151" spans="2:105" ht="15.5" x14ac:dyDescent="0.35">
      <c r="AF151" s="19"/>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CD151"/>
      <c r="CE151"/>
      <c r="CK151"/>
      <c r="CL151"/>
      <c r="CO151"/>
      <c r="CP151"/>
      <c r="CQ151"/>
      <c r="CR151"/>
      <c r="CS151"/>
      <c r="CT151"/>
      <c r="CU151"/>
      <c r="CV151"/>
      <c r="CW151"/>
      <c r="CX151"/>
      <c r="CY151"/>
      <c r="CZ151"/>
      <c r="DA151"/>
    </row>
    <row r="152" spans="2:105" ht="15.5" x14ac:dyDescent="0.35">
      <c r="AF152" s="19"/>
      <c r="AG152" s="6"/>
      <c r="AH152" s="6"/>
      <c r="AI152" s="6"/>
      <c r="AJ152" s="6"/>
      <c r="AK152" s="6"/>
      <c r="AL152" s="6"/>
      <c r="AM152" s="6"/>
      <c r="AN152" s="6"/>
      <c r="AO152" s="6"/>
      <c r="AP152" s="6"/>
      <c r="AQ152" s="6"/>
      <c r="AR152" s="6"/>
      <c r="AS152" s="6"/>
      <c r="AT152" s="6"/>
      <c r="AU152" s="77"/>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CA152"/>
      <c r="CB152"/>
      <c r="CC152"/>
      <c r="CD152"/>
      <c r="CE152"/>
      <c r="CF152"/>
      <c r="CG152"/>
      <c r="CK152"/>
      <c r="CL152"/>
      <c r="CO152"/>
      <c r="CP152"/>
      <c r="CQ152"/>
      <c r="CR152"/>
      <c r="CS152"/>
      <c r="CT152"/>
      <c r="CU152"/>
      <c r="CV152"/>
      <c r="CW152"/>
      <c r="CX152"/>
      <c r="CY152"/>
      <c r="CZ152"/>
      <c r="DA152"/>
    </row>
    <row r="153" spans="2:105" ht="15.5" x14ac:dyDescent="0.35">
      <c r="AF153" s="19"/>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CB153"/>
      <c r="CC153"/>
      <c r="CD153"/>
      <c r="CE153"/>
      <c r="CF153"/>
      <c r="CG153"/>
      <c r="CH153"/>
      <c r="CK153"/>
      <c r="CL153"/>
      <c r="CO153"/>
      <c r="CP153"/>
      <c r="CQ153"/>
      <c r="CR153"/>
      <c r="CS153"/>
      <c r="CT153"/>
      <c r="CU153"/>
      <c r="CV153"/>
      <c r="CW153"/>
      <c r="CX153"/>
      <c r="CY153"/>
      <c r="CZ153"/>
      <c r="DA153"/>
    </row>
    <row r="154" spans="2:105" ht="15.5" x14ac:dyDescent="0.35">
      <c r="AF154" s="19"/>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CB154"/>
      <c r="CC154"/>
      <c r="CD154"/>
      <c r="CE154"/>
      <c r="CF154"/>
      <c r="CG154"/>
      <c r="CH154"/>
      <c r="CK154"/>
      <c r="CL154"/>
      <c r="CO154"/>
      <c r="CP154"/>
      <c r="CQ154"/>
      <c r="CR154"/>
      <c r="CS154"/>
      <c r="CT154"/>
      <c r="CU154"/>
      <c r="CV154"/>
      <c r="CW154"/>
      <c r="CX154"/>
      <c r="CY154"/>
      <c r="CZ154"/>
      <c r="DA154"/>
    </row>
    <row r="155" spans="2:105" ht="15.5" x14ac:dyDescent="0.35">
      <c r="AF155" s="19"/>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CB155"/>
      <c r="CC155"/>
      <c r="CD155"/>
      <c r="CE155"/>
      <c r="CF155"/>
      <c r="CG155"/>
      <c r="CH155"/>
      <c r="CK155"/>
      <c r="CL155"/>
      <c r="CO155"/>
      <c r="CP155"/>
      <c r="CQ155"/>
      <c r="CR155"/>
      <c r="CS155"/>
      <c r="CT155"/>
      <c r="CU155"/>
      <c r="CV155"/>
      <c r="CW155"/>
      <c r="CX155"/>
      <c r="CY155"/>
      <c r="CZ155"/>
      <c r="DA155"/>
    </row>
    <row r="156" spans="2:105" ht="15.5" x14ac:dyDescent="0.35">
      <c r="AF156" s="19"/>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CB156"/>
      <c r="CC156"/>
      <c r="CD156"/>
      <c r="CE156"/>
      <c r="CF156"/>
      <c r="CG156"/>
      <c r="CH156"/>
      <c r="CK156"/>
      <c r="CL156"/>
      <c r="CO156"/>
      <c r="CP156"/>
      <c r="CQ156"/>
      <c r="CR156"/>
      <c r="CS156"/>
      <c r="CT156"/>
      <c r="CU156"/>
      <c r="CV156"/>
      <c r="CW156"/>
      <c r="CX156"/>
      <c r="CY156"/>
      <c r="CZ156"/>
      <c r="DA156"/>
    </row>
    <row r="157" spans="2:105" ht="15.5" x14ac:dyDescent="0.35">
      <c r="AF157" s="19"/>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CB157"/>
      <c r="CC157"/>
      <c r="CD157"/>
      <c r="CE157"/>
      <c r="CF157"/>
      <c r="CG157"/>
      <c r="CH157"/>
      <c r="CK157"/>
      <c r="CL157"/>
      <c r="CO157"/>
      <c r="CP157"/>
      <c r="CQ157"/>
      <c r="CR157"/>
      <c r="CS157"/>
      <c r="CT157"/>
      <c r="CU157"/>
      <c r="CV157"/>
      <c r="CW157"/>
      <c r="CX157"/>
      <c r="CY157"/>
      <c r="CZ157"/>
      <c r="DA157"/>
    </row>
    <row r="158" spans="2:105" ht="15.5" x14ac:dyDescent="0.35">
      <c r="AF158" s="19"/>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CB158"/>
      <c r="CC158"/>
      <c r="CD158"/>
      <c r="CE158"/>
      <c r="CF158"/>
      <c r="CG158"/>
      <c r="CH158"/>
      <c r="CK158"/>
      <c r="CL158"/>
      <c r="CO158"/>
      <c r="CP158"/>
      <c r="CQ158"/>
      <c r="CR158"/>
      <c r="CS158"/>
      <c r="CT158"/>
      <c r="CU158"/>
      <c r="CV158"/>
      <c r="CW158"/>
      <c r="CX158"/>
      <c r="CY158"/>
      <c r="CZ158"/>
      <c r="DA158"/>
    </row>
    <row r="159" spans="2:105" ht="15.5" x14ac:dyDescent="0.35">
      <c r="AF159" s="19"/>
      <c r="BT159" s="6"/>
      <c r="CB159"/>
      <c r="CC159"/>
      <c r="CD159"/>
      <c r="CE159"/>
      <c r="CF159"/>
      <c r="CG159"/>
      <c r="CH159"/>
      <c r="CK159"/>
      <c r="CL159"/>
      <c r="CO159"/>
      <c r="CP159"/>
      <c r="CQ159"/>
      <c r="CR159"/>
      <c r="CS159"/>
      <c r="CT159"/>
      <c r="CU159"/>
      <c r="CV159"/>
      <c r="CW159"/>
      <c r="CX159"/>
      <c r="CY159"/>
      <c r="CZ159"/>
      <c r="DA159"/>
    </row>
    <row r="160" spans="2:105" ht="15.5" x14ac:dyDescent="0.35">
      <c r="AF160" s="19"/>
      <c r="BT160" s="6"/>
      <c r="CB160"/>
      <c r="CC160"/>
      <c r="CD160"/>
      <c r="CE160"/>
      <c r="CF160"/>
      <c r="CG160"/>
      <c r="CH160"/>
      <c r="CK160"/>
      <c r="CL160"/>
    </row>
    <row r="161" spans="32:90" ht="15.5" x14ac:dyDescent="0.35">
      <c r="AF161" s="19"/>
      <c r="BO161" s="6"/>
      <c r="BP161" s="6"/>
      <c r="BQ161" s="6"/>
      <c r="BT161" s="6"/>
      <c r="CB161"/>
      <c r="CC161"/>
      <c r="CD161"/>
      <c r="CE161"/>
      <c r="CF161"/>
      <c r="CG161"/>
      <c r="CH161"/>
      <c r="CK161"/>
      <c r="CL161"/>
    </row>
    <row r="162" spans="32:90" ht="15.5" x14ac:dyDescent="0.35">
      <c r="AF162" s="19"/>
      <c r="BO162" s="6"/>
      <c r="BP162" s="6"/>
      <c r="BQ162" s="6"/>
      <c r="BT162" s="6"/>
      <c r="CB162"/>
      <c r="CC162"/>
      <c r="CD162"/>
      <c r="CE162"/>
      <c r="CF162"/>
      <c r="CG162"/>
      <c r="CH162"/>
      <c r="CK162"/>
      <c r="CL162"/>
    </row>
    <row r="163" spans="32:90" ht="15.5" x14ac:dyDescent="0.35">
      <c r="AF163" s="19"/>
      <c r="BO163" s="6"/>
      <c r="BP163" s="6"/>
      <c r="BQ163" s="6"/>
      <c r="BT163" s="6"/>
      <c r="CB163"/>
      <c r="CC163"/>
      <c r="CD163"/>
      <c r="CE163"/>
      <c r="CF163"/>
      <c r="CG163"/>
      <c r="CH163"/>
      <c r="CK163"/>
      <c r="CL163"/>
    </row>
    <row r="164" spans="32:90" ht="15.5" x14ac:dyDescent="0.35">
      <c r="AF164" s="19"/>
      <c r="BO164" s="6"/>
      <c r="BP164" s="6"/>
      <c r="BT164" s="6"/>
      <c r="CB164"/>
      <c r="CC164"/>
      <c r="CD164"/>
      <c r="CE164"/>
      <c r="CF164"/>
      <c r="CG164"/>
      <c r="CH164"/>
      <c r="CK164"/>
      <c r="CL164"/>
    </row>
    <row r="165" spans="32:90" ht="15.5" x14ac:dyDescent="0.35">
      <c r="AF165" s="19"/>
      <c r="BO165" s="6"/>
      <c r="BP165" s="24"/>
      <c r="BT165" s="6"/>
      <c r="CB165"/>
      <c r="CC165"/>
      <c r="CD165"/>
      <c r="CE165"/>
      <c r="CF165"/>
      <c r="CG165"/>
      <c r="CH165"/>
      <c r="CK165"/>
      <c r="CL165"/>
    </row>
    <row r="166" spans="32:90" ht="15.5" x14ac:dyDescent="0.35">
      <c r="AF166" s="19"/>
      <c r="BO166" s="6"/>
      <c r="BP166" s="6"/>
      <c r="BQ166" s="6"/>
      <c r="BR166" s="6"/>
      <c r="BS166" s="6"/>
      <c r="BT166" s="6"/>
      <c r="CD166"/>
      <c r="CE166"/>
      <c r="CK166"/>
      <c r="CL166"/>
    </row>
    <row r="167" spans="32:90" ht="15.5" x14ac:dyDescent="0.35">
      <c r="AF167" s="19"/>
      <c r="BO167" s="6"/>
      <c r="BP167" s="6"/>
      <c r="BT167" s="6"/>
      <c r="CD167"/>
      <c r="CE167"/>
      <c r="CK167"/>
      <c r="CL167"/>
    </row>
    <row r="168" spans="32:90" ht="15.5" x14ac:dyDescent="0.35">
      <c r="AF168" s="19"/>
      <c r="BO168" s="6"/>
      <c r="BP168" s="6"/>
      <c r="BT168" s="6"/>
      <c r="CD168"/>
      <c r="CE168"/>
      <c r="CK168"/>
      <c r="CL168"/>
    </row>
    <row r="169" spans="32:90" ht="15.5" x14ac:dyDescent="0.35">
      <c r="AF169" s="19"/>
      <c r="BO169" s="6"/>
      <c r="BP169" s="6"/>
      <c r="BQ169" s="6"/>
      <c r="BR169" s="6"/>
      <c r="BS169" s="6"/>
      <c r="BT169" s="6"/>
      <c r="CD169"/>
      <c r="CE169"/>
      <c r="CK169"/>
      <c r="CL169"/>
    </row>
    <row r="170" spans="32:90" ht="15.5" x14ac:dyDescent="0.35">
      <c r="AF170" s="19"/>
      <c r="BO170" s="6"/>
      <c r="BP170" s="6"/>
      <c r="BQ170" s="6"/>
      <c r="BR170" s="6"/>
      <c r="BS170" s="6"/>
      <c r="BT170" s="6"/>
      <c r="CD170"/>
      <c r="CE170"/>
      <c r="CK170"/>
      <c r="CL170"/>
    </row>
    <row r="171" spans="32:90" ht="15.5" x14ac:dyDescent="0.35">
      <c r="AF171" s="19"/>
      <c r="BO171" s="6"/>
      <c r="BP171" s="6"/>
      <c r="BQ171" s="6"/>
      <c r="BR171" s="6"/>
      <c r="BS171" s="6"/>
      <c r="BT171" s="6"/>
      <c r="CD171"/>
      <c r="CE171"/>
      <c r="CK171"/>
      <c r="CL171"/>
    </row>
    <row r="172" spans="32:90" ht="15.5" x14ac:dyDescent="0.35">
      <c r="AF172" s="19"/>
      <c r="BO172" s="6"/>
      <c r="BP172" s="6"/>
      <c r="BQ172" s="6"/>
      <c r="BR172" s="6"/>
      <c r="BS172" s="6"/>
      <c r="BT172" s="6"/>
      <c r="CD172"/>
      <c r="CE172"/>
      <c r="CK172"/>
      <c r="CL172"/>
    </row>
    <row r="173" spans="32:90" ht="15.5" x14ac:dyDescent="0.35">
      <c r="AF173" s="19"/>
      <c r="BO173" s="6"/>
      <c r="BP173" s="6"/>
      <c r="BQ173" s="6"/>
      <c r="BR173" s="6"/>
      <c r="BS173" s="6"/>
      <c r="BT173" s="6"/>
      <c r="CD173"/>
      <c r="CE173"/>
      <c r="CK173"/>
      <c r="CL173"/>
    </row>
    <row r="174" spans="32:90" ht="15.5" x14ac:dyDescent="0.35">
      <c r="AF174" s="19"/>
      <c r="BO174" s="6"/>
      <c r="BP174" s="6"/>
      <c r="BQ174" s="6"/>
      <c r="BR174" s="6"/>
      <c r="BS174" s="6"/>
      <c r="BT174" s="6"/>
      <c r="CD174"/>
      <c r="CE174"/>
      <c r="CK174"/>
      <c r="CL174"/>
    </row>
    <row r="175" spans="32:90" ht="15.5" x14ac:dyDescent="0.35">
      <c r="AF175" s="19"/>
      <c r="BO175" s="6"/>
      <c r="BP175" s="6"/>
      <c r="BQ175" s="6"/>
      <c r="BR175" s="6"/>
      <c r="BS175" s="6"/>
      <c r="BT175" s="6"/>
      <c r="CD175"/>
      <c r="CE175"/>
      <c r="CK175"/>
    </row>
    <row r="176" spans="32:90" ht="15.5" x14ac:dyDescent="0.35">
      <c r="AF176" s="19"/>
      <c r="BO176" s="6"/>
      <c r="BP176" s="6"/>
      <c r="BQ176" s="6"/>
      <c r="BR176" s="6"/>
      <c r="BS176" s="6"/>
      <c r="BT176" s="6"/>
      <c r="CD176"/>
      <c r="CE176"/>
      <c r="CK176"/>
      <c r="CL176"/>
    </row>
    <row r="177" spans="32:90" ht="15.5" x14ac:dyDescent="0.35">
      <c r="AF177" s="19"/>
      <c r="BO177" s="6"/>
      <c r="BP177" s="6"/>
      <c r="BQ177" s="6"/>
      <c r="BR177" s="6"/>
      <c r="BS177" s="6"/>
      <c r="BT177" s="6"/>
      <c r="BU177" s="6"/>
      <c r="BV177" s="6"/>
      <c r="BW177" s="6"/>
      <c r="CD177"/>
      <c r="CE177"/>
      <c r="CK177"/>
      <c r="CL177"/>
    </row>
    <row r="178" spans="32:90" ht="15.5" x14ac:dyDescent="0.35">
      <c r="AF178" s="19"/>
      <c r="BO178" s="6"/>
      <c r="BP178" s="6"/>
      <c r="BQ178" s="6"/>
      <c r="BR178" s="6"/>
      <c r="BS178" s="6"/>
      <c r="BT178" s="6"/>
      <c r="BU178" s="6"/>
      <c r="BV178" s="6"/>
      <c r="BW178" s="6"/>
      <c r="CD178"/>
      <c r="CE178"/>
      <c r="CK178"/>
      <c r="CL178"/>
    </row>
    <row r="179" spans="32:90" ht="15.5" x14ac:dyDescent="0.35">
      <c r="AF179" s="19"/>
      <c r="BO179" s="6"/>
      <c r="BP179" s="6"/>
      <c r="BQ179" s="6"/>
      <c r="BR179" s="6"/>
      <c r="BS179" s="6"/>
      <c r="BT179" s="6"/>
      <c r="BU179" s="6"/>
      <c r="BV179" s="6"/>
      <c r="BW179" s="6"/>
      <c r="CD179"/>
      <c r="CE179"/>
      <c r="CK179"/>
      <c r="CL179"/>
    </row>
    <row r="180" spans="32:90" ht="15.5" x14ac:dyDescent="0.35">
      <c r="AF180" s="13"/>
      <c r="BO180" s="6"/>
      <c r="BP180" s="6"/>
      <c r="BQ180" s="6"/>
      <c r="BR180" s="6"/>
      <c r="BS180" s="6"/>
      <c r="BU180" s="6"/>
      <c r="BV180" s="6"/>
      <c r="BW180" s="6"/>
      <c r="CD180"/>
      <c r="CE180"/>
      <c r="CK180"/>
      <c r="CL180"/>
    </row>
    <row r="181" spans="32:90" ht="15.5" x14ac:dyDescent="0.35">
      <c r="AF181" s="13"/>
      <c r="BO181" s="6"/>
      <c r="BP181" s="6"/>
      <c r="BQ181" s="6"/>
      <c r="BR181" s="6"/>
      <c r="BS181" s="6"/>
      <c r="BU181" s="6"/>
      <c r="BV181" s="6"/>
      <c r="BW181" s="6"/>
      <c r="CD181"/>
      <c r="CE181"/>
      <c r="CK181"/>
      <c r="CL181"/>
    </row>
    <row r="182" spans="32:90" ht="15.5" x14ac:dyDescent="0.35">
      <c r="AF182" s="13"/>
      <c r="BO182"/>
      <c r="BP182"/>
      <c r="BQ182" s="6"/>
      <c r="BR182" s="6"/>
      <c r="BS182" s="6"/>
      <c r="BU182" s="6"/>
      <c r="BV182" s="6"/>
      <c r="BW182" s="6"/>
      <c r="CD182"/>
      <c r="CE182"/>
      <c r="CK182"/>
      <c r="CL182"/>
    </row>
    <row r="183" spans="32:90" ht="15.5" x14ac:dyDescent="0.35">
      <c r="AF183" s="13"/>
      <c r="BO183"/>
      <c r="BP183"/>
      <c r="BQ183" s="6"/>
      <c r="BR183" s="6"/>
      <c r="BS183" s="6"/>
      <c r="BU183" s="6"/>
      <c r="BV183" s="6"/>
      <c r="BW183" s="6"/>
      <c r="CD183"/>
      <c r="CE183"/>
      <c r="CK183"/>
      <c r="CL183"/>
    </row>
    <row r="184" spans="32:90" ht="15.5" x14ac:dyDescent="0.35">
      <c r="BO184"/>
      <c r="BP184"/>
      <c r="BQ184" s="6"/>
      <c r="BR184" s="6"/>
      <c r="BS184" s="6"/>
      <c r="BU184" s="6"/>
      <c r="BV184" s="6"/>
      <c r="BW184" s="6"/>
      <c r="CD184"/>
      <c r="CE184"/>
      <c r="CK184"/>
      <c r="CL184"/>
    </row>
    <row r="185" spans="32:90" ht="15.5" x14ac:dyDescent="0.35">
      <c r="BQ185" s="6"/>
      <c r="BR185" s="6"/>
      <c r="BS185" s="6"/>
      <c r="BU185" s="6"/>
      <c r="BV185" s="6"/>
      <c r="BW185" s="6"/>
      <c r="CD185"/>
      <c r="CE185"/>
      <c r="CK185"/>
      <c r="CL185"/>
    </row>
    <row r="186" spans="32:90" ht="15.5" x14ac:dyDescent="0.35">
      <c r="BQ186" s="6"/>
      <c r="BR186" s="6"/>
      <c r="BS186" s="6"/>
      <c r="BU186"/>
      <c r="BV186"/>
      <c r="BW186"/>
      <c r="CD186"/>
      <c r="CE186"/>
      <c r="CK186"/>
      <c r="CL186"/>
    </row>
    <row r="187" spans="32:90" ht="15.5" x14ac:dyDescent="0.35">
      <c r="BO187" s="6"/>
      <c r="BP187" s="6"/>
      <c r="BQ187" s="6"/>
      <c r="BR187" s="6"/>
      <c r="BS187" s="6"/>
      <c r="BU187"/>
      <c r="BV187"/>
      <c r="BW187"/>
      <c r="CD187"/>
      <c r="CE187"/>
      <c r="CK187"/>
      <c r="CL187"/>
    </row>
    <row r="188" spans="32:90" ht="15.5" x14ac:dyDescent="0.35">
      <c r="BQ188" s="6"/>
      <c r="BR188" s="6"/>
      <c r="BS188" s="6"/>
      <c r="BU188"/>
      <c r="BV188"/>
      <c r="BW188"/>
      <c r="CD188"/>
      <c r="CE188"/>
      <c r="CK188"/>
      <c r="CL188"/>
    </row>
    <row r="189" spans="32:90" ht="15.5" x14ac:dyDescent="0.35">
      <c r="BQ189" s="6"/>
      <c r="BR189" s="6"/>
      <c r="BS189" s="6"/>
      <c r="CD189"/>
      <c r="CE189"/>
      <c r="CK189"/>
      <c r="CL189"/>
    </row>
    <row r="190" spans="32:90" ht="15.5" x14ac:dyDescent="0.35">
      <c r="BO190"/>
      <c r="BP190"/>
      <c r="BQ190" s="6"/>
      <c r="BR190" s="6"/>
      <c r="BS190" s="6"/>
      <c r="CD190"/>
      <c r="CE190"/>
      <c r="CK190"/>
      <c r="CL190"/>
    </row>
    <row r="191" spans="32:90" ht="15.5" x14ac:dyDescent="0.35">
      <c r="BO191"/>
      <c r="BP191"/>
      <c r="BQ191" s="6"/>
      <c r="BR191" s="6"/>
      <c r="BS191" s="6"/>
      <c r="BU191" s="6"/>
      <c r="BV191" s="6"/>
      <c r="BW191" s="6"/>
      <c r="CD191"/>
      <c r="CE191"/>
      <c r="CK191"/>
      <c r="CL191"/>
    </row>
    <row r="192" spans="32:90" ht="15.5" x14ac:dyDescent="0.35">
      <c r="BO192"/>
      <c r="BP192"/>
      <c r="CD192"/>
      <c r="CE192"/>
      <c r="CK192"/>
      <c r="CL192"/>
    </row>
    <row r="193" spans="33:90" ht="15.5" x14ac:dyDescent="0.35">
      <c r="BO193"/>
      <c r="BP193"/>
      <c r="CD193"/>
      <c r="CE193"/>
      <c r="CK193"/>
      <c r="CL193"/>
    </row>
    <row r="194" spans="33:90" ht="15.5" x14ac:dyDescent="0.35">
      <c r="BO194"/>
      <c r="BP194"/>
      <c r="BU194"/>
      <c r="BV194"/>
      <c r="BW194"/>
      <c r="CD194"/>
      <c r="CE194"/>
      <c r="CK194"/>
      <c r="CL194"/>
    </row>
    <row r="195" spans="33:90" ht="15.5" x14ac:dyDescent="0.35">
      <c r="BO195"/>
      <c r="BP195"/>
      <c r="BU195"/>
      <c r="BV195"/>
      <c r="BW195"/>
      <c r="CD195"/>
      <c r="CE195"/>
      <c r="CK195"/>
      <c r="CL195"/>
    </row>
    <row r="196" spans="33:90" ht="15.5" x14ac:dyDescent="0.35">
      <c r="BO196"/>
      <c r="BP196"/>
      <c r="BU196"/>
      <c r="BV196"/>
      <c r="BW196"/>
      <c r="CD196"/>
      <c r="CE196"/>
      <c r="CK196"/>
      <c r="CL196"/>
    </row>
    <row r="197" spans="33:90" ht="15.5" x14ac:dyDescent="0.35">
      <c r="BO197"/>
      <c r="BP197"/>
      <c r="BU197"/>
      <c r="BV197"/>
      <c r="BW197"/>
      <c r="CD197"/>
      <c r="CE197"/>
      <c r="CK197"/>
      <c r="CL197"/>
    </row>
    <row r="198" spans="33:90" ht="15.5" x14ac:dyDescent="0.35">
      <c r="BO198"/>
      <c r="BP198"/>
      <c r="BU198"/>
      <c r="BV198"/>
      <c r="BW198"/>
      <c r="CD198"/>
      <c r="CE198"/>
      <c r="CK198"/>
      <c r="CL198"/>
    </row>
    <row r="199" spans="33:90" ht="15.5" x14ac:dyDescent="0.35">
      <c r="BO199"/>
      <c r="BP199"/>
      <c r="BU199"/>
      <c r="BV199"/>
      <c r="BW199"/>
      <c r="CD199"/>
      <c r="CE199"/>
      <c r="CK199"/>
      <c r="CL199"/>
    </row>
    <row r="200" spans="33:90" ht="15.5" x14ac:dyDescent="0.35">
      <c r="BO200"/>
      <c r="BP200"/>
      <c r="BU200"/>
      <c r="BV200"/>
      <c r="BW200"/>
      <c r="CD200"/>
      <c r="CE200"/>
      <c r="CK200"/>
      <c r="CL200"/>
    </row>
    <row r="201" spans="33:90" ht="15.5" x14ac:dyDescent="0.35">
      <c r="BO201"/>
      <c r="BP201"/>
      <c r="BQ201"/>
      <c r="BU201"/>
      <c r="BV201"/>
      <c r="BW201"/>
      <c r="CD201"/>
      <c r="CE201"/>
      <c r="CK201"/>
      <c r="CL201"/>
    </row>
    <row r="202" spans="33:90" ht="15.5" x14ac:dyDescent="0.35">
      <c r="BO202"/>
      <c r="BP202"/>
      <c r="BQ202"/>
      <c r="BU202"/>
      <c r="BV202"/>
      <c r="BW202"/>
      <c r="CD202"/>
      <c r="CE202"/>
      <c r="CK202"/>
      <c r="CL202"/>
    </row>
    <row r="203" spans="33:90" ht="15.5" x14ac:dyDescent="0.35">
      <c r="AG203" s="6"/>
      <c r="AI203" s="16"/>
      <c r="AJ203" s="16"/>
      <c r="AK203" s="16"/>
      <c r="AL203" s="16"/>
      <c r="AM203" s="16"/>
      <c r="AN203" s="16"/>
      <c r="AO203" s="16"/>
      <c r="AP203" s="16"/>
      <c r="AQ203" s="16"/>
      <c r="AR203" s="16"/>
      <c r="AS203" s="16"/>
      <c r="AT203" s="16"/>
      <c r="BO203"/>
      <c r="BP203"/>
      <c r="BQ203"/>
      <c r="BU203"/>
      <c r="BV203"/>
      <c r="BW203"/>
      <c r="CD203"/>
      <c r="CE203"/>
      <c r="CK203"/>
      <c r="CL203"/>
    </row>
    <row r="204" spans="33:90" ht="15.5" x14ac:dyDescent="0.35">
      <c r="AG204" s="6"/>
      <c r="AI204" s="16"/>
      <c r="AJ204" s="16"/>
      <c r="AK204" s="16"/>
      <c r="AL204" s="16"/>
      <c r="AM204" s="16"/>
      <c r="AN204" s="16"/>
      <c r="AO204" s="16"/>
      <c r="AP204" s="16"/>
      <c r="AQ204" s="16"/>
      <c r="AR204" s="16"/>
      <c r="AS204" s="16"/>
      <c r="AT204" s="16"/>
      <c r="BU204"/>
      <c r="BV204"/>
      <c r="BW204"/>
      <c r="CD204"/>
      <c r="CE204"/>
      <c r="CK204"/>
      <c r="CL204"/>
    </row>
    <row r="205" spans="33:90" ht="15.5" x14ac:dyDescent="0.35">
      <c r="AG205" s="6"/>
      <c r="AI205" s="16"/>
      <c r="AJ205" s="16"/>
      <c r="AK205" s="16"/>
      <c r="AL205" s="16"/>
      <c r="AM205" s="16"/>
      <c r="AN205" s="16"/>
      <c r="AO205" s="16"/>
      <c r="AP205" s="16"/>
      <c r="AQ205" s="16"/>
      <c r="AR205" s="16"/>
      <c r="AS205" s="16"/>
      <c r="AT205" s="16"/>
      <c r="BU205"/>
      <c r="BV205"/>
      <c r="BW205"/>
      <c r="CD205"/>
      <c r="CE205"/>
      <c r="CK205"/>
      <c r="CL205"/>
    </row>
    <row r="206" spans="33:90" ht="15.5" x14ac:dyDescent="0.35">
      <c r="AG206" s="6"/>
      <c r="AH206" s="6"/>
      <c r="AI206" s="16"/>
      <c r="AJ206" s="16"/>
      <c r="AK206" s="16"/>
      <c r="AL206" s="16"/>
      <c r="AM206" s="16"/>
      <c r="AN206" s="16"/>
      <c r="AO206" s="16"/>
      <c r="AP206" s="16"/>
      <c r="AQ206" s="16"/>
      <c r="AR206" s="16"/>
      <c r="AS206" s="16"/>
      <c r="AT206" s="16"/>
      <c r="BU206"/>
      <c r="BV206"/>
      <c r="BW206"/>
      <c r="CD206"/>
      <c r="CE206"/>
      <c r="CK206"/>
      <c r="CL206"/>
    </row>
    <row r="207" spans="33:90" ht="15.5" x14ac:dyDescent="0.35">
      <c r="AG207" s="6"/>
      <c r="AH207" s="6"/>
      <c r="AI207" s="16"/>
      <c r="AJ207" s="16"/>
      <c r="AK207" s="16"/>
      <c r="AL207" s="16"/>
      <c r="AM207" s="16"/>
      <c r="AN207" s="16"/>
      <c r="AO207" s="16"/>
      <c r="AP207" s="16"/>
      <c r="AQ207" s="16"/>
      <c r="AR207" s="16"/>
      <c r="AS207" s="16"/>
      <c r="AT207" s="16"/>
      <c r="BU207"/>
      <c r="BV207"/>
      <c r="BW207"/>
      <c r="CD207"/>
      <c r="CE207"/>
      <c r="CK207"/>
      <c r="CL207"/>
    </row>
    <row r="208" spans="33:90" ht="15.5" x14ac:dyDescent="0.35">
      <c r="AG208" s="6"/>
      <c r="AH208" s="6"/>
      <c r="AI208" s="16"/>
      <c r="AJ208" s="16"/>
      <c r="AK208" s="16"/>
      <c r="AL208" s="16"/>
      <c r="AM208" s="16"/>
      <c r="AN208" s="16"/>
      <c r="AO208" s="16"/>
      <c r="AP208" s="16"/>
      <c r="AQ208" s="16"/>
      <c r="AR208" s="16"/>
      <c r="AS208" s="16"/>
      <c r="AT208" s="16"/>
      <c r="CD208"/>
      <c r="CE208"/>
      <c r="CK208"/>
      <c r="CL208"/>
    </row>
    <row r="209" spans="33:90" ht="15.5" x14ac:dyDescent="0.35">
      <c r="AG209" s="6"/>
      <c r="AH209" s="6"/>
      <c r="AI209" s="16"/>
      <c r="AJ209" s="16"/>
      <c r="AK209" s="16"/>
      <c r="AL209" s="16"/>
      <c r="AM209" s="16"/>
      <c r="AN209" s="16"/>
      <c r="AO209" s="16"/>
      <c r="AP209" s="16"/>
      <c r="AQ209" s="16"/>
      <c r="AR209" s="16"/>
      <c r="AS209" s="16"/>
      <c r="AT209" s="16"/>
      <c r="CD209"/>
      <c r="CE209"/>
      <c r="CK209"/>
      <c r="CL209"/>
    </row>
    <row r="210" spans="33:90" ht="15.5" x14ac:dyDescent="0.35">
      <c r="AG210" s="6"/>
      <c r="AH210" s="6"/>
      <c r="AI210" s="16"/>
      <c r="AJ210" s="16"/>
      <c r="AK210" s="16"/>
      <c r="AL210" s="16"/>
      <c r="AM210" s="16"/>
      <c r="AN210" s="16"/>
      <c r="AO210" s="6"/>
      <c r="AP210" s="6"/>
      <c r="AQ210" s="6"/>
      <c r="AR210" s="6"/>
      <c r="AS210" s="6"/>
      <c r="AT210" s="6"/>
      <c r="CD210"/>
      <c r="CE210"/>
      <c r="CK210"/>
      <c r="CL210"/>
    </row>
    <row r="211" spans="33:90" ht="15.5" x14ac:dyDescent="0.35">
      <c r="AG211" s="6"/>
      <c r="AH211" s="6"/>
      <c r="AI211" s="16"/>
      <c r="AJ211" s="16"/>
      <c r="AK211" s="16"/>
      <c r="AL211" s="16"/>
      <c r="AM211" s="16"/>
      <c r="AN211" s="16"/>
      <c r="AO211" s="16"/>
      <c r="AP211" s="16"/>
      <c r="AQ211" s="16"/>
      <c r="AR211" s="16"/>
      <c r="AS211" s="16"/>
      <c r="AT211" s="16"/>
      <c r="CD211"/>
      <c r="CE211"/>
      <c r="CK211"/>
      <c r="CL211"/>
    </row>
    <row r="212" spans="33:90" ht="15.5" x14ac:dyDescent="0.35">
      <c r="AG212" s="6"/>
      <c r="AH212" s="6"/>
      <c r="AI212" s="16"/>
      <c r="AJ212" s="16"/>
      <c r="AK212" s="16"/>
      <c r="AL212" s="16"/>
      <c r="AM212" s="16"/>
      <c r="AN212" s="16"/>
      <c r="AO212" s="16"/>
      <c r="AP212" s="16"/>
      <c r="AQ212" s="16"/>
      <c r="AR212" s="16"/>
      <c r="AS212" s="16"/>
      <c r="AT212" s="16"/>
      <c r="CD212"/>
      <c r="CE212"/>
      <c r="CK212"/>
      <c r="CL212"/>
    </row>
    <row r="213" spans="33:90" ht="15.5" x14ac:dyDescent="0.35">
      <c r="AO213" s="16"/>
      <c r="AP213" s="16"/>
      <c r="AQ213" s="16"/>
      <c r="AR213" s="16"/>
      <c r="AS213" s="16"/>
      <c r="AT213" s="16"/>
      <c r="BT213" s="6"/>
      <c r="CD213"/>
      <c r="CE213"/>
      <c r="CK213"/>
      <c r="CL213"/>
    </row>
    <row r="214" spans="33:90" ht="15.5" x14ac:dyDescent="0.35">
      <c r="AO214" s="16"/>
      <c r="AP214" s="16"/>
      <c r="AQ214" s="16"/>
      <c r="AR214" s="16"/>
      <c r="AS214" s="16"/>
      <c r="AT214" s="16"/>
      <c r="BT214" s="6"/>
      <c r="CD214"/>
      <c r="CE214"/>
      <c r="CK214"/>
      <c r="CL214"/>
    </row>
    <row r="215" spans="33:90" ht="15.5" x14ac:dyDescent="0.35">
      <c r="BT215" s="6"/>
      <c r="CD215"/>
      <c r="CE215"/>
      <c r="CK215"/>
      <c r="CL215"/>
    </row>
    <row r="216" spans="33:90" ht="15.5" x14ac:dyDescent="0.35">
      <c r="BT216" s="6"/>
      <c r="CD216"/>
      <c r="CE216"/>
      <c r="CK216"/>
      <c r="CL216"/>
    </row>
    <row r="217" spans="33:90" ht="15.5" x14ac:dyDescent="0.35">
      <c r="BT217" s="6"/>
      <c r="CD217"/>
      <c r="CE217"/>
      <c r="CK217"/>
      <c r="CL217"/>
    </row>
    <row r="218" spans="33:90" ht="15.5" x14ac:dyDescent="0.35">
      <c r="BT218" s="6"/>
      <c r="CD218"/>
      <c r="CE218"/>
      <c r="CK218"/>
      <c r="CL218"/>
    </row>
    <row r="219" spans="33:90" ht="15.5" x14ac:dyDescent="0.35">
      <c r="AO219" s="15"/>
      <c r="AX219" s="27"/>
      <c r="BT219" s="6"/>
      <c r="CD219"/>
      <c r="CE219"/>
      <c r="CK219"/>
      <c r="CL219"/>
    </row>
    <row r="220" spans="33:90" ht="15.5" x14ac:dyDescent="0.35">
      <c r="AX220" s="27"/>
      <c r="BT220" s="6"/>
      <c r="CD220"/>
      <c r="CE220"/>
      <c r="CK220"/>
      <c r="CL220"/>
    </row>
    <row r="221" spans="33:90" ht="15.5" x14ac:dyDescent="0.35">
      <c r="AX221" s="99"/>
      <c r="AY221" s="99"/>
      <c r="AZ221" s="99"/>
      <c r="BA221" s="99"/>
      <c r="BB221" s="99"/>
      <c r="BC221" s="99"/>
      <c r="BD221" s="99"/>
      <c r="BE221" s="99"/>
      <c r="BF221" s="99"/>
      <c r="BG221" s="99"/>
      <c r="BH221" s="99"/>
      <c r="BI221" s="99"/>
      <c r="BT221" s="6"/>
      <c r="CD221"/>
      <c r="CE221"/>
      <c r="CK221"/>
      <c r="CL221"/>
    </row>
    <row r="222" spans="33:90" ht="15.5" x14ac:dyDescent="0.35">
      <c r="BQ222"/>
      <c r="BR222"/>
      <c r="BS222"/>
      <c r="BT222"/>
      <c r="CD222"/>
      <c r="CE222"/>
      <c r="CK222"/>
      <c r="CL222"/>
    </row>
    <row r="223" spans="33:90" ht="15.5" x14ac:dyDescent="0.35">
      <c r="BQ223"/>
      <c r="BR223"/>
      <c r="BS223"/>
      <c r="BT223"/>
      <c r="CD223"/>
      <c r="CE223"/>
      <c r="CK223"/>
      <c r="CL223"/>
    </row>
    <row r="224" spans="33:90" ht="15.5" x14ac:dyDescent="0.35">
      <c r="BQ224"/>
      <c r="BR224"/>
      <c r="BS224"/>
      <c r="BT224"/>
      <c r="CD224"/>
      <c r="CE224"/>
      <c r="CK224"/>
      <c r="CL224"/>
    </row>
    <row r="225" spans="69:90" ht="15.5" x14ac:dyDescent="0.35">
      <c r="CD225"/>
      <c r="CE225"/>
      <c r="CK225"/>
      <c r="CL225"/>
    </row>
    <row r="226" spans="69:90" ht="15.5" x14ac:dyDescent="0.35">
      <c r="CD226"/>
      <c r="CE226"/>
      <c r="CK226"/>
      <c r="CL226"/>
    </row>
    <row r="227" spans="69:90" ht="15.5" x14ac:dyDescent="0.35">
      <c r="BQ227" s="6"/>
      <c r="BR227" s="6"/>
      <c r="BS227" s="6"/>
      <c r="BT227" s="6"/>
      <c r="CD227"/>
      <c r="CE227"/>
      <c r="CK227"/>
      <c r="CL227"/>
    </row>
    <row r="228" spans="69:90" ht="15.5" x14ac:dyDescent="0.35">
      <c r="CD228"/>
      <c r="CE228"/>
      <c r="CK228"/>
      <c r="CL228"/>
    </row>
    <row r="229" spans="69:90" ht="15.5" x14ac:dyDescent="0.35">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BQ235"/>
      <c r="BR235"/>
      <c r="BS235"/>
      <c r="BT235"/>
      <c r="CD235"/>
      <c r="CE235"/>
      <c r="CK235"/>
      <c r="CL235"/>
    </row>
    <row r="236" spans="69:90" ht="15.5" x14ac:dyDescent="0.35">
      <c r="BQ236"/>
      <c r="BR236"/>
      <c r="BS236"/>
      <c r="BT236"/>
      <c r="CD236"/>
      <c r="CE236"/>
      <c r="CK236"/>
      <c r="CL236"/>
    </row>
    <row r="237" spans="69:90" ht="15.5" x14ac:dyDescent="0.35">
      <c r="BQ237"/>
      <c r="BR237"/>
      <c r="BS237"/>
      <c r="BT237"/>
      <c r="CD237"/>
      <c r="CE237"/>
      <c r="CK237"/>
      <c r="CL237"/>
    </row>
    <row r="238" spans="69:90" ht="15.5" x14ac:dyDescent="0.35">
      <c r="BQ238"/>
      <c r="BR238"/>
      <c r="BS238"/>
      <c r="BT238"/>
      <c r="CD238"/>
      <c r="CE238"/>
      <c r="CK238"/>
      <c r="CL238"/>
    </row>
    <row r="239" spans="69:90" ht="15.5" x14ac:dyDescent="0.35">
      <c r="BQ239"/>
      <c r="BR239"/>
      <c r="BS239"/>
      <c r="BT239"/>
      <c r="CD239"/>
      <c r="CE239"/>
      <c r="CK239"/>
      <c r="CL239"/>
    </row>
    <row r="240" spans="69:90" ht="15.5" x14ac:dyDescent="0.35">
      <c r="BQ240"/>
      <c r="BR240"/>
      <c r="BS240"/>
      <c r="BT240"/>
      <c r="CD240"/>
      <c r="CE240"/>
      <c r="CK240"/>
      <c r="CL240"/>
    </row>
    <row r="241" spans="69:90" ht="15.5" x14ac:dyDescent="0.35">
      <c r="BQ241"/>
      <c r="BR241"/>
      <c r="BS241"/>
      <c r="BT241"/>
      <c r="CD241"/>
      <c r="CE241"/>
      <c r="CK241"/>
      <c r="CL241"/>
    </row>
    <row r="242" spans="69:90" ht="15.5" x14ac:dyDescent="0.35">
      <c r="BQ242"/>
      <c r="BR242"/>
      <c r="BS242"/>
      <c r="BT242"/>
      <c r="CD242"/>
      <c r="CE242"/>
      <c r="CK242"/>
      <c r="CL242"/>
    </row>
    <row r="243" spans="69:90" ht="15.5" x14ac:dyDescent="0.35">
      <c r="BQ243"/>
      <c r="BR243"/>
      <c r="BS243"/>
      <c r="BT243"/>
      <c r="CD243"/>
      <c r="CE243"/>
      <c r="CK243"/>
      <c r="CL243"/>
    </row>
    <row r="244" spans="69:90" ht="15.5" x14ac:dyDescent="0.35">
      <c r="CD244"/>
      <c r="CE244"/>
      <c r="CK244"/>
      <c r="CL244"/>
    </row>
    <row r="245" spans="69:90" ht="15.5" x14ac:dyDescent="0.35">
      <c r="CD245"/>
      <c r="CE245"/>
      <c r="CK245"/>
      <c r="CL245"/>
    </row>
    <row r="246" spans="69:90" ht="15.5" x14ac:dyDescent="0.35">
      <c r="CD246"/>
      <c r="CE246"/>
      <c r="CK246"/>
      <c r="CL246"/>
    </row>
    <row r="247" spans="69:90" ht="15.5" x14ac:dyDescent="0.35">
      <c r="CD247"/>
      <c r="CE247"/>
      <c r="CK247"/>
      <c r="CL247"/>
    </row>
    <row r="248" spans="69:90" ht="15.5" x14ac:dyDescent="0.35">
      <c r="CD248"/>
      <c r="CE248"/>
      <c r="CK248"/>
      <c r="CL248"/>
    </row>
    <row r="249" spans="69:90" ht="15.5" x14ac:dyDescent="0.35">
      <c r="CD249"/>
      <c r="CE249"/>
      <c r="CK249"/>
      <c r="CL249"/>
    </row>
    <row r="250" spans="69:90" ht="15.5" x14ac:dyDescent="0.35">
      <c r="CD250"/>
      <c r="CE250"/>
      <c r="CK250"/>
      <c r="CL250"/>
    </row>
    <row r="251" spans="69:90" ht="15.5" x14ac:dyDescent="0.35">
      <c r="CD251"/>
      <c r="CE251"/>
      <c r="CK251"/>
      <c r="CL251"/>
    </row>
    <row r="252" spans="69:90" ht="15.5" x14ac:dyDescent="0.35">
      <c r="CD252"/>
      <c r="CE252"/>
      <c r="CK252"/>
      <c r="CL252"/>
    </row>
    <row r="253" spans="69:90" ht="15.5" x14ac:dyDescent="0.35">
      <c r="CD253"/>
      <c r="CE253"/>
      <c r="CK253"/>
      <c r="CL253"/>
    </row>
    <row r="254" spans="69:90" ht="15.5" x14ac:dyDescent="0.35">
      <c r="CD254"/>
      <c r="CE254"/>
      <c r="CK254"/>
      <c r="CL254"/>
    </row>
    <row r="255" spans="69:90" ht="15.5" x14ac:dyDescent="0.35">
      <c r="CD255"/>
      <c r="CE255"/>
      <c r="CK255"/>
      <c r="CL255"/>
    </row>
    <row r="256" spans="69:90" ht="15.5" x14ac:dyDescent="0.35">
      <c r="CD256"/>
      <c r="CE256"/>
      <c r="CK256"/>
      <c r="CL256"/>
    </row>
    <row r="257" spans="33:90" ht="15.5" x14ac:dyDescent="0.35">
      <c r="CD257"/>
      <c r="CE257"/>
      <c r="CK257"/>
      <c r="CL257"/>
    </row>
    <row r="258" spans="33:90" ht="15.5" x14ac:dyDescent="0.35">
      <c r="CD258"/>
      <c r="CE258"/>
      <c r="CK258"/>
      <c r="CL258"/>
    </row>
    <row r="259" spans="33:90" ht="15.5" x14ac:dyDescent="0.35">
      <c r="CD259"/>
      <c r="CE259"/>
      <c r="CK259"/>
      <c r="CL259"/>
    </row>
    <row r="260" spans="33:90" ht="15.5" x14ac:dyDescent="0.35">
      <c r="CD260"/>
      <c r="CE260"/>
      <c r="CK260"/>
      <c r="CL260"/>
    </row>
    <row r="261" spans="33:90" ht="15.5" x14ac:dyDescent="0.35">
      <c r="CD261"/>
      <c r="CE261"/>
      <c r="CK261"/>
      <c r="CL261"/>
    </row>
    <row r="262" spans="33:90" ht="15.5" x14ac:dyDescent="0.35">
      <c r="CD262"/>
      <c r="CE262"/>
      <c r="CK262"/>
      <c r="CL262"/>
    </row>
    <row r="263" spans="33:90" ht="15.5" x14ac:dyDescent="0.35">
      <c r="CD263"/>
      <c r="CE263"/>
      <c r="CK263"/>
      <c r="CL263"/>
    </row>
    <row r="264" spans="33:90" ht="15.5" x14ac:dyDescent="0.35">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I266" s="16"/>
      <c r="AJ266" s="16"/>
      <c r="AK266" s="16"/>
      <c r="AL266" s="16"/>
      <c r="AM266" s="16"/>
      <c r="AN266" s="16"/>
      <c r="AO266" s="16"/>
      <c r="AP266" s="16"/>
      <c r="AQ266" s="16"/>
      <c r="AR266" s="16"/>
      <c r="AS266" s="16"/>
      <c r="AT266" s="16"/>
      <c r="AU266" s="17"/>
      <c r="CD266"/>
      <c r="CE266"/>
      <c r="CK266"/>
      <c r="CL266"/>
    </row>
    <row r="267" spans="33:90" ht="15.5" x14ac:dyDescent="0.35">
      <c r="AG267" s="6"/>
      <c r="AI267" s="16"/>
      <c r="AJ267" s="16"/>
      <c r="AK267" s="16"/>
      <c r="AL267" s="16"/>
      <c r="AM267" s="16"/>
      <c r="AN267" s="16"/>
      <c r="AO267" s="16"/>
      <c r="AP267" s="16"/>
      <c r="AQ267" s="16"/>
      <c r="AR267" s="16"/>
      <c r="AS267" s="16"/>
      <c r="AT267" s="16"/>
      <c r="AU267" s="17"/>
      <c r="CD267"/>
      <c r="CE267"/>
      <c r="CK267"/>
      <c r="CL267"/>
    </row>
    <row r="268" spans="33:90" ht="15.5" x14ac:dyDescent="0.35">
      <c r="AG268" s="6"/>
      <c r="AI268" s="16"/>
      <c r="AJ268" s="16"/>
      <c r="AK268" s="16"/>
      <c r="AL268" s="16"/>
      <c r="AM268" s="16"/>
      <c r="AN268" s="16"/>
      <c r="AO268" s="16"/>
      <c r="AP268" s="16"/>
      <c r="AQ268" s="16"/>
      <c r="AR268" s="16"/>
      <c r="AS268" s="16"/>
      <c r="AT268" s="16"/>
      <c r="AU268" s="17"/>
      <c r="CD268"/>
      <c r="CE268"/>
      <c r="CK268"/>
      <c r="CL268"/>
    </row>
    <row r="269" spans="33:90" ht="15.5" x14ac:dyDescent="0.35">
      <c r="AG269" s="6"/>
      <c r="AH269" s="6"/>
      <c r="AI269" s="16"/>
      <c r="AJ269" s="16"/>
      <c r="AK269" s="16"/>
      <c r="AL269" s="16"/>
      <c r="AM269" s="16"/>
      <c r="AN269" s="16"/>
      <c r="AO269" s="16"/>
      <c r="AP269" s="16"/>
      <c r="AQ269" s="16"/>
      <c r="AR269" s="16"/>
      <c r="AS269" s="16"/>
      <c r="AT269" s="16"/>
      <c r="AU269" s="17"/>
      <c r="CD269"/>
      <c r="CE269"/>
      <c r="CK269"/>
      <c r="CL269"/>
    </row>
    <row r="270" spans="33:90" ht="15.5" x14ac:dyDescent="0.35">
      <c r="AG270" s="6"/>
      <c r="AH270" s="6"/>
      <c r="AI270" s="16"/>
      <c r="AJ270" s="16"/>
      <c r="AK270" s="16"/>
      <c r="AL270" s="16"/>
      <c r="AM270" s="16"/>
      <c r="AN270" s="16"/>
      <c r="AO270" s="16"/>
      <c r="AP270" s="16"/>
      <c r="AQ270" s="16"/>
      <c r="AR270" s="16"/>
      <c r="AS270" s="16"/>
      <c r="AT270" s="16"/>
      <c r="AU270" s="17"/>
      <c r="CD270"/>
      <c r="CE270"/>
      <c r="CK270"/>
      <c r="CL270"/>
    </row>
    <row r="271" spans="33:90" ht="15.5" x14ac:dyDescent="0.35">
      <c r="AG271" s="6"/>
      <c r="AH271" s="6"/>
      <c r="AI271" s="16"/>
      <c r="AJ271" s="16"/>
      <c r="AK271" s="16"/>
      <c r="AL271" s="16"/>
      <c r="AM271" s="16"/>
      <c r="AN271" s="16"/>
      <c r="AO271" s="16"/>
      <c r="AP271" s="16"/>
      <c r="AQ271" s="16"/>
      <c r="AR271" s="16"/>
      <c r="AS271" s="16"/>
      <c r="AT271" s="16"/>
      <c r="AU271" s="17"/>
      <c r="CD271"/>
      <c r="CE271"/>
      <c r="CK271"/>
      <c r="CL271"/>
    </row>
    <row r="272" spans="33:90" ht="15.5" x14ac:dyDescent="0.35">
      <c r="AG272" s="6"/>
      <c r="AH272" s="6"/>
      <c r="AI272" s="16"/>
      <c r="AJ272" s="16"/>
      <c r="AK272" s="16"/>
      <c r="AL272" s="16"/>
      <c r="AM272" s="16"/>
      <c r="AN272" s="16"/>
      <c r="AO272" s="16"/>
      <c r="AP272" s="16"/>
      <c r="AQ272" s="16"/>
      <c r="AR272" s="16"/>
      <c r="AS272" s="16"/>
      <c r="AT272" s="16"/>
      <c r="AU272" s="17"/>
      <c r="CD272"/>
      <c r="CE272"/>
      <c r="CK272"/>
      <c r="CL272"/>
    </row>
    <row r="273" spans="33:90" ht="15.5" x14ac:dyDescent="0.35">
      <c r="AG273" s="6"/>
      <c r="AH273" s="6"/>
      <c r="AI273" s="16"/>
      <c r="AJ273" s="16"/>
      <c r="AK273" s="16"/>
      <c r="AL273" s="16"/>
      <c r="AM273" s="16"/>
      <c r="AN273" s="16"/>
      <c r="AO273" s="6"/>
      <c r="AP273" s="6"/>
      <c r="AQ273" s="6"/>
      <c r="AR273" s="6"/>
      <c r="AS273" s="6"/>
      <c r="AT273" s="6"/>
      <c r="AU273" s="6"/>
      <c r="CD273"/>
      <c r="CE273"/>
      <c r="CK273"/>
      <c r="CL273"/>
    </row>
    <row r="274" spans="33:90" ht="15.5" x14ac:dyDescent="0.35">
      <c r="AG274" s="6"/>
      <c r="AH274" s="6"/>
      <c r="AI274" s="16"/>
      <c r="AJ274" s="16"/>
      <c r="AK274" s="16"/>
      <c r="AL274" s="16"/>
      <c r="AM274" s="16"/>
      <c r="AN274" s="16"/>
      <c r="AO274" s="16"/>
      <c r="AP274" s="16"/>
      <c r="AQ274" s="16"/>
      <c r="AR274" s="16"/>
      <c r="AS274" s="16"/>
      <c r="AT274" s="16"/>
      <c r="AU274" s="17"/>
      <c r="CD274"/>
      <c r="CE274"/>
      <c r="CK274"/>
      <c r="CL274"/>
    </row>
    <row r="275" spans="33:90" ht="15.5" x14ac:dyDescent="0.35">
      <c r="AG275" s="6"/>
      <c r="AH275" s="6"/>
      <c r="AI275" s="16"/>
      <c r="AJ275" s="16"/>
      <c r="AK275" s="16"/>
      <c r="AL275" s="16"/>
      <c r="AM275" s="16"/>
      <c r="AN275" s="16"/>
      <c r="AO275" s="16"/>
      <c r="AP275" s="16"/>
      <c r="AQ275" s="16"/>
      <c r="AR275" s="16"/>
      <c r="AS275" s="16"/>
      <c r="AT275" s="16"/>
      <c r="AU275" s="17"/>
      <c r="CD275"/>
      <c r="CE275"/>
      <c r="CK275"/>
      <c r="CL275"/>
    </row>
    <row r="276" spans="33:90" ht="15.5" x14ac:dyDescent="0.35">
      <c r="AO276" s="16"/>
      <c r="AP276" s="16"/>
      <c r="AQ276" s="16"/>
      <c r="AR276" s="16"/>
      <c r="AS276" s="16"/>
      <c r="AT276" s="16"/>
      <c r="AU276" s="17"/>
      <c r="CD276"/>
      <c r="CE276"/>
      <c r="CK276"/>
      <c r="CL276"/>
    </row>
    <row r="277" spans="33:90" ht="15.5" x14ac:dyDescent="0.35">
      <c r="AO277" s="16"/>
      <c r="AP277" s="16"/>
      <c r="AQ277" s="16"/>
      <c r="AR277" s="16"/>
      <c r="AS277" s="16"/>
      <c r="AT277" s="16"/>
      <c r="AU277" s="17"/>
      <c r="CD277"/>
      <c r="CE277"/>
      <c r="CK277"/>
      <c r="CL277"/>
    </row>
    <row r="278" spans="33:90" ht="15.5" x14ac:dyDescent="0.35">
      <c r="CD278"/>
      <c r="CE278"/>
      <c r="CK278"/>
      <c r="CL278"/>
    </row>
    <row r="279" spans="33:90" ht="15.5" x14ac:dyDescent="0.35">
      <c r="CD279"/>
      <c r="CE279"/>
      <c r="CK279"/>
      <c r="CL279"/>
    </row>
    <row r="280" spans="33:90" ht="15.5" x14ac:dyDescent="0.35">
      <c r="CD280"/>
      <c r="CE280"/>
      <c r="CK280"/>
      <c r="CL280"/>
    </row>
    <row r="281" spans="33:90" ht="15.5" x14ac:dyDescent="0.35">
      <c r="CD281"/>
      <c r="CE281"/>
      <c r="CK281"/>
      <c r="CL281"/>
    </row>
    <row r="282" spans="33:90" ht="15.5" x14ac:dyDescent="0.35">
      <c r="CD282"/>
      <c r="CE282"/>
      <c r="CK282"/>
      <c r="CL282"/>
    </row>
    <row r="283" spans="33:90" ht="15.5" x14ac:dyDescent="0.35">
      <c r="CD283"/>
      <c r="CE283"/>
      <c r="CK283"/>
      <c r="CL283"/>
    </row>
    <row r="284" spans="33:90" ht="15.5" x14ac:dyDescent="0.35">
      <c r="CD284"/>
      <c r="CE284"/>
      <c r="CK284"/>
      <c r="CL284"/>
    </row>
    <row r="285" spans="33:90" ht="15.5" x14ac:dyDescent="0.35">
      <c r="CD285"/>
      <c r="CE285"/>
      <c r="CK285"/>
      <c r="CL285"/>
    </row>
    <row r="286" spans="33:90" ht="15.5" x14ac:dyDescent="0.35">
      <c r="CD286"/>
      <c r="CE286"/>
      <c r="CK286"/>
      <c r="CL286"/>
    </row>
    <row r="287" spans="33:90" ht="15.5" x14ac:dyDescent="0.35">
      <c r="CD287"/>
      <c r="CE287"/>
      <c r="CK287"/>
      <c r="CL287"/>
    </row>
    <row r="288" spans="33: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K386"/>
      <c r="CL386"/>
    </row>
    <row r="387" spans="82:90" ht="15.5" x14ac:dyDescent="0.35">
      <c r="CD387"/>
      <c r="CE387"/>
      <c r="CK387"/>
      <c r="CL387"/>
    </row>
    <row r="388" spans="82:90" ht="15.5" x14ac:dyDescent="0.35">
      <c r="CD388"/>
      <c r="CE388"/>
      <c r="CK388"/>
      <c r="CL388"/>
    </row>
    <row r="389" spans="82:90" ht="15.5" x14ac:dyDescent="0.35">
      <c r="CD389"/>
      <c r="CE389"/>
      <c r="CK389"/>
      <c r="CL389"/>
    </row>
    <row r="390" spans="82:90" ht="15.5" x14ac:dyDescent="0.35">
      <c r="CD390"/>
      <c r="CE390"/>
      <c r="CK390"/>
      <c r="CL390"/>
    </row>
    <row r="391" spans="82:90" ht="15.5" x14ac:dyDescent="0.35">
      <c r="CD391"/>
      <c r="CE391"/>
      <c r="CK391"/>
      <c r="CL391"/>
    </row>
    <row r="392" spans="82:90" ht="15.5" x14ac:dyDescent="0.35">
      <c r="CD392"/>
      <c r="CE392"/>
      <c r="CK392"/>
      <c r="CL392"/>
    </row>
    <row r="393" spans="82:90" ht="15.5" x14ac:dyDescent="0.35">
      <c r="CD393"/>
      <c r="CE393"/>
      <c r="CK393"/>
      <c r="CL393"/>
    </row>
    <row r="394" spans="82:90" ht="15.5" x14ac:dyDescent="0.35">
      <c r="CD394"/>
      <c r="CE394"/>
      <c r="CK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c r="CL419"/>
    </row>
    <row r="420" spans="82:90" ht="15.5" x14ac:dyDescent="0.35">
      <c r="CD420"/>
      <c r="CE420"/>
      <c r="CL420"/>
    </row>
    <row r="421" spans="82:90" ht="15.5" x14ac:dyDescent="0.35">
      <c r="CD421"/>
      <c r="CE421"/>
      <c r="CL421"/>
    </row>
    <row r="422" spans="82:90" ht="15.5" x14ac:dyDescent="0.35">
      <c r="CD422"/>
      <c r="CE422"/>
      <c r="CL422"/>
    </row>
    <row r="423" spans="82:90" ht="15.5" x14ac:dyDescent="0.35">
      <c r="CD423"/>
      <c r="CE423"/>
      <c r="CL423"/>
    </row>
    <row r="424" spans="82:90" ht="15.5" x14ac:dyDescent="0.35">
      <c r="CD424"/>
      <c r="CE424"/>
      <c r="CL424"/>
    </row>
    <row r="425" spans="82:90" ht="15.5" x14ac:dyDescent="0.35">
      <c r="CD425"/>
      <c r="CE425"/>
      <c r="CL425"/>
    </row>
    <row r="426" spans="82:90" ht="15.5" x14ac:dyDescent="0.35">
      <c r="CD426"/>
      <c r="CE426"/>
      <c r="CL426"/>
    </row>
    <row r="427" spans="82:90" ht="15.5" x14ac:dyDescent="0.35">
      <c r="CD427"/>
      <c r="CE427"/>
      <c r="CL427"/>
    </row>
    <row r="428" spans="82:90" ht="15.5" x14ac:dyDescent="0.35">
      <c r="CD428"/>
      <c r="CE428"/>
    </row>
    <row r="429" spans="82:90" ht="15.5" x14ac:dyDescent="0.35">
      <c r="CD429"/>
      <c r="CE429"/>
    </row>
    <row r="430" spans="82:90" ht="15.5" x14ac:dyDescent="0.35">
      <c r="CD430"/>
      <c r="CE430"/>
    </row>
    <row r="431" spans="82:90" ht="15.5" x14ac:dyDescent="0.35">
      <c r="CD431"/>
      <c r="CE431"/>
    </row>
  </sheetData>
  <mergeCells count="1">
    <mergeCell ref="B41:G41"/>
  </mergeCells>
  <phoneticPr fontId="20"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I108"/>
  <sheetViews>
    <sheetView zoomScale="53" workbookViewId="0">
      <selection activeCell="F3" sqref="F3"/>
    </sheetView>
  </sheetViews>
  <sheetFormatPr defaultRowHeight="15.5" x14ac:dyDescent="0.35"/>
  <cols>
    <col min="1" max="1" width="5.5" style="2" customWidth="1"/>
    <col min="2" max="2" width="13.83203125" customWidth="1"/>
    <col min="3" max="3" width="19.25" customWidth="1"/>
    <col min="4" max="16" width="17.33203125" customWidth="1"/>
  </cols>
  <sheetData>
    <row r="1" spans="1:87" s="18" customFormat="1" ht="13" x14ac:dyDescent="0.3">
      <c r="A1" s="2"/>
      <c r="P1" s="18" t="s">
        <v>0</v>
      </c>
      <c r="Q1" s="18" t="s">
        <v>0</v>
      </c>
      <c r="X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c r="CI1" s="18" t="s">
        <v>0</v>
      </c>
    </row>
    <row r="2" spans="1:87" s="2" customFormat="1" ht="13" x14ac:dyDescent="0.3">
      <c r="B2" s="2" t="s">
        <v>6</v>
      </c>
    </row>
    <row r="3" spans="1:87" s="2" customFormat="1" ht="21" x14ac:dyDescent="0.5">
      <c r="B3" s="7" t="s">
        <v>505</v>
      </c>
    </row>
    <row r="4" spans="1:87" s="2" customFormat="1" ht="21" x14ac:dyDescent="0.5">
      <c r="B4" s="7" t="s">
        <v>304</v>
      </c>
    </row>
    <row r="5" spans="1:87" s="2" customFormat="1" ht="13" x14ac:dyDescent="0.3">
      <c r="B5" s="2" t="s">
        <v>502</v>
      </c>
    </row>
    <row r="6" spans="1:87" x14ac:dyDescent="0.35">
      <c r="B6" s="2" t="s">
        <v>503</v>
      </c>
    </row>
    <row r="7" spans="1:87" x14ac:dyDescent="0.35">
      <c r="C7" s="2" t="s">
        <v>504</v>
      </c>
      <c r="D7" s="256">
        <v>2023</v>
      </c>
    </row>
    <row r="8" spans="1:87" x14ac:dyDescent="0.35">
      <c r="B8" s="2"/>
    </row>
    <row r="9" spans="1:87" ht="26" x14ac:dyDescent="0.35">
      <c r="B9" s="252" t="str">
        <f>DataENTRY[[#Headers],[National or overall]]</f>
        <v>National or overall</v>
      </c>
      <c r="C9" s="252" t="str">
        <f>DataENTRY[[#Headers],[Admin 1 or Admin 2]]</f>
        <v>Admin 1 or Admin 2</v>
      </c>
      <c r="D9" s="252" t="str">
        <f>"Adm Jan"&amp;" "&amp;$D$7</f>
        <v>Adm Jan 2023</v>
      </c>
      <c r="E9" s="252" t="str">
        <f>"Adm Feb"&amp;" "&amp;$D$7</f>
        <v>Adm Feb 2023</v>
      </c>
      <c r="F9" s="252" t="str">
        <f>"Adm Mar"&amp;" "&amp;$D$7</f>
        <v>Adm Mar 2023</v>
      </c>
      <c r="G9" s="252" t="str">
        <f>"Adm Apr"&amp;" "&amp;$D$7</f>
        <v>Adm Apr 2023</v>
      </c>
      <c r="H9" s="252" t="str">
        <f>"Adm May"&amp;" "&amp;$D$7</f>
        <v>Adm May 2023</v>
      </c>
      <c r="I9" s="252" t="str">
        <f>"Adm Jun"&amp;" "&amp;$D$7</f>
        <v>Adm Jun 2023</v>
      </c>
      <c r="J9" s="252" t="str">
        <f>"Adm Jul"&amp;" "&amp;$D$7</f>
        <v>Adm Jul 2023</v>
      </c>
      <c r="K9" s="252" t="str">
        <f>"Adm Aug"&amp;" "&amp;$D$7</f>
        <v>Adm Aug 2023</v>
      </c>
      <c r="L9" s="252" t="str">
        <f>"Adm Sep"&amp;" "&amp;$D$7</f>
        <v>Adm Sep 2023</v>
      </c>
      <c r="M9" s="252" t="str">
        <f>"Adm Oct"&amp;" "&amp;$D$7</f>
        <v>Adm Oct 2023</v>
      </c>
      <c r="N9" s="252" t="str">
        <f>"Adm Nov"&amp;" "&amp;$D$7</f>
        <v>Adm Nov 2023</v>
      </c>
      <c r="O9" s="252" t="str">
        <f>"Adm Dec"&amp;" "&amp;$D$7</f>
        <v>Adm Dec 2023</v>
      </c>
      <c r="P9" s="252" t="str">
        <f>"Total Admissions "&amp;D7</f>
        <v>Total Admissions 2023</v>
      </c>
    </row>
    <row r="10" spans="1:87" x14ac:dyDescent="0.35">
      <c r="A10" s="2">
        <v>1</v>
      </c>
      <c r="B10" s="254" t="str">
        <f>IF(ISBLANK(Prevalence!B45), "",Prevalence!B45)</f>
        <v>Afghanistan</v>
      </c>
      <c r="C10" s="254" t="str">
        <f>IF(ISBLANK(Prevalence!C45), "",Prevalence!C45)</f>
        <v/>
      </c>
      <c r="D10" s="257"/>
      <c r="E10" s="257"/>
      <c r="F10" s="257"/>
      <c r="G10" s="257"/>
      <c r="H10" s="257"/>
      <c r="I10" s="257"/>
      <c r="J10" s="257"/>
      <c r="K10" s="257"/>
      <c r="L10" s="257"/>
      <c r="M10" s="257"/>
      <c r="N10" s="257"/>
      <c r="O10" s="257"/>
      <c r="P10" s="257"/>
    </row>
    <row r="11" spans="1:87" x14ac:dyDescent="0.35">
      <c r="A11" s="2">
        <v>2</v>
      </c>
      <c r="B11" s="255" t="str">
        <f>IF(ISBLANK(Prevalence!B46), "",Prevalence!B46)</f>
        <v/>
      </c>
      <c r="C11" s="255" t="str">
        <f>IF(ISBLANK(Prevalence!C46), "",Prevalence!C46)</f>
        <v/>
      </c>
      <c r="D11" s="259"/>
      <c r="E11" s="259"/>
      <c r="F11" s="259"/>
      <c r="G11" s="259"/>
      <c r="H11" s="259"/>
      <c r="I11" s="259"/>
      <c r="J11" s="259"/>
      <c r="K11" s="259"/>
      <c r="L11" s="259"/>
      <c r="M11" s="259"/>
      <c r="N11" s="259"/>
      <c r="O11" s="259"/>
      <c r="P11" s="258"/>
    </row>
    <row r="12" spans="1:87" x14ac:dyDescent="0.35">
      <c r="A12" s="2">
        <v>3</v>
      </c>
      <c r="B12" s="254" t="str">
        <f>IF(ISBLANK(Prevalence!B47), "",Prevalence!B47)</f>
        <v/>
      </c>
      <c r="C12" s="254" t="str">
        <f>IF(ISBLANK(Prevalence!C47), "",Prevalence!C47)</f>
        <v>Badakhshan</v>
      </c>
      <c r="D12" s="257"/>
      <c r="E12" s="257"/>
      <c r="F12" s="257"/>
      <c r="G12" s="257"/>
      <c r="H12" s="257"/>
      <c r="I12" s="257"/>
      <c r="J12" s="257"/>
      <c r="K12" s="257"/>
      <c r="L12" s="257"/>
      <c r="M12" s="257"/>
      <c r="N12" s="257"/>
      <c r="O12" s="257"/>
      <c r="P12" s="257"/>
    </row>
    <row r="13" spans="1:87" x14ac:dyDescent="0.35">
      <c r="A13" s="2">
        <v>4</v>
      </c>
      <c r="B13" s="255" t="str">
        <f>IF(ISBLANK(Prevalence!B48), "",Prevalence!B48)</f>
        <v/>
      </c>
      <c r="C13" s="255" t="str">
        <f>IF(ISBLANK(Prevalence!C48), "",Prevalence!C48)</f>
        <v>Badghis</v>
      </c>
      <c r="D13" s="253"/>
      <c r="E13" s="253"/>
      <c r="F13" s="253"/>
      <c r="G13" s="253"/>
      <c r="H13" s="253"/>
      <c r="I13" s="253"/>
      <c r="J13" s="253"/>
      <c r="K13" s="253"/>
      <c r="L13" s="253"/>
      <c r="M13" s="253"/>
      <c r="N13" s="253"/>
      <c r="O13" s="253"/>
      <c r="P13" s="253"/>
    </row>
    <row r="14" spans="1:87" x14ac:dyDescent="0.35">
      <c r="A14" s="2">
        <v>5</v>
      </c>
      <c r="B14" s="254" t="str">
        <f>IF(ISBLANK(Prevalence!B49), "",Prevalence!B49)</f>
        <v/>
      </c>
      <c r="C14" s="254" t="str">
        <f>IF(ISBLANK(Prevalence!C49), "",Prevalence!C49)</f>
        <v>Baghlan</v>
      </c>
      <c r="D14" s="257"/>
      <c r="E14" s="257"/>
      <c r="F14" s="257"/>
      <c r="G14" s="257"/>
      <c r="H14" s="257"/>
      <c r="I14" s="257"/>
      <c r="J14" s="257"/>
      <c r="K14" s="257"/>
      <c r="L14" s="257"/>
      <c r="M14" s="257"/>
      <c r="N14" s="257"/>
      <c r="O14" s="257"/>
      <c r="P14" s="257"/>
    </row>
    <row r="15" spans="1:87" x14ac:dyDescent="0.35">
      <c r="A15" s="2">
        <v>6</v>
      </c>
      <c r="B15" s="255" t="str">
        <f>IF(ISBLANK(Prevalence!B50), "",Prevalence!B50)</f>
        <v/>
      </c>
      <c r="C15" s="255" t="str">
        <f>IF(ISBLANK(Prevalence!C50), "",Prevalence!C50)</f>
        <v>Balkh</v>
      </c>
      <c r="D15" s="259"/>
      <c r="E15" s="259"/>
      <c r="F15" s="259"/>
      <c r="G15" s="259"/>
      <c r="H15" s="259"/>
      <c r="I15" s="259"/>
      <c r="J15" s="259"/>
      <c r="K15" s="259"/>
      <c r="L15" s="259"/>
      <c r="M15" s="259"/>
      <c r="N15" s="259"/>
      <c r="O15" s="259"/>
      <c r="P15" s="258"/>
    </row>
    <row r="16" spans="1:87" x14ac:dyDescent="0.35">
      <c r="A16" s="2">
        <v>7</v>
      </c>
      <c r="B16" s="254" t="str">
        <f>IF(ISBLANK(Prevalence!B51), "",Prevalence!B51)</f>
        <v/>
      </c>
      <c r="C16" s="254" t="str">
        <f>IF(ISBLANK(Prevalence!C51), "",Prevalence!C51)</f>
        <v>Bamyan</v>
      </c>
      <c r="D16" s="257"/>
      <c r="E16" s="257"/>
      <c r="F16" s="257"/>
      <c r="G16" s="257"/>
      <c r="H16" s="257"/>
      <c r="I16" s="257"/>
      <c r="J16" s="257"/>
      <c r="K16" s="257"/>
      <c r="L16" s="257"/>
      <c r="M16" s="257"/>
      <c r="N16" s="257"/>
      <c r="O16" s="257"/>
      <c r="P16" s="257"/>
    </row>
    <row r="17" spans="1:16" x14ac:dyDescent="0.35">
      <c r="A17" s="2">
        <v>8</v>
      </c>
      <c r="B17" s="255" t="str">
        <f>IF(ISBLANK(Prevalence!B52), "",Prevalence!B52)</f>
        <v/>
      </c>
      <c r="C17" s="255" t="str">
        <f>IF(ISBLANK(Prevalence!C52), "",Prevalence!C52)</f>
        <v>Dykundi</v>
      </c>
      <c r="D17" s="253"/>
      <c r="E17" s="253"/>
      <c r="F17" s="253"/>
      <c r="G17" s="253"/>
      <c r="H17" s="253"/>
      <c r="I17" s="253"/>
      <c r="J17" s="253"/>
      <c r="K17" s="253"/>
      <c r="L17" s="253"/>
      <c r="M17" s="253"/>
      <c r="N17" s="253"/>
      <c r="O17" s="253"/>
      <c r="P17" s="253"/>
    </row>
    <row r="18" spans="1:16" x14ac:dyDescent="0.35">
      <c r="A18" s="2">
        <v>9</v>
      </c>
      <c r="B18" s="254" t="str">
        <f>IF(ISBLANK(Prevalence!B53), "",Prevalence!B53)</f>
        <v/>
      </c>
      <c r="C18" s="254" t="str">
        <f>IF(ISBLANK(Prevalence!C53), "",Prevalence!C53)</f>
        <v>Farah</v>
      </c>
      <c r="D18" s="257"/>
      <c r="E18" s="257"/>
      <c r="F18" s="257"/>
      <c r="G18" s="257"/>
      <c r="H18" s="257"/>
      <c r="I18" s="257"/>
      <c r="J18" s="257"/>
      <c r="K18" s="257"/>
      <c r="L18" s="257"/>
      <c r="M18" s="257"/>
      <c r="N18" s="257"/>
      <c r="O18" s="257"/>
      <c r="P18" s="257"/>
    </row>
    <row r="19" spans="1:16" x14ac:dyDescent="0.35">
      <c r="A19" s="2">
        <v>10</v>
      </c>
      <c r="B19" s="255" t="str">
        <f>IF(ISBLANK(Prevalence!B54), "",Prevalence!B54)</f>
        <v/>
      </c>
      <c r="C19" s="255" t="str">
        <f>IF(ISBLANK(Prevalence!C54), "",Prevalence!C54)</f>
        <v>Faryab</v>
      </c>
      <c r="D19" s="259"/>
      <c r="E19" s="259"/>
      <c r="F19" s="259"/>
      <c r="G19" s="259"/>
      <c r="H19" s="259"/>
      <c r="I19" s="259"/>
      <c r="J19" s="259"/>
      <c r="K19" s="259"/>
      <c r="L19" s="259"/>
      <c r="M19" s="259"/>
      <c r="N19" s="259"/>
      <c r="O19" s="259"/>
      <c r="P19" s="258"/>
    </row>
    <row r="20" spans="1:16" x14ac:dyDescent="0.35">
      <c r="A20" s="2">
        <v>11</v>
      </c>
      <c r="B20" s="254" t="str">
        <f>IF(ISBLANK(Prevalence!B55), "",Prevalence!B55)</f>
        <v/>
      </c>
      <c r="C20" s="254" t="str">
        <f>IF(ISBLANK(Prevalence!C55), "",Prevalence!C55)</f>
        <v>Ghazni</v>
      </c>
      <c r="D20" s="257"/>
      <c r="E20" s="257"/>
      <c r="F20" s="257"/>
      <c r="G20" s="257"/>
      <c r="H20" s="257"/>
      <c r="I20" s="257"/>
      <c r="J20" s="257"/>
      <c r="K20" s="257"/>
      <c r="L20" s="257"/>
      <c r="M20" s="257"/>
      <c r="N20" s="257"/>
      <c r="O20" s="257"/>
      <c r="P20" s="257"/>
    </row>
    <row r="21" spans="1:16" x14ac:dyDescent="0.35">
      <c r="A21" s="2">
        <v>12</v>
      </c>
      <c r="B21" s="255" t="str">
        <f>IF(ISBLANK(Prevalence!B56), "",Prevalence!B56)</f>
        <v/>
      </c>
      <c r="C21" s="255" t="str">
        <f>IF(ISBLANK(Prevalence!C56), "",Prevalence!C56)</f>
        <v>Ghor</v>
      </c>
      <c r="D21" s="253"/>
      <c r="E21" s="253"/>
      <c r="F21" s="253"/>
      <c r="G21" s="253"/>
      <c r="H21" s="253"/>
      <c r="I21" s="253"/>
      <c r="J21" s="253"/>
      <c r="K21" s="253"/>
      <c r="L21" s="253"/>
      <c r="M21" s="253"/>
      <c r="N21" s="253"/>
      <c r="O21" s="253"/>
      <c r="P21" s="253"/>
    </row>
    <row r="22" spans="1:16" x14ac:dyDescent="0.35">
      <c r="A22" s="2">
        <v>13</v>
      </c>
      <c r="B22" s="254" t="str">
        <f>IF(ISBLANK(Prevalence!B57), "",Prevalence!B57)</f>
        <v/>
      </c>
      <c r="C22" s="254" t="str">
        <f>IF(ISBLANK(Prevalence!C57), "",Prevalence!C57)</f>
        <v>Helmand</v>
      </c>
      <c r="D22" s="257"/>
      <c r="E22" s="257"/>
      <c r="F22" s="257"/>
      <c r="G22" s="257"/>
      <c r="H22" s="257"/>
      <c r="I22" s="257"/>
      <c r="J22" s="257"/>
      <c r="K22" s="257"/>
      <c r="L22" s="257"/>
      <c r="M22" s="257"/>
      <c r="N22" s="257"/>
      <c r="O22" s="257"/>
      <c r="P22" s="257"/>
    </row>
    <row r="23" spans="1:16" x14ac:dyDescent="0.35">
      <c r="A23" s="2">
        <v>14</v>
      </c>
      <c r="B23" s="255" t="str">
        <f>IF(ISBLANK(Prevalence!B58), "",Prevalence!B58)</f>
        <v/>
      </c>
      <c r="C23" s="255" t="str">
        <f>IF(ISBLANK(Prevalence!C58), "",Prevalence!C58)</f>
        <v>Hirat</v>
      </c>
      <c r="D23" s="259"/>
      <c r="E23" s="259"/>
      <c r="F23" s="259"/>
      <c r="G23" s="259"/>
      <c r="H23" s="259"/>
      <c r="I23" s="259"/>
      <c r="J23" s="259"/>
      <c r="K23" s="259"/>
      <c r="L23" s="259"/>
      <c r="M23" s="259"/>
      <c r="N23" s="259"/>
      <c r="O23" s="259"/>
      <c r="P23" s="258"/>
    </row>
    <row r="24" spans="1:16" x14ac:dyDescent="0.35">
      <c r="A24" s="2">
        <v>15</v>
      </c>
      <c r="B24" s="254" t="str">
        <f>IF(ISBLANK(Prevalence!B59), "",Prevalence!B59)</f>
        <v/>
      </c>
      <c r="C24" s="254" t="str">
        <f>IF(ISBLANK(Prevalence!C59), "",Prevalence!C59)</f>
        <v>Jawzjan</v>
      </c>
      <c r="D24" s="257"/>
      <c r="E24" s="257"/>
      <c r="F24" s="257"/>
      <c r="G24" s="257"/>
      <c r="H24" s="257"/>
      <c r="I24" s="257"/>
      <c r="J24" s="257"/>
      <c r="K24" s="257"/>
      <c r="L24" s="257"/>
      <c r="M24" s="257"/>
      <c r="N24" s="257"/>
      <c r="O24" s="257"/>
      <c r="P24" s="257"/>
    </row>
    <row r="25" spans="1:16" x14ac:dyDescent="0.35">
      <c r="A25" s="2">
        <v>16</v>
      </c>
      <c r="B25" s="255" t="str">
        <f>IF(ISBLANK(Prevalence!B60), "",Prevalence!B60)</f>
        <v/>
      </c>
      <c r="C25" s="255" t="str">
        <f>IF(ISBLANK(Prevalence!C60), "",Prevalence!C60)</f>
        <v>Kabul</v>
      </c>
      <c r="D25" s="253"/>
      <c r="E25" s="253"/>
      <c r="F25" s="253"/>
      <c r="G25" s="253"/>
      <c r="H25" s="253"/>
      <c r="I25" s="253"/>
      <c r="J25" s="253"/>
      <c r="K25" s="253"/>
      <c r="L25" s="253"/>
      <c r="M25" s="253"/>
      <c r="N25" s="253"/>
      <c r="O25" s="253"/>
      <c r="P25" s="253"/>
    </row>
    <row r="26" spans="1:16" x14ac:dyDescent="0.35">
      <c r="A26" s="2">
        <v>17</v>
      </c>
      <c r="B26" s="254" t="str">
        <f>IF(ISBLANK(Prevalence!B61), "",Prevalence!B61)</f>
        <v/>
      </c>
      <c r="C26" s="254" t="str">
        <f>IF(ISBLANK(Prevalence!C61), "",Prevalence!C61)</f>
        <v>Kandahar</v>
      </c>
      <c r="D26" s="257"/>
      <c r="E26" s="257"/>
      <c r="F26" s="257"/>
      <c r="G26" s="257"/>
      <c r="H26" s="257"/>
      <c r="I26" s="257"/>
      <c r="J26" s="257"/>
      <c r="K26" s="257"/>
      <c r="L26" s="257"/>
      <c r="M26" s="257"/>
      <c r="N26" s="257"/>
      <c r="O26" s="257"/>
      <c r="P26" s="257"/>
    </row>
    <row r="27" spans="1:16" x14ac:dyDescent="0.35">
      <c r="A27" s="2">
        <v>18</v>
      </c>
      <c r="B27" s="255" t="str">
        <f>IF(ISBLANK(Prevalence!B62), "",Prevalence!B62)</f>
        <v/>
      </c>
      <c r="C27" s="255" t="str">
        <f>IF(ISBLANK(Prevalence!C62), "",Prevalence!C62)</f>
        <v>Kapisa</v>
      </c>
      <c r="D27" s="259"/>
      <c r="E27" s="259"/>
      <c r="F27" s="259"/>
      <c r="G27" s="259"/>
      <c r="H27" s="259"/>
      <c r="I27" s="259"/>
      <c r="J27" s="259"/>
      <c r="K27" s="259"/>
      <c r="L27" s="259"/>
      <c r="M27" s="259"/>
      <c r="N27" s="259"/>
      <c r="O27" s="259"/>
      <c r="P27" s="258"/>
    </row>
    <row r="28" spans="1:16" x14ac:dyDescent="0.35">
      <c r="A28" s="2">
        <v>19</v>
      </c>
      <c r="B28" s="254" t="str">
        <f>IF(ISBLANK(Prevalence!B63), "",Prevalence!B63)</f>
        <v/>
      </c>
      <c r="C28" s="254" t="str">
        <f>IF(ISBLANK(Prevalence!C63), "",Prevalence!C63)</f>
        <v>Khost</v>
      </c>
      <c r="D28" s="257"/>
      <c r="E28" s="257"/>
      <c r="F28" s="257"/>
      <c r="G28" s="257"/>
      <c r="H28" s="257"/>
      <c r="I28" s="257"/>
      <c r="J28" s="257"/>
      <c r="K28" s="257"/>
      <c r="L28" s="257"/>
      <c r="M28" s="257"/>
      <c r="N28" s="257"/>
      <c r="O28" s="257"/>
      <c r="P28" s="257"/>
    </row>
    <row r="29" spans="1:16" x14ac:dyDescent="0.35">
      <c r="A29" s="2">
        <v>20</v>
      </c>
      <c r="B29" s="255" t="str">
        <f>IF(ISBLANK(Prevalence!B64), "",Prevalence!B64)</f>
        <v/>
      </c>
      <c r="C29" s="255" t="str">
        <f>IF(ISBLANK(Prevalence!C64), "",Prevalence!C64)</f>
        <v>Kunar</v>
      </c>
      <c r="D29" s="253"/>
      <c r="E29" s="253"/>
      <c r="F29" s="253"/>
      <c r="G29" s="253"/>
      <c r="H29" s="253"/>
      <c r="I29" s="253"/>
      <c r="J29" s="253"/>
      <c r="K29" s="253"/>
      <c r="L29" s="253"/>
      <c r="M29" s="253"/>
      <c r="N29" s="253"/>
      <c r="O29" s="253"/>
      <c r="P29" s="253"/>
    </row>
    <row r="30" spans="1:16" x14ac:dyDescent="0.35">
      <c r="A30" s="2">
        <v>21</v>
      </c>
      <c r="B30" s="254" t="str">
        <f>IF(ISBLANK(Prevalence!B65), "",Prevalence!B65)</f>
        <v/>
      </c>
      <c r="C30" s="254" t="str">
        <f>IF(ISBLANK(Prevalence!C65), "",Prevalence!C65)</f>
        <v>Kunduz</v>
      </c>
      <c r="D30" s="257"/>
      <c r="E30" s="257"/>
      <c r="F30" s="257"/>
      <c r="G30" s="257"/>
      <c r="H30" s="257"/>
      <c r="I30" s="257"/>
      <c r="J30" s="257"/>
      <c r="K30" s="257"/>
      <c r="L30" s="257"/>
      <c r="M30" s="257"/>
      <c r="N30" s="257"/>
      <c r="O30" s="257"/>
      <c r="P30" s="257"/>
    </row>
    <row r="31" spans="1:16" x14ac:dyDescent="0.35">
      <c r="A31" s="2">
        <v>22</v>
      </c>
      <c r="B31" s="255" t="str">
        <f>IF(ISBLANK(Prevalence!B66), "",Prevalence!B66)</f>
        <v/>
      </c>
      <c r="C31" s="255" t="str">
        <f>IF(ISBLANK(Prevalence!C66), "",Prevalence!C66)</f>
        <v>Laghman</v>
      </c>
      <c r="D31" s="259"/>
      <c r="E31" s="259"/>
      <c r="F31" s="259"/>
      <c r="G31" s="259"/>
      <c r="H31" s="259"/>
      <c r="I31" s="259"/>
      <c r="J31" s="259"/>
      <c r="K31" s="259"/>
      <c r="L31" s="259"/>
      <c r="M31" s="259"/>
      <c r="N31" s="259"/>
      <c r="O31" s="259"/>
      <c r="P31" s="258"/>
    </row>
    <row r="32" spans="1:16" x14ac:dyDescent="0.35">
      <c r="A32" s="2">
        <v>23</v>
      </c>
      <c r="B32" s="254" t="str">
        <f>IF(ISBLANK(Prevalence!B67), "",Prevalence!B67)</f>
        <v/>
      </c>
      <c r="C32" s="254" t="str">
        <f>IF(ISBLANK(Prevalence!C67), "",Prevalence!C67)</f>
        <v>Logar</v>
      </c>
      <c r="D32" s="257"/>
      <c r="E32" s="257"/>
      <c r="F32" s="257"/>
      <c r="G32" s="257"/>
      <c r="H32" s="257"/>
      <c r="I32" s="257"/>
      <c r="J32" s="257"/>
      <c r="K32" s="257"/>
      <c r="L32" s="257"/>
      <c r="M32" s="257"/>
      <c r="N32" s="257"/>
      <c r="O32" s="257"/>
      <c r="P32" s="257"/>
    </row>
    <row r="33" spans="1:16" x14ac:dyDescent="0.35">
      <c r="A33" s="2">
        <v>24</v>
      </c>
      <c r="B33" s="255" t="str">
        <f>IF(ISBLANK(Prevalence!B68), "",Prevalence!B68)</f>
        <v/>
      </c>
      <c r="C33" s="255" t="str">
        <f>IF(ISBLANK(Prevalence!C68), "",Prevalence!C68)</f>
        <v>Nangarhar</v>
      </c>
      <c r="D33" s="253"/>
      <c r="E33" s="253"/>
      <c r="F33" s="253"/>
      <c r="G33" s="253"/>
      <c r="H33" s="253"/>
      <c r="I33" s="253"/>
      <c r="J33" s="253"/>
      <c r="K33" s="253"/>
      <c r="L33" s="253"/>
      <c r="M33" s="253"/>
      <c r="N33" s="253"/>
      <c r="O33" s="253"/>
      <c r="P33" s="253"/>
    </row>
    <row r="34" spans="1:16" x14ac:dyDescent="0.35">
      <c r="A34" s="2">
        <v>25</v>
      </c>
      <c r="B34" s="254" t="str">
        <f>IF(ISBLANK(Prevalence!B69), "",Prevalence!B69)</f>
        <v/>
      </c>
      <c r="C34" s="254" t="str">
        <f>IF(ISBLANK(Prevalence!C69), "",Prevalence!C69)</f>
        <v>Nimroz</v>
      </c>
      <c r="D34" s="257"/>
      <c r="E34" s="257"/>
      <c r="F34" s="257"/>
      <c r="G34" s="257"/>
      <c r="H34" s="257"/>
      <c r="I34" s="257"/>
      <c r="J34" s="257"/>
      <c r="K34" s="257"/>
      <c r="L34" s="257"/>
      <c r="M34" s="257"/>
      <c r="N34" s="257"/>
      <c r="O34" s="257"/>
      <c r="P34" s="257"/>
    </row>
    <row r="35" spans="1:16" x14ac:dyDescent="0.35">
      <c r="A35" s="2">
        <v>26</v>
      </c>
      <c r="B35" s="255" t="str">
        <f>IF(ISBLANK(Prevalence!B70), "",Prevalence!B70)</f>
        <v/>
      </c>
      <c r="C35" s="255" t="str">
        <f>IF(ISBLANK(Prevalence!C70), "",Prevalence!C70)</f>
        <v>Nuristan</v>
      </c>
      <c r="D35" s="259"/>
      <c r="E35" s="259"/>
      <c r="F35" s="259"/>
      <c r="G35" s="259"/>
      <c r="H35" s="259"/>
      <c r="I35" s="259"/>
      <c r="J35" s="259"/>
      <c r="K35" s="259"/>
      <c r="L35" s="259"/>
      <c r="M35" s="259"/>
      <c r="N35" s="259"/>
      <c r="O35" s="259"/>
      <c r="P35" s="258"/>
    </row>
    <row r="36" spans="1:16" x14ac:dyDescent="0.35">
      <c r="A36" s="2">
        <v>27</v>
      </c>
      <c r="B36" s="254" t="str">
        <f>IF(ISBLANK(Prevalence!B71), "",Prevalence!B71)</f>
        <v/>
      </c>
      <c r="C36" s="254" t="str">
        <f>IF(ISBLANK(Prevalence!C71), "",Prevalence!C71)</f>
        <v>Paktika</v>
      </c>
      <c r="D36" s="257"/>
      <c r="E36" s="257"/>
      <c r="F36" s="257"/>
      <c r="G36" s="257"/>
      <c r="H36" s="257"/>
      <c r="I36" s="257"/>
      <c r="J36" s="257"/>
      <c r="K36" s="257"/>
      <c r="L36" s="257"/>
      <c r="M36" s="257"/>
      <c r="N36" s="257"/>
      <c r="O36" s="257"/>
      <c r="P36" s="257"/>
    </row>
    <row r="37" spans="1:16" x14ac:dyDescent="0.35">
      <c r="A37" s="2">
        <v>28</v>
      </c>
      <c r="B37" s="255" t="str">
        <f>IF(ISBLANK(Prevalence!B72), "",Prevalence!B72)</f>
        <v/>
      </c>
      <c r="C37" s="255" t="str">
        <f>IF(ISBLANK(Prevalence!C72), "",Prevalence!C72)</f>
        <v>Paktya</v>
      </c>
      <c r="D37" s="253"/>
      <c r="E37" s="253"/>
      <c r="F37" s="253"/>
      <c r="G37" s="253"/>
      <c r="H37" s="253"/>
      <c r="I37" s="253"/>
      <c r="J37" s="253"/>
      <c r="K37" s="253"/>
      <c r="L37" s="253"/>
      <c r="M37" s="253"/>
      <c r="N37" s="253"/>
      <c r="O37" s="253"/>
      <c r="P37" s="253"/>
    </row>
    <row r="38" spans="1:16" x14ac:dyDescent="0.35">
      <c r="A38" s="2">
        <v>29</v>
      </c>
      <c r="B38" s="254" t="str">
        <f>IF(ISBLANK(Prevalence!B73), "",Prevalence!B73)</f>
        <v/>
      </c>
      <c r="C38" s="254" t="str">
        <f>IF(ISBLANK(Prevalence!C73), "",Prevalence!C73)</f>
        <v>Panjsher</v>
      </c>
      <c r="D38" s="257"/>
      <c r="E38" s="257"/>
      <c r="F38" s="257"/>
      <c r="G38" s="257"/>
      <c r="H38" s="257"/>
      <c r="I38" s="257"/>
      <c r="J38" s="257"/>
      <c r="K38" s="257"/>
      <c r="L38" s="257"/>
      <c r="M38" s="257"/>
      <c r="N38" s="257"/>
      <c r="O38" s="257"/>
      <c r="P38" s="257"/>
    </row>
    <row r="39" spans="1:16" x14ac:dyDescent="0.35">
      <c r="A39" s="2">
        <v>30</v>
      </c>
      <c r="B39" s="255" t="str">
        <f>IF(ISBLANK(Prevalence!B74), "",Prevalence!B74)</f>
        <v/>
      </c>
      <c r="C39" s="255" t="str">
        <f>IF(ISBLANK(Prevalence!C74), "",Prevalence!C74)</f>
        <v>Parwan</v>
      </c>
      <c r="D39" s="259"/>
      <c r="E39" s="259"/>
      <c r="F39" s="259"/>
      <c r="G39" s="259"/>
      <c r="H39" s="259"/>
      <c r="I39" s="259"/>
      <c r="J39" s="259"/>
      <c r="K39" s="259"/>
      <c r="L39" s="259"/>
      <c r="M39" s="259"/>
      <c r="N39" s="259"/>
      <c r="O39" s="259"/>
      <c r="P39" s="258"/>
    </row>
    <row r="40" spans="1:16" x14ac:dyDescent="0.35">
      <c r="A40" s="2">
        <v>31</v>
      </c>
      <c r="B40" s="254" t="str">
        <f>IF(ISBLANK(Prevalence!B75), "",Prevalence!B75)</f>
        <v/>
      </c>
      <c r="C40" s="254" t="str">
        <f>IF(ISBLANK(Prevalence!C75), "",Prevalence!C75)</f>
        <v>Samangan</v>
      </c>
      <c r="D40" s="257"/>
      <c r="E40" s="257"/>
      <c r="F40" s="257"/>
      <c r="G40" s="257"/>
      <c r="H40" s="257"/>
      <c r="I40" s="257"/>
      <c r="J40" s="257"/>
      <c r="K40" s="257"/>
      <c r="L40" s="257"/>
      <c r="M40" s="257"/>
      <c r="N40" s="257"/>
      <c r="O40" s="257"/>
      <c r="P40" s="257"/>
    </row>
    <row r="41" spans="1:16" x14ac:dyDescent="0.35">
      <c r="A41" s="2">
        <v>32</v>
      </c>
      <c r="B41" s="255" t="str">
        <f>IF(ISBLANK(Prevalence!B76), "",Prevalence!B76)</f>
        <v/>
      </c>
      <c r="C41" s="255" t="str">
        <f>IF(ISBLANK(Prevalence!C76), "",Prevalence!C76)</f>
        <v>Sar-e-Pul</v>
      </c>
      <c r="D41" s="253"/>
      <c r="E41" s="253"/>
      <c r="F41" s="253"/>
      <c r="G41" s="253"/>
      <c r="H41" s="253"/>
      <c r="I41" s="253"/>
      <c r="J41" s="253"/>
      <c r="K41" s="253"/>
      <c r="L41" s="253"/>
      <c r="M41" s="253"/>
      <c r="N41" s="253"/>
      <c r="O41" s="253"/>
      <c r="P41" s="253"/>
    </row>
    <row r="42" spans="1:16" x14ac:dyDescent="0.35">
      <c r="A42" s="2">
        <v>33</v>
      </c>
      <c r="B42" s="254" t="str">
        <f>IF(ISBLANK(Prevalence!B77), "",Prevalence!B77)</f>
        <v/>
      </c>
      <c r="C42" s="254" t="str">
        <f>IF(ISBLANK(Prevalence!C77), "",Prevalence!C77)</f>
        <v/>
      </c>
      <c r="D42" s="257"/>
      <c r="E42" s="257"/>
      <c r="F42" s="257"/>
      <c r="G42" s="257"/>
      <c r="H42" s="257"/>
      <c r="I42" s="257"/>
      <c r="J42" s="257"/>
      <c r="K42" s="257"/>
      <c r="L42" s="257"/>
      <c r="M42" s="257"/>
      <c r="N42" s="257"/>
      <c r="O42" s="257"/>
      <c r="P42" s="257"/>
    </row>
    <row r="43" spans="1:16" x14ac:dyDescent="0.35">
      <c r="A43" s="2">
        <v>34</v>
      </c>
      <c r="B43" s="255" t="str">
        <f>IF(ISBLANK(Prevalence!B78), "",Prevalence!B78)</f>
        <v/>
      </c>
      <c r="C43" s="255" t="str">
        <f>IF(ISBLANK(Prevalence!C78), "",Prevalence!C78)</f>
        <v/>
      </c>
      <c r="D43" s="259"/>
      <c r="E43" s="259"/>
      <c r="F43" s="259"/>
      <c r="G43" s="259"/>
      <c r="H43" s="259"/>
      <c r="I43" s="259"/>
      <c r="J43" s="259"/>
      <c r="K43" s="259"/>
      <c r="L43" s="259"/>
      <c r="M43" s="259"/>
      <c r="N43" s="259"/>
      <c r="O43" s="259"/>
      <c r="P43" s="258"/>
    </row>
    <row r="44" spans="1:16" x14ac:dyDescent="0.35">
      <c r="A44" s="2">
        <v>35</v>
      </c>
      <c r="B44" s="254" t="str">
        <f>IF(ISBLANK(Prevalence!B79), "",Prevalence!B79)</f>
        <v/>
      </c>
      <c r="C44" s="254" t="str">
        <f>IF(ISBLANK(Prevalence!C79), "",Prevalence!C79)</f>
        <v/>
      </c>
      <c r="D44" s="257"/>
      <c r="E44" s="257"/>
      <c r="F44" s="257"/>
      <c r="G44" s="257"/>
      <c r="H44" s="257"/>
      <c r="I44" s="257"/>
      <c r="J44" s="257"/>
      <c r="K44" s="257"/>
      <c r="L44" s="257"/>
      <c r="M44" s="257"/>
      <c r="N44" s="257"/>
      <c r="O44" s="257"/>
      <c r="P44" s="257"/>
    </row>
    <row r="45" spans="1:16" x14ac:dyDescent="0.35">
      <c r="A45" s="2">
        <v>36</v>
      </c>
      <c r="B45" s="255" t="str">
        <f>IF(ISBLANK(Prevalence!B80), "",Prevalence!B80)</f>
        <v/>
      </c>
      <c r="C45" s="255" t="str">
        <f>IF(ISBLANK(Prevalence!C80), "",Prevalence!C80)</f>
        <v/>
      </c>
      <c r="D45" s="253"/>
      <c r="E45" s="253"/>
      <c r="F45" s="253"/>
      <c r="G45" s="253"/>
      <c r="H45" s="253"/>
      <c r="I45" s="253"/>
      <c r="J45" s="253"/>
      <c r="K45" s="253"/>
      <c r="L45" s="253"/>
      <c r="M45" s="253"/>
      <c r="N45" s="253"/>
      <c r="O45" s="253"/>
      <c r="P45" s="253"/>
    </row>
    <row r="46" spans="1:16" x14ac:dyDescent="0.35">
      <c r="A46" s="2">
        <v>37</v>
      </c>
      <c r="B46" s="254" t="str">
        <f>IF(ISBLANK(Prevalence!B81), "",Prevalence!B81)</f>
        <v/>
      </c>
      <c r="C46" s="254" t="str">
        <f>IF(ISBLANK(Prevalence!C81), "",Prevalence!C81)</f>
        <v/>
      </c>
      <c r="D46" s="257"/>
      <c r="E46" s="257"/>
      <c r="F46" s="257"/>
      <c r="G46" s="257"/>
      <c r="H46" s="257"/>
      <c r="I46" s="257"/>
      <c r="J46" s="257"/>
      <c r="K46" s="257"/>
      <c r="L46" s="257"/>
      <c r="M46" s="257"/>
      <c r="N46" s="257"/>
      <c r="O46" s="257"/>
      <c r="P46" s="257"/>
    </row>
    <row r="47" spans="1:16" x14ac:dyDescent="0.35">
      <c r="A47" s="2">
        <v>38</v>
      </c>
      <c r="B47" s="255" t="str">
        <f>IF(ISBLANK(Prevalence!B82), "",Prevalence!B82)</f>
        <v/>
      </c>
      <c r="C47" s="255" t="str">
        <f>IF(ISBLANK(Prevalence!C82), "",Prevalence!C82)</f>
        <v/>
      </c>
      <c r="D47" s="259"/>
      <c r="E47" s="259"/>
      <c r="F47" s="259"/>
      <c r="G47" s="259"/>
      <c r="H47" s="259"/>
      <c r="I47" s="259"/>
      <c r="J47" s="259"/>
      <c r="K47" s="259"/>
      <c r="L47" s="259"/>
      <c r="M47" s="259"/>
      <c r="N47" s="259"/>
      <c r="O47" s="259"/>
      <c r="P47" s="258"/>
    </row>
    <row r="48" spans="1:16" x14ac:dyDescent="0.35">
      <c r="A48" s="2">
        <v>39</v>
      </c>
      <c r="B48" s="254" t="str">
        <f>IF(ISBLANK(Prevalence!B83), "",Prevalence!B83)</f>
        <v/>
      </c>
      <c r="C48" s="254" t="str">
        <f>IF(ISBLANK(Prevalence!C83), "",Prevalence!C83)</f>
        <v/>
      </c>
      <c r="D48" s="257"/>
      <c r="E48" s="257"/>
      <c r="F48" s="257"/>
      <c r="G48" s="257"/>
      <c r="H48" s="257"/>
      <c r="I48" s="257"/>
      <c r="J48" s="257"/>
      <c r="K48" s="257"/>
      <c r="L48" s="257"/>
      <c r="M48" s="257"/>
      <c r="N48" s="257"/>
      <c r="O48" s="257"/>
      <c r="P48" s="257"/>
    </row>
    <row r="49" spans="1:16" x14ac:dyDescent="0.35">
      <c r="A49" s="2">
        <v>40</v>
      </c>
      <c r="B49" s="255" t="str">
        <f>IF(ISBLANK(Prevalence!B84), "",Prevalence!B84)</f>
        <v/>
      </c>
      <c r="C49" s="255" t="str">
        <f>IF(ISBLANK(Prevalence!C84), "",Prevalence!C84)</f>
        <v/>
      </c>
      <c r="D49" s="253"/>
      <c r="E49" s="253"/>
      <c r="F49" s="253"/>
      <c r="G49" s="253"/>
      <c r="H49" s="253"/>
      <c r="I49" s="253"/>
      <c r="J49" s="253"/>
      <c r="K49" s="253"/>
      <c r="L49" s="253"/>
      <c r="M49" s="253"/>
      <c r="N49" s="253"/>
      <c r="O49" s="253"/>
      <c r="P49" s="253"/>
    </row>
    <row r="50" spans="1:16" x14ac:dyDescent="0.35">
      <c r="A50" s="2">
        <v>41</v>
      </c>
      <c r="B50" s="254" t="str">
        <f>IF(ISBLANK(Prevalence!B85), "",Prevalence!B85)</f>
        <v/>
      </c>
      <c r="C50" s="254" t="str">
        <f>IF(ISBLANK(Prevalence!C85), "",Prevalence!C85)</f>
        <v/>
      </c>
      <c r="D50" s="257"/>
      <c r="E50" s="257"/>
      <c r="F50" s="257"/>
      <c r="G50" s="257"/>
      <c r="H50" s="257"/>
      <c r="I50" s="257"/>
      <c r="J50" s="257"/>
      <c r="K50" s="257"/>
      <c r="L50" s="257"/>
      <c r="M50" s="257"/>
      <c r="N50" s="257"/>
      <c r="O50" s="257"/>
      <c r="P50" s="257"/>
    </row>
    <row r="51" spans="1:16" x14ac:dyDescent="0.35">
      <c r="A51" s="2">
        <v>42</v>
      </c>
      <c r="B51" s="255" t="str">
        <f>IF(ISBLANK(Prevalence!B86), "",Prevalence!B86)</f>
        <v/>
      </c>
      <c r="C51" s="255" t="str">
        <f>IF(ISBLANK(Prevalence!C86), "",Prevalence!C86)</f>
        <v/>
      </c>
      <c r="D51" s="259"/>
      <c r="E51" s="259"/>
      <c r="F51" s="259"/>
      <c r="G51" s="259"/>
      <c r="H51" s="259"/>
      <c r="I51" s="259"/>
      <c r="J51" s="259"/>
      <c r="K51" s="259"/>
      <c r="L51" s="259"/>
      <c r="M51" s="259"/>
      <c r="N51" s="259"/>
      <c r="O51" s="259"/>
      <c r="P51" s="258"/>
    </row>
    <row r="52" spans="1:16" x14ac:dyDescent="0.35">
      <c r="A52" s="2">
        <v>43</v>
      </c>
      <c r="B52" s="254" t="str">
        <f>IF(ISBLANK(Prevalence!B87), "",Prevalence!B87)</f>
        <v/>
      </c>
      <c r="C52" s="254" t="str">
        <f>IF(ISBLANK(Prevalence!C87), "",Prevalence!C87)</f>
        <v/>
      </c>
      <c r="D52" s="257"/>
      <c r="E52" s="257"/>
      <c r="F52" s="257"/>
      <c r="G52" s="257"/>
      <c r="H52" s="257"/>
      <c r="I52" s="257"/>
      <c r="J52" s="257"/>
      <c r="K52" s="257"/>
      <c r="L52" s="257"/>
      <c r="M52" s="257"/>
      <c r="N52" s="257"/>
      <c r="O52" s="257"/>
      <c r="P52" s="257"/>
    </row>
    <row r="53" spans="1:16" x14ac:dyDescent="0.35">
      <c r="A53" s="2">
        <v>44</v>
      </c>
      <c r="B53" s="255" t="str">
        <f>IF(ISBLANK(Prevalence!B88), "",Prevalence!B88)</f>
        <v/>
      </c>
      <c r="C53" s="255" t="str">
        <f>IF(ISBLANK(Prevalence!C88), "",Prevalence!C88)</f>
        <v/>
      </c>
      <c r="D53" s="253"/>
      <c r="E53" s="253"/>
      <c r="F53" s="253"/>
      <c r="G53" s="253"/>
      <c r="H53" s="253"/>
      <c r="I53" s="253"/>
      <c r="J53" s="253"/>
      <c r="K53" s="253"/>
      <c r="L53" s="253"/>
      <c r="M53" s="253"/>
      <c r="N53" s="253"/>
      <c r="O53" s="253"/>
      <c r="P53" s="253"/>
    </row>
    <row r="54" spans="1:16" x14ac:dyDescent="0.35">
      <c r="A54" s="2">
        <v>45</v>
      </c>
      <c r="B54" s="254" t="str">
        <f>IF(ISBLANK(Prevalence!B89), "",Prevalence!B89)</f>
        <v/>
      </c>
      <c r="C54" s="254" t="str">
        <f>IF(ISBLANK(Prevalence!C89), "",Prevalence!C89)</f>
        <v/>
      </c>
      <c r="D54" s="257"/>
      <c r="E54" s="257"/>
      <c r="F54" s="257"/>
      <c r="G54" s="257"/>
      <c r="H54" s="257"/>
      <c r="I54" s="257"/>
      <c r="J54" s="257"/>
      <c r="K54" s="257"/>
      <c r="L54" s="257"/>
      <c r="M54" s="257"/>
      <c r="N54" s="257"/>
      <c r="O54" s="257"/>
      <c r="P54" s="257"/>
    </row>
    <row r="55" spans="1:16" x14ac:dyDescent="0.35">
      <c r="A55" s="2">
        <v>46</v>
      </c>
      <c r="B55" s="255" t="str">
        <f>IF(ISBLANK(Prevalence!B90), "",Prevalence!B90)</f>
        <v/>
      </c>
      <c r="C55" s="255" t="str">
        <f>IF(ISBLANK(Prevalence!C90), "",Prevalence!C90)</f>
        <v/>
      </c>
      <c r="D55" s="259"/>
      <c r="E55" s="259"/>
      <c r="F55" s="259"/>
      <c r="G55" s="259"/>
      <c r="H55" s="259"/>
      <c r="I55" s="259"/>
      <c r="J55" s="259"/>
      <c r="K55" s="259"/>
      <c r="L55" s="259"/>
      <c r="M55" s="259"/>
      <c r="N55" s="259"/>
      <c r="O55" s="259"/>
      <c r="P55" s="258"/>
    </row>
    <row r="56" spans="1:16" x14ac:dyDescent="0.35">
      <c r="A56" s="2">
        <v>47</v>
      </c>
      <c r="B56" s="254" t="str">
        <f>IF(ISBLANK(Prevalence!B91), "",Prevalence!B91)</f>
        <v/>
      </c>
      <c r="C56" s="254" t="str">
        <f>IF(ISBLANK(Prevalence!C91), "",Prevalence!C91)</f>
        <v/>
      </c>
      <c r="D56" s="257"/>
      <c r="E56" s="257"/>
      <c r="F56" s="257"/>
      <c r="G56" s="257"/>
      <c r="H56" s="257"/>
      <c r="I56" s="257"/>
      <c r="J56" s="257"/>
      <c r="K56" s="257"/>
      <c r="L56" s="257"/>
      <c r="M56" s="257"/>
      <c r="N56" s="257"/>
      <c r="O56" s="257"/>
      <c r="P56" s="257"/>
    </row>
    <row r="57" spans="1:16" x14ac:dyDescent="0.35">
      <c r="A57" s="2">
        <v>48</v>
      </c>
      <c r="B57" s="255" t="str">
        <f>IF(ISBLANK(Prevalence!B92), "",Prevalence!B92)</f>
        <v/>
      </c>
      <c r="C57" s="255" t="str">
        <f>IF(ISBLANK(Prevalence!C92), "",Prevalence!C92)</f>
        <v/>
      </c>
      <c r="D57" s="253"/>
      <c r="E57" s="253"/>
      <c r="F57" s="253"/>
      <c r="G57" s="253"/>
      <c r="H57" s="253"/>
      <c r="I57" s="253"/>
      <c r="J57" s="253"/>
      <c r="K57" s="253"/>
      <c r="L57" s="253"/>
      <c r="M57" s="253"/>
      <c r="N57" s="253"/>
      <c r="O57" s="253"/>
      <c r="P57" s="253"/>
    </row>
    <row r="58" spans="1:16" x14ac:dyDescent="0.35">
      <c r="A58" s="2">
        <v>49</v>
      </c>
      <c r="B58" s="254" t="str">
        <f>IF(ISBLANK(Prevalence!B93), "",Prevalence!B93)</f>
        <v/>
      </c>
      <c r="C58" s="254" t="str">
        <f>IF(ISBLANK(Prevalence!C93), "",Prevalence!C93)</f>
        <v/>
      </c>
      <c r="D58" s="257"/>
      <c r="E58" s="257"/>
      <c r="F58" s="257"/>
      <c r="G58" s="257"/>
      <c r="H58" s="257"/>
      <c r="I58" s="257"/>
      <c r="J58" s="257"/>
      <c r="K58" s="257"/>
      <c r="L58" s="257"/>
      <c r="M58" s="257"/>
      <c r="N58" s="257"/>
      <c r="O58" s="257"/>
      <c r="P58" s="257"/>
    </row>
    <row r="59" spans="1:16" x14ac:dyDescent="0.35">
      <c r="A59" s="2">
        <v>50</v>
      </c>
      <c r="B59" s="255" t="str">
        <f>IF(ISBLANK(Prevalence!B94), "",Prevalence!B94)</f>
        <v/>
      </c>
      <c r="C59" s="255" t="str">
        <f>IF(ISBLANK(Prevalence!C94), "",Prevalence!C94)</f>
        <v/>
      </c>
      <c r="D59" s="259"/>
      <c r="E59" s="259"/>
      <c r="F59" s="259"/>
      <c r="G59" s="259"/>
      <c r="H59" s="259"/>
      <c r="I59" s="259"/>
      <c r="J59" s="259"/>
      <c r="K59" s="259"/>
      <c r="L59" s="259"/>
      <c r="M59" s="259"/>
      <c r="N59" s="259"/>
      <c r="O59" s="259"/>
      <c r="P59" s="258"/>
    </row>
    <row r="60" spans="1:16" x14ac:dyDescent="0.35">
      <c r="A60" s="2">
        <v>51</v>
      </c>
      <c r="B60" s="254" t="str">
        <f>IF(ISBLANK(Prevalence!B95), "",Prevalence!B95)</f>
        <v/>
      </c>
      <c r="C60" s="254" t="str">
        <f>IF(ISBLANK(Prevalence!C95), "",Prevalence!C95)</f>
        <v/>
      </c>
      <c r="D60" s="257"/>
      <c r="E60" s="257"/>
      <c r="F60" s="257"/>
      <c r="G60" s="257"/>
      <c r="H60" s="257"/>
      <c r="I60" s="257"/>
      <c r="J60" s="257"/>
      <c r="K60" s="257"/>
      <c r="L60" s="257"/>
      <c r="M60" s="257"/>
      <c r="N60" s="257"/>
      <c r="O60" s="257"/>
      <c r="P60" s="257"/>
    </row>
    <row r="61" spans="1:16" x14ac:dyDescent="0.35">
      <c r="A61" s="2">
        <v>52</v>
      </c>
      <c r="B61" s="255"/>
      <c r="C61" s="255"/>
      <c r="D61" s="253"/>
      <c r="E61" s="253"/>
      <c r="F61" s="253"/>
      <c r="G61" s="253"/>
      <c r="H61" s="253"/>
      <c r="I61" s="253"/>
      <c r="J61" s="253"/>
      <c r="K61" s="253"/>
      <c r="L61" s="253"/>
      <c r="M61" s="253"/>
      <c r="N61" s="253"/>
      <c r="O61" s="253"/>
      <c r="P61" s="253"/>
    </row>
    <row r="62" spans="1:16" x14ac:dyDescent="0.35">
      <c r="A62" s="2">
        <v>53</v>
      </c>
      <c r="B62" s="254"/>
      <c r="C62" s="254"/>
      <c r="D62" s="257"/>
      <c r="E62" s="257"/>
      <c r="F62" s="257"/>
      <c r="G62" s="257"/>
      <c r="H62" s="257"/>
      <c r="I62" s="257"/>
      <c r="J62" s="257"/>
      <c r="K62" s="257"/>
      <c r="L62" s="257"/>
      <c r="M62" s="257"/>
      <c r="N62" s="257"/>
      <c r="O62" s="257"/>
      <c r="P62" s="257"/>
    </row>
    <row r="63" spans="1:16" x14ac:dyDescent="0.35">
      <c r="A63" s="2">
        <v>54</v>
      </c>
      <c r="B63" s="255"/>
      <c r="C63" s="255"/>
      <c r="D63" s="259"/>
      <c r="E63" s="259"/>
      <c r="F63" s="259"/>
      <c r="G63" s="259"/>
      <c r="H63" s="259"/>
      <c r="I63" s="259"/>
      <c r="J63" s="259"/>
      <c r="K63" s="259"/>
      <c r="L63" s="259"/>
      <c r="M63" s="259"/>
      <c r="N63" s="259"/>
      <c r="O63" s="259"/>
      <c r="P63" s="258"/>
    </row>
    <row r="64" spans="1:16" x14ac:dyDescent="0.35">
      <c r="A64" s="2">
        <v>55</v>
      </c>
      <c r="B64" s="254"/>
      <c r="C64" s="254"/>
      <c r="D64" s="257"/>
      <c r="E64" s="257"/>
      <c r="F64" s="257"/>
      <c r="G64" s="257"/>
      <c r="H64" s="257"/>
      <c r="I64" s="257"/>
      <c r="J64" s="257"/>
      <c r="K64" s="257"/>
      <c r="L64" s="257"/>
      <c r="M64" s="257"/>
      <c r="N64" s="257"/>
      <c r="O64" s="257"/>
      <c r="P64" s="257"/>
    </row>
    <row r="65" spans="1:16" x14ac:dyDescent="0.35">
      <c r="A65" s="2">
        <v>56</v>
      </c>
      <c r="B65" s="255"/>
      <c r="C65" s="255"/>
      <c r="D65" s="253"/>
      <c r="E65" s="253"/>
      <c r="F65" s="253"/>
      <c r="G65" s="253"/>
      <c r="H65" s="253"/>
      <c r="I65" s="253"/>
      <c r="J65" s="253"/>
      <c r="K65" s="253"/>
      <c r="L65" s="253"/>
      <c r="M65" s="253"/>
      <c r="N65" s="253"/>
      <c r="O65" s="253"/>
      <c r="P65" s="253"/>
    </row>
    <row r="66" spans="1:16" x14ac:dyDescent="0.35">
      <c r="A66" s="2">
        <v>57</v>
      </c>
      <c r="B66" s="254"/>
      <c r="C66" s="254"/>
      <c r="D66" s="257"/>
      <c r="E66" s="257"/>
      <c r="F66" s="257"/>
      <c r="G66" s="257"/>
      <c r="H66" s="257"/>
      <c r="I66" s="257"/>
      <c r="J66" s="257"/>
      <c r="K66" s="257"/>
      <c r="L66" s="257"/>
      <c r="M66" s="257"/>
      <c r="N66" s="257"/>
      <c r="O66" s="257"/>
      <c r="P66" s="257"/>
    </row>
    <row r="67" spans="1:16" x14ac:dyDescent="0.35">
      <c r="A67" s="2">
        <v>58</v>
      </c>
      <c r="B67" s="255"/>
      <c r="C67" s="255"/>
      <c r="D67" s="259"/>
      <c r="E67" s="259"/>
      <c r="F67" s="259"/>
      <c r="G67" s="259"/>
      <c r="H67" s="259"/>
      <c r="I67" s="259"/>
      <c r="J67" s="259"/>
      <c r="K67" s="259"/>
      <c r="L67" s="259"/>
      <c r="M67" s="259"/>
      <c r="N67" s="259"/>
      <c r="O67" s="259"/>
      <c r="P67" s="258"/>
    </row>
    <row r="68" spans="1:16" x14ac:dyDescent="0.35">
      <c r="A68" s="2">
        <v>59</v>
      </c>
      <c r="B68" s="254"/>
      <c r="C68" s="254"/>
      <c r="D68" s="257"/>
      <c r="E68" s="257"/>
      <c r="F68" s="257"/>
      <c r="G68" s="257"/>
      <c r="H68" s="257"/>
      <c r="I68" s="257"/>
      <c r="J68" s="257"/>
      <c r="K68" s="257"/>
      <c r="L68" s="257"/>
      <c r="M68" s="257"/>
      <c r="N68" s="257"/>
      <c r="O68" s="257"/>
      <c r="P68" s="257"/>
    </row>
    <row r="69" spans="1:16" x14ac:dyDescent="0.35">
      <c r="A69" s="2">
        <v>60</v>
      </c>
      <c r="B69" s="255"/>
      <c r="C69" s="255"/>
      <c r="D69" s="253"/>
      <c r="E69" s="253"/>
      <c r="F69" s="253"/>
      <c r="G69" s="253"/>
      <c r="H69" s="253"/>
      <c r="I69" s="253"/>
      <c r="J69" s="253"/>
      <c r="K69" s="253"/>
      <c r="L69" s="253"/>
      <c r="M69" s="253"/>
      <c r="N69" s="253"/>
      <c r="O69" s="253"/>
      <c r="P69" s="253"/>
    </row>
    <row r="70" spans="1:16" x14ac:dyDescent="0.35">
      <c r="A70" s="2">
        <v>61</v>
      </c>
      <c r="B70" s="254"/>
      <c r="C70" s="254"/>
      <c r="D70" s="257"/>
      <c r="E70" s="257"/>
      <c r="F70" s="257"/>
      <c r="G70" s="257"/>
      <c r="H70" s="257"/>
      <c r="I70" s="257"/>
      <c r="J70" s="257"/>
      <c r="K70" s="257"/>
      <c r="L70" s="257"/>
      <c r="M70" s="257"/>
      <c r="N70" s="257"/>
      <c r="O70" s="257"/>
      <c r="P70" s="257"/>
    </row>
    <row r="71" spans="1:16" x14ac:dyDescent="0.35">
      <c r="A71" s="2">
        <v>62</v>
      </c>
      <c r="B71" s="255"/>
      <c r="C71" s="255"/>
      <c r="D71" s="259"/>
      <c r="E71" s="259"/>
      <c r="F71" s="259"/>
      <c r="G71" s="259"/>
      <c r="H71" s="259"/>
      <c r="I71" s="259"/>
      <c r="J71" s="259"/>
      <c r="K71" s="259"/>
      <c r="L71" s="259"/>
      <c r="M71" s="259"/>
      <c r="N71" s="259"/>
      <c r="O71" s="259"/>
      <c r="P71" s="258"/>
    </row>
    <row r="72" spans="1:16" x14ac:dyDescent="0.35">
      <c r="A72" s="2">
        <v>63</v>
      </c>
      <c r="B72" s="254"/>
      <c r="C72" s="254"/>
      <c r="D72" s="257"/>
      <c r="E72" s="257"/>
      <c r="F72" s="257"/>
      <c r="G72" s="257"/>
      <c r="H72" s="257"/>
      <c r="I72" s="257"/>
      <c r="J72" s="257"/>
      <c r="K72" s="257"/>
      <c r="L72" s="257"/>
      <c r="M72" s="257"/>
      <c r="N72" s="257"/>
      <c r="O72" s="257"/>
      <c r="P72" s="257"/>
    </row>
    <row r="73" spans="1:16" x14ac:dyDescent="0.35">
      <c r="A73" s="2">
        <v>64</v>
      </c>
      <c r="B73" s="255"/>
      <c r="C73" s="255"/>
      <c r="D73" s="253"/>
      <c r="E73" s="253"/>
      <c r="F73" s="253"/>
      <c r="G73" s="253"/>
      <c r="H73" s="253"/>
      <c r="I73" s="253"/>
      <c r="J73" s="253"/>
      <c r="K73" s="253"/>
      <c r="L73" s="253"/>
      <c r="M73" s="253"/>
      <c r="N73" s="253"/>
      <c r="O73" s="253"/>
      <c r="P73" s="253"/>
    </row>
    <row r="74" spans="1:16" x14ac:dyDescent="0.35">
      <c r="A74" s="2">
        <v>65</v>
      </c>
      <c r="B74" s="254"/>
      <c r="C74" s="254"/>
      <c r="D74" s="257"/>
      <c r="E74" s="257"/>
      <c r="F74" s="257"/>
      <c r="G74" s="257"/>
      <c r="H74" s="257"/>
      <c r="I74" s="257"/>
      <c r="J74" s="257"/>
      <c r="K74" s="257"/>
      <c r="L74" s="257"/>
      <c r="M74" s="257"/>
      <c r="N74" s="257"/>
      <c r="O74" s="257"/>
      <c r="P74" s="257"/>
    </row>
    <row r="75" spans="1:16" x14ac:dyDescent="0.35">
      <c r="A75" s="2">
        <v>66</v>
      </c>
      <c r="B75" s="255"/>
      <c r="C75" s="255"/>
      <c r="D75" s="259"/>
      <c r="E75" s="259"/>
      <c r="F75" s="259"/>
      <c r="G75" s="259"/>
      <c r="H75" s="259"/>
      <c r="I75" s="259"/>
      <c r="J75" s="259"/>
      <c r="K75" s="259"/>
      <c r="L75" s="259"/>
      <c r="M75" s="259"/>
      <c r="N75" s="259"/>
      <c r="O75" s="259"/>
      <c r="P75" s="258"/>
    </row>
    <row r="76" spans="1:16" x14ac:dyDescent="0.35">
      <c r="A76" s="2">
        <v>67</v>
      </c>
      <c r="B76" s="254"/>
      <c r="C76" s="254"/>
      <c r="D76" s="257"/>
      <c r="E76" s="257"/>
      <c r="F76" s="257"/>
      <c r="G76" s="257"/>
      <c r="H76" s="257"/>
      <c r="I76" s="257"/>
      <c r="J76" s="257"/>
      <c r="K76" s="257"/>
      <c r="L76" s="257"/>
      <c r="M76" s="257"/>
      <c r="N76" s="257"/>
      <c r="O76" s="257"/>
      <c r="P76" s="257"/>
    </row>
    <row r="77" spans="1:16" x14ac:dyDescent="0.35">
      <c r="A77" s="2">
        <v>68</v>
      </c>
      <c r="B77" s="255"/>
      <c r="C77" s="255"/>
      <c r="D77" s="253"/>
      <c r="E77" s="253"/>
      <c r="F77" s="253"/>
      <c r="G77" s="253"/>
      <c r="H77" s="253"/>
      <c r="I77" s="253"/>
      <c r="J77" s="253"/>
      <c r="K77" s="253"/>
      <c r="L77" s="253"/>
      <c r="M77" s="253"/>
      <c r="N77" s="253"/>
      <c r="O77" s="253"/>
      <c r="P77" s="253"/>
    </row>
    <row r="78" spans="1:16" x14ac:dyDescent="0.35">
      <c r="A78" s="2">
        <v>69</v>
      </c>
      <c r="B78" s="254"/>
      <c r="C78" s="254"/>
      <c r="D78" s="257"/>
      <c r="E78" s="257"/>
      <c r="F78" s="257"/>
      <c r="G78" s="257"/>
      <c r="H78" s="257"/>
      <c r="I78" s="257"/>
      <c r="J78" s="257"/>
      <c r="K78" s="257"/>
      <c r="L78" s="257"/>
      <c r="M78" s="257"/>
      <c r="N78" s="257"/>
      <c r="O78" s="257"/>
      <c r="P78" s="257"/>
    </row>
    <row r="79" spans="1:16" x14ac:dyDescent="0.35">
      <c r="A79" s="2">
        <v>70</v>
      </c>
      <c r="B79" s="255"/>
      <c r="C79" s="255"/>
      <c r="D79" s="259"/>
      <c r="E79" s="259"/>
      <c r="F79" s="259"/>
      <c r="G79" s="259"/>
      <c r="H79" s="259"/>
      <c r="I79" s="259"/>
      <c r="J79" s="259"/>
      <c r="K79" s="259"/>
      <c r="L79" s="259"/>
      <c r="M79" s="259"/>
      <c r="N79" s="259"/>
      <c r="O79" s="259"/>
      <c r="P79" s="258"/>
    </row>
    <row r="80" spans="1:16" x14ac:dyDescent="0.35">
      <c r="A80" s="2">
        <v>71</v>
      </c>
      <c r="B80" s="254"/>
      <c r="C80" s="254"/>
      <c r="D80" s="257"/>
      <c r="E80" s="257"/>
      <c r="F80" s="257"/>
      <c r="G80" s="257"/>
      <c r="H80" s="257"/>
      <c r="I80" s="257"/>
      <c r="J80" s="257"/>
      <c r="K80" s="257"/>
      <c r="L80" s="257"/>
      <c r="M80" s="257"/>
      <c r="N80" s="257"/>
      <c r="O80" s="257"/>
      <c r="P80" s="257"/>
    </row>
    <row r="81" spans="1:16" x14ac:dyDescent="0.35">
      <c r="A81" s="2">
        <v>72</v>
      </c>
      <c r="B81" s="255"/>
      <c r="C81" s="255"/>
      <c r="D81" s="253"/>
      <c r="E81" s="253"/>
      <c r="F81" s="253"/>
      <c r="G81" s="253"/>
      <c r="H81" s="253"/>
      <c r="I81" s="253"/>
      <c r="J81" s="253"/>
      <c r="K81" s="253"/>
      <c r="L81" s="253"/>
      <c r="M81" s="253"/>
      <c r="N81" s="253"/>
      <c r="O81" s="253"/>
      <c r="P81" s="253"/>
    </row>
    <row r="82" spans="1:16" x14ac:dyDescent="0.35">
      <c r="A82" s="2">
        <v>73</v>
      </c>
      <c r="B82" s="254"/>
      <c r="C82" s="254"/>
      <c r="D82" s="257"/>
      <c r="E82" s="257"/>
      <c r="F82" s="257"/>
      <c r="G82" s="257"/>
      <c r="H82" s="257"/>
      <c r="I82" s="257"/>
      <c r="J82" s="257"/>
      <c r="K82" s="257"/>
      <c r="L82" s="257"/>
      <c r="M82" s="257"/>
      <c r="N82" s="257"/>
      <c r="O82" s="257"/>
      <c r="P82" s="257"/>
    </row>
    <row r="83" spans="1:16" x14ac:dyDescent="0.35">
      <c r="A83" s="2">
        <v>74</v>
      </c>
      <c r="B83" s="255"/>
      <c r="C83" s="255"/>
      <c r="D83" s="259"/>
      <c r="E83" s="259"/>
      <c r="F83" s="259"/>
      <c r="G83" s="259"/>
      <c r="H83" s="259"/>
      <c r="I83" s="259"/>
      <c r="J83" s="259"/>
      <c r="K83" s="259"/>
      <c r="L83" s="259"/>
      <c r="M83" s="259"/>
      <c r="N83" s="259"/>
      <c r="O83" s="259"/>
      <c r="P83" s="258"/>
    </row>
    <row r="84" spans="1:16" x14ac:dyDescent="0.35">
      <c r="A84" s="2">
        <v>75</v>
      </c>
      <c r="B84" s="254"/>
      <c r="C84" s="254"/>
      <c r="D84" s="257"/>
      <c r="E84" s="257"/>
      <c r="F84" s="257"/>
      <c r="G84" s="257"/>
      <c r="H84" s="257"/>
      <c r="I84" s="257"/>
      <c r="J84" s="257"/>
      <c r="K84" s="257"/>
      <c r="L84" s="257"/>
      <c r="M84" s="257"/>
      <c r="N84" s="257"/>
      <c r="O84" s="257"/>
      <c r="P84" s="257"/>
    </row>
    <row r="85" spans="1:16" x14ac:dyDescent="0.35">
      <c r="A85" s="2">
        <v>76</v>
      </c>
      <c r="B85" s="255"/>
      <c r="C85" s="255"/>
      <c r="D85" s="253"/>
      <c r="E85" s="253"/>
      <c r="F85" s="253"/>
      <c r="G85" s="253"/>
      <c r="H85" s="253"/>
      <c r="I85" s="253"/>
      <c r="J85" s="253"/>
      <c r="K85" s="253"/>
      <c r="L85" s="253"/>
      <c r="M85" s="253"/>
      <c r="N85" s="253"/>
      <c r="O85" s="253"/>
      <c r="P85" s="253"/>
    </row>
    <row r="86" spans="1:16" x14ac:dyDescent="0.35">
      <c r="A86" s="2">
        <v>77</v>
      </c>
      <c r="B86" s="254"/>
      <c r="C86" s="254"/>
      <c r="D86" s="257"/>
      <c r="E86" s="257"/>
      <c r="F86" s="257"/>
      <c r="G86" s="257"/>
      <c r="H86" s="257"/>
      <c r="I86" s="257"/>
      <c r="J86" s="257"/>
      <c r="K86" s="257"/>
      <c r="L86" s="257"/>
      <c r="M86" s="257"/>
      <c r="N86" s="257"/>
      <c r="O86" s="257"/>
      <c r="P86" s="257"/>
    </row>
    <row r="87" spans="1:16" x14ac:dyDescent="0.35">
      <c r="A87" s="2">
        <v>78</v>
      </c>
      <c r="B87" s="255"/>
      <c r="C87" s="255"/>
      <c r="D87" s="259"/>
      <c r="E87" s="259"/>
      <c r="F87" s="259"/>
      <c r="G87" s="259"/>
      <c r="H87" s="259"/>
      <c r="I87" s="259"/>
      <c r="J87" s="259"/>
      <c r="K87" s="259"/>
      <c r="L87" s="259"/>
      <c r="M87" s="259"/>
      <c r="N87" s="259"/>
      <c r="O87" s="259"/>
      <c r="P87" s="258"/>
    </row>
    <row r="88" spans="1:16" x14ac:dyDescent="0.35">
      <c r="A88" s="2">
        <v>79</v>
      </c>
      <c r="B88" s="254"/>
      <c r="C88" s="254"/>
      <c r="D88" s="257"/>
      <c r="E88" s="257"/>
      <c r="F88" s="257"/>
      <c r="G88" s="257"/>
      <c r="H88" s="257"/>
      <c r="I88" s="257"/>
      <c r="J88" s="257"/>
      <c r="K88" s="257"/>
      <c r="L88" s="257"/>
      <c r="M88" s="257"/>
      <c r="N88" s="257"/>
      <c r="O88" s="257"/>
      <c r="P88" s="257"/>
    </row>
    <row r="89" spans="1:16" x14ac:dyDescent="0.35">
      <c r="A89" s="2">
        <v>80</v>
      </c>
      <c r="B89" s="255"/>
      <c r="C89" s="255"/>
      <c r="D89" s="253"/>
      <c r="E89" s="253"/>
      <c r="F89" s="253"/>
      <c r="G89" s="253"/>
      <c r="H89" s="253"/>
      <c r="I89" s="253"/>
      <c r="J89" s="253"/>
      <c r="K89" s="253"/>
      <c r="L89" s="253"/>
      <c r="M89" s="253"/>
      <c r="N89" s="253"/>
      <c r="O89" s="253"/>
      <c r="P89" s="253"/>
    </row>
    <row r="90" spans="1:16" x14ac:dyDescent="0.35">
      <c r="A90" s="2">
        <v>81</v>
      </c>
      <c r="B90" s="254"/>
      <c r="C90" s="254"/>
      <c r="D90" s="257"/>
      <c r="E90" s="257"/>
      <c r="F90" s="257"/>
      <c r="G90" s="257"/>
      <c r="H90" s="257"/>
      <c r="I90" s="257"/>
      <c r="J90" s="257"/>
      <c r="K90" s="257"/>
      <c r="L90" s="257"/>
      <c r="M90" s="257"/>
      <c r="N90" s="257"/>
      <c r="O90" s="257"/>
      <c r="P90" s="257"/>
    </row>
    <row r="91" spans="1:16" x14ac:dyDescent="0.35">
      <c r="A91" s="2">
        <v>82</v>
      </c>
      <c r="B91" s="255"/>
      <c r="C91" s="255"/>
      <c r="D91" s="259"/>
      <c r="E91" s="259"/>
      <c r="F91" s="259"/>
      <c r="G91" s="259"/>
      <c r="H91" s="259"/>
      <c r="I91" s="259"/>
      <c r="J91" s="259"/>
      <c r="K91" s="259"/>
      <c r="L91" s="259"/>
      <c r="M91" s="259"/>
      <c r="N91" s="259"/>
      <c r="O91" s="259"/>
      <c r="P91" s="258"/>
    </row>
    <row r="92" spans="1:16" x14ac:dyDescent="0.35">
      <c r="A92" s="2">
        <v>83</v>
      </c>
      <c r="B92" s="254"/>
      <c r="C92" s="254"/>
      <c r="D92" s="257"/>
      <c r="E92" s="257"/>
      <c r="F92" s="257"/>
      <c r="G92" s="257"/>
      <c r="H92" s="257"/>
      <c r="I92" s="257"/>
      <c r="J92" s="257"/>
      <c r="K92" s="257"/>
      <c r="L92" s="257"/>
      <c r="M92" s="257"/>
      <c r="N92" s="257"/>
      <c r="O92" s="257"/>
      <c r="P92" s="257"/>
    </row>
    <row r="93" spans="1:16" x14ac:dyDescent="0.35">
      <c r="A93" s="2">
        <v>84</v>
      </c>
      <c r="B93" s="255"/>
      <c r="C93" s="255"/>
      <c r="D93" s="253"/>
      <c r="E93" s="253"/>
      <c r="F93" s="253"/>
      <c r="G93" s="253"/>
      <c r="H93" s="253"/>
      <c r="I93" s="253"/>
      <c r="J93" s="253"/>
      <c r="K93" s="253"/>
      <c r="L93" s="253"/>
      <c r="M93" s="253"/>
      <c r="N93" s="253"/>
      <c r="O93" s="253"/>
      <c r="P93" s="253"/>
    </row>
    <row r="94" spans="1:16" x14ac:dyDescent="0.35">
      <c r="A94" s="2">
        <v>85</v>
      </c>
      <c r="B94" s="254"/>
      <c r="C94" s="254"/>
      <c r="D94" s="257"/>
      <c r="E94" s="257"/>
      <c r="F94" s="257"/>
      <c r="G94" s="257"/>
      <c r="H94" s="257"/>
      <c r="I94" s="257"/>
      <c r="J94" s="257"/>
      <c r="K94" s="257"/>
      <c r="L94" s="257"/>
      <c r="M94" s="257"/>
      <c r="N94" s="257"/>
      <c r="O94" s="257"/>
      <c r="P94" s="257"/>
    </row>
    <row r="95" spans="1:16" x14ac:dyDescent="0.35">
      <c r="A95" s="2">
        <v>86</v>
      </c>
      <c r="B95" s="255"/>
      <c r="C95" s="255"/>
      <c r="D95" s="259"/>
      <c r="E95" s="259"/>
      <c r="F95" s="259"/>
      <c r="G95" s="259"/>
      <c r="H95" s="259"/>
      <c r="I95" s="259"/>
      <c r="J95" s="259"/>
      <c r="K95" s="259"/>
      <c r="L95" s="259"/>
      <c r="M95" s="259"/>
      <c r="N95" s="259"/>
      <c r="O95" s="259"/>
      <c r="P95" s="258"/>
    </row>
    <row r="96" spans="1:16" x14ac:dyDescent="0.35">
      <c r="A96" s="2">
        <v>87</v>
      </c>
      <c r="B96" s="254"/>
      <c r="C96" s="254"/>
      <c r="D96" s="257"/>
      <c r="E96" s="257"/>
      <c r="F96" s="257"/>
      <c r="G96" s="257"/>
      <c r="H96" s="257"/>
      <c r="I96" s="257"/>
      <c r="J96" s="257"/>
      <c r="K96" s="257"/>
      <c r="L96" s="257"/>
      <c r="M96" s="257"/>
      <c r="N96" s="257"/>
      <c r="O96" s="257"/>
      <c r="P96" s="257"/>
    </row>
    <row r="97" spans="1:16" x14ac:dyDescent="0.35">
      <c r="A97" s="2">
        <v>88</v>
      </c>
      <c r="B97" s="255"/>
      <c r="C97" s="255"/>
      <c r="D97" s="253"/>
      <c r="E97" s="253"/>
      <c r="F97" s="253"/>
      <c r="G97" s="253"/>
      <c r="H97" s="253"/>
      <c r="I97" s="253"/>
      <c r="J97" s="253"/>
      <c r="K97" s="253"/>
      <c r="L97" s="253"/>
      <c r="M97" s="253"/>
      <c r="N97" s="253"/>
      <c r="O97" s="253"/>
      <c r="P97" s="253"/>
    </row>
    <row r="98" spans="1:16" x14ac:dyDescent="0.35">
      <c r="A98" s="2">
        <v>89</v>
      </c>
      <c r="B98" s="254"/>
      <c r="C98" s="254"/>
      <c r="D98" s="257"/>
      <c r="E98" s="257"/>
      <c r="F98" s="257"/>
      <c r="G98" s="257"/>
      <c r="H98" s="257"/>
      <c r="I98" s="257"/>
      <c r="J98" s="257"/>
      <c r="K98" s="257"/>
      <c r="L98" s="257"/>
      <c r="M98" s="257"/>
      <c r="N98" s="257"/>
      <c r="O98" s="257"/>
      <c r="P98" s="257"/>
    </row>
    <row r="99" spans="1:16" x14ac:dyDescent="0.35">
      <c r="A99" s="2">
        <v>90</v>
      </c>
      <c r="B99" s="255"/>
      <c r="C99" s="255"/>
      <c r="D99" s="259"/>
      <c r="E99" s="259"/>
      <c r="F99" s="259"/>
      <c r="G99" s="259"/>
      <c r="H99" s="259"/>
      <c r="I99" s="259"/>
      <c r="J99" s="259"/>
      <c r="K99" s="259"/>
      <c r="L99" s="259"/>
      <c r="M99" s="259"/>
      <c r="N99" s="259"/>
      <c r="O99" s="259"/>
      <c r="P99" s="258"/>
    </row>
    <row r="100" spans="1:16" x14ac:dyDescent="0.35">
      <c r="A100" s="2">
        <v>91</v>
      </c>
      <c r="B100" s="254"/>
      <c r="C100" s="254"/>
      <c r="D100" s="257"/>
      <c r="E100" s="257"/>
      <c r="F100" s="257"/>
      <c r="G100" s="257"/>
      <c r="H100" s="257"/>
      <c r="I100" s="257"/>
      <c r="J100" s="257"/>
      <c r="K100" s="257"/>
      <c r="L100" s="257"/>
      <c r="M100" s="257"/>
      <c r="N100" s="257"/>
      <c r="O100" s="257"/>
      <c r="P100" s="257"/>
    </row>
    <row r="101" spans="1:16" x14ac:dyDescent="0.35">
      <c r="A101" s="2">
        <v>92</v>
      </c>
      <c r="B101" s="255"/>
      <c r="C101" s="255"/>
      <c r="D101" s="253"/>
      <c r="E101" s="253"/>
      <c r="F101" s="253"/>
      <c r="G101" s="253"/>
      <c r="H101" s="253"/>
      <c r="I101" s="253"/>
      <c r="J101" s="253"/>
      <c r="K101" s="253"/>
      <c r="L101" s="253"/>
      <c r="M101" s="253"/>
      <c r="N101" s="253"/>
      <c r="O101" s="253"/>
      <c r="P101" s="253"/>
    </row>
    <row r="102" spans="1:16" x14ac:dyDescent="0.35">
      <c r="A102" s="2">
        <v>93</v>
      </c>
      <c r="B102" s="254"/>
      <c r="C102" s="254"/>
      <c r="D102" s="257"/>
      <c r="E102" s="257"/>
      <c r="F102" s="257"/>
      <c r="G102" s="257"/>
      <c r="H102" s="257"/>
      <c r="I102" s="257"/>
      <c r="J102" s="257"/>
      <c r="K102" s="257"/>
      <c r="L102" s="257"/>
      <c r="M102" s="257"/>
      <c r="N102" s="257"/>
      <c r="O102" s="257"/>
      <c r="P102" s="257"/>
    </row>
    <row r="103" spans="1:16" x14ac:dyDescent="0.35">
      <c r="A103" s="2">
        <v>94</v>
      </c>
      <c r="B103" s="255"/>
      <c r="C103" s="255"/>
      <c r="D103" s="259"/>
      <c r="E103" s="259"/>
      <c r="F103" s="259"/>
      <c r="G103" s="259"/>
      <c r="H103" s="259"/>
      <c r="I103" s="259"/>
      <c r="J103" s="259"/>
      <c r="K103" s="259"/>
      <c r="L103" s="259"/>
      <c r="M103" s="259"/>
      <c r="N103" s="259"/>
      <c r="O103" s="259"/>
      <c r="P103" s="258"/>
    </row>
    <row r="104" spans="1:16" x14ac:dyDescent="0.35">
      <c r="A104" s="2">
        <v>95</v>
      </c>
      <c r="B104" s="254"/>
      <c r="C104" s="254"/>
      <c r="D104" s="257"/>
      <c r="E104" s="257"/>
      <c r="F104" s="257"/>
      <c r="G104" s="257"/>
      <c r="H104" s="257"/>
      <c r="I104" s="257"/>
      <c r="J104" s="257"/>
      <c r="K104" s="257"/>
      <c r="L104" s="257"/>
      <c r="M104" s="257"/>
      <c r="N104" s="257"/>
      <c r="O104" s="257"/>
      <c r="P104" s="257"/>
    </row>
    <row r="105" spans="1:16" x14ac:dyDescent="0.35">
      <c r="A105" s="2">
        <v>96</v>
      </c>
      <c r="B105" s="255"/>
      <c r="C105" s="255"/>
      <c r="D105" s="253"/>
      <c r="E105" s="253"/>
      <c r="F105" s="253"/>
      <c r="G105" s="253"/>
      <c r="H105" s="253"/>
      <c r="I105" s="253"/>
      <c r="J105" s="253"/>
      <c r="K105" s="253"/>
      <c r="L105" s="253"/>
      <c r="M105" s="253"/>
      <c r="N105" s="253"/>
      <c r="O105" s="253"/>
      <c r="P105" s="253"/>
    </row>
    <row r="106" spans="1:16" x14ac:dyDescent="0.35">
      <c r="A106" s="2">
        <v>97</v>
      </c>
      <c r="B106" s="254"/>
      <c r="C106" s="254"/>
      <c r="D106" s="257"/>
      <c r="E106" s="257"/>
      <c r="F106" s="257"/>
      <c r="G106" s="257"/>
      <c r="H106" s="257"/>
      <c r="I106" s="257"/>
      <c r="J106" s="257"/>
      <c r="K106" s="257"/>
      <c r="L106" s="257"/>
      <c r="M106" s="257"/>
      <c r="N106" s="257"/>
      <c r="O106" s="257"/>
      <c r="P106" s="257"/>
    </row>
    <row r="107" spans="1:16" x14ac:dyDescent="0.35">
      <c r="A107" s="2">
        <v>98</v>
      </c>
      <c r="B107" s="255"/>
      <c r="C107" s="255"/>
      <c r="D107" s="259"/>
      <c r="E107" s="259"/>
      <c r="F107" s="259"/>
      <c r="G107" s="259"/>
      <c r="H107" s="259"/>
      <c r="I107" s="259"/>
      <c r="J107" s="259"/>
      <c r="K107" s="259"/>
      <c r="L107" s="259"/>
      <c r="M107" s="259"/>
      <c r="N107" s="259"/>
      <c r="O107" s="259"/>
      <c r="P107" s="258"/>
    </row>
    <row r="108" spans="1:16" x14ac:dyDescent="0.35">
      <c r="A108" s="2">
        <v>99</v>
      </c>
      <c r="B108" s="254"/>
      <c r="C108" s="254"/>
      <c r="D108" s="257"/>
      <c r="E108" s="257"/>
      <c r="F108" s="257"/>
      <c r="G108" s="257"/>
      <c r="H108" s="257"/>
      <c r="I108" s="257"/>
      <c r="J108" s="257"/>
      <c r="K108" s="257"/>
      <c r="L108" s="257"/>
      <c r="M108" s="257"/>
      <c r="N108" s="257"/>
      <c r="O108" s="257"/>
      <c r="P108" s="2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18"/>
  <sheetViews>
    <sheetView topLeftCell="A6" zoomScaleNormal="100" zoomScalePageLayoutView="80" workbookViewId="0">
      <selection activeCell="V46" sqref="V46"/>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18" customFormat="1" x14ac:dyDescent="0.3">
      <c r="C1" s="18" t="s">
        <v>0</v>
      </c>
      <c r="D1" s="18" t="s">
        <v>0</v>
      </c>
      <c r="E1" s="18" t="s">
        <v>0</v>
      </c>
      <c r="F1" s="18" t="s">
        <v>0</v>
      </c>
      <c r="G1" s="18" t="s">
        <v>0</v>
      </c>
      <c r="I1" s="18" t="s">
        <v>0</v>
      </c>
      <c r="J1" s="18" t="s">
        <v>0</v>
      </c>
      <c r="K1" s="18" t="s">
        <v>0</v>
      </c>
      <c r="L1" s="18" t="s">
        <v>0</v>
      </c>
      <c r="M1" s="18" t="s">
        <v>0</v>
      </c>
      <c r="N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2" spans="2:77" x14ac:dyDescent="0.3">
      <c r="B2" s="2" t="s">
        <v>6</v>
      </c>
      <c r="E2" s="2"/>
      <c r="F2" s="3"/>
    </row>
    <row r="3" spans="2:77" x14ac:dyDescent="0.3">
      <c r="B3" s="74" t="s">
        <v>113</v>
      </c>
      <c r="E3" s="2"/>
      <c r="F3" s="3"/>
    </row>
    <row r="4" spans="2:77" x14ac:dyDescent="0.3">
      <c r="B4" s="75" t="s">
        <v>114</v>
      </c>
      <c r="E4" s="2"/>
      <c r="F4" s="3"/>
    </row>
    <row r="5" spans="2:77" x14ac:dyDescent="0.3">
      <c r="B5" s="68" t="s">
        <v>115</v>
      </c>
      <c r="E5" s="2"/>
      <c r="F5" s="3"/>
    </row>
    <row r="6" spans="2:77" x14ac:dyDescent="0.3">
      <c r="B6" s="76" t="s">
        <v>113</v>
      </c>
    </row>
    <row r="7" spans="2:77" x14ac:dyDescent="0.3">
      <c r="B7" s="76" t="s">
        <v>114</v>
      </c>
    </row>
    <row r="8" spans="2:77" x14ac:dyDescent="0.3">
      <c r="B8" s="76" t="s">
        <v>312</v>
      </c>
    </row>
    <row r="9" spans="2:77" x14ac:dyDescent="0.3">
      <c r="B9" s="76" t="s">
        <v>114</v>
      </c>
    </row>
    <row r="10" spans="2:77" x14ac:dyDescent="0.3">
      <c r="B10" s="76" t="s">
        <v>116</v>
      </c>
    </row>
    <row r="11" spans="2:77" x14ac:dyDescent="0.3">
      <c r="B11" s="76" t="s">
        <v>114</v>
      </c>
    </row>
    <row r="12" spans="2:77" x14ac:dyDescent="0.3">
      <c r="B12" s="74" t="s">
        <v>117</v>
      </c>
    </row>
    <row r="14" spans="2:77" ht="24.75" customHeight="1" x14ac:dyDescent="0.5">
      <c r="B14" s="7" t="s">
        <v>17</v>
      </c>
      <c r="D14" s="3"/>
      <c r="E14" s="2"/>
      <c r="Z14" s="16"/>
      <c r="AA14" s="16"/>
      <c r="AB14" s="16"/>
      <c r="AC14" s="16"/>
      <c r="AD14" s="16"/>
      <c r="AE14" s="17"/>
    </row>
    <row r="15" spans="2:77" ht="15.65" customHeight="1" x14ac:dyDescent="0.3">
      <c r="B15" s="2" t="s">
        <v>118</v>
      </c>
    </row>
    <row r="16" spans="2:77" ht="15.65" customHeight="1" x14ac:dyDescent="0.3">
      <c r="Z16" s="15"/>
      <c r="AA16" s="15"/>
      <c r="AB16" s="15"/>
      <c r="AC16" s="15"/>
      <c r="AD16" s="15"/>
      <c r="AE16" s="15"/>
    </row>
    <row r="17" spans="2:69" ht="28" customHeight="1" x14ac:dyDescent="0.35">
      <c r="B17" s="79" t="s">
        <v>119</v>
      </c>
      <c r="C17" s="267"/>
      <c r="D17" s="268"/>
      <c r="E17" s="268"/>
      <c r="F17" s="238">
        <f>Instructions!I48</f>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6"/>
      <c r="BL17" s="16"/>
      <c r="BM17" s="16"/>
      <c r="BN17" s="16"/>
      <c r="BO17" s="16"/>
      <c r="BP17" s="16"/>
      <c r="BQ17" s="16"/>
    </row>
    <row r="18" spans="2:69" ht="28" customHeight="1" x14ac:dyDescent="0.35">
      <c r="B18" s="79" t="s">
        <v>120</v>
      </c>
      <c r="C18" s="265"/>
      <c r="D18" s="266"/>
      <c r="E18" s="266"/>
      <c r="F18" s="239">
        <f>Instructions!I52</f>
        <v>3</v>
      </c>
      <c r="G18" s="28"/>
      <c r="H18" s="2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6"/>
      <c r="BK18" s="6"/>
      <c r="BL18" s="16"/>
      <c r="BM18" s="16"/>
      <c r="BN18" s="16"/>
      <c r="BO18" s="16"/>
      <c r="BP18" s="16"/>
      <c r="BQ18" s="16"/>
    </row>
    <row r="19" spans="2:69" ht="28" customHeight="1" x14ac:dyDescent="0.35">
      <c r="B19" s="79" t="s">
        <v>121</v>
      </c>
      <c r="C19" s="265"/>
      <c r="D19" s="266"/>
      <c r="E19" s="266"/>
      <c r="F19" s="240">
        <f>Instructions!I57</f>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6"/>
      <c r="BK19" s="14"/>
      <c r="BL19" s="16"/>
      <c r="BM19" s="16"/>
      <c r="BN19" s="16"/>
      <c r="BO19" s="16"/>
      <c r="BP19" s="16"/>
      <c r="BQ19" s="16"/>
    </row>
    <row r="20" spans="2:69" ht="28" customHeight="1" x14ac:dyDescent="0.35">
      <c r="B20" s="46" t="s">
        <v>122</v>
      </c>
      <c r="C20" s="265"/>
      <c r="D20" s="266"/>
      <c r="E20" s="266"/>
      <c r="F20" s="241">
        <f>Instructions!I47</f>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6"/>
      <c r="BK20" s="14"/>
      <c r="BL20" s="16"/>
      <c r="BM20" s="16"/>
      <c r="BN20" s="16"/>
      <c r="BO20" s="16"/>
      <c r="BP20" s="16"/>
      <c r="BQ20" s="16"/>
    </row>
    <row r="21" spans="2:69" ht="28" customHeight="1" x14ac:dyDescent="0.35">
      <c r="B21" s="46" t="s">
        <v>123</v>
      </c>
      <c r="C21" s="265"/>
      <c r="D21" s="266"/>
      <c r="E21" s="266"/>
      <c r="F21" s="239">
        <f>Instructions!I51</f>
        <v>3</v>
      </c>
      <c r="G21" s="28"/>
      <c r="H21" s="28"/>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6"/>
      <c r="BK21" s="14"/>
      <c r="BL21" s="16"/>
      <c r="BM21" s="16"/>
      <c r="BN21" s="16"/>
      <c r="BO21" s="16"/>
      <c r="BP21" s="16"/>
      <c r="BQ21" s="16"/>
    </row>
    <row r="22" spans="2:69" ht="28" customHeight="1" x14ac:dyDescent="0.35">
      <c r="B22" s="46" t="s">
        <v>124</v>
      </c>
      <c r="C22" s="265"/>
      <c r="D22" s="266"/>
      <c r="E22" s="266"/>
      <c r="F22" s="240">
        <f>Instructions!I56</f>
        <v>0.75</v>
      </c>
      <c r="G22" s="28"/>
      <c r="H22" s="28"/>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6"/>
      <c r="BK22" s="14"/>
      <c r="BL22" s="16"/>
      <c r="BM22" s="16"/>
      <c r="BN22" s="16"/>
      <c r="BO22" s="16"/>
      <c r="BP22" s="16"/>
      <c r="BQ22" s="16"/>
    </row>
    <row r="23" spans="2:69" ht="28" customHeight="1" x14ac:dyDescent="0.35">
      <c r="B23" s="46" t="s">
        <v>356</v>
      </c>
      <c r="C23" s="30"/>
      <c r="D23" s="30"/>
      <c r="E23" s="30"/>
      <c r="F23" s="242">
        <f>12/(F21)</f>
        <v>4</v>
      </c>
      <c r="G23" s="28"/>
      <c r="H23" s="28"/>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6"/>
      <c r="BK23" s="14"/>
      <c r="BL23" s="16"/>
      <c r="BM23" s="16"/>
      <c r="BN23" s="16"/>
      <c r="BO23" s="16"/>
      <c r="BP23" s="16"/>
      <c r="BQ23" s="16"/>
    </row>
    <row r="24" spans="2:69" ht="28" customHeight="1" x14ac:dyDescent="0.35">
      <c r="B24" s="47" t="s">
        <v>125</v>
      </c>
      <c r="C24" s="265"/>
      <c r="D24" s="266"/>
      <c r="E24" s="266"/>
      <c r="F24" s="239">
        <f>Instructions!I53</f>
        <v>0</v>
      </c>
      <c r="G24" s="28"/>
      <c r="H24" s="28"/>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6"/>
      <c r="BK24" s="14"/>
      <c r="BL24" s="16"/>
      <c r="BM24" s="16"/>
      <c r="BN24" s="16"/>
      <c r="BO24" s="16"/>
      <c r="BP24" s="16"/>
      <c r="BQ24" s="16"/>
    </row>
    <row r="25" spans="2:69" ht="28" customHeight="1" x14ac:dyDescent="0.35">
      <c r="B25" s="47" t="s">
        <v>127</v>
      </c>
      <c r="C25" s="265"/>
      <c r="D25" s="266"/>
      <c r="E25" s="266"/>
      <c r="F25" s="240">
        <f>Instructions!I58</f>
        <v>0.75</v>
      </c>
      <c r="I25" s="3"/>
      <c r="J25" s="3"/>
      <c r="K25" s="3"/>
      <c r="L25" s="3"/>
      <c r="M25" s="3"/>
      <c r="N25" s="3"/>
      <c r="O25" s="3"/>
      <c r="P25" s="3"/>
      <c r="Q25" s="3"/>
      <c r="R25" s="3"/>
      <c r="S25" s="3"/>
      <c r="T25" s="3"/>
      <c r="U25" s="3"/>
      <c r="V25" s="3"/>
      <c r="W25" s="3"/>
      <c r="X25" s="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6"/>
      <c r="BK25" s="14"/>
      <c r="BL25" s="16"/>
      <c r="BM25" s="16"/>
      <c r="BN25" s="16"/>
      <c r="BO25" s="16"/>
      <c r="BP25" s="16"/>
      <c r="BQ25" s="16"/>
    </row>
    <row r="26" spans="2:69" ht="28" customHeight="1" x14ac:dyDescent="0.35">
      <c r="B26" s="47" t="s">
        <v>357</v>
      </c>
      <c r="C26" s="174"/>
      <c r="D26" s="175"/>
      <c r="E26" s="175"/>
      <c r="F26" s="242">
        <f>IF(F24&lt;1,12,12/(F24))</f>
        <v>12</v>
      </c>
      <c r="I26" s="3"/>
      <c r="J26" s="3"/>
      <c r="K26" s="3"/>
      <c r="L26" s="3"/>
      <c r="M26" s="3"/>
      <c r="N26" s="3"/>
      <c r="O26" s="3"/>
      <c r="P26" s="3"/>
      <c r="Q26" s="3"/>
      <c r="R26" s="3"/>
      <c r="S26" s="3"/>
      <c r="T26" s="3"/>
      <c r="U26" s="3"/>
      <c r="V26" s="3"/>
      <c r="W26" s="3"/>
      <c r="X26" s="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6"/>
      <c r="BK26" s="14"/>
      <c r="BL26" s="16"/>
      <c r="BM26" s="16"/>
      <c r="BN26" s="16"/>
      <c r="BO26" s="16"/>
      <c r="BP26" s="16"/>
      <c r="BQ26" s="16"/>
    </row>
    <row r="27" spans="2:69" ht="28" customHeight="1" x14ac:dyDescent="0.35">
      <c r="B27" s="48" t="s">
        <v>364</v>
      </c>
      <c r="C27" s="265"/>
      <c r="D27" s="266"/>
      <c r="E27" s="266"/>
      <c r="F27" s="240">
        <f>Instructions!I49</f>
        <v>7.0000000000000007E-2</v>
      </c>
      <c r="I27" s="3"/>
      <c r="J27" s="3"/>
      <c r="K27" s="3"/>
      <c r="L27" s="3"/>
      <c r="M27" s="3"/>
      <c r="N27" s="3"/>
      <c r="O27" s="3"/>
      <c r="P27" s="3"/>
      <c r="Q27" s="3"/>
      <c r="R27" s="3"/>
      <c r="S27" s="3"/>
      <c r="T27" s="3"/>
      <c r="U27" s="3"/>
      <c r="V27" s="3"/>
      <c r="W27" s="3"/>
      <c r="X27" s="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6"/>
      <c r="BK27" s="14"/>
      <c r="BL27" s="16"/>
      <c r="BM27" s="16"/>
      <c r="BN27" s="16"/>
      <c r="BO27" s="16"/>
      <c r="BP27" s="16"/>
      <c r="BQ27" s="16"/>
    </row>
    <row r="28" spans="2:69" ht="26" customHeight="1" x14ac:dyDescent="0.35">
      <c r="B28" s="48" t="s">
        <v>365</v>
      </c>
      <c r="C28" s="265"/>
      <c r="D28" s="266"/>
      <c r="E28" s="266"/>
      <c r="F28" s="239">
        <f>Instructions!I54</f>
        <v>0</v>
      </c>
      <c r="I28" s="3"/>
      <c r="J28" s="3"/>
      <c r="K28" s="3"/>
      <c r="L28" s="3"/>
      <c r="M28" s="3"/>
      <c r="N28" s="3"/>
      <c r="O28" s="3"/>
      <c r="P28" s="3"/>
      <c r="Q28" s="3"/>
      <c r="R28" s="3"/>
      <c r="S28" s="3"/>
      <c r="T28" s="3"/>
      <c r="U28" s="3"/>
      <c r="V28" s="3"/>
      <c r="W28" s="3"/>
      <c r="X28" s="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6"/>
      <c r="BK28" s="14"/>
      <c r="BL28" s="16"/>
      <c r="BM28" s="16"/>
      <c r="BN28" s="16"/>
      <c r="BO28" s="16"/>
      <c r="BP28" s="16"/>
      <c r="BQ28" s="16"/>
    </row>
    <row r="29" spans="2:69" ht="26" customHeight="1" x14ac:dyDescent="0.35">
      <c r="B29" s="48" t="s">
        <v>128</v>
      </c>
      <c r="C29" s="265"/>
      <c r="D29" s="266"/>
      <c r="E29" s="266"/>
      <c r="F29" s="240">
        <f>Instructions!I59</f>
        <v>0.75</v>
      </c>
      <c r="I29" s="3"/>
      <c r="J29" s="3"/>
      <c r="K29" s="3"/>
      <c r="L29" s="3"/>
      <c r="M29" s="3"/>
      <c r="N29" s="3"/>
      <c r="O29" s="3"/>
      <c r="P29" s="3"/>
      <c r="Q29" s="3"/>
      <c r="R29" s="3"/>
      <c r="S29" s="3"/>
      <c r="T29" s="3"/>
      <c r="U29" s="3"/>
      <c r="V29" s="3"/>
      <c r="W29" s="3"/>
      <c r="X29" s="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13"/>
      <c r="BK29" s="14"/>
      <c r="BL29" s="15"/>
      <c r="BN29" s="15"/>
      <c r="BO29" s="13"/>
      <c r="BQ29"/>
    </row>
    <row r="30" spans="2:69" ht="15.5" x14ac:dyDescent="0.35">
      <c r="I30" s="3"/>
      <c r="J30" s="3"/>
      <c r="K30" s="3"/>
      <c r="L30" s="3"/>
      <c r="M30" s="3"/>
      <c r="N30" s="3"/>
      <c r="O30" s="3"/>
      <c r="P30" s="3"/>
      <c r="Q30" s="3"/>
      <c r="R30" s="3"/>
      <c r="S30" s="3"/>
      <c r="T30" s="3"/>
      <c r="U30" s="3"/>
      <c r="V30" s="3"/>
      <c r="W30" s="3"/>
      <c r="X30" s="3"/>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13"/>
      <c r="BK30" s="14"/>
      <c r="BL30" s="15"/>
      <c r="BN30" s="15"/>
      <c r="BQ30"/>
    </row>
    <row r="31" spans="2:69" ht="15.5" x14ac:dyDescent="0.35">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J31" s="13"/>
      <c r="BK31" s="14"/>
      <c r="BL31" s="15"/>
      <c r="BN31" s="15"/>
      <c r="BQ31"/>
    </row>
    <row r="32" spans="2:69" ht="16" customHeight="1" x14ac:dyDescent="0.35">
      <c r="I32" s="28"/>
      <c r="X32" s="138" t="s">
        <v>131</v>
      </c>
      <c r="Y32"/>
      <c r="Z32"/>
      <c r="AA32"/>
      <c r="AB32"/>
      <c r="AC32"/>
      <c r="AD32"/>
      <c r="AE32"/>
      <c r="BJ32" s="13"/>
      <c r="BK32" s="13"/>
      <c r="BL32" s="13"/>
      <c r="BM32" s="13"/>
      <c r="BP32"/>
      <c r="BQ32"/>
    </row>
    <row r="33" spans="1:69" ht="16" customHeight="1" x14ac:dyDescent="0.35">
      <c r="B33" s="3"/>
      <c r="C33" s="56" t="s">
        <v>129</v>
      </c>
      <c r="D33" s="34" t="str">
        <f>Calculations!T151</f>
        <v>Afghanistan</v>
      </c>
      <c r="I33" s="28"/>
      <c r="Y33"/>
      <c r="Z33"/>
      <c r="AA33"/>
      <c r="AB33"/>
      <c r="AC33"/>
      <c r="AD33"/>
      <c r="BK33"/>
      <c r="BL33"/>
      <c r="BM33"/>
      <c r="BN33"/>
      <c r="BO33"/>
      <c r="BP33"/>
      <c r="BQ33"/>
    </row>
    <row r="34" spans="1:69" ht="16" customHeight="1" x14ac:dyDescent="0.35">
      <c r="B34" s="3"/>
      <c r="C34" s="2" t="s">
        <v>130</v>
      </c>
      <c r="D34" s="25">
        <f>IF(Calculations!T152="Grand Total",_xlfn.XLOOKUP(D33,Calculations!C5:C104,Calculations!D5:D104),Calculations!D5)</f>
        <v>42239854</v>
      </c>
      <c r="Z34" s="16"/>
      <c r="AA34" s="16"/>
      <c r="AB34" s="16"/>
      <c r="AC34" s="16"/>
      <c r="AD34" s="16"/>
      <c r="AE34" s="17"/>
      <c r="BO34"/>
      <c r="BP34"/>
      <c r="BQ34" s="16"/>
    </row>
    <row r="35" spans="1:69" ht="16" customHeight="1" x14ac:dyDescent="0.35">
      <c r="B35" s="3"/>
      <c r="C35" s="55" t="s">
        <v>132</v>
      </c>
      <c r="D35" s="250">
        <f>F17+F20</f>
        <v>0.19999999999999998</v>
      </c>
      <c r="Z35" s="16"/>
      <c r="AA35" s="16"/>
      <c r="AB35" s="16"/>
      <c r="AC35" s="16"/>
      <c r="AD35" s="16"/>
      <c r="AE35" s="17"/>
      <c r="BO35"/>
      <c r="BP35"/>
      <c r="BQ35" s="16"/>
    </row>
    <row r="36" spans="1:69" ht="16" customHeight="1" x14ac:dyDescent="0.35">
      <c r="C36" s="56" t="s">
        <v>133</v>
      </c>
      <c r="D36" s="25">
        <f>D34*D35</f>
        <v>8447970.7999999989</v>
      </c>
      <c r="H36" s="2" t="s">
        <v>135</v>
      </c>
      <c r="I36" s="179" t="s">
        <v>50</v>
      </c>
      <c r="J36" s="33" t="s">
        <v>51</v>
      </c>
      <c r="K36" s="33" t="s">
        <v>52</v>
      </c>
      <c r="L36" s="33" t="s">
        <v>53</v>
      </c>
      <c r="M36" s="33" t="s">
        <v>54</v>
      </c>
      <c r="N36" s="33" t="s">
        <v>55</v>
      </c>
      <c r="O36" s="33" t="s">
        <v>56</v>
      </c>
      <c r="P36" s="33" t="s">
        <v>57</v>
      </c>
      <c r="Q36" s="33" t="s">
        <v>58</v>
      </c>
      <c r="R36" s="33" t="s">
        <v>59</v>
      </c>
      <c r="S36" s="33" t="s">
        <v>60</v>
      </c>
      <c r="T36" s="179" t="s">
        <v>61</v>
      </c>
      <c r="U36" s="69" t="s">
        <v>136</v>
      </c>
      <c r="V36" s="3"/>
      <c r="W36" s="3"/>
      <c r="X36" s="3"/>
      <c r="Y36" s="15"/>
      <c r="AF36" s="3"/>
      <c r="AG36" s="3"/>
      <c r="AH36" s="3"/>
      <c r="BK36"/>
      <c r="BM36"/>
      <c r="BN36"/>
      <c r="BO36"/>
      <c r="BP36"/>
    </row>
    <row r="37" spans="1:69" ht="16" customHeight="1" x14ac:dyDescent="0.35">
      <c r="C37" s="57" t="s">
        <v>134</v>
      </c>
      <c r="D37" s="16">
        <f>(Calculations!V164*0.9) +(Calculations!V208*0.1)</f>
        <v>2.1583516529235851</v>
      </c>
      <c r="F37" s="80"/>
      <c r="G37" s="80"/>
      <c r="H37" s="88" t="s">
        <v>137</v>
      </c>
      <c r="I37" s="3">
        <f>I39+I41</f>
        <v>32619.084904566364</v>
      </c>
      <c r="J37" s="3">
        <f t="shared" ref="J37:T37" si="0">J39+J41</f>
        <v>36391.798831835986</v>
      </c>
      <c r="K37" s="3">
        <f t="shared" si="0"/>
        <v>46699.044963559289</v>
      </c>
      <c r="L37" s="3">
        <f t="shared" si="0"/>
        <v>60779.005022552192</v>
      </c>
      <c r="M37" s="3">
        <f t="shared" si="0"/>
        <v>74858.965081545102</v>
      </c>
      <c r="N37" s="3">
        <f t="shared" si="0"/>
        <v>85166.211213268412</v>
      </c>
      <c r="O37" s="3">
        <f t="shared" si="0"/>
        <v>88938.92514053802</v>
      </c>
      <c r="P37" s="3">
        <f t="shared" si="0"/>
        <v>85166.211213268412</v>
      </c>
      <c r="Q37" s="3">
        <f t="shared" si="0"/>
        <v>74858.965081545102</v>
      </c>
      <c r="R37" s="3">
        <f t="shared" si="0"/>
        <v>60779.005022552192</v>
      </c>
      <c r="S37" s="3">
        <f t="shared" si="0"/>
        <v>46699.044963559289</v>
      </c>
      <c r="T37" s="3">
        <f t="shared" si="0"/>
        <v>36391.798831835986</v>
      </c>
      <c r="U37" s="25">
        <f>SUM(I37:T37)</f>
        <v>729348.06027062621</v>
      </c>
      <c r="V37" s="3"/>
      <c r="W37" s="3"/>
      <c r="X37" s="3"/>
      <c r="Y37" s="15"/>
      <c r="AF37" s="3"/>
      <c r="AG37" s="3"/>
      <c r="AH37" s="3"/>
      <c r="BK37"/>
      <c r="BM37"/>
      <c r="BN37"/>
      <c r="BO37"/>
      <c r="BP37"/>
    </row>
    <row r="38" spans="1:69" ht="16" customHeight="1" x14ac:dyDescent="0.35">
      <c r="C38" s="57" t="s">
        <v>315</v>
      </c>
      <c r="D38" s="54">
        <f>F21</f>
        <v>3</v>
      </c>
      <c r="H38" s="85" t="s">
        <v>138</v>
      </c>
      <c r="I38" s="84">
        <f>I40+I42</f>
        <v>24464.313678424773</v>
      </c>
      <c r="J38" s="84">
        <f t="shared" ref="J38:T38" si="1">J40+J42</f>
        <v>27293.849123876986</v>
      </c>
      <c r="K38" s="84">
        <f t="shared" si="1"/>
        <v>35024.283722669468</v>
      </c>
      <c r="L38" s="84">
        <f t="shared" si="1"/>
        <v>45584.253766914146</v>
      </c>
      <c r="M38" s="84">
        <f t="shared" si="1"/>
        <v>56144.223811158838</v>
      </c>
      <c r="N38" s="84">
        <f t="shared" si="1"/>
        <v>63874.658409951313</v>
      </c>
      <c r="O38" s="84">
        <f t="shared" si="1"/>
        <v>66704.193855403515</v>
      </c>
      <c r="P38" s="84">
        <f t="shared" si="1"/>
        <v>63874.658409951313</v>
      </c>
      <c r="Q38" s="84">
        <f t="shared" si="1"/>
        <v>56144.223811158838</v>
      </c>
      <c r="R38" s="84">
        <f t="shared" si="1"/>
        <v>45584.253766914146</v>
      </c>
      <c r="S38" s="84">
        <f t="shared" si="1"/>
        <v>35024.283722669468</v>
      </c>
      <c r="T38" s="84">
        <f t="shared" si="1"/>
        <v>27293.849123876986</v>
      </c>
      <c r="U38" s="3"/>
      <c r="V38" s="3"/>
      <c r="W38" s="3"/>
      <c r="X38" s="3"/>
      <c r="Z38" s="15"/>
      <c r="AA38" s="15"/>
      <c r="AB38" s="15"/>
      <c r="AC38" s="15"/>
      <c r="AD38" s="15"/>
      <c r="AE38" s="15"/>
      <c r="AF38" s="3"/>
      <c r="AG38" s="3"/>
      <c r="AH38" s="3"/>
      <c r="BK38"/>
      <c r="BM38"/>
      <c r="BN38"/>
      <c r="BO38"/>
      <c r="BP38"/>
      <c r="BQ38" s="15"/>
    </row>
    <row r="39" spans="1:69" s="6" customFormat="1" ht="16" customHeight="1" x14ac:dyDescent="0.35">
      <c r="A39" s="2"/>
      <c r="B39" s="2"/>
      <c r="C39" s="58" t="s">
        <v>316</v>
      </c>
      <c r="D39" s="87">
        <f>U37</f>
        <v>729348.06027062621</v>
      </c>
      <c r="F39" s="70"/>
      <c r="G39" s="70"/>
      <c r="H39" s="70" t="s">
        <v>506</v>
      </c>
      <c r="I39" s="3">
        <f>Calculations!X174</f>
        <v>21935.678164913759</v>
      </c>
      <c r="J39" s="3">
        <f>Calculations!X175</f>
        <v>25331.120933259761</v>
      </c>
      <c r="K39" s="3">
        <f>Calculations!X176</f>
        <v>34607.64309057335</v>
      </c>
      <c r="L39" s="3">
        <f>Calculations!X177</f>
        <v>47279.608016232924</v>
      </c>
      <c r="M39" s="3">
        <f>Calculations!X178</f>
        <v>59951.572941892504</v>
      </c>
      <c r="N39" s="3">
        <f>Calculations!X179</f>
        <v>69228.095099206097</v>
      </c>
      <c r="O39" s="3">
        <f>Calculations!X180</f>
        <v>72623.537867552077</v>
      </c>
      <c r="P39" s="3">
        <f>Calculations!X181</f>
        <v>69228.095099206097</v>
      </c>
      <c r="Q39" s="3">
        <f>Calculations!X182</f>
        <v>59951.572941892504</v>
      </c>
      <c r="R39" s="3">
        <f>Calculations!X183</f>
        <v>47279.608016232924</v>
      </c>
      <c r="S39" s="3">
        <f>Calculations!X184</f>
        <v>34607.64309057335</v>
      </c>
      <c r="T39" s="3">
        <f>Calculations!X185</f>
        <v>25331.120933259761</v>
      </c>
      <c r="U39" s="25">
        <f>SUM(I39:T39)</f>
        <v>567355.29619479505</v>
      </c>
      <c r="V39" s="11"/>
      <c r="W39" s="11"/>
      <c r="X39" s="11"/>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c r="BL39" s="2"/>
      <c r="BM39" s="2"/>
      <c r="BN39" s="2"/>
      <c r="BO39" s="2"/>
      <c r="BP39" s="2"/>
      <c r="BQ39"/>
    </row>
    <row r="40" spans="1:69" s="6" customFormat="1" ht="15.5" x14ac:dyDescent="0.35">
      <c r="A40" s="2"/>
      <c r="B40" s="2"/>
      <c r="H40" s="85" t="s">
        <v>139</v>
      </c>
      <c r="I40" s="84">
        <f>I39*$F22</f>
        <v>16451.75862368532</v>
      </c>
      <c r="J40" s="84">
        <f t="shared" ref="J40:T40" si="2">J39*$F22</f>
        <v>18998.34069994482</v>
      </c>
      <c r="K40" s="84">
        <f t="shared" si="2"/>
        <v>25955.732317930015</v>
      </c>
      <c r="L40" s="84">
        <f t="shared" si="2"/>
        <v>35459.706012174691</v>
      </c>
      <c r="M40" s="84">
        <f t="shared" si="2"/>
        <v>44963.679706419382</v>
      </c>
      <c r="N40" s="84">
        <f t="shared" si="2"/>
        <v>51921.071324404576</v>
      </c>
      <c r="O40" s="84">
        <f t="shared" si="2"/>
        <v>54467.653400664058</v>
      </c>
      <c r="P40" s="84">
        <f t="shared" si="2"/>
        <v>51921.071324404576</v>
      </c>
      <c r="Q40" s="84">
        <f t="shared" si="2"/>
        <v>44963.679706419382</v>
      </c>
      <c r="R40" s="84">
        <f t="shared" si="2"/>
        <v>35459.706012174691</v>
      </c>
      <c r="S40" s="84">
        <f t="shared" si="2"/>
        <v>25955.732317930015</v>
      </c>
      <c r="T40" s="84">
        <f t="shared" si="2"/>
        <v>18998.34069994482</v>
      </c>
      <c r="U40" s="3"/>
      <c r="V40" s="11"/>
      <c r="W40" s="11"/>
      <c r="X40" s="11"/>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c r="BL40" s="2"/>
      <c r="BM40" s="2"/>
      <c r="BN40" s="2"/>
      <c r="BO40" s="2"/>
      <c r="BP40" s="2"/>
      <c r="BQ40"/>
    </row>
    <row r="41" spans="1:69" s="6" customFormat="1" ht="15.5" x14ac:dyDescent="0.35">
      <c r="A41" s="2"/>
      <c r="B41" s="2"/>
      <c r="F41" s="78"/>
      <c r="G41" s="78"/>
      <c r="H41" s="78" t="s">
        <v>140</v>
      </c>
      <c r="I41" s="115">
        <f>Calculations!X217</f>
        <v>10683.406739652604</v>
      </c>
      <c r="J41" s="3">
        <f>Calculations!X218</f>
        <v>11060.677898576221</v>
      </c>
      <c r="K41" s="3">
        <f>Calculations!X219</f>
        <v>12091.401872985938</v>
      </c>
      <c r="L41" s="3">
        <f>Calculations!X220</f>
        <v>13499.39700631927</v>
      </c>
      <c r="M41" s="3">
        <f>Calculations!X221</f>
        <v>14907.392139652602</v>
      </c>
      <c r="N41" s="3">
        <f>Calculations!X222</f>
        <v>15938.116114062317</v>
      </c>
      <c r="O41" s="3">
        <f>Calculations!X223</f>
        <v>16315.387272985936</v>
      </c>
      <c r="P41" s="3">
        <f>Calculations!X224</f>
        <v>15938.116114062317</v>
      </c>
      <c r="Q41" s="3">
        <f>Calculations!X225</f>
        <v>14907.392139652602</v>
      </c>
      <c r="R41" s="3">
        <f>Calculations!X226</f>
        <v>13499.39700631927</v>
      </c>
      <c r="S41" s="3">
        <f>Calculations!X227</f>
        <v>12091.401872985938</v>
      </c>
      <c r="T41" s="3">
        <f>Calculations!X228</f>
        <v>11060.677898576221</v>
      </c>
      <c r="U41" s="25">
        <f>SUM(I41:T41)</f>
        <v>161992.76407583125</v>
      </c>
      <c r="V41" s="11"/>
      <c r="W41" s="11"/>
      <c r="X41" s="1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3"/>
      <c r="BJ41" s="23"/>
      <c r="BK41" s="14"/>
      <c r="BL41" s="23"/>
      <c r="BM41" s="23"/>
      <c r="BN41" s="2"/>
      <c r="BO41" s="23"/>
      <c r="BP41" s="23"/>
      <c r="BQ41"/>
    </row>
    <row r="42" spans="1:69" s="6" customFormat="1" ht="15.5" x14ac:dyDescent="0.35">
      <c r="A42" s="2"/>
      <c r="G42" s="28"/>
      <c r="H42" s="85" t="s">
        <v>141</v>
      </c>
      <c r="I42" s="84">
        <f>I41*$F19</f>
        <v>8012.5550547394532</v>
      </c>
      <c r="J42" s="84">
        <f t="shared" ref="J42:T42" si="3">J41*$F19</f>
        <v>8295.5084239321659</v>
      </c>
      <c r="K42" s="84">
        <f t="shared" si="3"/>
        <v>9068.5514047394536</v>
      </c>
      <c r="L42" s="84">
        <f t="shared" si="3"/>
        <v>10124.547754739453</v>
      </c>
      <c r="M42" s="84">
        <f t="shared" si="3"/>
        <v>11180.544104739452</v>
      </c>
      <c r="N42" s="84">
        <f t="shared" si="3"/>
        <v>11953.587085546738</v>
      </c>
      <c r="O42" s="84">
        <f t="shared" si="3"/>
        <v>12236.540454739452</v>
      </c>
      <c r="P42" s="84">
        <f t="shared" si="3"/>
        <v>11953.587085546738</v>
      </c>
      <c r="Q42" s="84">
        <f t="shared" si="3"/>
        <v>11180.544104739452</v>
      </c>
      <c r="R42" s="84">
        <f t="shared" si="3"/>
        <v>10124.547754739453</v>
      </c>
      <c r="S42" s="84">
        <f t="shared" si="3"/>
        <v>9068.5514047394536</v>
      </c>
      <c r="T42" s="84">
        <f t="shared" si="3"/>
        <v>8295.5084239321659</v>
      </c>
      <c r="U42" s="3"/>
      <c r="V42" s="11"/>
      <c r="W42" s="272" t="s">
        <v>510</v>
      </c>
      <c r="X42" s="11"/>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23"/>
      <c r="BJ42" s="23"/>
      <c r="BK42" s="14"/>
      <c r="BL42" s="23"/>
      <c r="BM42" s="23"/>
      <c r="BN42" s="2"/>
      <c r="BO42" s="23"/>
      <c r="BP42" s="23"/>
      <c r="BQ42"/>
    </row>
    <row r="43" spans="1:69" s="6" customFormat="1" ht="15.5" x14ac:dyDescent="0.35">
      <c r="F43" s="71"/>
      <c r="G43" s="71"/>
      <c r="H43" s="71" t="s">
        <v>507</v>
      </c>
      <c r="I43" s="3">
        <f>IF($W$43*I37/$U$37&lt;0,0,$W$43*I37/$U$37)</f>
        <v>20807.897165419476</v>
      </c>
      <c r="J43" s="3">
        <f t="shared" ref="J43:T43" si="4">IF($W$43*J37/$U$37&lt;0,0,$W$43*J37/$U$37)</f>
        <v>23214.532534340651</v>
      </c>
      <c r="K43" s="3">
        <f t="shared" si="4"/>
        <v>29789.582637525553</v>
      </c>
      <c r="L43" s="3">
        <f t="shared" si="4"/>
        <v>38771.268109631623</v>
      </c>
      <c r="M43" s="3">
        <f t="shared" si="4"/>
        <v>47752.953581737682</v>
      </c>
      <c r="N43" s="3">
        <f t="shared" si="4"/>
        <v>54328.003684922587</v>
      </c>
      <c r="O43" s="3">
        <f t="shared" si="4"/>
        <v>56734.639053843755</v>
      </c>
      <c r="P43" s="3">
        <f t="shared" si="4"/>
        <v>54328.003684922587</v>
      </c>
      <c r="Q43" s="3">
        <f t="shared" si="4"/>
        <v>47752.953581737682</v>
      </c>
      <c r="R43" s="3">
        <f t="shared" si="4"/>
        <v>38771.268109631623</v>
      </c>
      <c r="S43" s="3">
        <f t="shared" si="4"/>
        <v>29789.582637525553</v>
      </c>
      <c r="T43" s="3">
        <f t="shared" si="4"/>
        <v>23214.532534340651</v>
      </c>
      <c r="U43" s="17">
        <f>SUM(I43:T43)</f>
        <v>465255.21731557942</v>
      </c>
      <c r="V43" s="11"/>
      <c r="W43" s="25">
        <f>$D$34*F20*AVERAGE(Calculations!F134:Q134)/100*(1+Burden!F24)</f>
        <v>465255.21731557936</v>
      </c>
      <c r="X43" s="11"/>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23"/>
      <c r="BJ43" s="23"/>
      <c r="BK43" s="14"/>
      <c r="BL43" s="23"/>
      <c r="BM43" s="23"/>
      <c r="BN43" s="2"/>
      <c r="BO43" s="23"/>
      <c r="BP43" s="23"/>
      <c r="BQ43"/>
    </row>
    <row r="44" spans="1:69" s="6" customFormat="1" ht="15.5" x14ac:dyDescent="0.35">
      <c r="G44" s="31"/>
      <c r="H44" s="31"/>
      <c r="I44" s="84">
        <f>I43*$F$25</f>
        <v>15605.922874064607</v>
      </c>
      <c r="J44" s="84">
        <f t="shared" ref="J44:T44" si="5">J43*$F$25</f>
        <v>17410.899400755487</v>
      </c>
      <c r="K44" s="84">
        <f t="shared" si="5"/>
        <v>22342.186978144164</v>
      </c>
      <c r="L44" s="84">
        <f t="shared" si="5"/>
        <v>29078.451082223717</v>
      </c>
      <c r="M44" s="84">
        <f t="shared" si="5"/>
        <v>35814.715186303263</v>
      </c>
      <c r="N44" s="84">
        <f t="shared" si="5"/>
        <v>40746.00276369194</v>
      </c>
      <c r="O44" s="84">
        <f t="shared" si="5"/>
        <v>42550.97929038282</v>
      </c>
      <c r="P44" s="84">
        <f t="shared" si="5"/>
        <v>40746.00276369194</v>
      </c>
      <c r="Q44" s="84">
        <f t="shared" si="5"/>
        <v>35814.715186303263</v>
      </c>
      <c r="R44" s="84">
        <f t="shared" si="5"/>
        <v>29078.451082223717</v>
      </c>
      <c r="S44" s="84">
        <f t="shared" si="5"/>
        <v>22342.186978144164</v>
      </c>
      <c r="T44" s="84">
        <f t="shared" si="5"/>
        <v>17410.899400755487</v>
      </c>
      <c r="V44" s="11"/>
      <c r="W44" s="3"/>
      <c r="X44" s="11"/>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s="23"/>
      <c r="BJ44" s="23"/>
      <c r="BK44" s="14"/>
      <c r="BL44" s="23"/>
      <c r="BM44" s="23"/>
      <c r="BN44" s="2"/>
      <c r="BO44" s="23"/>
      <c r="BP44" s="23"/>
      <c r="BQ44"/>
    </row>
    <row r="45" spans="1:69" ht="15.5" x14ac:dyDescent="0.35">
      <c r="A45" s="6"/>
      <c r="B45" s="6"/>
      <c r="C45" s="6"/>
      <c r="D45" s="6"/>
      <c r="E45" s="6"/>
      <c r="F45" s="72"/>
      <c r="G45" s="72"/>
      <c r="H45" s="72" t="s">
        <v>142</v>
      </c>
      <c r="I45" s="3">
        <f>IF($W$45*I37/$U$37&lt;0,0,$W$45*I37/$U$37)</f>
        <v>0</v>
      </c>
      <c r="J45" s="3">
        <f t="shared" ref="J45:T45" si="6">IF($W$45*J37/$U$37&lt;0,0,$W$45*J37/$U$37)</f>
        <v>0</v>
      </c>
      <c r="K45" s="3">
        <f t="shared" si="6"/>
        <v>0</v>
      </c>
      <c r="L45" s="3">
        <f t="shared" si="6"/>
        <v>0</v>
      </c>
      <c r="M45" s="3">
        <f t="shared" si="6"/>
        <v>0</v>
      </c>
      <c r="N45" s="3">
        <f t="shared" si="6"/>
        <v>0</v>
      </c>
      <c r="O45" s="3">
        <f t="shared" si="6"/>
        <v>0</v>
      </c>
      <c r="P45" s="3">
        <f t="shared" si="6"/>
        <v>0</v>
      </c>
      <c r="Q45" s="3">
        <f t="shared" si="6"/>
        <v>0</v>
      </c>
      <c r="R45" s="3">
        <f t="shared" si="6"/>
        <v>0</v>
      </c>
      <c r="S45" s="3">
        <f t="shared" si="6"/>
        <v>0</v>
      </c>
      <c r="T45" s="3">
        <f t="shared" si="6"/>
        <v>0</v>
      </c>
      <c r="U45" s="17">
        <f>SUM(I45:T45)</f>
        <v>0</v>
      </c>
      <c r="W45" s="25">
        <f>$D$34*F27*AVERAGE(Calculations!F136:Q136)/100*(1+F28)</f>
        <v>-29567.897800000002</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K45" s="14"/>
      <c r="BL45" s="25"/>
      <c r="BM45" s="25"/>
      <c r="BO45" s="27"/>
      <c r="BP45" s="25"/>
      <c r="BQ45"/>
    </row>
    <row r="46" spans="1:69" s="4" customFormat="1" ht="15.65" customHeight="1" x14ac:dyDescent="0.35">
      <c r="A46" s="6"/>
      <c r="B46" s="6"/>
      <c r="C46" s="6"/>
      <c r="E46" s="6"/>
      <c r="F46" s="2"/>
      <c r="G46" s="31"/>
      <c r="H46" s="31"/>
      <c r="I46" s="84">
        <f>I45*$F$29</f>
        <v>0</v>
      </c>
      <c r="J46" s="84">
        <f t="shared" ref="J46:T46" si="7">J45*$F$29</f>
        <v>0</v>
      </c>
      <c r="K46" s="84">
        <f t="shared" si="7"/>
        <v>0</v>
      </c>
      <c r="L46" s="84">
        <f t="shared" si="7"/>
        <v>0</v>
      </c>
      <c r="M46" s="84">
        <f t="shared" si="7"/>
        <v>0</v>
      </c>
      <c r="N46" s="84">
        <f t="shared" si="7"/>
        <v>0</v>
      </c>
      <c r="O46" s="84">
        <f t="shared" si="7"/>
        <v>0</v>
      </c>
      <c r="P46" s="84">
        <f t="shared" si="7"/>
        <v>0</v>
      </c>
      <c r="Q46" s="84">
        <f t="shared" si="7"/>
        <v>0</v>
      </c>
      <c r="R46" s="84">
        <f t="shared" si="7"/>
        <v>0</v>
      </c>
      <c r="S46" s="84">
        <f t="shared" si="7"/>
        <v>0</v>
      </c>
      <c r="T46" s="84">
        <f t="shared" si="7"/>
        <v>0</v>
      </c>
      <c r="U46" s="19"/>
      <c r="V46" s="19"/>
      <c r="W46" s="19"/>
      <c r="X46" s="19"/>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2"/>
      <c r="BJ46" s="2"/>
      <c r="BK46" s="14"/>
      <c r="BL46" s="25"/>
      <c r="BM46" s="25"/>
      <c r="BN46" s="2"/>
      <c r="BO46" s="27"/>
      <c r="BP46" s="25"/>
      <c r="BQ46"/>
    </row>
    <row r="47" spans="1:69" s="5" customFormat="1" ht="15.65" customHeight="1" x14ac:dyDescent="0.35">
      <c r="A47" s="6"/>
      <c r="B47" s="12"/>
      <c r="C47" s="2"/>
      <c r="D47" s="3"/>
      <c r="E47" s="2"/>
      <c r="F47" s="2"/>
      <c r="G47" s="31"/>
      <c r="H47" s="31"/>
      <c r="J47" s="19"/>
      <c r="K47" s="19"/>
      <c r="L47" s="19"/>
      <c r="M47" s="19"/>
      <c r="N47" s="19"/>
      <c r="O47" s="19"/>
      <c r="P47" s="19"/>
      <c r="Q47" s="19"/>
      <c r="R47" s="19"/>
      <c r="S47" s="19"/>
      <c r="T47" s="19"/>
      <c r="U47" s="19"/>
      <c r="V47" s="19"/>
      <c r="W47" s="19"/>
      <c r="X47" s="19"/>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2"/>
      <c r="BJ47" s="2"/>
      <c r="BK47" s="14"/>
      <c r="BL47" s="25"/>
      <c r="BM47" s="25"/>
      <c r="BN47" s="2"/>
      <c r="BO47" s="27"/>
      <c r="BP47" s="25"/>
      <c r="BQ47"/>
    </row>
    <row r="48" spans="1:69" s="6" customFormat="1" ht="15.5" x14ac:dyDescent="0.35">
      <c r="B48" s="12"/>
      <c r="C48" s="20"/>
      <c r="D48" s="4"/>
      <c r="E48" s="4"/>
      <c r="F48" s="4"/>
      <c r="G48" s="31"/>
      <c r="H48" s="31"/>
      <c r="J48" s="19"/>
      <c r="K48" s="19"/>
      <c r="L48" s="19"/>
      <c r="M48" s="19"/>
      <c r="N48" s="19"/>
      <c r="O48" s="19"/>
      <c r="P48" s="19"/>
      <c r="Q48" s="19"/>
      <c r="R48" s="19"/>
      <c r="S48" s="19"/>
      <c r="T48" s="19"/>
      <c r="U48" s="19"/>
      <c r="V48" s="19"/>
      <c r="W48" s="19"/>
      <c r="X48" s="19"/>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2"/>
      <c r="BJ48" s="2"/>
      <c r="BK48" s="14"/>
      <c r="BL48" s="25"/>
      <c r="BM48" s="25"/>
      <c r="BN48" s="2"/>
      <c r="BO48" s="27"/>
      <c r="BP48" s="25"/>
      <c r="BQ48"/>
    </row>
    <row r="49" spans="1:69" s="6" customFormat="1" ht="15.5" x14ac:dyDescent="0.35">
      <c r="A49" s="2"/>
      <c r="B49" s="5"/>
      <c r="C49" s="68"/>
      <c r="D49" s="5"/>
      <c r="E49" s="5"/>
      <c r="F49" s="5"/>
      <c r="G49" s="2"/>
      <c r="H49" s="2"/>
      <c r="J49" s="19"/>
      <c r="K49" s="19"/>
      <c r="L49" s="19"/>
      <c r="M49" s="19"/>
      <c r="N49" s="19"/>
      <c r="O49" s="19"/>
      <c r="P49" s="19"/>
      <c r="Q49" s="19"/>
      <c r="R49" s="19"/>
      <c r="S49" s="19"/>
      <c r="T49" s="19"/>
      <c r="U49" s="19"/>
      <c r="V49" s="19"/>
      <c r="W49" s="19"/>
      <c r="X49" s="1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2"/>
      <c r="BJ49" s="2"/>
      <c r="BK49" s="14"/>
      <c r="BL49" s="25"/>
      <c r="BM49" s="25"/>
      <c r="BN49" s="2"/>
      <c r="BO49" s="27"/>
      <c r="BP49" s="25"/>
      <c r="BQ49"/>
    </row>
    <row r="50" spans="1:69" s="6" customFormat="1" ht="15.5" x14ac:dyDescent="0.35">
      <c r="A50" s="4"/>
      <c r="G50" s="4"/>
      <c r="H50" s="4"/>
      <c r="I50" s="19"/>
      <c r="J50" s="19"/>
      <c r="K50" s="19"/>
      <c r="L50" s="19"/>
      <c r="M50" s="19"/>
      <c r="N50" s="19"/>
      <c r="O50" s="19"/>
      <c r="P50" s="19"/>
      <c r="Q50" s="19"/>
      <c r="R50" s="19"/>
      <c r="S50" s="19"/>
      <c r="T50" s="19"/>
      <c r="U50" s="19"/>
      <c r="V50" s="19"/>
      <c r="W50" s="19"/>
      <c r="X50" s="19"/>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2"/>
      <c r="BJ50" s="2"/>
      <c r="BK50" s="14"/>
      <c r="BL50" s="25"/>
      <c r="BM50" s="25"/>
      <c r="BN50" s="2"/>
      <c r="BO50" s="27"/>
      <c r="BP50" s="25"/>
      <c r="BQ50"/>
    </row>
    <row r="51" spans="1:69" s="6" customFormat="1" ht="15.5" x14ac:dyDescent="0.35">
      <c r="A51" s="5"/>
      <c r="G51" s="5"/>
      <c r="H51" s="5"/>
      <c r="J51" s="19"/>
      <c r="K51" s="19"/>
      <c r="L51" s="19"/>
      <c r="M51" s="19"/>
      <c r="N51" s="19"/>
      <c r="O51" s="19"/>
      <c r="P51" s="19"/>
      <c r="Q51" s="19"/>
      <c r="R51" s="19"/>
      <c r="T51" s="19"/>
      <c r="U51" s="27"/>
      <c r="V51" s="19"/>
      <c r="W51" s="19"/>
      <c r="X51" s="19"/>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2"/>
      <c r="BJ51" s="2"/>
      <c r="BK51" s="14"/>
      <c r="BL51" s="25"/>
      <c r="BM51" s="25"/>
      <c r="BN51" s="2"/>
      <c r="BO51" s="27"/>
      <c r="BP51" s="25"/>
      <c r="BQ51"/>
    </row>
    <row r="52" spans="1:69" s="6" customFormat="1" ht="15.5" x14ac:dyDescent="0.35">
      <c r="J52" s="19"/>
      <c r="K52" s="19"/>
      <c r="L52" s="19"/>
      <c r="M52" s="19"/>
      <c r="N52" s="19"/>
      <c r="O52" s="19"/>
      <c r="P52" s="19"/>
      <c r="Q52" s="19"/>
      <c r="R52" s="19"/>
      <c r="S52" s="19"/>
      <c r="T52" s="19"/>
      <c r="U52" s="19"/>
      <c r="V52" s="19"/>
      <c r="W52" s="19"/>
      <c r="X52" s="19"/>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s="2"/>
      <c r="BJ52" s="2"/>
      <c r="BK52" s="14"/>
      <c r="BL52" s="25"/>
      <c r="BM52" s="25"/>
      <c r="BN52" s="2"/>
      <c r="BO52" s="27"/>
      <c r="BP52" s="25"/>
      <c r="BQ52"/>
    </row>
    <row r="53" spans="1:69" s="6" customFormat="1" ht="15.5" x14ac:dyDescent="0.35">
      <c r="I53" s="3"/>
      <c r="L53" s="19"/>
      <c r="M53" s="19"/>
      <c r="N53" s="19"/>
      <c r="O53" s="19"/>
      <c r="P53" s="19"/>
      <c r="Q53" s="19"/>
      <c r="R53" s="19"/>
      <c r="S53" s="19"/>
      <c r="T53" s="19"/>
      <c r="U53" s="13"/>
      <c r="V53" s="19"/>
      <c r="W53" s="19"/>
      <c r="X53" s="19"/>
      <c r="Y53"/>
      <c r="Z53"/>
      <c r="AA53"/>
      <c r="AB53"/>
      <c r="AC53"/>
      <c r="AD53"/>
      <c r="AE53"/>
      <c r="AF53" s="19"/>
      <c r="AG53" s="19"/>
      <c r="AH53" s="19"/>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9" s="6" customFormat="1" x14ac:dyDescent="0.3">
      <c r="I54" s="3"/>
      <c r="L54" s="19"/>
      <c r="M54" s="19"/>
      <c r="N54" s="19"/>
      <c r="O54" s="19"/>
      <c r="P54" s="19"/>
      <c r="Q54" s="19"/>
      <c r="R54" s="19"/>
      <c r="S54" s="19"/>
      <c r="T54" s="19"/>
      <c r="U54" s="19"/>
      <c r="V54" s="19"/>
      <c r="W54" s="19"/>
      <c r="X54" s="19"/>
      <c r="Y54" s="15"/>
      <c r="Z54" s="15"/>
      <c r="AA54" s="15"/>
      <c r="AB54" s="15"/>
      <c r="AC54" s="15"/>
      <c r="AD54" s="15"/>
      <c r="AE54" s="15"/>
      <c r="AF54" s="15"/>
      <c r="AG54" s="15"/>
      <c r="AH54" s="15"/>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9" s="6" customFormat="1" x14ac:dyDescent="0.3">
      <c r="I55" s="3"/>
      <c r="L55" s="19"/>
      <c r="M55" s="19"/>
      <c r="N55" s="19"/>
      <c r="O55" s="19"/>
      <c r="P55" s="19"/>
      <c r="Q55" s="19"/>
      <c r="R55" s="19"/>
      <c r="S55" s="19"/>
      <c r="T55" s="19"/>
      <c r="U55" s="19"/>
      <c r="V55" s="19"/>
      <c r="W55" s="19"/>
      <c r="X55" s="19"/>
      <c r="Y55" s="15"/>
      <c r="Z55" s="15"/>
      <c r="AA55" s="15"/>
      <c r="AB55" s="15"/>
      <c r="AC55" s="15"/>
      <c r="AD55" s="15"/>
      <c r="AE55" s="15"/>
      <c r="AF55" s="15"/>
      <c r="AG55" s="15"/>
      <c r="AH55" s="15"/>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9" s="6" customFormat="1" x14ac:dyDescent="0.3">
      <c r="I56" s="3"/>
      <c r="L56" s="19"/>
      <c r="M56" s="19"/>
      <c r="N56" s="19"/>
      <c r="O56" s="19"/>
      <c r="P56" s="19"/>
      <c r="Q56" s="19"/>
      <c r="R56" s="19"/>
      <c r="S56" s="19"/>
      <c r="T56" s="19"/>
      <c r="U56" s="19"/>
      <c r="V56" s="19"/>
      <c r="W56" s="19"/>
      <c r="X56" s="19"/>
      <c r="Y56" s="15"/>
      <c r="Z56" s="15"/>
      <c r="AA56" s="15"/>
      <c r="AB56" s="15"/>
      <c r="AC56" s="15"/>
      <c r="AD56" s="15"/>
      <c r="AE56" s="15"/>
      <c r="AF56" s="15"/>
      <c r="AG56" s="15"/>
      <c r="AH56" s="15"/>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9" s="6" customFormat="1" x14ac:dyDescent="0.3">
      <c r="I57" s="3"/>
      <c r="L57" s="19"/>
      <c r="M57" s="19"/>
      <c r="N57" s="19"/>
      <c r="O57" s="19"/>
      <c r="P57" s="19"/>
      <c r="Q57" s="19"/>
      <c r="R57" s="19"/>
      <c r="S57" s="19"/>
      <c r="T57" s="19"/>
      <c r="U57" s="19"/>
      <c r="V57" s="19"/>
      <c r="W57" s="19"/>
      <c r="X57" s="19"/>
      <c r="Y57" s="15"/>
      <c r="Z57" s="15"/>
      <c r="AA57" s="15"/>
      <c r="AB57" s="15"/>
      <c r="AC57" s="15"/>
      <c r="AD57" s="15"/>
      <c r="AE57" s="15"/>
      <c r="AF57" s="15"/>
      <c r="AG57" s="15"/>
      <c r="AH57" s="15"/>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9" s="6" customFormat="1" x14ac:dyDescent="0.3">
      <c r="I58" s="3"/>
      <c r="L58" s="19"/>
      <c r="M58" s="19"/>
      <c r="N58" s="19"/>
      <c r="O58" s="19"/>
      <c r="P58" s="19"/>
      <c r="Q58" s="19"/>
      <c r="R58" s="19"/>
      <c r="S58" s="19"/>
      <c r="T58" s="19"/>
      <c r="U58" s="19"/>
      <c r="V58" s="19"/>
      <c r="W58" s="19"/>
      <c r="X58" s="19"/>
      <c r="Y58" s="15"/>
      <c r="Z58" s="15"/>
      <c r="AA58" s="15"/>
      <c r="AB58" s="15"/>
      <c r="AC58" s="15"/>
      <c r="AD58" s="15"/>
      <c r="AE58" s="15"/>
      <c r="AF58" s="15"/>
      <c r="AG58" s="15"/>
      <c r="AH58" s="15"/>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9" s="6" customFormat="1" x14ac:dyDescent="0.3">
      <c r="I59" s="3"/>
      <c r="L59" s="19"/>
      <c r="M59" s="19"/>
      <c r="N59" s="19"/>
      <c r="O59" s="19"/>
      <c r="P59" s="19"/>
      <c r="Q59" s="19"/>
      <c r="R59" s="19"/>
      <c r="S59" s="19"/>
      <c r="T59" s="19"/>
      <c r="U59" s="19"/>
      <c r="V59" s="19"/>
      <c r="W59" s="19"/>
      <c r="X59" s="19"/>
      <c r="Y59" s="15"/>
      <c r="Z59" s="15"/>
      <c r="AA59" s="15"/>
      <c r="AB59" s="15"/>
      <c r="AC59" s="15"/>
      <c r="AD59" s="15"/>
      <c r="AE59" s="15"/>
      <c r="AF59" s="15"/>
      <c r="AG59" s="15"/>
      <c r="AH59" s="15"/>
      <c r="AI59" s="2"/>
      <c r="AJ59" s="2"/>
      <c r="AK59" s="2"/>
      <c r="AL59" s="2"/>
      <c r="AM59" s="2"/>
      <c r="AN59" s="2"/>
      <c r="AO59" s="2"/>
      <c r="AP59" s="2"/>
      <c r="AQ59" s="2"/>
      <c r="AR59" s="2"/>
      <c r="AS59" s="2"/>
      <c r="AT59" s="2"/>
      <c r="AU59" s="2"/>
      <c r="AV59" s="2"/>
      <c r="AW59" s="2"/>
    </row>
    <row r="60" spans="1:69" s="6" customFormat="1" x14ac:dyDescent="0.3">
      <c r="I60" s="3"/>
      <c r="L60" s="19"/>
      <c r="M60" s="19"/>
      <c r="N60" s="19"/>
      <c r="O60" s="19"/>
      <c r="P60" s="19"/>
      <c r="Q60" s="19"/>
      <c r="R60" s="19"/>
      <c r="S60" s="19"/>
      <c r="T60" s="19"/>
      <c r="U60" s="19"/>
      <c r="V60" s="19"/>
      <c r="W60" s="19"/>
      <c r="X60" s="19"/>
      <c r="Z60" s="2"/>
      <c r="AA60" s="2"/>
      <c r="AB60" s="19"/>
      <c r="AC60" s="19"/>
      <c r="AD60" s="19"/>
      <c r="AE60" s="19"/>
      <c r="AF60" s="19"/>
      <c r="AG60" s="19"/>
      <c r="AH60" s="19"/>
      <c r="AI60" s="2"/>
      <c r="AJ60" s="2"/>
      <c r="AK60" s="2"/>
      <c r="AL60" s="2"/>
      <c r="AM60" s="2"/>
      <c r="AN60" s="2"/>
      <c r="AO60" s="2"/>
      <c r="AP60" s="2"/>
      <c r="AQ60" s="2"/>
      <c r="AR60" s="2"/>
      <c r="AS60" s="2"/>
      <c r="AT60" s="2"/>
      <c r="AU60" s="2"/>
      <c r="AV60" s="2"/>
      <c r="AW60" s="2"/>
    </row>
    <row r="61" spans="1:69" s="6" customFormat="1" ht="16" customHeight="1" x14ac:dyDescent="0.3">
      <c r="C61" s="2"/>
      <c r="I61" s="3"/>
      <c r="L61" s="19"/>
      <c r="M61" s="19"/>
      <c r="N61" s="19"/>
      <c r="O61" s="19"/>
      <c r="P61" s="19"/>
      <c r="Q61" s="19"/>
      <c r="R61" s="19"/>
      <c r="S61" s="19"/>
      <c r="T61" s="19"/>
      <c r="U61" s="19"/>
      <c r="V61" s="19"/>
      <c r="W61" s="19"/>
      <c r="X61" s="19"/>
      <c r="Y61" s="2"/>
      <c r="Z61" s="2"/>
      <c r="AA61" s="2"/>
      <c r="AB61" s="19"/>
      <c r="AC61" s="19"/>
      <c r="AD61" s="19"/>
      <c r="AE61" s="19"/>
      <c r="AF61" s="19"/>
      <c r="AG61" s="19"/>
      <c r="AH61" s="19"/>
      <c r="AI61" s="2"/>
      <c r="AJ61" s="2"/>
      <c r="AK61" s="2"/>
      <c r="AL61" s="2"/>
      <c r="AM61" s="2"/>
      <c r="AN61" s="2"/>
      <c r="AO61" s="2"/>
      <c r="AP61" s="2"/>
      <c r="AQ61" s="2"/>
      <c r="AR61" s="2"/>
      <c r="AS61" s="2"/>
      <c r="AT61" s="2"/>
      <c r="AU61" s="2"/>
      <c r="AV61" s="2"/>
      <c r="AW61" s="2"/>
    </row>
    <row r="62" spans="1:69" s="6" customFormat="1" ht="16" customHeight="1" x14ac:dyDescent="0.3">
      <c r="I62" s="3"/>
      <c r="L62" s="19"/>
      <c r="M62" s="19"/>
      <c r="N62" s="19"/>
      <c r="O62" s="19"/>
      <c r="P62" s="19"/>
      <c r="Q62" s="19"/>
      <c r="R62" s="19"/>
      <c r="S62" s="19"/>
      <c r="T62" s="19"/>
      <c r="U62" s="19"/>
      <c r="V62" s="19"/>
      <c r="W62" s="19"/>
      <c r="X62" s="19"/>
      <c r="Y62" s="15"/>
      <c r="Z62" s="2"/>
      <c r="AA62" s="2"/>
      <c r="AB62" s="19"/>
      <c r="AC62" s="19"/>
      <c r="AD62" s="19"/>
      <c r="AE62" s="19"/>
      <c r="AF62" s="19"/>
      <c r="AG62" s="19"/>
      <c r="AH62" s="19"/>
      <c r="AI62" s="2"/>
      <c r="AJ62" s="2"/>
      <c r="AK62" s="2"/>
      <c r="AL62" s="2"/>
      <c r="AM62" s="2"/>
      <c r="AN62" s="2"/>
      <c r="AO62" s="2"/>
      <c r="AP62" s="2"/>
      <c r="AQ62" s="2"/>
      <c r="AR62" s="2"/>
      <c r="AS62" s="2"/>
      <c r="AT62" s="2"/>
      <c r="AU62" s="2"/>
      <c r="AV62" s="2"/>
      <c r="AW62" s="2"/>
    </row>
    <row r="63" spans="1:69" s="6" customFormat="1" ht="16" customHeight="1" x14ac:dyDescent="0.3">
      <c r="I63" s="3"/>
      <c r="L63" s="19"/>
      <c r="M63" s="19"/>
      <c r="N63" s="19"/>
      <c r="O63" s="19"/>
      <c r="P63" s="19"/>
      <c r="Q63" s="19"/>
      <c r="R63" s="19"/>
      <c r="S63" s="19"/>
      <c r="T63" s="19"/>
      <c r="U63" s="19"/>
      <c r="V63" s="19"/>
      <c r="W63" s="19"/>
      <c r="X63" s="19"/>
      <c r="Y63" s="2"/>
      <c r="Z63" s="2"/>
      <c r="AA63" s="2"/>
      <c r="AB63" s="19"/>
      <c r="AC63" s="19"/>
      <c r="AD63" s="19"/>
      <c r="AE63" s="19"/>
      <c r="AF63" s="19"/>
      <c r="AG63" s="19"/>
      <c r="AH63" s="19"/>
      <c r="AI63" s="2"/>
      <c r="AJ63" s="2"/>
      <c r="AK63" s="2"/>
      <c r="AL63" s="2"/>
      <c r="AM63" s="2"/>
      <c r="AN63" s="2"/>
      <c r="AO63" s="2"/>
      <c r="AP63" s="2"/>
      <c r="AQ63" s="2"/>
      <c r="AR63" s="2"/>
      <c r="AS63" s="2"/>
      <c r="AT63" s="2"/>
      <c r="AU63" s="2"/>
      <c r="AV63" s="2"/>
      <c r="AW63" s="2"/>
    </row>
    <row r="64" spans="1:69" s="6" customFormat="1" ht="16" customHeight="1" x14ac:dyDescent="0.3">
      <c r="I64" s="3"/>
      <c r="L64" s="19"/>
      <c r="M64" s="19"/>
      <c r="N64" s="19"/>
      <c r="O64" s="19"/>
      <c r="P64" s="19"/>
      <c r="Q64" s="19"/>
      <c r="R64" s="19"/>
      <c r="S64" s="19"/>
      <c r="T64" s="19"/>
      <c r="U64" s="19"/>
      <c r="V64" s="19"/>
      <c r="W64" s="19"/>
      <c r="X64" s="19"/>
      <c r="Y64" s="2"/>
      <c r="Z64" s="2"/>
      <c r="AA64" s="2"/>
      <c r="AB64" s="19"/>
      <c r="AC64" s="19"/>
      <c r="AD64" s="19"/>
      <c r="AE64" s="19"/>
      <c r="AF64" s="19"/>
      <c r="AG64" s="19"/>
      <c r="AH64" s="19"/>
      <c r="AI64" s="2"/>
      <c r="AJ64" s="2"/>
      <c r="AK64" s="2"/>
      <c r="AL64" s="2"/>
      <c r="AM64" s="2"/>
      <c r="AN64" s="2"/>
      <c r="AO64" s="2"/>
      <c r="AP64" s="2"/>
      <c r="AQ64" s="2"/>
      <c r="AR64" s="2"/>
      <c r="AS64" s="2"/>
      <c r="AT64" s="2"/>
      <c r="AU64" s="2"/>
      <c r="AV64" s="2"/>
      <c r="AW64" s="2"/>
    </row>
    <row r="65" spans="6:67" s="6" customFormat="1" ht="16" customHeight="1" x14ac:dyDescent="0.3">
      <c r="I65" s="3"/>
      <c r="L65" s="19"/>
      <c r="M65" s="19"/>
      <c r="N65" s="19"/>
      <c r="O65" s="19"/>
      <c r="P65" s="19"/>
      <c r="Q65" s="19"/>
      <c r="R65" s="19"/>
      <c r="S65" s="19"/>
      <c r="T65" s="19"/>
      <c r="U65" s="19"/>
      <c r="V65" s="19"/>
      <c r="W65" s="19"/>
      <c r="X65" s="19"/>
      <c r="Y65" s="15"/>
      <c r="Z65" s="2"/>
      <c r="AA65" s="2"/>
      <c r="AB65" s="19"/>
      <c r="AC65" s="19"/>
      <c r="AD65" s="19"/>
      <c r="AE65" s="19"/>
      <c r="AF65" s="19"/>
      <c r="AG65" s="19"/>
      <c r="AH65" s="19"/>
      <c r="AI65" s="2"/>
      <c r="AJ65" s="2"/>
      <c r="AK65" s="2"/>
      <c r="AL65" s="2"/>
      <c r="AM65" s="2"/>
      <c r="AN65" s="2"/>
      <c r="AO65" s="2"/>
      <c r="AP65" s="2"/>
      <c r="AQ65" s="2"/>
      <c r="AR65" s="2"/>
      <c r="AS65" s="2"/>
      <c r="AT65" s="2"/>
      <c r="AU65" s="2"/>
      <c r="AV65" s="2"/>
      <c r="AW65" s="2"/>
    </row>
    <row r="66" spans="6:67" s="6" customFormat="1" ht="16" customHeight="1" x14ac:dyDescent="0.3">
      <c r="I66" s="3"/>
      <c r="L66" s="19"/>
      <c r="M66" s="19"/>
      <c r="N66" s="19"/>
      <c r="O66" s="19"/>
      <c r="P66" s="19"/>
      <c r="Q66" s="19"/>
      <c r="R66" s="19"/>
      <c r="S66" s="19"/>
      <c r="T66" s="19"/>
      <c r="U66" s="19"/>
      <c r="V66" s="19"/>
      <c r="W66" s="19"/>
      <c r="X66" s="19"/>
      <c r="Y66" s="15"/>
      <c r="Z66" s="2"/>
      <c r="AA66" s="2"/>
      <c r="AB66" s="19"/>
      <c r="AC66" s="19"/>
      <c r="AD66" s="19"/>
      <c r="AE66" s="19"/>
      <c r="AF66" s="19"/>
      <c r="AG66" s="19"/>
      <c r="AH66" s="19"/>
      <c r="AI66" s="2"/>
      <c r="AJ66" s="2"/>
      <c r="AK66" s="2"/>
      <c r="AL66" s="2"/>
      <c r="AM66" s="2"/>
      <c r="AN66" s="2"/>
      <c r="AO66" s="2"/>
      <c r="AP66" s="2"/>
      <c r="AQ66" s="2"/>
      <c r="AR66" s="2"/>
      <c r="AS66" s="2"/>
      <c r="AT66" s="2"/>
      <c r="AU66" s="2"/>
      <c r="AV66" s="2"/>
      <c r="AW66" s="2"/>
    </row>
    <row r="67" spans="6:67" s="6" customFormat="1" ht="16" customHeight="1" x14ac:dyDescent="0.3">
      <c r="I67" s="3"/>
      <c r="L67" s="19"/>
      <c r="M67" s="19"/>
      <c r="N67" s="19"/>
      <c r="O67" s="19"/>
      <c r="P67" s="19"/>
      <c r="Q67" s="19"/>
      <c r="R67" s="19"/>
      <c r="S67" s="19"/>
      <c r="T67" s="19"/>
      <c r="U67" s="19"/>
      <c r="V67" s="19"/>
      <c r="W67" s="19"/>
      <c r="X67" s="19"/>
      <c r="Y67" s="19"/>
      <c r="Z67" s="19"/>
      <c r="AA67" s="19"/>
      <c r="AB67" s="19"/>
      <c r="AC67" s="19"/>
      <c r="AD67" s="19"/>
      <c r="AE67" s="19"/>
      <c r="AF67" s="19"/>
      <c r="AG67" s="19"/>
      <c r="AH67" s="19"/>
      <c r="AI67" s="2"/>
      <c r="AJ67" s="2"/>
      <c r="AK67" s="2"/>
      <c r="AL67" s="2"/>
      <c r="AM67" s="2"/>
      <c r="AN67" s="2"/>
      <c r="AO67" s="2"/>
      <c r="AP67" s="2"/>
      <c r="AQ67" s="2"/>
      <c r="AR67" s="2"/>
      <c r="AS67" s="2"/>
      <c r="AT67" s="2"/>
      <c r="AU67" s="2"/>
      <c r="AV67" s="2"/>
      <c r="AW67" s="2"/>
    </row>
    <row r="68" spans="6:67" s="6" customFormat="1" ht="16" customHeight="1" x14ac:dyDescent="0.3">
      <c r="L68" s="19"/>
      <c r="M68" s="19"/>
      <c r="N68" s="19"/>
      <c r="O68" s="19"/>
      <c r="P68" s="19"/>
      <c r="Q68" s="19"/>
      <c r="R68" s="19"/>
      <c r="S68" s="19"/>
      <c r="T68" s="19"/>
      <c r="U68" s="19"/>
      <c r="V68" s="19"/>
      <c r="W68" s="19"/>
      <c r="X68" s="19"/>
      <c r="Y68" s="19"/>
      <c r="Z68" s="19"/>
      <c r="AA68" s="19"/>
      <c r="AB68" s="19"/>
      <c r="AC68" s="19"/>
      <c r="AD68" s="19"/>
      <c r="AE68" s="19"/>
      <c r="AF68" s="19"/>
      <c r="AG68" s="19"/>
      <c r="AH68" s="19"/>
      <c r="AI68" s="2"/>
      <c r="AJ68" s="2"/>
      <c r="AK68" s="2"/>
      <c r="AL68" s="2"/>
      <c r="AM68" s="2"/>
      <c r="AN68" s="2"/>
      <c r="AO68" s="2"/>
      <c r="AP68" s="2"/>
      <c r="AQ68" s="2"/>
      <c r="AR68" s="2"/>
      <c r="AS68" s="2"/>
      <c r="AT68" s="2"/>
      <c r="AU68" s="2"/>
      <c r="AV68" s="2"/>
      <c r="AW68" s="2"/>
    </row>
    <row r="69" spans="6:67" s="6" customFormat="1" ht="16" customHeight="1" x14ac:dyDescent="0.3">
      <c r="L69" s="19"/>
      <c r="M69" s="19"/>
      <c r="N69" s="19"/>
      <c r="O69" s="19"/>
      <c r="P69" s="19"/>
      <c r="Q69" s="19"/>
      <c r="R69" s="19"/>
      <c r="S69" s="19"/>
      <c r="T69" s="19"/>
      <c r="U69" s="19"/>
      <c r="V69" s="19"/>
      <c r="W69" s="19"/>
      <c r="X69" s="19"/>
      <c r="Y69" s="19"/>
      <c r="Z69" s="19"/>
      <c r="AA69" s="19"/>
      <c r="AB69" s="19"/>
      <c r="AC69" s="19"/>
      <c r="AD69" s="19"/>
      <c r="AE69" s="19"/>
      <c r="AF69" s="19"/>
      <c r="AG69" s="19"/>
      <c r="AH69" s="19"/>
      <c r="AI69" s="2"/>
      <c r="AJ69" s="2"/>
      <c r="AK69" s="15"/>
      <c r="AL69" s="15"/>
      <c r="AM69" s="15"/>
      <c r="AN69" s="15"/>
      <c r="AO69" s="15"/>
      <c r="AP69" s="15"/>
      <c r="AQ69" s="15"/>
      <c r="AR69" s="15"/>
      <c r="AS69" s="15"/>
      <c r="AT69" s="15"/>
      <c r="AU69" s="15"/>
      <c r="AV69" s="15"/>
      <c r="AW69" s="2"/>
      <c r="AX69" s="2"/>
      <c r="AY69" s="2"/>
      <c r="AZ69" s="2"/>
      <c r="BA69" s="2"/>
      <c r="BB69" s="2"/>
      <c r="BC69" s="2"/>
      <c r="BD69" s="2"/>
      <c r="BE69" s="2"/>
      <c r="BF69" s="2"/>
      <c r="BG69" s="2"/>
      <c r="BH69" s="2"/>
      <c r="BI69" s="2"/>
      <c r="BJ69" s="2"/>
      <c r="BK69" s="2"/>
      <c r="BL69" s="2"/>
      <c r="BM69" s="2"/>
      <c r="BN69" s="2"/>
      <c r="BO69" s="2"/>
    </row>
    <row r="70" spans="6:67" s="6" customFormat="1" ht="16" customHeight="1" x14ac:dyDescent="0.3">
      <c r="L70" s="19"/>
      <c r="M70" s="19"/>
      <c r="N70" s="19"/>
      <c r="O70" s="19"/>
      <c r="P70" s="19"/>
      <c r="Q70" s="19"/>
      <c r="R70" s="19"/>
      <c r="S70" s="19"/>
      <c r="T70" s="19"/>
      <c r="U70" s="19"/>
      <c r="V70" s="19"/>
      <c r="W70" s="19"/>
      <c r="X70" s="19"/>
      <c r="Y70" s="19"/>
      <c r="Z70" s="19"/>
      <c r="AA70" s="19"/>
      <c r="AB70" s="19"/>
      <c r="AC70" s="19"/>
      <c r="AD70" s="19"/>
      <c r="AE70" s="19"/>
      <c r="AF70" s="19"/>
      <c r="AG70" s="19"/>
      <c r="AH70" s="19"/>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6:67" s="6" customFormat="1" ht="16" customHeight="1" x14ac:dyDescent="0.3">
      <c r="L71" s="19"/>
      <c r="M71" s="19"/>
      <c r="N71" s="19"/>
      <c r="O71" s="19"/>
      <c r="P71" s="19"/>
      <c r="Q71" s="19"/>
      <c r="R71" s="19"/>
      <c r="S71" s="19"/>
      <c r="T71" s="19"/>
      <c r="U71" s="19"/>
      <c r="V71" s="19"/>
      <c r="W71" s="19"/>
      <c r="X71" s="19"/>
      <c r="Y71" s="19"/>
      <c r="Z71" s="19"/>
      <c r="AA71" s="19"/>
      <c r="AB71" s="19"/>
      <c r="AC71" s="19"/>
      <c r="AD71" s="19"/>
      <c r="AE71" s="19"/>
      <c r="AF71" s="19"/>
      <c r="AG71" s="19"/>
      <c r="AH71" s="19"/>
      <c r="AI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7" s="6" customFormat="1" ht="16" customHeight="1" x14ac:dyDescent="0.3">
      <c r="L72" s="19"/>
      <c r="M72" s="19"/>
      <c r="N72" s="19"/>
      <c r="O72" s="19"/>
      <c r="P72" s="19"/>
      <c r="Q72" s="19"/>
      <c r="R72" s="19"/>
      <c r="S72" s="19"/>
      <c r="T72" s="19"/>
      <c r="U72" s="19"/>
      <c r="V72" s="19"/>
      <c r="W72" s="19"/>
      <c r="X72" s="19"/>
      <c r="Y72" s="19"/>
      <c r="Z72" s="19"/>
      <c r="AA72" s="19"/>
      <c r="AB72" s="19"/>
      <c r="AC72" s="19"/>
      <c r="AD72" s="19"/>
      <c r="AE72" s="19"/>
      <c r="AF72" s="19"/>
      <c r="AG72" s="19"/>
      <c r="AH72" s="19"/>
      <c r="AI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7" s="6" customFormat="1" ht="16" customHeight="1" x14ac:dyDescent="0.3">
      <c r="L73" s="19"/>
      <c r="M73" s="19"/>
      <c r="N73" s="19"/>
      <c r="O73" s="19"/>
      <c r="P73" s="19"/>
      <c r="Q73" s="19"/>
      <c r="R73" s="19"/>
      <c r="S73" s="19"/>
      <c r="T73" s="19"/>
      <c r="U73" s="19"/>
      <c r="V73" s="19"/>
      <c r="W73" s="19"/>
      <c r="X73" s="19"/>
      <c r="Y73" s="19"/>
      <c r="Z73" s="19"/>
      <c r="AA73" s="19"/>
      <c r="AB73" s="19"/>
      <c r="AC73" s="19"/>
      <c r="AD73" s="19"/>
      <c r="AE73" s="19"/>
      <c r="AF73" s="19"/>
      <c r="AG73" s="19"/>
      <c r="AH73" s="19"/>
      <c r="AI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6:67" s="6" customFormat="1" ht="16" customHeight="1" x14ac:dyDescent="0.3">
      <c r="L74" s="19"/>
      <c r="M74" s="19"/>
      <c r="N74" s="19"/>
      <c r="O74" s="19"/>
      <c r="P74" s="19"/>
      <c r="Q74" s="19"/>
      <c r="R74" s="19"/>
      <c r="S74" s="19"/>
      <c r="T74" s="19"/>
      <c r="U74" s="19"/>
      <c r="V74" s="19"/>
      <c r="W74" s="19"/>
      <c r="X74" s="19"/>
      <c r="Y74" s="19"/>
      <c r="Z74" s="19"/>
      <c r="AA74" s="19"/>
      <c r="AB74" s="19"/>
      <c r="AC74" s="19"/>
      <c r="AD74" s="19"/>
      <c r="AE74" s="19"/>
      <c r="AF74" s="19"/>
      <c r="AG74" s="19"/>
      <c r="AH74" s="19"/>
      <c r="AI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6:67" s="6" customFormat="1" ht="16" customHeight="1" x14ac:dyDescent="0.3">
      <c r="L75" s="19"/>
      <c r="M75" s="19"/>
      <c r="N75" s="19"/>
      <c r="O75" s="19"/>
      <c r="P75" s="19"/>
      <c r="Q75" s="19"/>
      <c r="R75" s="19"/>
      <c r="S75" s="19"/>
      <c r="T75" s="19"/>
      <c r="U75" s="19"/>
      <c r="V75" s="19"/>
      <c r="W75" s="19"/>
      <c r="X75" s="19"/>
      <c r="Y75" s="19"/>
      <c r="Z75" s="19"/>
      <c r="AA75" s="19"/>
      <c r="AB75" s="19"/>
      <c r="AC75" s="19"/>
      <c r="AD75" s="19"/>
      <c r="AE75" s="19"/>
      <c r="AF75" s="19"/>
      <c r="AG75" s="19"/>
      <c r="AH75" s="19"/>
      <c r="AI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6:67" s="6" customFormat="1" ht="16" customHeight="1" x14ac:dyDescent="0.3">
      <c r="L76" s="19"/>
      <c r="M76" s="19"/>
      <c r="N76" s="19"/>
      <c r="O76" s="19"/>
      <c r="P76" s="19"/>
      <c r="Q76" s="19"/>
      <c r="R76" s="19"/>
      <c r="S76" s="19"/>
      <c r="T76" s="19"/>
      <c r="U76" s="19"/>
      <c r="V76" s="19"/>
      <c r="W76" s="19"/>
      <c r="X76" s="19"/>
      <c r="Y76" s="19"/>
      <c r="Z76" s="19"/>
      <c r="AA76" s="19"/>
      <c r="AB76" s="19"/>
      <c r="AC76" s="19"/>
      <c r="AD76" s="19"/>
      <c r="AE76" s="19"/>
      <c r="AF76" s="19"/>
      <c r="AG76" s="19"/>
      <c r="AH76" s="19"/>
      <c r="AI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6:67" s="6" customFormat="1" ht="16" customHeight="1" x14ac:dyDescent="0.3">
      <c r="L77" s="19"/>
      <c r="M77" s="19"/>
      <c r="N77" s="19"/>
      <c r="O77" s="19"/>
      <c r="P77" s="19"/>
      <c r="Q77" s="19"/>
      <c r="R77" s="19"/>
      <c r="S77" s="19"/>
      <c r="T77" s="19"/>
      <c r="U77" s="19"/>
      <c r="V77" s="19"/>
      <c r="W77" s="19"/>
      <c r="X77" s="19"/>
      <c r="Y77" s="19"/>
      <c r="Z77" s="19"/>
      <c r="AA77" s="19"/>
      <c r="AB77" s="19"/>
      <c r="AC77" s="19"/>
      <c r="AD77" s="19"/>
      <c r="AE77" s="19"/>
      <c r="AF77" s="19"/>
      <c r="AG77" s="19"/>
      <c r="AH77" s="19"/>
      <c r="AI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6:67" s="6" customFormat="1" ht="16" customHeight="1" x14ac:dyDescent="0.3">
      <c r="L78" s="19"/>
      <c r="M78" s="19"/>
      <c r="N78" s="19"/>
      <c r="O78" s="19"/>
      <c r="P78" s="19"/>
      <c r="Q78" s="19"/>
      <c r="R78" s="19"/>
      <c r="S78" s="19"/>
      <c r="T78" s="19"/>
      <c r="U78" s="19"/>
      <c r="V78" s="19"/>
      <c r="W78" s="19"/>
      <c r="X78" s="19"/>
      <c r="Y78" s="19"/>
      <c r="Z78" s="19"/>
      <c r="AA78" s="19"/>
      <c r="AB78" s="19"/>
      <c r="AC78" s="19"/>
      <c r="AD78" s="19"/>
      <c r="AE78" s="19"/>
      <c r="AF78" s="19"/>
      <c r="AG78" s="19"/>
      <c r="AH78" s="19"/>
      <c r="AI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6:67" s="6" customFormat="1" ht="16" customHeight="1" x14ac:dyDescent="0.3">
      <c r="H79" s="2" t="s">
        <v>135</v>
      </c>
      <c r="I79" s="179" t="s">
        <v>50</v>
      </c>
      <c r="J79" s="33" t="s">
        <v>51</v>
      </c>
      <c r="K79" s="33" t="s">
        <v>52</v>
      </c>
      <c r="L79" s="33" t="s">
        <v>53</v>
      </c>
      <c r="M79" s="33" t="s">
        <v>54</v>
      </c>
      <c r="N79" s="33" t="s">
        <v>55</v>
      </c>
      <c r="O79" s="33" t="s">
        <v>56</v>
      </c>
      <c r="P79" s="33" t="s">
        <v>57</v>
      </c>
      <c r="Q79" s="33" t="s">
        <v>58</v>
      </c>
      <c r="R79" s="33" t="s">
        <v>59</v>
      </c>
      <c r="S79" s="33" t="s">
        <v>60</v>
      </c>
      <c r="T79" s="179" t="s">
        <v>61</v>
      </c>
      <c r="U79" s="69" t="s">
        <v>136</v>
      </c>
      <c r="V79" s="19"/>
      <c r="W79" s="19"/>
      <c r="X79" s="19"/>
      <c r="Y79" s="19"/>
      <c r="Z79" s="19"/>
      <c r="AA79" s="19"/>
      <c r="AB79" s="19"/>
      <c r="AC79" s="19"/>
      <c r="AD79" s="19"/>
      <c r="AE79" s="19"/>
      <c r="AF79" s="19"/>
      <c r="AG79" s="19"/>
      <c r="AH79" s="19"/>
      <c r="AI79" s="2"/>
      <c r="AJ79" s="15"/>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6:67" s="6" customFormat="1" ht="16" customHeight="1" x14ac:dyDescent="0.3">
      <c r="F80" s="80"/>
      <c r="G80" s="80"/>
      <c r="H80" s="88" t="s">
        <v>317</v>
      </c>
      <c r="I80" s="3">
        <f t="shared" ref="I80:I86" si="8">I37</f>
        <v>32619.084904566364</v>
      </c>
      <c r="J80" s="3">
        <f t="shared" ref="J80:J89" si="9">I80+J37</f>
        <v>69010.883736402349</v>
      </c>
      <c r="K80" s="3">
        <f t="shared" ref="K80:T88" si="10">J80+K37</f>
        <v>115709.92869996163</v>
      </c>
      <c r="L80" s="3">
        <f t="shared" si="10"/>
        <v>176488.93372251382</v>
      </c>
      <c r="M80" s="3">
        <f t="shared" si="10"/>
        <v>251347.8988040589</v>
      </c>
      <c r="N80" s="3">
        <f t="shared" si="10"/>
        <v>336514.1100173273</v>
      </c>
      <c r="O80" s="3">
        <f t="shared" si="10"/>
        <v>425453.03515786532</v>
      </c>
      <c r="P80" s="3">
        <f t="shared" si="10"/>
        <v>510619.24637113372</v>
      </c>
      <c r="Q80" s="3">
        <f t="shared" si="10"/>
        <v>585478.21145267878</v>
      </c>
      <c r="R80" s="3">
        <f t="shared" si="10"/>
        <v>646257.21647523099</v>
      </c>
      <c r="S80" s="3">
        <f t="shared" si="10"/>
        <v>692956.26143879024</v>
      </c>
      <c r="T80" s="3">
        <f t="shared" si="10"/>
        <v>729348.06027062621</v>
      </c>
      <c r="U80" s="25">
        <f>T80</f>
        <v>729348.06027062621</v>
      </c>
      <c r="V80" s="19"/>
      <c r="W80" s="19"/>
      <c r="X80" s="19"/>
      <c r="Y80" s="19"/>
      <c r="Z80" s="19"/>
      <c r="AA80" s="19"/>
      <c r="AB80" s="19"/>
      <c r="AC80" s="19"/>
      <c r="AD80" s="19"/>
      <c r="AE80" s="19"/>
      <c r="AF80" s="19"/>
      <c r="AG80" s="19"/>
      <c r="AH80" s="19"/>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6:106" s="6" customFormat="1" ht="16" customHeight="1" x14ac:dyDescent="0.3">
      <c r="F81" s="2"/>
      <c r="G81" s="2"/>
      <c r="H81" s="85" t="s">
        <v>320</v>
      </c>
      <c r="I81" s="84">
        <f t="shared" si="8"/>
        <v>24464.313678424773</v>
      </c>
      <c r="J81" s="84">
        <f t="shared" si="9"/>
        <v>51758.162802301755</v>
      </c>
      <c r="K81" s="84">
        <f t="shared" ref="K81:T89" si="11">J81+K38</f>
        <v>86782.446524971223</v>
      </c>
      <c r="L81" s="84">
        <f t="shared" si="11"/>
        <v>132366.70029188535</v>
      </c>
      <c r="M81" s="84">
        <f t="shared" si="11"/>
        <v>188510.92410304421</v>
      </c>
      <c r="N81" s="84">
        <f t="shared" si="11"/>
        <v>252385.58251299552</v>
      </c>
      <c r="O81" s="84">
        <f t="shared" si="11"/>
        <v>319089.77636839903</v>
      </c>
      <c r="P81" s="84">
        <f t="shared" si="11"/>
        <v>382964.43477835035</v>
      </c>
      <c r="Q81" s="84">
        <f t="shared" si="11"/>
        <v>439108.6585895092</v>
      </c>
      <c r="R81" s="84">
        <f t="shared" si="11"/>
        <v>484692.91235642333</v>
      </c>
      <c r="S81" s="84">
        <f t="shared" si="11"/>
        <v>519717.1960790928</v>
      </c>
      <c r="T81" s="84">
        <f t="shared" si="11"/>
        <v>547011.04520296981</v>
      </c>
      <c r="U81" s="3"/>
      <c r="V81" s="19"/>
      <c r="W81" s="19"/>
      <c r="X81" s="19"/>
      <c r="Y81" s="19"/>
      <c r="Z81" s="19"/>
      <c r="AA81" s="19"/>
      <c r="AB81" s="19"/>
      <c r="AC81" s="19"/>
      <c r="AD81" s="19"/>
      <c r="AE81" s="19"/>
      <c r="AF81" s="19"/>
      <c r="AG81" s="19"/>
      <c r="AH81" s="19"/>
    </row>
    <row r="82" spans="6:106" s="6" customFormat="1" ht="16" customHeight="1" x14ac:dyDescent="0.3">
      <c r="F82" s="70"/>
      <c r="G82" s="70"/>
      <c r="H82" s="70" t="s">
        <v>318</v>
      </c>
      <c r="I82" s="3">
        <f t="shared" si="8"/>
        <v>21935.678164913759</v>
      </c>
      <c r="J82" s="3">
        <f t="shared" si="9"/>
        <v>47266.79909817352</v>
      </c>
      <c r="K82" s="3">
        <f t="shared" si="10"/>
        <v>81874.442188746878</v>
      </c>
      <c r="L82" s="3">
        <f t="shared" si="10"/>
        <v>129154.05020497981</v>
      </c>
      <c r="M82" s="3">
        <f t="shared" si="10"/>
        <v>189105.62314687233</v>
      </c>
      <c r="N82" s="3">
        <f t="shared" si="10"/>
        <v>258333.71824607841</v>
      </c>
      <c r="O82" s="3">
        <f t="shared" si="10"/>
        <v>330957.25611363049</v>
      </c>
      <c r="P82" s="3">
        <f t="shared" si="10"/>
        <v>400185.35121283657</v>
      </c>
      <c r="Q82" s="3">
        <f t="shared" si="10"/>
        <v>460136.92415472906</v>
      </c>
      <c r="R82" s="3">
        <f t="shared" si="10"/>
        <v>507416.53217096196</v>
      </c>
      <c r="S82" s="3">
        <f t="shared" si="10"/>
        <v>542024.17526153533</v>
      </c>
      <c r="T82" s="3">
        <f t="shared" si="10"/>
        <v>567355.29619479505</v>
      </c>
      <c r="U82" s="25">
        <f>T82</f>
        <v>567355.29619479505</v>
      </c>
      <c r="V82" s="19"/>
      <c r="W82" s="19"/>
      <c r="X82" s="19"/>
      <c r="Y82" s="19"/>
      <c r="Z82" s="19"/>
      <c r="AA82" s="19"/>
      <c r="AB82" s="19"/>
      <c r="AC82" s="19"/>
      <c r="AD82" s="19"/>
      <c r="AE82" s="19"/>
      <c r="AF82" s="19"/>
      <c r="AG82" s="19"/>
      <c r="AH82" s="19"/>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6:106" s="6" customFormat="1" ht="16" customHeight="1" x14ac:dyDescent="0.3">
      <c r="H83" s="85" t="s">
        <v>322</v>
      </c>
      <c r="I83" s="84">
        <f t="shared" si="8"/>
        <v>16451.75862368532</v>
      </c>
      <c r="J83" s="84">
        <f t="shared" si="9"/>
        <v>35450.099323630144</v>
      </c>
      <c r="K83" s="84">
        <f t="shared" si="11"/>
        <v>61405.831641560158</v>
      </c>
      <c r="L83" s="84">
        <f t="shared" si="11"/>
        <v>96865.537653734849</v>
      </c>
      <c r="M83" s="84">
        <f t="shared" si="11"/>
        <v>141829.21736015423</v>
      </c>
      <c r="N83" s="84">
        <f t="shared" si="11"/>
        <v>193750.28868455882</v>
      </c>
      <c r="O83" s="84">
        <f t="shared" si="11"/>
        <v>248217.94208522286</v>
      </c>
      <c r="P83" s="84">
        <f t="shared" si="11"/>
        <v>300139.01340962743</v>
      </c>
      <c r="Q83" s="84">
        <f t="shared" si="11"/>
        <v>345102.69311604684</v>
      </c>
      <c r="R83" s="84">
        <f t="shared" si="11"/>
        <v>380562.39912822156</v>
      </c>
      <c r="S83" s="84">
        <f t="shared" si="11"/>
        <v>406518.13144615159</v>
      </c>
      <c r="T83" s="84">
        <f t="shared" si="11"/>
        <v>425516.47214609641</v>
      </c>
      <c r="U83" s="3"/>
      <c r="V83" s="19"/>
      <c r="W83" s="19"/>
      <c r="X83" s="19"/>
      <c r="Y83" s="19"/>
      <c r="Z83" s="19"/>
      <c r="AA83" s="19"/>
      <c r="AB83" s="19"/>
      <c r="AC83" s="19"/>
      <c r="AD83" s="19"/>
      <c r="AE83" s="19"/>
      <c r="AF83" s="19"/>
      <c r="AG83" s="19"/>
      <c r="AH83" s="19"/>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6:106" s="6" customFormat="1" ht="16" customHeight="1" x14ac:dyDescent="0.3">
      <c r="F84" s="78"/>
      <c r="G84" s="78"/>
      <c r="H84" s="78" t="s">
        <v>319</v>
      </c>
      <c r="I84" s="115">
        <f t="shared" si="8"/>
        <v>10683.406739652604</v>
      </c>
      <c r="J84" s="3">
        <f t="shared" si="9"/>
        <v>21744.084638228825</v>
      </c>
      <c r="K84" s="3">
        <f t="shared" si="10"/>
        <v>33835.486511214767</v>
      </c>
      <c r="L84" s="3">
        <f t="shared" si="10"/>
        <v>47334.883517534035</v>
      </c>
      <c r="M84" s="3">
        <f t="shared" si="10"/>
        <v>62242.275657186634</v>
      </c>
      <c r="N84" s="3">
        <f t="shared" si="10"/>
        <v>78180.391771248949</v>
      </c>
      <c r="O84" s="3">
        <f t="shared" si="10"/>
        <v>94495.779044234892</v>
      </c>
      <c r="P84" s="3">
        <f t="shared" si="10"/>
        <v>110433.89515829721</v>
      </c>
      <c r="Q84" s="3">
        <f t="shared" si="10"/>
        <v>125341.28729794981</v>
      </c>
      <c r="R84" s="3">
        <f t="shared" si="10"/>
        <v>138840.68430426909</v>
      </c>
      <c r="S84" s="3">
        <f t="shared" si="10"/>
        <v>150932.08617725503</v>
      </c>
      <c r="T84" s="3">
        <f t="shared" si="10"/>
        <v>161992.76407583125</v>
      </c>
      <c r="U84" s="25">
        <f>T84</f>
        <v>161992.76407583125</v>
      </c>
      <c r="V84" s="19"/>
      <c r="W84" s="19"/>
      <c r="X84" s="19"/>
      <c r="Y84" s="19"/>
      <c r="Z84" s="19"/>
      <c r="AA84" s="19"/>
      <c r="AB84" s="19"/>
      <c r="AC84" s="19"/>
      <c r="AD84" s="19"/>
      <c r="AE84" s="19"/>
      <c r="AF84" s="19"/>
      <c r="AG84" s="19"/>
      <c r="AH84" s="19"/>
    </row>
    <row r="85" spans="6:106" s="6" customFormat="1" ht="16" customHeight="1" x14ac:dyDescent="0.3">
      <c r="G85" s="28"/>
      <c r="H85" s="85" t="s">
        <v>321</v>
      </c>
      <c r="I85" s="84">
        <f t="shared" si="8"/>
        <v>8012.5550547394532</v>
      </c>
      <c r="J85" s="84">
        <f t="shared" si="9"/>
        <v>16308.063478671618</v>
      </c>
      <c r="K85" s="84">
        <f t="shared" si="11"/>
        <v>25376.614883411072</v>
      </c>
      <c r="L85" s="84">
        <f t="shared" si="11"/>
        <v>35501.162638150527</v>
      </c>
      <c r="M85" s="84">
        <f t="shared" si="11"/>
        <v>46681.706742889975</v>
      </c>
      <c r="N85" s="84">
        <f t="shared" si="11"/>
        <v>58635.293828436712</v>
      </c>
      <c r="O85" s="84">
        <f t="shared" si="11"/>
        <v>70871.834283176169</v>
      </c>
      <c r="P85" s="84">
        <f t="shared" si="11"/>
        <v>82825.421368722906</v>
      </c>
      <c r="Q85" s="84">
        <f t="shared" si="11"/>
        <v>94005.965473462362</v>
      </c>
      <c r="R85" s="84">
        <f t="shared" si="11"/>
        <v>104130.51322820182</v>
      </c>
      <c r="S85" s="84">
        <f t="shared" si="11"/>
        <v>113199.06463294127</v>
      </c>
      <c r="T85" s="84">
        <f t="shared" si="11"/>
        <v>121494.57305687343</v>
      </c>
      <c r="U85" s="3"/>
      <c r="V85" s="19"/>
      <c r="W85" s="19"/>
      <c r="X85" s="19"/>
      <c r="Y85" s="19"/>
      <c r="Z85" s="19"/>
      <c r="AA85" s="19"/>
      <c r="AB85" s="19"/>
      <c r="AC85" s="19"/>
      <c r="AD85" s="19"/>
      <c r="AE85" s="19"/>
      <c r="AF85" s="19"/>
      <c r="AG85" s="19"/>
      <c r="AH85" s="19"/>
      <c r="BA85" s="16"/>
    </row>
    <row r="86" spans="6:106" s="6" customFormat="1" ht="16" customHeight="1" x14ac:dyDescent="0.3">
      <c r="F86" s="71"/>
      <c r="G86" s="71"/>
      <c r="H86" s="71" t="s">
        <v>46</v>
      </c>
      <c r="I86" s="3">
        <f t="shared" si="8"/>
        <v>20807.897165419476</v>
      </c>
      <c r="J86" s="3">
        <f t="shared" si="9"/>
        <v>44022.429699760127</v>
      </c>
      <c r="K86" s="3">
        <f t="shared" si="10"/>
        <v>73812.012337285676</v>
      </c>
      <c r="L86" s="3">
        <f t="shared" si="10"/>
        <v>112583.2804469173</v>
      </c>
      <c r="M86" s="3">
        <f t="shared" si="10"/>
        <v>160336.23402865499</v>
      </c>
      <c r="N86" s="3">
        <f t="shared" si="10"/>
        <v>214664.23771357758</v>
      </c>
      <c r="O86" s="3">
        <f t="shared" si="10"/>
        <v>271398.87676742132</v>
      </c>
      <c r="P86" s="3">
        <f t="shared" si="10"/>
        <v>325726.8804523439</v>
      </c>
      <c r="Q86" s="3">
        <f t="shared" si="10"/>
        <v>373479.83403408161</v>
      </c>
      <c r="R86" s="3">
        <f t="shared" si="10"/>
        <v>412251.10214371321</v>
      </c>
      <c r="S86" s="3">
        <f t="shared" si="10"/>
        <v>442040.68478123879</v>
      </c>
      <c r="T86" s="3">
        <f t="shared" si="10"/>
        <v>465255.21731557942</v>
      </c>
      <c r="U86" s="25">
        <f>T86</f>
        <v>465255.21731557942</v>
      </c>
      <c r="V86" s="19"/>
      <c r="W86" s="19"/>
      <c r="X86" s="19"/>
      <c r="Y86" s="19"/>
      <c r="Z86" s="19"/>
      <c r="AA86" s="19"/>
      <c r="AB86" s="19"/>
      <c r="AC86" s="19"/>
      <c r="AD86" s="19"/>
      <c r="AE86" s="19"/>
      <c r="AF86" s="19"/>
      <c r="AG86" s="19"/>
      <c r="AH86" s="19"/>
      <c r="BN86" s="21"/>
      <c r="BP86" s="21"/>
    </row>
    <row r="87" spans="6:106" s="6" customFormat="1" ht="16" customHeight="1" x14ac:dyDescent="0.3">
      <c r="G87" s="31"/>
      <c r="H87" s="31"/>
      <c r="I87" s="84">
        <f>I43</f>
        <v>20807.897165419476</v>
      </c>
      <c r="J87" s="84">
        <f t="shared" si="9"/>
        <v>38218.796566174962</v>
      </c>
      <c r="K87" s="84">
        <f t="shared" si="11"/>
        <v>60560.983544319126</v>
      </c>
      <c r="L87" s="84">
        <f t="shared" si="11"/>
        <v>89639.434626542847</v>
      </c>
      <c r="M87" s="84">
        <f t="shared" si="11"/>
        <v>125454.14981284611</v>
      </c>
      <c r="N87" s="84">
        <f t="shared" si="11"/>
        <v>166200.15257653804</v>
      </c>
      <c r="O87" s="84">
        <f t="shared" si="11"/>
        <v>208751.13186692086</v>
      </c>
      <c r="P87" s="84">
        <f t="shared" si="11"/>
        <v>249497.1346306128</v>
      </c>
      <c r="Q87" s="84">
        <f t="shared" si="11"/>
        <v>285311.84981691604</v>
      </c>
      <c r="R87" s="84">
        <f t="shared" si="11"/>
        <v>314390.30089913978</v>
      </c>
      <c r="S87" s="84">
        <f t="shared" si="11"/>
        <v>336732.48787728394</v>
      </c>
      <c r="T87" s="84">
        <f t="shared" si="11"/>
        <v>354143.38727803942</v>
      </c>
      <c r="U87" s="3"/>
      <c r="V87" s="19"/>
      <c r="W87" s="19"/>
      <c r="X87" s="19"/>
      <c r="Y87" s="19"/>
      <c r="Z87" s="19"/>
      <c r="AA87" s="19"/>
      <c r="AB87" s="19"/>
      <c r="AC87" s="19"/>
      <c r="AD87" s="19"/>
      <c r="AE87" s="19"/>
      <c r="AF87" s="19"/>
      <c r="AG87" s="19"/>
      <c r="AH87" s="19"/>
      <c r="AI87" s="2"/>
      <c r="AJ87" s="20"/>
      <c r="AK87" s="2"/>
      <c r="AL87" s="2"/>
      <c r="AM87" s="2"/>
      <c r="AN87" s="2"/>
      <c r="AO87" s="2"/>
      <c r="AP87" s="2"/>
      <c r="AQ87" s="2"/>
      <c r="AR87" s="2"/>
      <c r="AS87" s="2"/>
      <c r="AT87" s="2"/>
      <c r="AU87" s="2"/>
      <c r="AV87" s="2"/>
      <c r="AW87" s="2"/>
      <c r="AX87" s="20"/>
      <c r="AY87" s="2"/>
      <c r="AZ87" s="2"/>
      <c r="BA87" s="2"/>
      <c r="BB87" s="2"/>
      <c r="BC87" s="2"/>
      <c r="BD87" s="2"/>
      <c r="BE87" s="2"/>
      <c r="BF87" s="2"/>
      <c r="BG87" s="2"/>
      <c r="BH87" s="2"/>
      <c r="BI87" s="2"/>
      <c r="BJ87" s="2"/>
      <c r="BK87" s="2"/>
      <c r="BL87" s="2"/>
      <c r="BM87" s="2"/>
      <c r="BN87" s="2"/>
      <c r="BO87" s="2"/>
    </row>
    <row r="88" spans="6:106" s="6" customFormat="1" ht="16" customHeight="1" x14ac:dyDescent="0.3">
      <c r="F88" s="72"/>
      <c r="G88" s="72"/>
      <c r="H88" s="72" t="s">
        <v>142</v>
      </c>
      <c r="I88" s="3">
        <f>I45</f>
        <v>0</v>
      </c>
      <c r="J88" s="3">
        <f t="shared" si="9"/>
        <v>0</v>
      </c>
      <c r="K88" s="3">
        <f t="shared" si="10"/>
        <v>0</v>
      </c>
      <c r="L88" s="3">
        <f t="shared" si="10"/>
        <v>0</v>
      </c>
      <c r="M88" s="3">
        <f t="shared" si="10"/>
        <v>0</v>
      </c>
      <c r="N88" s="3">
        <f t="shared" si="10"/>
        <v>0</v>
      </c>
      <c r="O88" s="3">
        <f t="shared" si="10"/>
        <v>0</v>
      </c>
      <c r="P88" s="3">
        <f t="shared" si="10"/>
        <v>0</v>
      </c>
      <c r="Q88" s="3">
        <f t="shared" si="10"/>
        <v>0</v>
      </c>
      <c r="R88" s="3">
        <f t="shared" si="10"/>
        <v>0</v>
      </c>
      <c r="S88" s="3">
        <f t="shared" si="10"/>
        <v>0</v>
      </c>
      <c r="T88" s="3">
        <f t="shared" si="10"/>
        <v>0</v>
      </c>
      <c r="U88" s="25">
        <f>T88</f>
        <v>0</v>
      </c>
      <c r="V88" s="19"/>
      <c r="W88" s="19"/>
      <c r="X88" s="19"/>
      <c r="Y88" s="19"/>
      <c r="Z88" s="19"/>
      <c r="AA88" s="19"/>
      <c r="AB88" s="19"/>
      <c r="AC88" s="19"/>
      <c r="AD88" s="19"/>
      <c r="AE88" s="19"/>
      <c r="AF88" s="19"/>
      <c r="AG88" s="19"/>
      <c r="AH88" s="19"/>
      <c r="AI88" s="4"/>
      <c r="AK88" s="4"/>
      <c r="AL88" s="4"/>
      <c r="AM88" s="4"/>
      <c r="AN88" s="4"/>
      <c r="AO88" s="4"/>
      <c r="AP88" s="4"/>
      <c r="AQ88" s="4"/>
      <c r="AR88" s="4"/>
      <c r="AS88" s="4"/>
      <c r="AT88" s="4"/>
      <c r="AU88" s="4"/>
      <c r="AV88" s="4"/>
      <c r="AW88" s="4"/>
      <c r="AY88" s="4"/>
      <c r="AZ88" s="29"/>
      <c r="BA88" s="29"/>
      <c r="BB88" s="29"/>
      <c r="BC88" s="29"/>
      <c r="BD88" s="29"/>
      <c r="BE88" s="29"/>
      <c r="BF88" s="29"/>
      <c r="BG88" s="29"/>
      <c r="BH88" s="29"/>
      <c r="BI88" s="29"/>
      <c r="BJ88" s="29"/>
      <c r="BK88" s="29"/>
      <c r="BL88" s="4"/>
      <c r="BM88" s="4"/>
      <c r="BN88" s="4"/>
      <c r="BO88" s="4"/>
    </row>
    <row r="89" spans="6:106" s="6" customFormat="1" ht="16" customHeight="1" x14ac:dyDescent="0.3">
      <c r="I89" s="84">
        <f>I46</f>
        <v>0</v>
      </c>
      <c r="J89" s="84">
        <f t="shared" si="9"/>
        <v>0</v>
      </c>
      <c r="K89" s="84">
        <f t="shared" si="11"/>
        <v>0</v>
      </c>
      <c r="L89" s="84">
        <f t="shared" si="11"/>
        <v>0</v>
      </c>
      <c r="M89" s="84">
        <f t="shared" si="11"/>
        <v>0</v>
      </c>
      <c r="N89" s="84">
        <f t="shared" si="11"/>
        <v>0</v>
      </c>
      <c r="O89" s="84">
        <f t="shared" si="11"/>
        <v>0</v>
      </c>
      <c r="P89" s="84">
        <f t="shared" si="11"/>
        <v>0</v>
      </c>
      <c r="Q89" s="84">
        <f t="shared" si="11"/>
        <v>0</v>
      </c>
      <c r="R89" s="84">
        <f t="shared" si="11"/>
        <v>0</v>
      </c>
      <c r="S89" s="84">
        <f t="shared" si="11"/>
        <v>0</v>
      </c>
      <c r="T89" s="84">
        <f t="shared" si="11"/>
        <v>0</v>
      </c>
      <c r="U89" s="19"/>
      <c r="V89" s="19"/>
      <c r="W89" s="19"/>
      <c r="X89" s="19"/>
      <c r="Y89" s="19"/>
      <c r="Z89" s="19"/>
      <c r="AA89" s="19"/>
      <c r="AB89" s="19"/>
      <c r="AC89" s="19"/>
      <c r="AD89" s="19"/>
      <c r="AE89" s="19"/>
      <c r="AF89" s="19"/>
      <c r="AG89" s="19"/>
      <c r="AH89" s="19"/>
      <c r="AI89" s="3"/>
      <c r="AJ89" s="5"/>
      <c r="AK89" s="14"/>
      <c r="AL89" s="14"/>
      <c r="AM89" s="14"/>
      <c r="AN89" s="14"/>
      <c r="AO89" s="14"/>
      <c r="AP89" s="14"/>
      <c r="AQ89" s="14"/>
      <c r="AR89" s="14"/>
      <c r="AS89" s="14"/>
      <c r="AT89" s="14"/>
      <c r="AU89" s="14"/>
      <c r="AV89" s="14"/>
      <c r="AW89" s="14"/>
      <c r="AX89" s="14"/>
      <c r="AY89" s="5"/>
      <c r="AZ89" s="5"/>
      <c r="BA89" s="5"/>
      <c r="BB89" s="5"/>
      <c r="BC89" s="5"/>
      <c r="BD89" s="5"/>
      <c r="BE89" s="5"/>
      <c r="BF89" s="5"/>
      <c r="BG89" s="5"/>
      <c r="BH89" s="5"/>
      <c r="BI89" s="5"/>
      <c r="BJ89" s="5"/>
      <c r="BK89" s="5"/>
      <c r="BL89" s="5"/>
      <c r="BM89" s="5"/>
      <c r="BN89" s="5"/>
      <c r="BO89" s="5"/>
    </row>
    <row r="90" spans="6:106"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6"/>
      <c r="AX90" s="21"/>
    </row>
    <row r="91" spans="6:106"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4"/>
      <c r="AL91" s="14"/>
      <c r="AM91" s="14"/>
      <c r="AN91" s="14"/>
      <c r="AO91" s="14"/>
      <c r="AP91" s="14"/>
      <c r="AQ91" s="14"/>
      <c r="AR91" s="14"/>
      <c r="AS91" s="14"/>
      <c r="AT91" s="14"/>
      <c r="AU91" s="14"/>
      <c r="AV91" s="14"/>
      <c r="AW91" s="16"/>
      <c r="AX91" s="21"/>
    </row>
    <row r="92" spans="6:106"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6:106"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6:106"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6:106"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6:106" s="6" customFormat="1" ht="16" customHeight="1" x14ac:dyDescent="0.3">
      <c r="L96" s="19"/>
      <c r="M96" s="19"/>
      <c r="N96" s="19"/>
      <c r="O96" s="19"/>
      <c r="P96" s="19"/>
      <c r="Q96" s="19"/>
      <c r="R96" s="19"/>
      <c r="S96" s="19"/>
      <c r="T96" s="19"/>
      <c r="U96" s="19"/>
      <c r="V96" s="19"/>
      <c r="W96" s="19"/>
      <c r="X96" s="19"/>
      <c r="Y96" s="19"/>
      <c r="Z96" s="19"/>
      <c r="AA96" s="19"/>
      <c r="AB96" s="19"/>
      <c r="AC96" s="19"/>
      <c r="AD96" s="19"/>
      <c r="AE96" s="19"/>
      <c r="AF96" s="19"/>
      <c r="AG96" s="19"/>
      <c r="AH96" s="19"/>
      <c r="AK96" s="16"/>
      <c r="AL96" s="16"/>
      <c r="AM96" s="16"/>
      <c r="AN96" s="16"/>
      <c r="AO96" s="16"/>
      <c r="AP96" s="16"/>
      <c r="AQ96" s="16"/>
      <c r="AR96" s="16"/>
      <c r="AS96" s="16"/>
      <c r="AT96" s="16"/>
      <c r="AU96" s="16"/>
      <c r="AV96" s="16"/>
      <c r="AW96" s="17"/>
      <c r="AX96" s="21"/>
      <c r="DB96" s="6" t="s">
        <v>111</v>
      </c>
    </row>
    <row r="97" spans="1:107" s="6" customFormat="1" ht="16" customHeight="1" x14ac:dyDescent="0.3">
      <c r="L97" s="19"/>
      <c r="M97" s="19"/>
      <c r="N97" s="19"/>
      <c r="O97" s="19"/>
      <c r="P97" s="19"/>
      <c r="Q97" s="19"/>
      <c r="R97" s="19"/>
      <c r="S97" s="19"/>
      <c r="T97" s="19"/>
      <c r="U97" s="19"/>
      <c r="V97" s="19"/>
      <c r="W97" s="19"/>
      <c r="X97" s="19"/>
      <c r="Y97" s="19"/>
      <c r="Z97" s="19"/>
      <c r="AA97" s="19"/>
      <c r="AB97" s="19"/>
      <c r="AC97" s="19"/>
      <c r="AD97" s="19"/>
      <c r="AE97" s="19"/>
      <c r="AF97" s="19"/>
      <c r="AG97" s="19"/>
      <c r="AH97" s="19"/>
      <c r="AK97" s="16"/>
      <c r="AL97" s="16"/>
      <c r="AM97" s="16"/>
      <c r="AN97" s="16"/>
      <c r="AO97" s="16"/>
      <c r="AP97" s="16"/>
      <c r="AQ97" s="16"/>
      <c r="AR97" s="16"/>
      <c r="AS97" s="16"/>
      <c r="AT97" s="16"/>
      <c r="AU97" s="16"/>
      <c r="AV97" s="16"/>
      <c r="AW97" s="17"/>
      <c r="AX97" s="21"/>
      <c r="DC97" s="6" t="s">
        <v>112</v>
      </c>
    </row>
    <row r="98" spans="1:107" s="6" customFormat="1" ht="16" customHeight="1" x14ac:dyDescent="0.3">
      <c r="L98" s="19"/>
      <c r="M98" s="19"/>
      <c r="N98" s="19"/>
      <c r="O98" s="19"/>
      <c r="P98" s="19"/>
      <c r="Q98" s="19"/>
      <c r="R98" s="19"/>
      <c r="S98" s="19"/>
      <c r="T98" s="19"/>
      <c r="U98" s="19"/>
      <c r="V98" s="19"/>
      <c r="W98" s="19"/>
      <c r="X98" s="19"/>
      <c r="Y98" s="19"/>
      <c r="Z98" s="19"/>
      <c r="AA98" s="19"/>
      <c r="AB98" s="19"/>
      <c r="AC98" s="19"/>
      <c r="AD98" s="19"/>
      <c r="AE98" s="19"/>
      <c r="AF98" s="19"/>
      <c r="AG98" s="19"/>
      <c r="AH98" s="19"/>
      <c r="AK98" s="16"/>
      <c r="AL98" s="16"/>
      <c r="AM98" s="16"/>
      <c r="AN98" s="16"/>
      <c r="AO98" s="16"/>
      <c r="AP98" s="16"/>
      <c r="AQ98" s="16"/>
      <c r="AR98" s="16"/>
      <c r="AS98" s="16"/>
      <c r="AT98" s="16"/>
      <c r="AU98" s="16"/>
      <c r="AV98" s="16"/>
      <c r="AW98" s="17"/>
      <c r="AX98" s="21"/>
    </row>
    <row r="99" spans="1:107" s="6" customFormat="1" ht="16" customHeight="1" x14ac:dyDescent="0.3">
      <c r="L99" s="19"/>
      <c r="M99" s="19"/>
      <c r="N99" s="19"/>
      <c r="O99" s="19"/>
      <c r="P99" s="19"/>
      <c r="Q99" s="19"/>
      <c r="R99" s="19"/>
      <c r="S99" s="19"/>
      <c r="T99" s="19"/>
      <c r="U99" s="19"/>
      <c r="V99" s="19"/>
      <c r="W99" s="19"/>
      <c r="X99" s="19"/>
      <c r="Y99" s="19"/>
      <c r="Z99" s="19"/>
      <c r="AA99" s="19"/>
      <c r="AB99" s="19"/>
      <c r="AC99" s="19"/>
      <c r="AD99" s="19"/>
      <c r="AE99" s="19"/>
      <c r="AF99" s="19"/>
      <c r="AG99" s="19"/>
      <c r="AH99" s="19"/>
      <c r="AK99" s="16"/>
      <c r="AL99" s="16"/>
      <c r="AM99" s="16"/>
      <c r="AN99" s="16"/>
      <c r="AO99" s="16"/>
      <c r="AP99" s="16"/>
      <c r="AQ99" s="16"/>
      <c r="AR99" s="16"/>
      <c r="AS99" s="16"/>
      <c r="AT99" s="16"/>
      <c r="AU99" s="16"/>
      <c r="AV99" s="16"/>
      <c r="AW99" s="17"/>
      <c r="AX99" s="21"/>
    </row>
    <row r="100" spans="1:107" s="6" customFormat="1" ht="16" customHeight="1" x14ac:dyDescent="0.3">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K100" s="16"/>
      <c r="AL100" s="16"/>
      <c r="AM100" s="16"/>
      <c r="AN100" s="16"/>
      <c r="AO100" s="16"/>
      <c r="AP100" s="16"/>
      <c r="AQ100" s="16"/>
      <c r="AR100" s="16"/>
      <c r="AS100" s="16"/>
      <c r="AT100" s="16"/>
      <c r="AU100" s="16"/>
      <c r="AV100" s="16"/>
      <c r="AW100" s="17"/>
      <c r="AX100" s="21"/>
    </row>
    <row r="101" spans="1:107" s="6" customFormat="1" ht="16" customHeight="1" x14ac:dyDescent="0.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K101" s="16"/>
      <c r="AL101" s="16"/>
      <c r="AM101" s="16"/>
      <c r="AN101" s="16"/>
      <c r="AO101" s="16"/>
      <c r="AP101" s="16"/>
      <c r="AQ101" s="16"/>
      <c r="AR101" s="16"/>
      <c r="AS101" s="16"/>
      <c r="AT101" s="16"/>
      <c r="AU101" s="16"/>
      <c r="AV101" s="16"/>
      <c r="AW101" s="17"/>
      <c r="AX101" s="21"/>
    </row>
    <row r="102" spans="1:107" s="6" customFormat="1" ht="16" customHeight="1" x14ac:dyDescent="0.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K102" s="16"/>
      <c r="AL102" s="16"/>
      <c r="AM102" s="16"/>
      <c r="AN102" s="16"/>
      <c r="AO102" s="16"/>
      <c r="AP102" s="16"/>
      <c r="AQ102" s="16"/>
      <c r="AR102" s="16"/>
      <c r="AS102" s="16"/>
      <c r="AT102" s="16"/>
      <c r="AU102" s="16"/>
      <c r="AV102" s="16"/>
      <c r="AW102" s="17"/>
      <c r="AX102" s="21"/>
    </row>
    <row r="103" spans="1:107" s="6" customFormat="1" ht="16" customHeight="1" x14ac:dyDescent="0.3">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K103" s="16"/>
      <c r="AL103" s="16"/>
      <c r="AM103" s="16"/>
      <c r="AN103" s="16"/>
      <c r="AO103" s="16"/>
      <c r="AP103" s="16"/>
      <c r="AQ103" s="16"/>
      <c r="AR103" s="16"/>
      <c r="AS103" s="16"/>
      <c r="AT103" s="16"/>
      <c r="AU103" s="16"/>
      <c r="AV103" s="16"/>
      <c r="AW103" s="17"/>
      <c r="AX103" s="21"/>
    </row>
    <row r="104" spans="1:107" s="6" customFormat="1" ht="16" customHeight="1" x14ac:dyDescent="0.3">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K104" s="16"/>
      <c r="AL104" s="16"/>
      <c r="AM104" s="16"/>
      <c r="AN104" s="16"/>
      <c r="AO104" s="16"/>
      <c r="AP104" s="16"/>
      <c r="AQ104" s="16"/>
      <c r="AR104" s="16"/>
      <c r="AS104" s="16"/>
      <c r="AT104" s="16"/>
      <c r="AU104" s="16"/>
      <c r="AV104" s="16"/>
      <c r="AW104" s="17"/>
      <c r="AX104" s="21"/>
    </row>
    <row r="105" spans="1:107" s="6" customFormat="1" ht="16" customHeight="1" x14ac:dyDescent="0.3">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K105" s="16"/>
      <c r="AL105" s="16"/>
      <c r="AM105" s="16"/>
      <c r="AN105" s="16"/>
      <c r="AO105" s="16"/>
      <c r="AP105" s="16"/>
      <c r="AQ105" s="16"/>
      <c r="AR105" s="16"/>
      <c r="AS105" s="16"/>
      <c r="AT105" s="16"/>
      <c r="AU105" s="16"/>
      <c r="AV105" s="16"/>
      <c r="AW105" s="17"/>
      <c r="AX105" s="21"/>
    </row>
    <row r="106" spans="1:107" s="6" customFormat="1" ht="16" customHeight="1" x14ac:dyDescent="0.3">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K106" s="16"/>
      <c r="AL106" s="16"/>
      <c r="AM106" s="16"/>
      <c r="AN106" s="16"/>
      <c r="AO106" s="16"/>
      <c r="AP106" s="16"/>
      <c r="AQ106" s="16"/>
      <c r="AR106" s="16"/>
      <c r="AS106" s="16"/>
      <c r="AT106" s="16"/>
      <c r="AU106" s="16"/>
      <c r="AV106" s="16"/>
      <c r="AW106" s="17"/>
      <c r="AX106" s="21"/>
    </row>
    <row r="107" spans="1:107" ht="16" customHeight="1" x14ac:dyDescent="0.35">
      <c r="A107" s="6"/>
      <c r="B107" s="6"/>
      <c r="C107" s="6"/>
      <c r="D107" s="6"/>
      <c r="E107" s="6"/>
      <c r="F107" s="6"/>
      <c r="G107" s="6"/>
      <c r="H107" s="6"/>
      <c r="I107" s="6"/>
      <c r="J107" s="6"/>
      <c r="K107" s="6"/>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7" ht="16" customHeight="1" x14ac:dyDescent="0.35">
      <c r="A108" s="6"/>
      <c r="B108" s="6"/>
      <c r="C108" s="6"/>
      <c r="D108" s="6"/>
      <c r="E108" s="6"/>
      <c r="F108" s="6"/>
      <c r="G108" s="6"/>
      <c r="H108" s="6"/>
      <c r="I108" s="6"/>
      <c r="J108" s="6"/>
      <c r="K108" s="6"/>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7" ht="16" customHeight="1" x14ac:dyDescent="0.35">
      <c r="A109" s="6"/>
      <c r="B109" s="6"/>
      <c r="C109" s="6"/>
      <c r="D109" s="6"/>
      <c r="E109" s="6"/>
      <c r="F109" s="6"/>
      <c r="G109" s="6"/>
      <c r="H109" s="6"/>
      <c r="I109" s="6"/>
      <c r="J109" s="6"/>
      <c r="K109" s="6"/>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c r="BO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row>
    <row r="110" spans="1:107" ht="15.5" x14ac:dyDescent="0.35">
      <c r="A110" s="6"/>
      <c r="B110" s="6"/>
      <c r="C110" s="6"/>
      <c r="D110" s="6"/>
      <c r="E110" s="6"/>
      <c r="F110" s="6"/>
      <c r="G110" s="6"/>
      <c r="H110" s="6"/>
      <c r="I110" s="6"/>
      <c r="J110" s="6"/>
      <c r="K110" s="6"/>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6"/>
      <c r="AJ110" s="6"/>
      <c r="AK110" s="16"/>
      <c r="AL110" s="16"/>
      <c r="AM110" s="16"/>
      <c r="AN110" s="16"/>
      <c r="AO110" s="16"/>
      <c r="AP110" s="16"/>
      <c r="AQ110" s="16"/>
      <c r="AR110" s="16"/>
      <c r="AS110" s="16"/>
      <c r="AT110" s="16"/>
      <c r="AU110" s="16"/>
      <c r="AV110" s="16"/>
      <c r="AW110" s="17"/>
      <c r="AX110" s="21"/>
      <c r="AY110" s="6"/>
      <c r="BM110"/>
      <c r="BN110"/>
      <c r="BQ110"/>
      <c r="BR110"/>
      <c r="BS110"/>
      <c r="BT110"/>
      <c r="BU110"/>
      <c r="BV110"/>
      <c r="BW110"/>
      <c r="BX110"/>
      <c r="BY110"/>
      <c r="BZ110"/>
      <c r="CA110"/>
      <c r="CB110"/>
      <c r="CC110"/>
    </row>
    <row r="111" spans="1:107"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BM111"/>
      <c r="BN111"/>
      <c r="BQ111"/>
      <c r="BR111"/>
      <c r="BS111"/>
      <c r="BT111"/>
      <c r="BU111"/>
      <c r="BV111"/>
      <c r="BW111"/>
      <c r="BX111"/>
      <c r="BY111"/>
      <c r="BZ111"/>
      <c r="CA111"/>
      <c r="CB111"/>
      <c r="CC111"/>
    </row>
    <row r="112" spans="1:107"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s="6"/>
      <c r="BA112" s="6"/>
      <c r="BB112" s="6"/>
      <c r="BC112" s="6"/>
      <c r="BD112" s="6"/>
      <c r="BE112" s="6"/>
      <c r="BF112" s="6"/>
      <c r="BG112" s="6"/>
      <c r="BH112" s="6"/>
      <c r="BI112" s="6"/>
      <c r="BM112"/>
      <c r="BN112"/>
      <c r="BQ112"/>
      <c r="BR112"/>
      <c r="BS112"/>
      <c r="BT112"/>
      <c r="BU112"/>
      <c r="BV112"/>
      <c r="BW112"/>
      <c r="BX112"/>
      <c r="BY112"/>
      <c r="BZ112"/>
      <c r="CA112"/>
      <c r="CB112"/>
      <c r="CC112"/>
    </row>
    <row r="113" spans="2:81"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BM113"/>
      <c r="BN113"/>
      <c r="BQ113"/>
      <c r="BR113"/>
      <c r="BS113"/>
      <c r="BT113"/>
      <c r="BU113"/>
      <c r="BV113"/>
      <c r="BW113"/>
      <c r="BX113"/>
      <c r="BY113"/>
      <c r="BZ113"/>
      <c r="CA113"/>
      <c r="CB113"/>
      <c r="CC113"/>
    </row>
    <row r="114" spans="2:81"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BM114"/>
      <c r="BN114"/>
      <c r="BQ114"/>
      <c r="BR114"/>
      <c r="BS114"/>
      <c r="BT114"/>
      <c r="BU114"/>
      <c r="BV114"/>
      <c r="BW114"/>
      <c r="BX114"/>
      <c r="BY114"/>
      <c r="BZ114"/>
      <c r="CA114"/>
      <c r="CB114"/>
      <c r="CC114"/>
    </row>
    <row r="115" spans="2:81"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21"/>
      <c r="AY115" s="6"/>
      <c r="AZ115"/>
      <c r="BA115"/>
      <c r="BB115"/>
      <c r="BC115"/>
      <c r="BD115"/>
      <c r="BE115"/>
      <c r="BF115"/>
      <c r="BG115"/>
      <c r="BH115"/>
      <c r="BI115"/>
      <c r="BJ115"/>
      <c r="BM115"/>
      <c r="BN115"/>
    </row>
    <row r="116" spans="2:81"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21"/>
      <c r="AY116" s="6"/>
      <c r="AZ116"/>
      <c r="BA116"/>
      <c r="BB116"/>
      <c r="BC116"/>
      <c r="BD116"/>
      <c r="BE116"/>
      <c r="BF116"/>
      <c r="BG116"/>
      <c r="BH116"/>
      <c r="BI116"/>
      <c r="BJ116"/>
      <c r="BM116"/>
      <c r="BN116"/>
    </row>
    <row r="117" spans="2:81" ht="15.5" x14ac:dyDescent="0.35">
      <c r="B117" s="6"/>
      <c r="C117" s="6"/>
      <c r="D117" s="6"/>
      <c r="E117" s="6"/>
      <c r="F117" s="6"/>
      <c r="G117" s="6"/>
      <c r="H117" s="6"/>
      <c r="I117" s="6"/>
      <c r="J117" s="6"/>
      <c r="K117" s="6"/>
      <c r="AI117" s="6"/>
      <c r="AJ117" s="6"/>
      <c r="AK117" s="16"/>
      <c r="AL117" s="16"/>
      <c r="AM117" s="16"/>
      <c r="AN117" s="16"/>
      <c r="AO117" s="16"/>
      <c r="AP117" s="16"/>
      <c r="AQ117" s="16"/>
      <c r="AR117" s="16"/>
      <c r="AS117" s="16"/>
      <c r="AT117" s="16"/>
      <c r="AU117" s="16"/>
      <c r="AV117" s="16"/>
      <c r="AW117" s="17"/>
      <c r="AX117" s="21"/>
      <c r="AY117" s="6"/>
      <c r="AZ117"/>
      <c r="BA117"/>
      <c r="BB117"/>
      <c r="BC117"/>
      <c r="BD117"/>
      <c r="BE117"/>
      <c r="BF117"/>
      <c r="BG117"/>
      <c r="BH117"/>
      <c r="BI117"/>
      <c r="BJ117"/>
      <c r="BM117"/>
      <c r="BN117"/>
    </row>
    <row r="118" spans="2:81" ht="15.5" x14ac:dyDescent="0.35">
      <c r="B118" s="6"/>
      <c r="C118" s="6"/>
      <c r="D118" s="6"/>
      <c r="E118" s="6"/>
      <c r="F118" s="6"/>
      <c r="G118" s="6"/>
      <c r="H118" s="6"/>
      <c r="I118" s="6"/>
      <c r="J118" s="6"/>
      <c r="K118" s="6"/>
      <c r="AI118" s="6"/>
      <c r="AJ118" s="6"/>
      <c r="AK118" s="16"/>
      <c r="AL118" s="16"/>
      <c r="AM118" s="16"/>
      <c r="AN118" s="16"/>
      <c r="AO118" s="16"/>
      <c r="AP118" s="16"/>
      <c r="AQ118" s="16"/>
      <c r="AR118" s="16"/>
      <c r="AS118" s="16"/>
      <c r="AT118" s="16"/>
      <c r="AU118" s="16"/>
      <c r="AV118" s="16"/>
      <c r="AW118" s="17"/>
      <c r="AX118" s="21"/>
      <c r="AY118" s="6"/>
      <c r="AZ118"/>
      <c r="BA118"/>
      <c r="BB118"/>
      <c r="BC118"/>
      <c r="BD118"/>
      <c r="BE118"/>
      <c r="BF118"/>
      <c r="BG118"/>
      <c r="BH118"/>
      <c r="BI118"/>
      <c r="BJ118"/>
      <c r="BM118"/>
      <c r="BN118"/>
    </row>
    <row r="119" spans="2:81" ht="15.5" x14ac:dyDescent="0.35">
      <c r="B119" s="6"/>
      <c r="C119" s="6"/>
      <c r="D119" s="6"/>
      <c r="E119" s="6"/>
      <c r="F119" s="6"/>
      <c r="G119" s="6"/>
      <c r="H119" s="6"/>
      <c r="I119" s="6"/>
      <c r="J119" s="6"/>
      <c r="K119" s="6"/>
      <c r="AI119" s="6"/>
      <c r="AJ119" s="6"/>
      <c r="AK119" s="16"/>
      <c r="AL119" s="16"/>
      <c r="AM119" s="16"/>
      <c r="AN119" s="16"/>
      <c r="AO119" s="16"/>
      <c r="AP119" s="16"/>
      <c r="AQ119" s="16"/>
      <c r="AR119" s="16"/>
      <c r="AS119" s="16"/>
      <c r="AT119" s="16"/>
      <c r="AU119" s="16"/>
      <c r="AV119" s="16"/>
      <c r="AW119" s="17"/>
      <c r="AX119" s="21"/>
      <c r="AY119" s="6"/>
      <c r="AZ119"/>
      <c r="BA119"/>
      <c r="BB119"/>
      <c r="BC119"/>
      <c r="BD119"/>
      <c r="BE119"/>
      <c r="BF119"/>
      <c r="BG119"/>
      <c r="BH119"/>
      <c r="BI119"/>
      <c r="BJ119"/>
      <c r="BM119"/>
      <c r="BN119"/>
    </row>
    <row r="120" spans="2:81"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21"/>
      <c r="AY120" s="6"/>
      <c r="AZ120"/>
      <c r="BA120"/>
      <c r="BB120"/>
      <c r="BC120"/>
      <c r="BD120"/>
      <c r="BE120"/>
      <c r="BF120"/>
      <c r="BG120"/>
      <c r="BH120"/>
      <c r="BI120"/>
      <c r="BJ120"/>
      <c r="BM120"/>
      <c r="BN120"/>
    </row>
    <row r="121" spans="2:81"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21"/>
      <c r="AY121" s="6"/>
      <c r="AZ121"/>
      <c r="BA121"/>
      <c r="BB121"/>
      <c r="BC121"/>
      <c r="BD121"/>
      <c r="BE121"/>
      <c r="BF121"/>
      <c r="BG121"/>
      <c r="BH121"/>
      <c r="BI121"/>
      <c r="BJ121"/>
      <c r="BM121"/>
      <c r="BN121"/>
    </row>
    <row r="122" spans="2:81"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21"/>
      <c r="AY122" s="6"/>
      <c r="AZ122"/>
      <c r="BA122"/>
      <c r="BB122"/>
      <c r="BC122"/>
      <c r="BD122"/>
      <c r="BE122"/>
      <c r="BF122"/>
      <c r="BG122"/>
      <c r="BH122"/>
      <c r="BI122"/>
      <c r="BJ122"/>
      <c r="BM122"/>
      <c r="BN122"/>
    </row>
    <row r="123" spans="2:81"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21"/>
      <c r="AY123" s="6"/>
      <c r="AZ123"/>
      <c r="BA123"/>
      <c r="BB123"/>
      <c r="BC123"/>
      <c r="BD123"/>
      <c r="BE123"/>
      <c r="BF123"/>
      <c r="BG123"/>
      <c r="BH123"/>
      <c r="BI123"/>
      <c r="BJ123"/>
      <c r="BM123"/>
      <c r="BN123"/>
    </row>
    <row r="124" spans="2:81" ht="15.5" x14ac:dyDescent="0.35">
      <c r="B124" s="6"/>
      <c r="C124" s="6"/>
      <c r="D124" s="6"/>
      <c r="E124" s="6"/>
      <c r="F124" s="6"/>
      <c r="G124" s="6"/>
      <c r="H124" s="6"/>
      <c r="I124" s="6"/>
      <c r="J124" s="6"/>
      <c r="K124" s="6"/>
      <c r="AI124" s="6"/>
      <c r="AJ124" s="6"/>
      <c r="AK124" s="16"/>
      <c r="AL124" s="16"/>
      <c r="AM124" s="16"/>
      <c r="AN124" s="16"/>
      <c r="AO124" s="16"/>
      <c r="AP124" s="16"/>
      <c r="AQ124" s="16"/>
      <c r="AR124" s="16"/>
      <c r="AS124" s="16"/>
      <c r="AT124" s="16"/>
      <c r="AU124" s="16"/>
      <c r="AV124" s="16"/>
      <c r="AW124" s="17"/>
      <c r="AX124" s="21"/>
      <c r="AY124" s="6"/>
      <c r="AZ124"/>
      <c r="BA124"/>
      <c r="BB124"/>
      <c r="BC124"/>
      <c r="BD124"/>
      <c r="BE124"/>
      <c r="BF124"/>
      <c r="BG124"/>
      <c r="BH124"/>
      <c r="BI124"/>
      <c r="BJ124"/>
      <c r="BM124"/>
      <c r="BN124"/>
    </row>
    <row r="125" spans="2:81"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21"/>
      <c r="AY125" s="6"/>
      <c r="AZ125"/>
      <c r="BA125"/>
      <c r="BB125"/>
      <c r="BC125"/>
      <c r="BD125"/>
      <c r="BE125"/>
      <c r="BF125"/>
      <c r="BG125"/>
      <c r="BH125"/>
      <c r="BI125"/>
      <c r="BJ125"/>
      <c r="BM125"/>
      <c r="BN125"/>
    </row>
    <row r="126" spans="2:81"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AZ126"/>
      <c r="BA126"/>
      <c r="BB126"/>
      <c r="BC126"/>
      <c r="BD126"/>
      <c r="BE126"/>
      <c r="BF126"/>
      <c r="BG126"/>
      <c r="BH126"/>
      <c r="BI126"/>
      <c r="BJ126"/>
      <c r="BM126"/>
      <c r="BN126"/>
    </row>
    <row r="127" spans="2:81" ht="15.5" x14ac:dyDescent="0.35">
      <c r="B127" s="6"/>
      <c r="C127" s="6"/>
      <c r="D127" s="6"/>
      <c r="E127" s="6"/>
      <c r="F127" s="6"/>
      <c r="G127" s="6"/>
      <c r="H127" s="6"/>
      <c r="I127" s="6"/>
      <c r="J127" s="6"/>
      <c r="K127" s="6"/>
      <c r="AI127" s="6"/>
      <c r="AJ127" s="6"/>
      <c r="AK127" s="16"/>
      <c r="AL127" s="16"/>
      <c r="AM127" s="16"/>
      <c r="AN127" s="16"/>
      <c r="AO127" s="16"/>
      <c r="AP127" s="16"/>
      <c r="AQ127" s="16"/>
      <c r="AR127" s="16"/>
      <c r="AS127" s="16"/>
      <c r="AT127" s="16"/>
      <c r="AU127" s="16"/>
      <c r="AV127" s="16"/>
      <c r="AW127" s="17"/>
      <c r="AX127" s="16"/>
      <c r="AY127" s="6"/>
      <c r="AZ127"/>
      <c r="BA127"/>
      <c r="BB127"/>
      <c r="BC127"/>
      <c r="BD127"/>
      <c r="BE127"/>
      <c r="BF127"/>
      <c r="BG127"/>
      <c r="BH127"/>
      <c r="BI127"/>
      <c r="BJ127"/>
      <c r="BM127"/>
      <c r="BN127"/>
    </row>
    <row r="128" spans="2:81" ht="15.5" x14ac:dyDescent="0.35">
      <c r="B128" s="6"/>
      <c r="C128" s="6"/>
      <c r="D128" s="6"/>
      <c r="E128" s="6"/>
      <c r="F128" s="6"/>
      <c r="G128" s="6"/>
      <c r="H128" s="6"/>
      <c r="I128" s="6"/>
      <c r="J128" s="6"/>
      <c r="K128" s="6"/>
      <c r="AI128" s="6"/>
      <c r="AK128" s="16"/>
      <c r="AL128" s="16"/>
      <c r="AM128" s="16"/>
      <c r="AN128" s="16"/>
      <c r="AO128" s="16"/>
      <c r="AP128" s="16"/>
      <c r="AQ128" s="16"/>
      <c r="AR128" s="16"/>
      <c r="AS128" s="16"/>
      <c r="AT128" s="16"/>
      <c r="AU128" s="16"/>
      <c r="AV128" s="16"/>
      <c r="AW128" s="17"/>
      <c r="AX128" s="16"/>
      <c r="AY128" s="6"/>
      <c r="AZ128"/>
      <c r="BA128"/>
      <c r="BB128"/>
      <c r="BC128"/>
      <c r="BD128"/>
      <c r="BE128"/>
      <c r="BF128"/>
      <c r="BG128"/>
      <c r="BH128"/>
      <c r="BI128"/>
      <c r="BJ128"/>
      <c r="BM128"/>
      <c r="BN128"/>
    </row>
    <row r="129" spans="2:97" ht="15.5" x14ac:dyDescent="0.35">
      <c r="B129" s="6"/>
      <c r="C129" s="6"/>
      <c r="D129" s="6"/>
      <c r="E129" s="6"/>
      <c r="F129" s="6"/>
      <c r="G129" s="6"/>
      <c r="H129" s="6"/>
      <c r="I129" s="6"/>
      <c r="J129" s="6"/>
      <c r="K129" s="6"/>
      <c r="AI129" s="6"/>
      <c r="AK129" s="16"/>
      <c r="AL129" s="16"/>
      <c r="AM129" s="16"/>
      <c r="AN129" s="16"/>
      <c r="AO129" s="16"/>
      <c r="AP129" s="16"/>
      <c r="AQ129" s="16"/>
      <c r="AR129" s="16"/>
      <c r="AS129" s="16"/>
      <c r="AT129" s="16"/>
      <c r="AU129" s="16"/>
      <c r="AV129" s="16"/>
      <c r="AW129" s="17"/>
      <c r="AX129" s="16"/>
      <c r="AY129" s="6"/>
      <c r="BM129"/>
      <c r="BN129"/>
      <c r="BP129"/>
      <c r="BQ129"/>
      <c r="BR129"/>
      <c r="BS129"/>
      <c r="BT129"/>
      <c r="BU129"/>
      <c r="BV129"/>
      <c r="BW129"/>
      <c r="BX129"/>
      <c r="BY129"/>
      <c r="BZ129"/>
      <c r="CA129"/>
      <c r="CB129"/>
      <c r="CC129"/>
    </row>
    <row r="130" spans="2:97" ht="15.5" x14ac:dyDescent="0.35">
      <c r="B130" s="6"/>
      <c r="C130" s="6"/>
      <c r="D130" s="6"/>
      <c r="E130" s="6"/>
      <c r="F130" s="6"/>
      <c r="G130" s="6"/>
      <c r="H130" s="6"/>
      <c r="I130" s="6"/>
      <c r="J130" s="6"/>
      <c r="K130" s="6"/>
      <c r="AI130" s="6"/>
      <c r="AK130" s="16"/>
      <c r="AL130" s="16"/>
      <c r="AM130" s="16"/>
      <c r="AN130" s="16"/>
      <c r="AO130" s="16"/>
      <c r="AP130" s="16"/>
      <c r="AQ130" s="16"/>
      <c r="AR130" s="16"/>
      <c r="AS130" s="16"/>
      <c r="AT130" s="16"/>
      <c r="AU130" s="16"/>
      <c r="AV130" s="16"/>
      <c r="AW130" s="17"/>
      <c r="AX130" s="16"/>
      <c r="AY130" s="6"/>
      <c r="BM130"/>
      <c r="BN130"/>
      <c r="BP130"/>
      <c r="BQ130"/>
      <c r="BS130"/>
      <c r="BT130"/>
      <c r="BU130"/>
      <c r="BV130"/>
      <c r="BW130"/>
      <c r="BX130"/>
      <c r="BY130"/>
      <c r="BZ130"/>
      <c r="CA130"/>
      <c r="CB130"/>
      <c r="CC130"/>
    </row>
    <row r="131" spans="2:97" ht="15.5" x14ac:dyDescent="0.35">
      <c r="B131" s="6"/>
      <c r="C131" s="6"/>
      <c r="D131" s="6"/>
      <c r="E131" s="6"/>
      <c r="F131" s="6"/>
      <c r="G131" s="6"/>
      <c r="H131" s="6"/>
      <c r="I131" s="6"/>
      <c r="J131" s="6"/>
      <c r="K131" s="6"/>
      <c r="AI131" s="6"/>
      <c r="AJ131" s="6"/>
      <c r="AK131" s="16"/>
      <c r="AL131" s="16"/>
      <c r="AM131" s="16"/>
      <c r="AN131" s="16"/>
      <c r="AO131" s="16"/>
      <c r="AP131" s="16"/>
      <c r="AQ131" s="16"/>
      <c r="AR131" s="16"/>
      <c r="AS131" s="16"/>
      <c r="AT131" s="16"/>
      <c r="AU131" s="16"/>
      <c r="AV131" s="16"/>
      <c r="AW131" s="17"/>
      <c r="AX131" s="16"/>
      <c r="AY131" s="6"/>
      <c r="BM131"/>
      <c r="BQ131"/>
      <c r="BR131"/>
      <c r="BS131"/>
      <c r="BT131"/>
      <c r="BU131"/>
      <c r="BV131"/>
      <c r="BW131"/>
      <c r="BX131"/>
      <c r="BY131"/>
      <c r="BZ131"/>
      <c r="CA131"/>
      <c r="CB131"/>
      <c r="CC131"/>
    </row>
    <row r="132" spans="2:97" ht="15.5" x14ac:dyDescent="0.35">
      <c r="B132" s="6"/>
      <c r="C132" s="6"/>
      <c r="D132" s="6"/>
      <c r="E132" s="6"/>
      <c r="F132" s="6"/>
      <c r="G132" s="6"/>
      <c r="H132" s="6"/>
      <c r="I132" s="6"/>
      <c r="J132" s="6"/>
      <c r="K132" s="6"/>
      <c r="AI132" s="6"/>
      <c r="AJ132" s="6"/>
      <c r="AK132" s="16"/>
      <c r="AL132" s="16"/>
      <c r="AM132" s="16"/>
      <c r="AN132" s="16"/>
      <c r="AO132" s="16"/>
      <c r="AP132" s="16"/>
      <c r="AQ132" s="16"/>
      <c r="AR132" s="16"/>
      <c r="AS132" s="16"/>
      <c r="AT132" s="16"/>
      <c r="AU132" s="16"/>
      <c r="AV132" s="16"/>
      <c r="AW132" s="17"/>
      <c r="AX132" s="16"/>
      <c r="AY132" s="6"/>
      <c r="BM132"/>
      <c r="BN132"/>
      <c r="BQ132"/>
      <c r="BR132"/>
      <c r="BS132"/>
      <c r="BT132"/>
      <c r="BU132"/>
      <c r="BV132"/>
      <c r="BW132"/>
      <c r="BX132"/>
      <c r="BY132"/>
      <c r="BZ132"/>
      <c r="CA132"/>
      <c r="CB132"/>
      <c r="CC132"/>
    </row>
    <row r="133" spans="2:97" ht="15.5" x14ac:dyDescent="0.35">
      <c r="B133" s="6"/>
      <c r="C133" s="6"/>
      <c r="D133" s="6"/>
      <c r="E133" s="6"/>
      <c r="F133" s="6"/>
      <c r="G133" s="6"/>
      <c r="H133" s="6"/>
      <c r="I133" s="6"/>
      <c r="J133" s="6"/>
      <c r="K133" s="6"/>
      <c r="AI133" s="6"/>
      <c r="AJ133" s="6"/>
      <c r="AK133" s="16"/>
      <c r="AL133" s="16"/>
      <c r="AM133" s="16"/>
      <c r="AN133" s="16"/>
      <c r="AO133" s="16"/>
      <c r="AP133" s="16"/>
      <c r="AQ133" s="16"/>
      <c r="AR133" s="16"/>
      <c r="AS133" s="16"/>
      <c r="AT133" s="16"/>
      <c r="AU133" s="16"/>
      <c r="AV133" s="16"/>
      <c r="AW133" s="17"/>
      <c r="AX133" s="16"/>
      <c r="AY133" s="6"/>
      <c r="BM133"/>
      <c r="BN133"/>
      <c r="BQ133"/>
      <c r="BR133"/>
      <c r="BS133"/>
      <c r="BT133"/>
      <c r="BU133"/>
      <c r="BV133"/>
      <c r="BW133"/>
      <c r="BX133"/>
      <c r="BY133"/>
      <c r="BZ133"/>
      <c r="CA133"/>
      <c r="CB133"/>
      <c r="CC133"/>
    </row>
    <row r="134" spans="2:97" ht="15.5" x14ac:dyDescent="0.35">
      <c r="B134" s="6"/>
      <c r="C134" s="6"/>
      <c r="D134" s="6"/>
      <c r="E134" s="6"/>
      <c r="F134" s="6"/>
      <c r="G134" s="6"/>
      <c r="H134" s="6"/>
      <c r="I134" s="6"/>
      <c r="J134" s="6"/>
      <c r="K134" s="6"/>
      <c r="AI134" s="6"/>
      <c r="AJ134" s="6"/>
      <c r="AK134" s="16"/>
      <c r="AL134" s="16"/>
      <c r="AM134" s="16"/>
      <c r="AN134" s="16"/>
      <c r="AO134" s="16"/>
      <c r="AP134" s="16"/>
      <c r="AQ134" s="16"/>
      <c r="AR134" s="16"/>
      <c r="AS134" s="16"/>
      <c r="AT134" s="16"/>
      <c r="AU134" s="16"/>
      <c r="AV134" s="16"/>
      <c r="AW134" s="17"/>
      <c r="AX134" s="16"/>
      <c r="AY134" s="6"/>
      <c r="BM134"/>
      <c r="BN134"/>
      <c r="BQ134"/>
      <c r="BR134"/>
      <c r="BS134"/>
      <c r="BT134"/>
      <c r="BU134"/>
      <c r="BV134"/>
      <c r="BW134"/>
      <c r="BX134"/>
      <c r="BY134"/>
      <c r="BZ134"/>
      <c r="CA134"/>
      <c r="CB134"/>
      <c r="CC134"/>
    </row>
    <row r="135" spans="2:97" ht="15.5" x14ac:dyDescent="0.35">
      <c r="B135" s="6"/>
      <c r="C135" s="6"/>
      <c r="D135" s="6"/>
      <c r="E135" s="6"/>
      <c r="F135" s="6"/>
      <c r="G135" s="6"/>
      <c r="H135" s="6"/>
      <c r="I135" s="6"/>
      <c r="J135" s="6"/>
      <c r="K135" s="6"/>
      <c r="AI135" s="6"/>
      <c r="AJ135" s="6"/>
      <c r="AK135" s="16"/>
      <c r="AL135" s="16"/>
      <c r="AM135" s="16"/>
      <c r="AN135" s="16"/>
      <c r="AO135" s="16"/>
      <c r="AP135" s="16"/>
      <c r="AQ135" s="6"/>
      <c r="AR135" s="6"/>
      <c r="AS135" s="6"/>
      <c r="AT135" s="6"/>
      <c r="AU135" s="6"/>
      <c r="AV135" s="6"/>
      <c r="AW135" s="6"/>
      <c r="AX135" s="6"/>
      <c r="AY135" s="6"/>
      <c r="BM135"/>
      <c r="BN135"/>
      <c r="BQ135"/>
      <c r="BR135"/>
      <c r="BS135"/>
      <c r="BT135"/>
      <c r="BU135"/>
      <c r="BV135"/>
      <c r="BW135"/>
      <c r="BX135"/>
      <c r="BY135"/>
      <c r="BZ135"/>
      <c r="CA135"/>
      <c r="CB135"/>
      <c r="CC135"/>
    </row>
    <row r="136" spans="2:97" ht="15.5" x14ac:dyDescent="0.35">
      <c r="B136" s="6"/>
      <c r="C136" s="6"/>
      <c r="D136" s="6"/>
      <c r="E136" s="6"/>
      <c r="F136" s="6"/>
      <c r="G136" s="6"/>
      <c r="H136" s="6"/>
      <c r="I136" s="6"/>
      <c r="J136" s="6"/>
      <c r="K136" s="6"/>
      <c r="AI136" s="6"/>
      <c r="AJ136" s="6"/>
      <c r="AK136" s="16"/>
      <c r="AL136" s="16"/>
      <c r="AM136" s="16"/>
      <c r="AN136" s="16"/>
      <c r="AO136" s="16"/>
      <c r="AP136" s="16"/>
      <c r="AQ136" s="16"/>
      <c r="AR136" s="16"/>
      <c r="AS136" s="16"/>
      <c r="AT136" s="16"/>
      <c r="AU136" s="16"/>
      <c r="AV136" s="16"/>
      <c r="AW136" s="17"/>
      <c r="AX136" s="16"/>
      <c r="AY136" s="6"/>
      <c r="BM136"/>
      <c r="BN136"/>
      <c r="BQ136"/>
      <c r="BR136"/>
      <c r="BS136"/>
      <c r="BT136"/>
      <c r="BU136"/>
      <c r="BV136"/>
      <c r="BW136"/>
      <c r="BX136"/>
      <c r="BY136"/>
      <c r="BZ136"/>
      <c r="CA136"/>
      <c r="CB136"/>
      <c r="CC136"/>
    </row>
    <row r="137" spans="2:97" ht="15.5" x14ac:dyDescent="0.35">
      <c r="B137" s="6"/>
      <c r="C137" s="6"/>
      <c r="D137" s="6"/>
      <c r="E137" s="6"/>
      <c r="F137" s="6"/>
      <c r="G137" s="6"/>
      <c r="H137" s="6"/>
      <c r="I137" s="6"/>
      <c r="J137" s="6"/>
      <c r="K137" s="6"/>
      <c r="AI137" s="6"/>
      <c r="AJ137" s="6"/>
      <c r="AK137" s="16"/>
      <c r="AL137" s="16"/>
      <c r="AM137" s="16"/>
      <c r="AN137" s="16"/>
      <c r="AO137" s="16"/>
      <c r="AP137" s="16"/>
      <c r="AQ137" s="16"/>
      <c r="AR137" s="16"/>
      <c r="AS137" s="16"/>
      <c r="AT137" s="16"/>
      <c r="AU137" s="16"/>
      <c r="AV137" s="16"/>
      <c r="AW137" s="17"/>
      <c r="AX137" s="16"/>
      <c r="AY137" s="6"/>
      <c r="BM137"/>
      <c r="BN137"/>
      <c r="BQ137"/>
      <c r="BR137"/>
      <c r="BS137"/>
      <c r="BT137"/>
      <c r="BU137"/>
      <c r="BV137"/>
      <c r="BW137"/>
      <c r="BX137"/>
      <c r="BY137"/>
      <c r="BZ137"/>
      <c r="CA137"/>
      <c r="CB137"/>
      <c r="CC137"/>
    </row>
    <row r="138" spans="2:97" ht="15.5" x14ac:dyDescent="0.35">
      <c r="B138" s="6"/>
      <c r="C138" s="6"/>
      <c r="D138" s="6"/>
      <c r="E138" s="6"/>
      <c r="F138" s="6"/>
      <c r="G138" s="6"/>
      <c r="H138" s="6"/>
      <c r="I138" s="6"/>
      <c r="J138" s="6"/>
      <c r="K138" s="6"/>
      <c r="AQ138" s="16"/>
      <c r="AR138" s="16"/>
      <c r="AS138" s="16"/>
      <c r="AT138" s="16"/>
      <c r="AU138" s="16"/>
      <c r="AV138" s="16"/>
      <c r="AW138" s="17"/>
      <c r="AX138" s="16"/>
      <c r="AY138" s="6"/>
      <c r="BM138"/>
      <c r="BN138"/>
      <c r="BQ138"/>
      <c r="BR138"/>
      <c r="BS138"/>
      <c r="BT138"/>
      <c r="BU138"/>
      <c r="BV138"/>
      <c r="BW138"/>
      <c r="BX138"/>
      <c r="BY138"/>
      <c r="BZ138"/>
      <c r="CA138"/>
      <c r="CB138"/>
      <c r="CC138"/>
    </row>
    <row r="139" spans="2:97" ht="15.5" x14ac:dyDescent="0.35">
      <c r="B139" s="6"/>
      <c r="C139" s="6"/>
      <c r="D139" s="6"/>
      <c r="E139" s="6"/>
      <c r="F139" s="6"/>
      <c r="G139" s="6"/>
      <c r="H139" s="6"/>
      <c r="I139" s="6"/>
      <c r="J139" s="6"/>
      <c r="K139" s="6"/>
      <c r="AQ139" s="16"/>
      <c r="AR139" s="16"/>
      <c r="AS139" s="16"/>
      <c r="AT139" s="16"/>
      <c r="AU139" s="16"/>
      <c r="AV139" s="16"/>
      <c r="AW139" s="17"/>
      <c r="AX139" s="16"/>
      <c r="AY139" s="16"/>
      <c r="AZ139" s="21"/>
      <c r="BA139" s="21"/>
      <c r="BB139" s="21"/>
      <c r="BC139" s="21"/>
      <c r="BD139" s="21"/>
      <c r="BE139" s="21"/>
      <c r="BF139" s="21"/>
      <c r="BG139" s="21"/>
      <c r="BH139" s="21"/>
      <c r="BI139" s="21"/>
      <c r="BJ139" s="21"/>
      <c r="BK139" s="21"/>
      <c r="BL139" s="6"/>
      <c r="BM139" s="6"/>
      <c r="BN139" s="6"/>
      <c r="BO139" s="6"/>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Q140" s="16"/>
      <c r="AR140" s="16"/>
      <c r="AS140" s="16"/>
      <c r="AT140" s="16"/>
      <c r="AU140" s="16"/>
      <c r="AV140" s="16"/>
      <c r="AW140" s="17"/>
      <c r="AX140" s="16"/>
      <c r="AY140" s="16"/>
      <c r="AZ140" s="21"/>
      <c r="BA140" s="21"/>
      <c r="BB140" s="21"/>
      <c r="BC140" s="21"/>
      <c r="BD140" s="21"/>
      <c r="BE140" s="21"/>
      <c r="BF140" s="21"/>
      <c r="BG140" s="21"/>
      <c r="BH140" s="21"/>
      <c r="BI140" s="21"/>
      <c r="BJ140" s="21"/>
      <c r="BK140" s="21"/>
      <c r="BL140" s="6"/>
      <c r="BM140" s="6"/>
      <c r="BN140" s="6"/>
      <c r="BO140" s="6"/>
      <c r="CC140"/>
      <c r="CD140"/>
      <c r="CG140"/>
      <c r="CH140"/>
      <c r="CI140"/>
      <c r="CJ140"/>
      <c r="CK140"/>
      <c r="CL140"/>
      <c r="CM140"/>
      <c r="CN140"/>
      <c r="CO140"/>
      <c r="CP140"/>
      <c r="CQ140"/>
      <c r="CR140"/>
      <c r="CS140"/>
    </row>
    <row r="141" spans="2:97" ht="15.5" x14ac:dyDescent="0.35">
      <c r="B141" s="6"/>
      <c r="C141" s="6"/>
      <c r="D141" s="6"/>
      <c r="E141" s="6"/>
      <c r="F141" s="6"/>
      <c r="G141" s="6"/>
      <c r="H141" s="6"/>
      <c r="I141" s="6"/>
      <c r="J141" s="6"/>
      <c r="K141" s="6"/>
      <c r="AQ141" s="16"/>
      <c r="AR141" s="16"/>
      <c r="AS141" s="16"/>
      <c r="AT141" s="16"/>
      <c r="AU141" s="16"/>
      <c r="AV141" s="16"/>
      <c r="AW141" s="17"/>
      <c r="AX141" s="16"/>
      <c r="AY141" s="16"/>
      <c r="AZ141" s="21"/>
      <c r="BA141" s="21"/>
      <c r="BB141" s="21"/>
      <c r="BC141" s="21"/>
      <c r="BD141" s="21"/>
      <c r="BE141" s="21"/>
      <c r="BF141" s="21"/>
      <c r="BG141" s="21"/>
      <c r="BH141" s="21"/>
      <c r="BI141" s="21"/>
      <c r="BJ141" s="21"/>
      <c r="BK141" s="21"/>
      <c r="BL141" s="6"/>
      <c r="BM141" s="6"/>
      <c r="BN141" s="6"/>
      <c r="BO141" s="6"/>
      <c r="CC141"/>
      <c r="CD141"/>
      <c r="CG141"/>
      <c r="CH141"/>
      <c r="CI141"/>
      <c r="CJ141"/>
      <c r="CK141"/>
      <c r="CL141"/>
      <c r="CM141"/>
      <c r="CN141"/>
      <c r="CO141"/>
      <c r="CP141"/>
      <c r="CQ141"/>
      <c r="CR141"/>
      <c r="CS141"/>
    </row>
    <row r="142" spans="2:97" ht="15.5" x14ac:dyDescent="0.35">
      <c r="B142" s="6"/>
      <c r="C142" s="6"/>
      <c r="D142" s="6"/>
      <c r="E142" s="6"/>
      <c r="F142" s="6"/>
      <c r="G142" s="6"/>
      <c r="H142" s="6"/>
      <c r="I142" s="6"/>
      <c r="J142" s="6"/>
      <c r="K142" s="6"/>
      <c r="AQ142" s="16"/>
      <c r="AR142" s="16"/>
      <c r="AS142" s="16"/>
      <c r="AT142" s="16"/>
      <c r="AU142" s="16"/>
      <c r="AV142" s="16"/>
      <c r="AW142" s="17"/>
      <c r="AX142" s="16"/>
      <c r="AY142" s="16"/>
      <c r="AZ142" s="21"/>
      <c r="BA142" s="21"/>
      <c r="BB142" s="21"/>
      <c r="BC142" s="21"/>
      <c r="BD142" s="21"/>
      <c r="BE142" s="21"/>
      <c r="BF142" s="21"/>
      <c r="BG142" s="21"/>
      <c r="BH142" s="21"/>
      <c r="BI142" s="21"/>
      <c r="BJ142" s="21"/>
      <c r="BK142" s="21"/>
      <c r="BL142" s="6"/>
      <c r="BM142" s="6"/>
      <c r="BN142" s="6"/>
      <c r="BO142" s="6"/>
      <c r="CC142"/>
      <c r="CD142"/>
      <c r="CG142"/>
      <c r="CH142"/>
      <c r="CI142"/>
      <c r="CJ142"/>
      <c r="CK142"/>
      <c r="CL142"/>
      <c r="CM142"/>
      <c r="CN142"/>
      <c r="CO142"/>
      <c r="CP142"/>
      <c r="CQ142"/>
      <c r="CR142"/>
      <c r="CS142"/>
    </row>
    <row r="143" spans="2:97" ht="15.5" x14ac:dyDescent="0.35">
      <c r="B143" s="6"/>
      <c r="C143" s="6"/>
      <c r="D143" s="6"/>
      <c r="E143" s="6"/>
      <c r="F143" s="6"/>
      <c r="G143" s="6"/>
      <c r="H143" s="6"/>
      <c r="I143" s="6"/>
      <c r="J143" s="6"/>
      <c r="K143" s="6"/>
      <c r="AQ143" s="16"/>
      <c r="AR143" s="16"/>
      <c r="AS143" s="16"/>
      <c r="AT143" s="16"/>
      <c r="AU143" s="16"/>
      <c r="AV143" s="16"/>
      <c r="AW143" s="17"/>
      <c r="AX143" s="16"/>
      <c r="AY143" s="16"/>
      <c r="AZ143" s="21"/>
      <c r="BA143" s="21"/>
      <c r="BB143" s="21"/>
      <c r="BC143" s="21"/>
      <c r="BD143" s="21"/>
      <c r="BE143" s="21"/>
      <c r="BF143" s="21"/>
      <c r="BG143" s="21"/>
      <c r="BH143" s="21"/>
      <c r="BI143" s="21"/>
      <c r="BJ143" s="21"/>
      <c r="BK143" s="21"/>
      <c r="BL143" s="6"/>
      <c r="BM143" s="6"/>
      <c r="BN143" s="6"/>
      <c r="BO143" s="6"/>
      <c r="CC143"/>
      <c r="CD143"/>
      <c r="CG143"/>
      <c r="CH143"/>
      <c r="CI143"/>
      <c r="CJ143"/>
      <c r="CK143"/>
      <c r="CL143"/>
      <c r="CM143"/>
      <c r="CN143"/>
      <c r="CO143"/>
      <c r="CP143"/>
      <c r="CQ143"/>
      <c r="CR143"/>
      <c r="CS143"/>
    </row>
    <row r="144" spans="2:97" ht="15.5" x14ac:dyDescent="0.35">
      <c r="B144" s="6"/>
      <c r="C144" s="6"/>
      <c r="D144" s="6"/>
      <c r="E144" s="6"/>
      <c r="F144" s="6"/>
      <c r="G144" s="6"/>
      <c r="H144" s="6"/>
      <c r="I144" s="6"/>
      <c r="J144" s="6"/>
      <c r="K144" s="6"/>
      <c r="AQ144" s="16"/>
      <c r="AR144" s="16"/>
      <c r="AS144" s="16"/>
      <c r="AT144" s="16"/>
      <c r="AU144" s="16"/>
      <c r="AV144" s="16"/>
      <c r="AW144" s="17"/>
      <c r="AX144" s="16"/>
      <c r="AY144" s="16"/>
      <c r="AZ144" s="21"/>
      <c r="BA144" s="21"/>
      <c r="BB144" s="21"/>
      <c r="BC144" s="21"/>
      <c r="BD144" s="21"/>
      <c r="BE144" s="21"/>
      <c r="BF144" s="21"/>
      <c r="BG144" s="21"/>
      <c r="BH144" s="21"/>
      <c r="BI144" s="21"/>
      <c r="BJ144" s="21"/>
      <c r="BK144" s="21"/>
      <c r="BL144" s="6"/>
      <c r="BM144" s="6"/>
      <c r="BN144" s="6"/>
      <c r="BO144" s="6"/>
      <c r="CC144"/>
      <c r="CD144"/>
      <c r="CG144"/>
      <c r="CH144"/>
      <c r="CI144"/>
      <c r="CJ144"/>
      <c r="CK144"/>
      <c r="CL144"/>
      <c r="CM144"/>
      <c r="CN144"/>
      <c r="CO144"/>
      <c r="CP144"/>
      <c r="CQ144"/>
      <c r="CR144"/>
      <c r="CS144"/>
    </row>
    <row r="145" spans="2:97" ht="15.5" x14ac:dyDescent="0.35">
      <c r="B145" s="6"/>
      <c r="C145" s="6"/>
      <c r="D145" s="6"/>
      <c r="E145" s="6"/>
      <c r="F145" s="6"/>
      <c r="G145" s="6"/>
      <c r="H145" s="6"/>
      <c r="I145" s="6"/>
      <c r="J145" s="6"/>
      <c r="K145" s="6"/>
      <c r="AQ145" s="16"/>
      <c r="AR145" s="16"/>
      <c r="AS145" s="16"/>
      <c r="AT145" s="16"/>
      <c r="AU145" s="16"/>
      <c r="AV145" s="16"/>
      <c r="AW145" s="17"/>
      <c r="AX145" s="16"/>
      <c r="AY145" s="16"/>
      <c r="AZ145" s="21"/>
      <c r="BA145" s="21"/>
      <c r="BB145" s="21"/>
      <c r="BC145" s="21"/>
      <c r="BD145" s="21"/>
      <c r="BE145" s="21"/>
      <c r="BF145" s="21"/>
      <c r="BG145" s="21"/>
      <c r="BH145" s="21"/>
      <c r="BI145" s="21"/>
      <c r="BJ145" s="21"/>
      <c r="BK145" s="21"/>
      <c r="BL145" s="6"/>
      <c r="BM145" s="6"/>
      <c r="BN145" s="6"/>
      <c r="BO145" s="6"/>
      <c r="CC145"/>
      <c r="CD145"/>
      <c r="CG145"/>
      <c r="CH145"/>
      <c r="CI145"/>
      <c r="CJ145"/>
      <c r="CK145"/>
      <c r="CL145"/>
      <c r="CM145"/>
      <c r="CN145"/>
      <c r="CO145"/>
      <c r="CP145"/>
      <c r="CQ145"/>
      <c r="CR145"/>
      <c r="CS145"/>
    </row>
    <row r="146" spans="2:97" ht="15.5" x14ac:dyDescent="0.35">
      <c r="B146" s="6"/>
      <c r="C146" s="6"/>
      <c r="D146" s="6"/>
      <c r="E146" s="6"/>
      <c r="F146" s="6"/>
      <c r="G146" s="6"/>
      <c r="H146" s="6"/>
      <c r="I146" s="6"/>
      <c r="J146" s="6"/>
      <c r="K146" s="6"/>
      <c r="AQ146" s="16"/>
      <c r="AR146" s="16"/>
      <c r="AS146" s="16"/>
      <c r="AT146" s="16"/>
      <c r="AU146" s="16"/>
      <c r="AV146" s="16"/>
      <c r="AW146" s="17"/>
      <c r="AX146" s="16"/>
      <c r="AY146" s="16"/>
      <c r="AZ146" s="21"/>
      <c r="BA146" s="21"/>
      <c r="BB146" s="21"/>
      <c r="BC146" s="21"/>
      <c r="BD146" s="21"/>
      <c r="BE146" s="21"/>
      <c r="BF146" s="21"/>
      <c r="BG146" s="21"/>
      <c r="BH146" s="21"/>
      <c r="BI146" s="21"/>
      <c r="BJ146" s="21"/>
      <c r="BK146" s="21"/>
      <c r="BL146" s="6"/>
      <c r="BM146" s="6"/>
      <c r="BN146" s="6"/>
      <c r="BO146" s="6"/>
      <c r="CC146"/>
      <c r="CD146"/>
      <c r="CG146"/>
      <c r="CH146"/>
      <c r="CI146"/>
      <c r="CJ146"/>
      <c r="CK146"/>
      <c r="CL146"/>
      <c r="CM146"/>
      <c r="CN146"/>
      <c r="CO146"/>
      <c r="CP146"/>
      <c r="CQ146"/>
      <c r="CR146"/>
      <c r="CS146"/>
    </row>
    <row r="147" spans="2:97" ht="15.5" x14ac:dyDescent="0.35">
      <c r="B147" s="6"/>
      <c r="C147" s="6"/>
      <c r="D147" s="6"/>
      <c r="E147" s="6"/>
      <c r="F147" s="6"/>
      <c r="G147" s="6"/>
      <c r="H147" s="6"/>
      <c r="I147" s="6"/>
      <c r="J147" s="6"/>
      <c r="K147" s="6"/>
      <c r="AQ147" s="16"/>
      <c r="AR147" s="16"/>
      <c r="AS147" s="16"/>
      <c r="AT147" s="16"/>
      <c r="AU147" s="16"/>
      <c r="AV147" s="16"/>
      <c r="AW147" s="17"/>
      <c r="AX147" s="16"/>
      <c r="AY147" s="16"/>
      <c r="AZ147" s="21"/>
      <c r="BA147" s="21"/>
      <c r="BB147" s="21"/>
      <c r="BC147" s="21"/>
      <c r="BD147" s="21"/>
      <c r="BE147" s="21"/>
      <c r="BF147" s="21"/>
      <c r="BG147" s="21"/>
      <c r="BH147" s="21"/>
      <c r="BI147" s="21"/>
      <c r="BJ147" s="21"/>
      <c r="BK147" s="21"/>
      <c r="BL147" s="6"/>
      <c r="BM147" s="6"/>
      <c r="BN147" s="6"/>
      <c r="BO147" s="6"/>
      <c r="CC147"/>
      <c r="CD147"/>
      <c r="CG147"/>
      <c r="CH147"/>
      <c r="CI147"/>
      <c r="CJ147"/>
      <c r="CK147"/>
      <c r="CL147"/>
      <c r="CM147"/>
      <c r="CN147"/>
      <c r="CO147"/>
      <c r="CP147"/>
      <c r="CQ147"/>
      <c r="CR147"/>
      <c r="CS147"/>
    </row>
    <row r="148" spans="2:97" ht="15.5" x14ac:dyDescent="0.35">
      <c r="B148" s="6"/>
      <c r="C148" s="6"/>
      <c r="D148" s="6"/>
      <c r="E148" s="6"/>
      <c r="F148" s="6"/>
      <c r="G148" s="6"/>
      <c r="H148" s="6"/>
      <c r="I148" s="6"/>
      <c r="J148" s="6"/>
      <c r="K148" s="6"/>
      <c r="AQ148" s="16"/>
      <c r="AR148" s="16"/>
      <c r="AS148" s="16"/>
      <c r="AT148" s="16"/>
      <c r="AU148" s="16"/>
      <c r="AV148" s="16"/>
      <c r="AW148" s="17"/>
      <c r="AX148" s="16"/>
      <c r="AY148" s="16"/>
      <c r="AZ148" s="21"/>
      <c r="BA148" s="21"/>
      <c r="BB148" s="21"/>
      <c r="BC148" s="21"/>
      <c r="BD148" s="21"/>
      <c r="BE148" s="21"/>
      <c r="BF148" s="21"/>
      <c r="BG148" s="21"/>
      <c r="BH148" s="21"/>
      <c r="BI148" s="21"/>
      <c r="BJ148" s="21"/>
      <c r="BK148" s="21"/>
      <c r="BL148" s="6"/>
      <c r="BM148" s="6"/>
      <c r="BN148" s="6"/>
      <c r="BO148" s="6"/>
      <c r="CC148"/>
      <c r="CD148"/>
      <c r="CG148"/>
      <c r="CH148"/>
      <c r="CI148"/>
      <c r="CJ148"/>
      <c r="CK148"/>
      <c r="CL148"/>
      <c r="CM148"/>
      <c r="CN148"/>
      <c r="CO148"/>
      <c r="CP148"/>
      <c r="CQ148"/>
      <c r="CR148"/>
      <c r="CS148"/>
    </row>
    <row r="149" spans="2:97"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c r="CG150"/>
      <c r="CH150"/>
      <c r="CI150"/>
      <c r="CJ150"/>
      <c r="CK150"/>
      <c r="CL150"/>
      <c r="CM150"/>
      <c r="CN150"/>
      <c r="CO150"/>
      <c r="CP150"/>
      <c r="CQ150"/>
      <c r="CR150"/>
      <c r="CS150"/>
    </row>
    <row r="151" spans="2:97"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97" ht="15.5" x14ac:dyDescent="0.35">
      <c r="B152" s="6"/>
      <c r="C152" s="6"/>
      <c r="D152" s="6"/>
      <c r="E152" s="6"/>
      <c r="F152" s="6"/>
      <c r="G152" s="6"/>
      <c r="H152" s="6"/>
      <c r="I152" s="6"/>
      <c r="J152" s="6"/>
      <c r="K152" s="6"/>
      <c r="AX152"/>
      <c r="AY152"/>
      <c r="AZ152"/>
      <c r="BA152"/>
      <c r="CC152"/>
      <c r="CD152"/>
    </row>
    <row r="153" spans="2:97" ht="15.5" x14ac:dyDescent="0.35">
      <c r="B153" s="6"/>
      <c r="C153" s="6"/>
      <c r="D153" s="6"/>
      <c r="E153" s="6"/>
      <c r="F153" s="6"/>
      <c r="G153" s="6"/>
      <c r="H153" s="6"/>
      <c r="I153" s="6"/>
      <c r="J153" s="6"/>
      <c r="K153" s="6"/>
      <c r="CC153"/>
      <c r="CD153"/>
    </row>
    <row r="154" spans="2:97" ht="15.5" x14ac:dyDescent="0.35">
      <c r="B154" s="6"/>
      <c r="C154" s="6"/>
      <c r="D154" s="6"/>
      <c r="E154" s="6"/>
      <c r="F154" s="6"/>
      <c r="G154" s="6"/>
      <c r="H154" s="6"/>
      <c r="I154" s="6"/>
      <c r="J154" s="6"/>
      <c r="K154" s="6"/>
      <c r="AX154" s="6"/>
      <c r="AY154" s="6"/>
      <c r="AZ154" s="6"/>
      <c r="BA154" s="6"/>
      <c r="BB154" s="6"/>
      <c r="BC154" s="6"/>
      <c r="BD154" s="6"/>
      <c r="BE154" s="6"/>
      <c r="BF154" s="6"/>
      <c r="BG154" s="6"/>
      <c r="BH154" s="6"/>
      <c r="BI154" s="6"/>
      <c r="BJ154" s="6"/>
      <c r="BK154" s="6"/>
      <c r="BL154" s="6"/>
      <c r="BM154" s="6"/>
      <c r="BN154" s="6"/>
      <c r="BO154" s="6"/>
      <c r="CC154"/>
      <c r="CD154"/>
    </row>
    <row r="155" spans="2:97" ht="15.5" x14ac:dyDescent="0.35">
      <c r="B155" s="6"/>
      <c r="C155" s="6"/>
      <c r="D155" s="6"/>
      <c r="E155" s="6"/>
      <c r="F155" s="6"/>
      <c r="G155" s="6"/>
      <c r="H155" s="6"/>
      <c r="I155" s="6"/>
      <c r="J155" s="6"/>
      <c r="K155" s="6"/>
      <c r="CC155"/>
      <c r="CD155"/>
    </row>
    <row r="156" spans="2:97" ht="15.5" x14ac:dyDescent="0.35">
      <c r="B156" s="6"/>
      <c r="C156" s="6"/>
      <c r="D156" s="6"/>
      <c r="E156" s="6"/>
      <c r="F156" s="6"/>
      <c r="G156" s="6"/>
      <c r="H156" s="6"/>
      <c r="I156" s="6"/>
      <c r="J156" s="6"/>
      <c r="K156" s="6"/>
      <c r="AX156" s="15"/>
      <c r="AY156" s="15"/>
      <c r="AZ156" s="15"/>
      <c r="BA156" s="15"/>
      <c r="CC156"/>
      <c r="CD156"/>
    </row>
    <row r="157" spans="2:97"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97"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97"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97" ht="15.5" x14ac:dyDescent="0.35">
      <c r="B160" s="6"/>
      <c r="C160" s="6"/>
      <c r="D160" s="6"/>
      <c r="E160" s="6"/>
      <c r="F160" s="6"/>
      <c r="G160" s="6"/>
      <c r="H160" s="6"/>
      <c r="I160" s="6"/>
      <c r="J160" s="6"/>
      <c r="K160" s="6"/>
      <c r="AX160"/>
      <c r="AY160"/>
      <c r="AZ160"/>
      <c r="BA160"/>
      <c r="BB160"/>
      <c r="BC160"/>
      <c r="BD160"/>
      <c r="BE160"/>
      <c r="BF160"/>
      <c r="BG160"/>
      <c r="BH160"/>
      <c r="BI160"/>
      <c r="BJ160"/>
      <c r="BK160"/>
      <c r="BL160"/>
      <c r="BM160"/>
      <c r="BN160"/>
      <c r="BO160"/>
      <c r="CC160"/>
      <c r="CD160"/>
    </row>
    <row r="161" spans="2:82" ht="15.5" x14ac:dyDescent="0.35">
      <c r="B161" s="6"/>
      <c r="C161" s="6"/>
      <c r="D161" s="6"/>
      <c r="E161" s="6"/>
      <c r="F161" s="6"/>
      <c r="G161" s="6"/>
      <c r="H161" s="6"/>
      <c r="I161" s="6"/>
      <c r="J161" s="6"/>
      <c r="K161" s="6"/>
      <c r="AX161"/>
      <c r="AY161"/>
      <c r="AZ161"/>
      <c r="BA161"/>
      <c r="BB161"/>
      <c r="BC161"/>
      <c r="BD161"/>
      <c r="BE161"/>
      <c r="BF161"/>
      <c r="BG161"/>
      <c r="BH161"/>
      <c r="BI161"/>
      <c r="BJ161"/>
      <c r="BK161"/>
      <c r="BL161"/>
      <c r="BM161"/>
      <c r="BN161"/>
      <c r="BO161"/>
      <c r="CC161"/>
      <c r="CD161"/>
    </row>
    <row r="162" spans="2:82" ht="15.5" x14ac:dyDescent="0.35">
      <c r="B162" s="6"/>
      <c r="C162" s="6"/>
      <c r="D162" s="6"/>
      <c r="E162" s="6"/>
      <c r="F162" s="6"/>
      <c r="G162" s="6"/>
      <c r="H162" s="6"/>
      <c r="I162" s="6"/>
      <c r="J162" s="6"/>
      <c r="K162" s="6"/>
      <c r="AX162"/>
      <c r="AY162"/>
      <c r="AZ162"/>
      <c r="BA162"/>
      <c r="BB162"/>
      <c r="BC162"/>
      <c r="BD162"/>
      <c r="BE162"/>
      <c r="BF162"/>
      <c r="BG162"/>
      <c r="BH162"/>
      <c r="BI162"/>
      <c r="BJ162"/>
      <c r="BK162"/>
      <c r="BL162"/>
      <c r="BM162"/>
      <c r="BN162"/>
      <c r="BO162"/>
      <c r="CC162"/>
      <c r="CD162"/>
    </row>
    <row r="163" spans="2:82" ht="15.5" x14ac:dyDescent="0.35">
      <c r="B163" s="6"/>
      <c r="C163" s="6"/>
      <c r="D163" s="6"/>
      <c r="E163" s="6"/>
      <c r="F163" s="6"/>
      <c r="G163" s="6"/>
      <c r="H163" s="6"/>
      <c r="I163" s="6"/>
      <c r="J163" s="6"/>
      <c r="K163" s="6"/>
      <c r="AX163"/>
      <c r="AY163"/>
      <c r="AZ163"/>
      <c r="BA163"/>
      <c r="BB163"/>
      <c r="BC163"/>
      <c r="BD163"/>
      <c r="BE163"/>
      <c r="BF163"/>
      <c r="BG163"/>
      <c r="BH163"/>
      <c r="BI163"/>
      <c r="BJ163"/>
      <c r="BK163"/>
      <c r="BL163"/>
      <c r="BM163"/>
      <c r="BN163"/>
      <c r="BO163"/>
      <c r="CC163"/>
      <c r="CD163"/>
    </row>
    <row r="164" spans="2:82" ht="15.5" x14ac:dyDescent="0.35">
      <c r="B164" s="6"/>
      <c r="C164" s="6"/>
      <c r="D164" s="6"/>
      <c r="E164" s="6"/>
      <c r="F164" s="6"/>
      <c r="G164" s="6"/>
      <c r="H164" s="6"/>
      <c r="I164" s="6"/>
      <c r="J164" s="6"/>
      <c r="K164" s="6"/>
      <c r="AX164"/>
      <c r="AY164"/>
      <c r="AZ164"/>
      <c r="BA164"/>
      <c r="BB164"/>
      <c r="BC164"/>
      <c r="BD164"/>
      <c r="BE164"/>
      <c r="BF164"/>
      <c r="BG164"/>
      <c r="BH164"/>
      <c r="BI164"/>
      <c r="BJ164"/>
      <c r="BK164"/>
      <c r="BL164"/>
      <c r="BM164"/>
      <c r="BN164"/>
      <c r="BO164"/>
      <c r="CC164"/>
      <c r="CD164"/>
    </row>
    <row r="165" spans="2:82" ht="15.5" x14ac:dyDescent="0.35">
      <c r="B165" s="6"/>
      <c r="C165" s="6"/>
      <c r="D165" s="6"/>
      <c r="E165" s="6"/>
      <c r="F165" s="6"/>
      <c r="G165" s="6"/>
      <c r="H165" s="6"/>
      <c r="I165" s="6"/>
      <c r="J165" s="6"/>
      <c r="K165" s="6"/>
      <c r="AX165"/>
      <c r="AY165"/>
      <c r="AZ165"/>
      <c r="BA165"/>
      <c r="BB165"/>
      <c r="BC165"/>
      <c r="BD165"/>
      <c r="BE165"/>
      <c r="BF165"/>
      <c r="BG165"/>
      <c r="BH165"/>
      <c r="BI165"/>
      <c r="BJ165"/>
      <c r="BK165"/>
      <c r="BL165"/>
      <c r="BM165"/>
      <c r="BN165"/>
      <c r="BO165"/>
      <c r="CC165"/>
      <c r="CD165"/>
    </row>
    <row r="166" spans="2:82" ht="15.5" x14ac:dyDescent="0.35">
      <c r="B166" s="6"/>
      <c r="C166" s="6"/>
      <c r="D166" s="6"/>
      <c r="E166" s="6"/>
      <c r="F166" s="6"/>
      <c r="G166" s="6"/>
      <c r="H166" s="6"/>
      <c r="I166" s="6"/>
      <c r="J166" s="6"/>
      <c r="K166" s="6"/>
      <c r="AX166"/>
      <c r="AY166"/>
      <c r="AZ166"/>
      <c r="BA166"/>
      <c r="BB166"/>
      <c r="BC166"/>
      <c r="BD166"/>
      <c r="BE166"/>
      <c r="BF166"/>
      <c r="BG166"/>
      <c r="BH166"/>
      <c r="BI166"/>
      <c r="BJ166"/>
      <c r="BK166"/>
      <c r="BL166"/>
      <c r="BM166"/>
      <c r="BN166"/>
      <c r="BO166"/>
      <c r="CC166"/>
    </row>
    <row r="167" spans="2:82" ht="15.5" x14ac:dyDescent="0.35">
      <c r="B167" s="6"/>
      <c r="C167" s="6"/>
      <c r="D167" s="6"/>
      <c r="E167" s="6"/>
      <c r="F167" s="6"/>
      <c r="G167" s="6"/>
      <c r="H167" s="6"/>
      <c r="I167" s="6"/>
      <c r="J167" s="6"/>
      <c r="K167" s="6"/>
      <c r="AX167"/>
      <c r="AY167"/>
      <c r="AZ167"/>
      <c r="BA167"/>
      <c r="BB167"/>
      <c r="BC167"/>
      <c r="BD167"/>
      <c r="BE167"/>
      <c r="BF167"/>
      <c r="BG167"/>
      <c r="BH167"/>
      <c r="BI167"/>
      <c r="BJ167"/>
      <c r="BK167"/>
      <c r="BL167"/>
      <c r="BM167"/>
      <c r="BN167"/>
      <c r="BO167"/>
      <c r="CC167"/>
      <c r="CD167"/>
    </row>
    <row r="168" spans="2:82" ht="15.5" x14ac:dyDescent="0.35">
      <c r="B168" s="6"/>
      <c r="C168" s="6"/>
      <c r="D168" s="6"/>
      <c r="E168" s="6"/>
      <c r="F168" s="6"/>
      <c r="G168" s="6"/>
      <c r="H168" s="6"/>
      <c r="I168" s="6"/>
      <c r="J168" s="6"/>
      <c r="K168" s="6"/>
      <c r="AX168"/>
      <c r="AY168"/>
      <c r="AZ168"/>
      <c r="BA168"/>
      <c r="BB168"/>
      <c r="BC168"/>
      <c r="BD168"/>
      <c r="BE168"/>
      <c r="BF168"/>
      <c r="BG168"/>
      <c r="BH168"/>
      <c r="BI168"/>
      <c r="BJ168"/>
      <c r="BK168"/>
      <c r="BL168"/>
      <c r="BM168"/>
      <c r="BN168"/>
      <c r="BO168"/>
      <c r="CC168"/>
      <c r="CD168"/>
    </row>
    <row r="169" spans="2:82" ht="15.5" x14ac:dyDescent="0.35">
      <c r="B169" s="6"/>
      <c r="C169" s="6"/>
      <c r="D169" s="6"/>
      <c r="E169" s="6"/>
      <c r="F169" s="6"/>
      <c r="G169" s="6"/>
      <c r="H169" s="6"/>
      <c r="I169" s="6"/>
      <c r="J169" s="6"/>
      <c r="K169" s="6"/>
      <c r="AX169"/>
      <c r="AY169"/>
      <c r="AZ169"/>
      <c r="BA169"/>
      <c r="BB169"/>
      <c r="BC169"/>
      <c r="BD169"/>
      <c r="BE169"/>
      <c r="BF169"/>
      <c r="BG169"/>
      <c r="BH169"/>
      <c r="BI169"/>
      <c r="BJ169"/>
      <c r="BK169"/>
      <c r="BL169"/>
      <c r="BM169"/>
      <c r="BN169"/>
      <c r="BO169"/>
      <c r="CC169"/>
      <c r="CD169"/>
    </row>
    <row r="170" spans="2:82" ht="15.5" x14ac:dyDescent="0.35">
      <c r="B170" s="6"/>
      <c r="C170" s="6"/>
      <c r="D170" s="6"/>
      <c r="E170" s="6"/>
      <c r="F170" s="6"/>
      <c r="G170" s="6"/>
      <c r="H170" s="6"/>
      <c r="I170" s="6"/>
      <c r="J170" s="6"/>
      <c r="K170" s="6"/>
      <c r="AX170"/>
      <c r="AY170"/>
      <c r="AZ170"/>
      <c r="BA170"/>
      <c r="BB170"/>
      <c r="BC170"/>
      <c r="BD170"/>
      <c r="BE170"/>
      <c r="BF170"/>
      <c r="BG170"/>
      <c r="BH170"/>
      <c r="BI170"/>
      <c r="BJ170"/>
      <c r="BK170"/>
      <c r="BL170"/>
      <c r="BM170"/>
      <c r="BN170"/>
      <c r="BO170"/>
      <c r="CC170"/>
      <c r="CD170"/>
    </row>
    <row r="171" spans="2:82" ht="15.5" x14ac:dyDescent="0.35">
      <c r="B171" s="6"/>
      <c r="C171" s="6"/>
      <c r="D171" s="6"/>
      <c r="E171" s="6"/>
      <c r="F171" s="6"/>
      <c r="G171" s="6"/>
      <c r="H171" s="6"/>
      <c r="I171" s="6"/>
      <c r="J171" s="6"/>
      <c r="K171" s="6"/>
      <c r="AJ171"/>
      <c r="AK171"/>
      <c r="AL171"/>
      <c r="AM171"/>
      <c r="AN171"/>
      <c r="AO171"/>
      <c r="AP171"/>
      <c r="AX171"/>
      <c r="AY171"/>
      <c r="AZ171"/>
      <c r="BA171"/>
      <c r="BB171"/>
      <c r="CC171"/>
      <c r="CD171"/>
    </row>
    <row r="172" spans="2:82" ht="15.5" x14ac:dyDescent="0.35">
      <c r="B172" s="6"/>
      <c r="C172" s="6"/>
      <c r="D172" s="6"/>
      <c r="E172" s="6"/>
      <c r="F172" s="6"/>
      <c r="G172" s="6"/>
      <c r="H172" s="6"/>
      <c r="I172" s="6"/>
      <c r="J172" s="6"/>
      <c r="K172" s="6"/>
      <c r="AJ172"/>
      <c r="AK172"/>
      <c r="AL172"/>
      <c r="AM172"/>
      <c r="AN172"/>
      <c r="AO172"/>
      <c r="AP172"/>
      <c r="AX172"/>
      <c r="AY172"/>
      <c r="AZ172"/>
      <c r="BA172"/>
      <c r="BB172"/>
      <c r="CC172"/>
      <c r="CD172"/>
    </row>
    <row r="173" spans="2:82" ht="15.5" x14ac:dyDescent="0.35">
      <c r="B173" s="6"/>
      <c r="C173" s="6"/>
      <c r="D173" s="6"/>
      <c r="E173" s="6"/>
      <c r="F173" s="6"/>
      <c r="G173" s="6"/>
      <c r="H173" s="6"/>
      <c r="I173" s="6"/>
      <c r="J173" s="6"/>
      <c r="K173" s="6"/>
      <c r="AJ173"/>
      <c r="AK173"/>
      <c r="AL173"/>
      <c r="AM173"/>
      <c r="AN173"/>
      <c r="AO173"/>
      <c r="AP173"/>
      <c r="AX173"/>
      <c r="AY173"/>
      <c r="AZ173"/>
      <c r="BA173"/>
      <c r="BB173"/>
      <c r="CC173"/>
      <c r="CD173"/>
    </row>
    <row r="174" spans="2:82" ht="15.5" x14ac:dyDescent="0.35">
      <c r="B174" s="6"/>
      <c r="C174" s="6"/>
      <c r="D174" s="6"/>
      <c r="E174" s="6"/>
      <c r="F174" s="6"/>
      <c r="G174" s="6"/>
      <c r="H174" s="6"/>
      <c r="I174" s="6"/>
      <c r="J174" s="6"/>
      <c r="K174" s="6"/>
      <c r="AJ174"/>
      <c r="AK174"/>
      <c r="AL174"/>
      <c r="AM174"/>
      <c r="AN174"/>
      <c r="AO174"/>
      <c r="AP174"/>
      <c r="AX174"/>
      <c r="AY174"/>
      <c r="AZ174"/>
      <c r="BA174"/>
      <c r="BB174"/>
      <c r="CC174"/>
      <c r="CD174"/>
    </row>
    <row r="175" spans="2:82" ht="15.5" x14ac:dyDescent="0.35">
      <c r="B175" s="6"/>
      <c r="C175" s="6"/>
      <c r="D175" s="6"/>
      <c r="E175" s="6"/>
      <c r="F175" s="6"/>
      <c r="G175" s="6"/>
      <c r="H175" s="6"/>
      <c r="I175" s="6"/>
      <c r="J175" s="6"/>
      <c r="K175" s="6"/>
      <c r="AP175"/>
      <c r="AX175"/>
      <c r="AY175"/>
      <c r="AZ175"/>
      <c r="BA175"/>
      <c r="BB175"/>
      <c r="CC175"/>
      <c r="CD175"/>
    </row>
    <row r="176" spans="2:82" ht="15.5" x14ac:dyDescent="0.35">
      <c r="B176" s="6"/>
      <c r="C176" s="6"/>
      <c r="D176" s="6"/>
      <c r="E176" s="6"/>
      <c r="F176" s="6"/>
      <c r="G176" s="6"/>
      <c r="H176" s="6"/>
      <c r="I176" s="6"/>
      <c r="J176" s="6"/>
      <c r="K176" s="6"/>
      <c r="AK176" s="15"/>
      <c r="AL176" s="15"/>
      <c r="AM176" s="15"/>
      <c r="AN176" s="15"/>
      <c r="AO176" s="15"/>
      <c r="AP176"/>
      <c r="AX176"/>
      <c r="AY176"/>
      <c r="AZ176"/>
      <c r="BA176"/>
      <c r="BB176"/>
      <c r="CC176"/>
      <c r="CD176"/>
    </row>
    <row r="177" spans="2:82" ht="15.5" x14ac:dyDescent="0.35">
      <c r="B177" s="6"/>
      <c r="C177" s="6"/>
      <c r="D177" s="6"/>
      <c r="E177" s="6"/>
      <c r="F177" s="6"/>
      <c r="G177" s="6"/>
      <c r="H177" s="6"/>
      <c r="I177" s="6"/>
      <c r="J177" s="6"/>
      <c r="K177" s="6"/>
      <c r="AP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AP183"/>
      <c r="AQ183"/>
      <c r="AR183"/>
      <c r="AS183"/>
      <c r="AT183"/>
      <c r="AU183"/>
      <c r="AV183"/>
      <c r="AW183"/>
      <c r="AX183"/>
      <c r="AY183"/>
      <c r="AZ183"/>
      <c r="BA183"/>
      <c r="BB183"/>
      <c r="CC183"/>
      <c r="CD183"/>
    </row>
    <row r="184" spans="2:82" ht="15.5" x14ac:dyDescent="0.35">
      <c r="B184" s="6"/>
      <c r="C184" s="6"/>
      <c r="D184" s="6"/>
      <c r="E184" s="6"/>
      <c r="F184" s="6"/>
      <c r="G184" s="6"/>
      <c r="H184" s="6"/>
      <c r="I184" s="6"/>
      <c r="J184" s="6"/>
      <c r="K184" s="6"/>
      <c r="AP184"/>
      <c r="AQ184"/>
      <c r="AR184"/>
      <c r="AS184"/>
      <c r="AT184"/>
      <c r="AU184"/>
      <c r="AV184"/>
      <c r="AW184"/>
      <c r="AX184"/>
      <c r="AY184"/>
      <c r="AZ184"/>
      <c r="BA184"/>
      <c r="BB184"/>
      <c r="CC184"/>
      <c r="CD184"/>
    </row>
    <row r="185" spans="2:82" ht="15.5" x14ac:dyDescent="0.35">
      <c r="B185" s="6"/>
      <c r="C185" s="6"/>
      <c r="D185" s="6"/>
      <c r="E185" s="6"/>
      <c r="F185" s="6"/>
      <c r="G185" s="6"/>
      <c r="H185" s="6"/>
      <c r="I185" s="6"/>
      <c r="J185" s="6"/>
      <c r="K185" s="6"/>
      <c r="AP185"/>
      <c r="AQ185"/>
      <c r="AR185"/>
      <c r="AS185"/>
      <c r="AT185"/>
      <c r="AU185"/>
      <c r="AV185"/>
      <c r="AW185"/>
      <c r="AX185"/>
      <c r="AY185"/>
      <c r="AZ185"/>
      <c r="BA185"/>
      <c r="BB185"/>
      <c r="CC185"/>
      <c r="CD185"/>
    </row>
    <row r="186" spans="2:82" ht="15.5" x14ac:dyDescent="0.35">
      <c r="B186" s="6"/>
      <c r="C186" s="6"/>
      <c r="D186" s="6"/>
      <c r="E186" s="6"/>
      <c r="F186" s="6"/>
      <c r="G186" s="6"/>
      <c r="H186" s="6"/>
      <c r="I186" s="6"/>
      <c r="J186" s="6"/>
      <c r="K186" s="6"/>
      <c r="AP186"/>
      <c r="AQ186"/>
      <c r="AR186"/>
      <c r="AS186"/>
      <c r="AT186"/>
      <c r="AU186"/>
      <c r="AV186"/>
      <c r="AW186"/>
      <c r="AX186"/>
      <c r="AY186"/>
      <c r="AZ186"/>
      <c r="BA186"/>
      <c r="BB186"/>
      <c r="CC186"/>
      <c r="CD186"/>
    </row>
    <row r="187" spans="2:82" ht="15.5" x14ac:dyDescent="0.35">
      <c r="B187" s="6"/>
      <c r="C187" s="6"/>
      <c r="D187" s="6"/>
      <c r="E187" s="6"/>
      <c r="F187" s="6"/>
      <c r="G187" s="6"/>
      <c r="H187" s="6"/>
      <c r="I187" s="6"/>
      <c r="J187" s="6"/>
      <c r="K187" s="6"/>
      <c r="AP187"/>
      <c r="AQ187"/>
      <c r="AR187"/>
      <c r="AS187"/>
      <c r="AT187"/>
      <c r="AU187"/>
      <c r="AV187"/>
      <c r="AW187"/>
      <c r="AX187"/>
      <c r="AY187"/>
      <c r="AZ187"/>
      <c r="BA187"/>
      <c r="BB187"/>
      <c r="CC187"/>
      <c r="CD187"/>
    </row>
    <row r="188" spans="2:82" ht="15.5" x14ac:dyDescent="0.35">
      <c r="B188" s="6"/>
      <c r="C188" s="6"/>
      <c r="D188" s="6"/>
      <c r="E188" s="6"/>
      <c r="F188" s="6"/>
      <c r="G188" s="6"/>
      <c r="H188" s="6"/>
      <c r="I188" s="6"/>
      <c r="J188" s="6"/>
      <c r="K188" s="6"/>
      <c r="AP188"/>
      <c r="AQ188"/>
      <c r="AR188"/>
      <c r="AS188"/>
      <c r="AT188"/>
      <c r="AU188"/>
      <c r="AV188"/>
      <c r="AW188"/>
      <c r="AX188"/>
      <c r="AY188"/>
      <c r="AZ188"/>
      <c r="BA188"/>
      <c r="BB188"/>
      <c r="CC188"/>
      <c r="CD188"/>
    </row>
    <row r="189" spans="2:82" ht="15.5" x14ac:dyDescent="0.35">
      <c r="B189" s="6"/>
      <c r="C189" s="6"/>
      <c r="D189" s="6"/>
      <c r="E189" s="6"/>
      <c r="F189" s="6"/>
      <c r="G189" s="6"/>
      <c r="H189" s="6"/>
      <c r="I189" s="6"/>
      <c r="J189" s="6"/>
      <c r="K189" s="6"/>
      <c r="AP189"/>
      <c r="AQ189"/>
      <c r="AR189"/>
      <c r="AS189"/>
      <c r="AT189"/>
      <c r="AU189"/>
      <c r="AV189"/>
      <c r="AW189"/>
      <c r="AX189"/>
      <c r="AY189"/>
      <c r="AZ189"/>
      <c r="BA189"/>
      <c r="BB189"/>
      <c r="CC189"/>
      <c r="CD189"/>
    </row>
    <row r="190" spans="2:82" ht="15.5" x14ac:dyDescent="0.35">
      <c r="B190" s="6"/>
      <c r="C190" s="6"/>
      <c r="D190" s="6"/>
      <c r="E190" s="6"/>
      <c r="F190" s="6"/>
      <c r="G190" s="6"/>
      <c r="H190" s="6"/>
      <c r="I190" s="6"/>
      <c r="J190" s="6"/>
      <c r="K190" s="6"/>
      <c r="AP190"/>
      <c r="AQ190"/>
      <c r="AR190"/>
      <c r="AS190"/>
      <c r="AT190"/>
      <c r="AU190"/>
      <c r="AV190"/>
      <c r="AW190"/>
      <c r="AX190"/>
      <c r="AY190"/>
      <c r="AZ190"/>
      <c r="BA190"/>
      <c r="BB190"/>
      <c r="CC190"/>
      <c r="CD190"/>
    </row>
    <row r="191" spans="2:82" ht="15.5" x14ac:dyDescent="0.35">
      <c r="B191" s="6"/>
      <c r="C191" s="6"/>
      <c r="D191" s="6"/>
      <c r="E191" s="6"/>
      <c r="F191" s="6"/>
      <c r="G191" s="6"/>
      <c r="H191" s="6"/>
      <c r="I191" s="6"/>
      <c r="J191" s="6"/>
      <c r="K191" s="6"/>
      <c r="AP191"/>
      <c r="AQ191"/>
      <c r="AR191"/>
      <c r="AS191"/>
      <c r="AT191"/>
      <c r="AU191"/>
      <c r="AV191"/>
      <c r="AW191"/>
      <c r="AX191"/>
      <c r="AY191"/>
      <c r="AZ191"/>
      <c r="BA191"/>
      <c r="BB191"/>
      <c r="CC191"/>
      <c r="CD191"/>
    </row>
    <row r="192" spans="2:82" ht="15.5" x14ac:dyDescent="0.35">
      <c r="B192" s="6"/>
      <c r="C192" s="6"/>
      <c r="D192" s="6"/>
      <c r="E192" s="6"/>
      <c r="F192" s="6"/>
      <c r="G192" s="6"/>
      <c r="H192" s="6"/>
      <c r="I192" s="6"/>
      <c r="J192" s="6"/>
      <c r="K192" s="6"/>
      <c r="AP192"/>
      <c r="AQ192"/>
      <c r="AR192"/>
      <c r="AS192"/>
      <c r="AT192"/>
      <c r="AU192"/>
      <c r="AV192"/>
      <c r="AW192"/>
      <c r="AX192"/>
      <c r="AY192"/>
      <c r="AZ192"/>
      <c r="BA192"/>
      <c r="BB192"/>
      <c r="CC192"/>
      <c r="CD192"/>
    </row>
    <row r="193" spans="2:82" ht="15.5" x14ac:dyDescent="0.35">
      <c r="B193" s="6"/>
      <c r="C193" s="6"/>
      <c r="D193" s="6"/>
      <c r="E193" s="6"/>
      <c r="F193" s="6"/>
      <c r="G193" s="6"/>
      <c r="H193" s="6"/>
      <c r="I193" s="6"/>
      <c r="J193" s="6"/>
      <c r="K193" s="6"/>
      <c r="AP193"/>
      <c r="AQ193"/>
      <c r="AR193"/>
      <c r="AS193"/>
      <c r="AT193"/>
      <c r="AU193"/>
      <c r="AV193"/>
      <c r="AW193"/>
      <c r="AX193"/>
      <c r="AY193"/>
      <c r="AZ193"/>
      <c r="BA193"/>
      <c r="BB193"/>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I265" s="6"/>
      <c r="J265" s="6"/>
      <c r="K265" s="6"/>
      <c r="CC265"/>
      <c r="CD265"/>
    </row>
    <row r="266" spans="2:82" ht="15.5" x14ac:dyDescent="0.35">
      <c r="B266" s="6"/>
      <c r="C266" s="6"/>
      <c r="D266" s="6"/>
      <c r="E266" s="6"/>
      <c r="F266" s="6"/>
      <c r="G266" s="6"/>
      <c r="H266" s="6"/>
      <c r="I266" s="6"/>
      <c r="J266" s="6"/>
      <c r="K266" s="6"/>
      <c r="CC266"/>
      <c r="CD266"/>
    </row>
    <row r="267" spans="2:82" ht="15.5" x14ac:dyDescent="0.35">
      <c r="B267" s="6"/>
      <c r="C267" s="6"/>
      <c r="D267" s="6"/>
      <c r="E267" s="6"/>
      <c r="F267" s="6"/>
      <c r="G267" s="6"/>
      <c r="H267" s="6"/>
      <c r="I267" s="6"/>
      <c r="J267" s="6"/>
      <c r="K267" s="6"/>
      <c r="CC267"/>
      <c r="CD267"/>
    </row>
    <row r="268" spans="2:82" ht="15.5" x14ac:dyDescent="0.35">
      <c r="B268" s="6"/>
      <c r="C268" s="6"/>
      <c r="D268" s="6"/>
      <c r="E268" s="6"/>
      <c r="F268" s="6"/>
      <c r="G268" s="6"/>
      <c r="H268" s="6"/>
      <c r="I268" s="6"/>
      <c r="J268" s="6"/>
      <c r="K268" s="6"/>
      <c r="CC268"/>
      <c r="CD268"/>
    </row>
    <row r="269" spans="2:82" ht="15.5" x14ac:dyDescent="0.35">
      <c r="B269" s="6"/>
      <c r="C269" s="6"/>
      <c r="D269" s="6"/>
      <c r="E269" s="6"/>
      <c r="F269" s="6"/>
      <c r="G269" s="6"/>
      <c r="H269" s="6"/>
      <c r="I269" s="6"/>
      <c r="J269" s="6"/>
      <c r="K269" s="6"/>
      <c r="CC269"/>
      <c r="CD269"/>
    </row>
    <row r="270" spans="2:82" ht="15.5" x14ac:dyDescent="0.35">
      <c r="B270" s="6"/>
      <c r="C270" s="6"/>
      <c r="D270" s="6"/>
      <c r="E270" s="6"/>
      <c r="F270" s="6"/>
      <c r="G270" s="6"/>
      <c r="H270" s="6"/>
      <c r="I270" s="6"/>
      <c r="J270" s="6"/>
      <c r="K270" s="6"/>
      <c r="CC270"/>
      <c r="CD270"/>
    </row>
    <row r="271" spans="2:82" ht="15.5" x14ac:dyDescent="0.35">
      <c r="B271" s="6"/>
      <c r="C271" s="6"/>
      <c r="D271" s="6"/>
      <c r="E271" s="6"/>
      <c r="F271" s="6"/>
      <c r="G271" s="6"/>
      <c r="H271" s="6"/>
      <c r="I271" s="6"/>
      <c r="J271" s="6"/>
      <c r="K271" s="6"/>
      <c r="CC271"/>
      <c r="CD271"/>
    </row>
    <row r="272" spans="2:82" ht="15.5" x14ac:dyDescent="0.35">
      <c r="B272" s="6"/>
      <c r="C272" s="6"/>
      <c r="D272" s="6"/>
      <c r="E272" s="6"/>
      <c r="F272" s="6"/>
      <c r="G272" s="6"/>
      <c r="H272" s="6"/>
      <c r="I272" s="6"/>
      <c r="J272" s="6"/>
      <c r="K272" s="6"/>
      <c r="CC272"/>
      <c r="CD272"/>
    </row>
    <row r="273" spans="2:82" ht="15.5" x14ac:dyDescent="0.35">
      <c r="B273" s="6"/>
      <c r="C273" s="6"/>
      <c r="D273" s="6"/>
      <c r="E273" s="6"/>
      <c r="F273" s="6"/>
      <c r="G273" s="6"/>
      <c r="H273" s="6"/>
      <c r="I273" s="6"/>
      <c r="J273" s="6"/>
      <c r="K273" s="6"/>
      <c r="CC273"/>
      <c r="CD273"/>
    </row>
    <row r="274" spans="2:82" ht="15.5" x14ac:dyDescent="0.35">
      <c r="B274" s="6"/>
      <c r="C274" s="6"/>
      <c r="D274" s="6"/>
      <c r="E274" s="6"/>
      <c r="F274" s="6"/>
      <c r="G274" s="6"/>
      <c r="H274" s="6"/>
      <c r="I274" s="6"/>
      <c r="J274" s="6"/>
      <c r="K274" s="6"/>
      <c r="CC274"/>
      <c r="CD274"/>
    </row>
    <row r="275" spans="2:82" ht="15.5" x14ac:dyDescent="0.35">
      <c r="B275" s="6"/>
      <c r="C275" s="6"/>
      <c r="D275" s="6"/>
      <c r="E275" s="6"/>
      <c r="F275" s="6"/>
      <c r="G275" s="6"/>
      <c r="H275" s="6"/>
      <c r="I275" s="6"/>
      <c r="J275" s="6"/>
      <c r="K275" s="6"/>
      <c r="CC275"/>
      <c r="CD275"/>
    </row>
    <row r="276" spans="2:82" ht="15.5" x14ac:dyDescent="0.35">
      <c r="B276" s="6"/>
      <c r="C276" s="6"/>
      <c r="D276" s="6"/>
      <c r="E276" s="6"/>
      <c r="F276" s="6"/>
      <c r="G276" s="6"/>
      <c r="H276" s="6"/>
      <c r="CC276"/>
      <c r="CD276"/>
    </row>
    <row r="277" spans="2:82" ht="15.5" x14ac:dyDescent="0.35">
      <c r="B277" s="6"/>
      <c r="C277" s="6"/>
      <c r="D277" s="6"/>
      <c r="E277" s="6"/>
      <c r="F277" s="6"/>
      <c r="G277" s="6"/>
      <c r="H277" s="6"/>
      <c r="CC277"/>
      <c r="CD277"/>
    </row>
    <row r="278" spans="2:82" ht="15.5" x14ac:dyDescent="0.35">
      <c r="G278" s="6"/>
      <c r="H278" s="6"/>
      <c r="CC278"/>
      <c r="CD278"/>
    </row>
    <row r="279" spans="2:82" ht="15.5" x14ac:dyDescent="0.35">
      <c r="G279" s="6"/>
      <c r="H279" s="6"/>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1:82" ht="15.5" x14ac:dyDescent="0.35">
      <c r="CC385"/>
      <c r="CD385"/>
    </row>
    <row r="386" spans="81:82" ht="15.5" x14ac:dyDescent="0.35">
      <c r="CD386"/>
    </row>
    <row r="387" spans="81:82" ht="15.5" x14ac:dyDescent="0.35">
      <c r="CD387"/>
    </row>
    <row r="388" spans="81:82" ht="15.5" x14ac:dyDescent="0.35">
      <c r="CD388"/>
    </row>
    <row r="389" spans="81:82" ht="15.5" x14ac:dyDescent="0.35">
      <c r="CD389"/>
    </row>
    <row r="390" spans="81:82" ht="15.5" x14ac:dyDescent="0.35">
      <c r="CD390"/>
    </row>
    <row r="391" spans="81:82" ht="15.5" x14ac:dyDescent="0.35">
      <c r="CD391"/>
    </row>
    <row r="392" spans="81:82" ht="15.5" x14ac:dyDescent="0.35">
      <c r="CD392"/>
    </row>
    <row r="393" spans="81:82" ht="15.5" x14ac:dyDescent="0.35">
      <c r="CD393"/>
    </row>
    <row r="394" spans="81:82" ht="15.5" x14ac:dyDescent="0.35">
      <c r="CD394"/>
    </row>
    <row r="395" spans="81:82" ht="15.5" x14ac:dyDescent="0.35">
      <c r="CD395"/>
    </row>
    <row r="396" spans="81:82" ht="15.5" x14ac:dyDescent="0.35">
      <c r="CD396"/>
    </row>
    <row r="397" spans="81:82" ht="15.5" x14ac:dyDescent="0.35">
      <c r="CD397"/>
    </row>
    <row r="398" spans="81:82" ht="15.5" x14ac:dyDescent="0.35">
      <c r="CD398"/>
    </row>
    <row r="399" spans="81:82" ht="15.5" x14ac:dyDescent="0.35">
      <c r="CD399"/>
    </row>
    <row r="400" spans="81: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row r="418" spans="82:82" ht="15.5" x14ac:dyDescent="0.35">
      <c r="CD418"/>
    </row>
  </sheetData>
  <mergeCells count="11">
    <mergeCell ref="C17:E17"/>
    <mergeCell ref="C20:E20"/>
    <mergeCell ref="C21:E21"/>
    <mergeCell ref="C24:E24"/>
    <mergeCell ref="C27:E27"/>
    <mergeCell ref="C29:E29"/>
    <mergeCell ref="C25:E25"/>
    <mergeCell ref="C18:E18"/>
    <mergeCell ref="C19:E19"/>
    <mergeCell ref="C22:E22"/>
    <mergeCell ref="C28:E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U54"/>
  <sheetViews>
    <sheetView zoomScale="85" zoomScaleNormal="85" workbookViewId="0">
      <selection activeCell="E24" sqref="E24"/>
    </sheetView>
  </sheetViews>
  <sheetFormatPr defaultColWidth="8" defaultRowHeight="12.5" x14ac:dyDescent="0.25"/>
  <cols>
    <col min="1" max="1" width="19.08203125" style="63" customWidth="1"/>
    <col min="2" max="3" width="17" style="63" customWidth="1"/>
    <col min="4" max="4" width="4.33203125" style="63" customWidth="1"/>
    <col min="5" max="5" width="23" style="63" customWidth="1"/>
    <col min="6" max="6" width="19.08203125" style="63" customWidth="1"/>
    <col min="7" max="8" width="8.83203125" style="63" customWidth="1"/>
    <col min="9" max="9" width="7.83203125" style="63" customWidth="1"/>
    <col min="10" max="10" width="8" style="63"/>
    <col min="11" max="11" width="9.08203125" style="63" customWidth="1"/>
    <col min="12" max="18" width="8" style="63"/>
    <col min="19" max="19" width="14.58203125" style="63" customWidth="1"/>
    <col min="20" max="20" width="13.33203125" style="63" customWidth="1"/>
    <col min="21" max="21" width="17.08203125" style="63" customWidth="1"/>
    <col min="22" max="16384" width="8" style="63"/>
  </cols>
  <sheetData>
    <row r="1" spans="1:73" s="18" customFormat="1" ht="13" x14ac:dyDescent="0.3">
      <c r="B1" s="18" t="s">
        <v>0</v>
      </c>
      <c r="C1" s="18" t="s">
        <v>0</v>
      </c>
      <c r="D1" s="18" t="s">
        <v>0</v>
      </c>
      <c r="E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row>
    <row r="2" spans="1:73" s="2" customFormat="1" ht="13" x14ac:dyDescent="0.3">
      <c r="A2" s="2" t="s">
        <v>6</v>
      </c>
      <c r="I2" s="3"/>
    </row>
    <row r="3" spans="1:73" s="2" customFormat="1" ht="13" x14ac:dyDescent="0.3">
      <c r="A3" s="2" t="s">
        <v>143</v>
      </c>
      <c r="F3" s="2" t="s">
        <v>144</v>
      </c>
      <c r="I3" s="3"/>
    </row>
    <row r="4" spans="1:73" s="2" customFormat="1" ht="13" x14ac:dyDescent="0.3">
      <c r="A4" s="2" t="s">
        <v>145</v>
      </c>
      <c r="F4" s="2" t="s">
        <v>146</v>
      </c>
      <c r="I4" s="3"/>
    </row>
    <row r="5" spans="1:73" s="2" customFormat="1" ht="13" x14ac:dyDescent="0.3">
      <c r="A5" s="2" t="s">
        <v>147</v>
      </c>
      <c r="F5" s="2" t="s">
        <v>148</v>
      </c>
      <c r="I5" s="3"/>
    </row>
    <row r="6" spans="1:73" s="2" customFormat="1" ht="13" x14ac:dyDescent="0.3">
      <c r="A6" s="2" t="s">
        <v>149</v>
      </c>
      <c r="F6" s="2" t="s">
        <v>150</v>
      </c>
      <c r="I6" s="3"/>
    </row>
    <row r="7" spans="1:73" ht="13" x14ac:dyDescent="0.3">
      <c r="A7" s="2" t="s">
        <v>151</v>
      </c>
      <c r="F7" s="2" t="s">
        <v>152</v>
      </c>
    </row>
    <row r="8" spans="1:73" ht="13" x14ac:dyDescent="0.3">
      <c r="A8" s="2" t="s">
        <v>153</v>
      </c>
    </row>
    <row r="10" spans="1:73" x14ac:dyDescent="0.25">
      <c r="A10" s="63" t="s">
        <v>154</v>
      </c>
      <c r="E10" s="135" t="s">
        <v>155</v>
      </c>
    </row>
    <row r="11" spans="1:73" x14ac:dyDescent="0.25">
      <c r="I11" s="65" t="s">
        <v>156</v>
      </c>
      <c r="J11" s="65" t="s">
        <v>156</v>
      </c>
      <c r="K11" s="65" t="s">
        <v>156</v>
      </c>
      <c r="L11" s="66" t="s">
        <v>157</v>
      </c>
      <c r="M11" s="66" t="s">
        <v>157</v>
      </c>
      <c r="N11" s="66" t="s">
        <v>157</v>
      </c>
      <c r="O11" s="67" t="s">
        <v>158</v>
      </c>
      <c r="P11" s="67" t="s">
        <v>158</v>
      </c>
      <c r="Q11" s="67" t="s">
        <v>158</v>
      </c>
    </row>
    <row r="12" spans="1:73" ht="25" x14ac:dyDescent="0.25">
      <c r="A12" s="63" t="s">
        <v>159</v>
      </c>
      <c r="B12" s="63" t="s">
        <v>160</v>
      </c>
      <c r="C12" s="63" t="s">
        <v>161</v>
      </c>
      <c r="D12" s="63" t="s">
        <v>162</v>
      </c>
      <c r="E12" s="63" t="s">
        <v>163</v>
      </c>
      <c r="F12" s="64" t="s">
        <v>164</v>
      </c>
      <c r="G12" s="64" t="s">
        <v>165</v>
      </c>
      <c r="H12" s="64" t="s">
        <v>166</v>
      </c>
      <c r="I12" s="64" t="s">
        <v>167</v>
      </c>
      <c r="J12" s="64" t="s">
        <v>168</v>
      </c>
      <c r="K12" s="64" t="s">
        <v>169</v>
      </c>
      <c r="L12" s="64" t="s">
        <v>170</v>
      </c>
      <c r="M12" s="64" t="s">
        <v>171</v>
      </c>
      <c r="N12" s="64" t="s">
        <v>172</v>
      </c>
      <c r="O12" s="64" t="s">
        <v>173</v>
      </c>
      <c r="P12" s="64" t="s">
        <v>174</v>
      </c>
      <c r="Q12" s="64" t="s">
        <v>175</v>
      </c>
      <c r="R12" s="63" t="s">
        <v>176</v>
      </c>
      <c r="S12" s="63" t="s">
        <v>177</v>
      </c>
      <c r="T12" s="64" t="s">
        <v>178</v>
      </c>
      <c r="U12" s="63" t="s">
        <v>179</v>
      </c>
    </row>
    <row r="13" spans="1:73" x14ac:dyDescent="0.25">
      <c r="P13" s="64"/>
    </row>
    <row r="14" spans="1:73" x14ac:dyDescent="0.25">
      <c r="A14" s="89" t="s">
        <v>180</v>
      </c>
      <c r="B14" s="89"/>
      <c r="C14" s="89" t="s">
        <v>181</v>
      </c>
      <c r="D14" s="89"/>
      <c r="E14" s="89" t="s">
        <v>385</v>
      </c>
      <c r="F14" s="89"/>
      <c r="G14" s="89">
        <v>2008</v>
      </c>
      <c r="H14" s="89">
        <v>2015</v>
      </c>
      <c r="I14" s="90">
        <v>22</v>
      </c>
      <c r="J14" s="90">
        <v>8</v>
      </c>
      <c r="K14" s="90">
        <f>(I14-J14)/2</f>
        <v>7</v>
      </c>
      <c r="L14" s="89">
        <v>3.8</v>
      </c>
      <c r="M14" s="89">
        <v>0.8</v>
      </c>
      <c r="N14" s="90">
        <f>(L14-M14)/2</f>
        <v>1.5</v>
      </c>
      <c r="O14" s="89"/>
      <c r="P14" s="89"/>
      <c r="Q14" s="89"/>
      <c r="R14" s="89" t="s">
        <v>182</v>
      </c>
      <c r="S14" s="89" t="s">
        <v>183</v>
      </c>
      <c r="T14" s="89" t="s">
        <v>184</v>
      </c>
      <c r="U14" s="89" t="s">
        <v>185</v>
      </c>
      <c r="V14" s="89"/>
    </row>
    <row r="15" spans="1:73" x14ac:dyDescent="0.25">
      <c r="A15" s="89"/>
      <c r="B15" s="89"/>
      <c r="C15" s="89"/>
      <c r="D15" s="89"/>
      <c r="E15" s="89"/>
      <c r="F15" s="89"/>
      <c r="G15" s="89"/>
      <c r="H15" s="89"/>
      <c r="I15" s="89"/>
      <c r="J15" s="89"/>
      <c r="K15" s="89"/>
      <c r="L15" s="89"/>
      <c r="M15" s="89"/>
      <c r="N15" s="89"/>
      <c r="O15" s="89"/>
      <c r="P15" s="91"/>
      <c r="Q15" s="89"/>
      <c r="R15" s="89"/>
      <c r="S15" s="89"/>
      <c r="T15" s="89"/>
      <c r="U15" s="89"/>
      <c r="V15" s="89"/>
    </row>
    <row r="16" spans="1:73" x14ac:dyDescent="0.25">
      <c r="A16" s="92" t="s">
        <v>186</v>
      </c>
      <c r="B16" s="92" t="s">
        <v>187</v>
      </c>
      <c r="C16" s="92" t="s">
        <v>188</v>
      </c>
      <c r="D16" s="92"/>
      <c r="E16" s="92" t="s">
        <v>385</v>
      </c>
      <c r="F16" s="92"/>
      <c r="G16" s="92">
        <v>2008</v>
      </c>
      <c r="H16" s="92">
        <v>2015</v>
      </c>
      <c r="I16" s="93">
        <v>25</v>
      </c>
      <c r="J16" s="93">
        <v>10</v>
      </c>
      <c r="K16" s="93">
        <f>(I16-J16)/2</f>
        <v>7.5</v>
      </c>
      <c r="L16" s="92">
        <v>4.7</v>
      </c>
      <c r="M16" s="92">
        <v>1.2</v>
      </c>
      <c r="N16" s="93">
        <f>(L16-M16)/2</f>
        <v>1.75</v>
      </c>
      <c r="O16" s="92"/>
      <c r="P16" s="92"/>
      <c r="Q16" s="92"/>
      <c r="R16" s="92" t="s">
        <v>182</v>
      </c>
      <c r="S16" s="92" t="s">
        <v>183</v>
      </c>
      <c r="T16" s="92" t="s">
        <v>184</v>
      </c>
      <c r="U16" s="92" t="s">
        <v>185</v>
      </c>
      <c r="V16" s="92"/>
    </row>
    <row r="17" spans="1:22" x14ac:dyDescent="0.25">
      <c r="A17" s="92"/>
      <c r="B17" s="92"/>
      <c r="C17" s="92"/>
      <c r="D17" s="92"/>
      <c r="E17" s="92"/>
      <c r="F17" s="92"/>
      <c r="G17" s="92"/>
      <c r="H17" s="92"/>
      <c r="I17" s="92"/>
      <c r="J17" s="92"/>
      <c r="K17" s="92"/>
      <c r="L17" s="92"/>
      <c r="M17" s="92"/>
      <c r="N17" s="92"/>
      <c r="O17" s="92"/>
      <c r="P17" s="92"/>
      <c r="Q17" s="92"/>
      <c r="R17" s="92"/>
      <c r="S17" s="92"/>
      <c r="T17" s="92"/>
      <c r="U17" s="92"/>
      <c r="V17" s="92"/>
    </row>
    <row r="18" spans="1:22" x14ac:dyDescent="0.25">
      <c r="A18" s="92" t="s">
        <v>186</v>
      </c>
      <c r="B18" s="92" t="s">
        <v>187</v>
      </c>
      <c r="C18" s="92" t="s">
        <v>188</v>
      </c>
      <c r="D18" s="92"/>
      <c r="E18" s="92" t="s">
        <v>385</v>
      </c>
      <c r="F18" s="92"/>
      <c r="G18" s="94">
        <v>43221</v>
      </c>
      <c r="H18" s="94">
        <v>43922</v>
      </c>
      <c r="I18" s="92">
        <v>14.7</v>
      </c>
      <c r="J18" s="92">
        <v>8.8000000000000007</v>
      </c>
      <c r="K18" s="93">
        <f>(I18-J18)/2</f>
        <v>2.9499999999999993</v>
      </c>
      <c r="L18" s="92">
        <v>2.8</v>
      </c>
      <c r="M18" s="92">
        <v>0.7</v>
      </c>
      <c r="N18" s="93">
        <f>(L18-M18)/2</f>
        <v>1.0499999999999998</v>
      </c>
      <c r="O18" s="92"/>
      <c r="P18" s="92"/>
      <c r="Q18" s="92"/>
      <c r="R18" s="92" t="s">
        <v>189</v>
      </c>
      <c r="S18" s="92" t="s">
        <v>190</v>
      </c>
      <c r="T18" s="92" t="s">
        <v>191</v>
      </c>
      <c r="U18" s="92" t="s">
        <v>192</v>
      </c>
      <c r="V18" s="92"/>
    </row>
    <row r="19" spans="1:22" x14ac:dyDescent="0.25">
      <c r="A19" s="92"/>
      <c r="B19" s="92"/>
      <c r="C19" s="92"/>
      <c r="D19" s="92"/>
      <c r="E19" s="92"/>
      <c r="F19" s="92"/>
      <c r="G19" s="92"/>
      <c r="H19" s="92"/>
      <c r="I19" s="92"/>
      <c r="J19" s="92"/>
      <c r="K19" s="92"/>
      <c r="L19" s="92"/>
      <c r="M19" s="92"/>
      <c r="N19" s="92"/>
      <c r="O19" s="92"/>
      <c r="P19" s="92"/>
      <c r="Q19" s="92"/>
      <c r="R19" s="92"/>
      <c r="S19" s="92"/>
      <c r="T19" s="92"/>
      <c r="U19" s="92"/>
      <c r="V19" s="92"/>
    </row>
    <row r="20" spans="1:22" x14ac:dyDescent="0.25">
      <c r="A20" s="92" t="s">
        <v>186</v>
      </c>
      <c r="B20" s="92" t="s">
        <v>193</v>
      </c>
      <c r="C20" s="92" t="s">
        <v>194</v>
      </c>
      <c r="D20" s="92"/>
      <c r="E20" s="92" t="s">
        <v>385</v>
      </c>
      <c r="F20" s="92"/>
      <c r="G20" s="92">
        <v>2008</v>
      </c>
      <c r="H20" s="92">
        <v>2015</v>
      </c>
      <c r="I20" s="93">
        <v>26</v>
      </c>
      <c r="J20" s="93">
        <v>9</v>
      </c>
      <c r="K20" s="93">
        <f>(I20-J20)/2</f>
        <v>8.5</v>
      </c>
      <c r="L20" s="92">
        <v>5.2</v>
      </c>
      <c r="M20" s="92">
        <v>1</v>
      </c>
      <c r="N20" s="93">
        <f>(L20-M20)/2</f>
        <v>2.1</v>
      </c>
      <c r="O20" s="92"/>
      <c r="P20" s="92"/>
      <c r="Q20" s="92"/>
      <c r="R20" s="92" t="s">
        <v>182</v>
      </c>
      <c r="S20" s="92" t="s">
        <v>183</v>
      </c>
      <c r="T20" s="92" t="s">
        <v>184</v>
      </c>
      <c r="U20" s="92" t="s">
        <v>185</v>
      </c>
      <c r="V20" s="92"/>
    </row>
    <row r="21" spans="1:22" x14ac:dyDescent="0.25">
      <c r="A21" s="92"/>
      <c r="B21" s="92"/>
      <c r="C21" s="92"/>
      <c r="D21" s="92"/>
      <c r="E21" s="92"/>
      <c r="F21" s="92"/>
      <c r="G21" s="92"/>
      <c r="H21" s="92"/>
      <c r="I21" s="92"/>
      <c r="J21" s="92"/>
      <c r="K21" s="92"/>
      <c r="L21" s="92"/>
      <c r="M21" s="92"/>
      <c r="N21" s="92"/>
      <c r="O21" s="92"/>
      <c r="P21" s="92"/>
      <c r="Q21" s="92"/>
      <c r="R21" s="92"/>
      <c r="S21" s="92"/>
      <c r="T21" s="92"/>
      <c r="U21" s="92"/>
      <c r="V21" s="92"/>
    </row>
    <row r="22" spans="1:22" x14ac:dyDescent="0.25">
      <c r="A22" s="92" t="s">
        <v>186</v>
      </c>
      <c r="B22" s="92" t="s">
        <v>195</v>
      </c>
      <c r="C22" s="92"/>
      <c r="D22" s="92"/>
      <c r="E22" s="92" t="s">
        <v>385</v>
      </c>
      <c r="F22" s="92" t="s">
        <v>196</v>
      </c>
      <c r="G22" s="92">
        <v>2008</v>
      </c>
      <c r="H22" s="92">
        <v>2015</v>
      </c>
      <c r="I22" s="93">
        <v>15</v>
      </c>
      <c r="J22" s="93">
        <v>8</v>
      </c>
      <c r="K22" s="93">
        <f>(I22-J22)/2</f>
        <v>3.5</v>
      </c>
      <c r="L22" s="92">
        <v>2.1</v>
      </c>
      <c r="M22" s="92">
        <v>0.8</v>
      </c>
      <c r="N22" s="93">
        <f>(L22-M22)/2</f>
        <v>0.65</v>
      </c>
      <c r="O22" s="92"/>
      <c r="P22" s="92"/>
      <c r="Q22" s="92"/>
      <c r="R22" s="92" t="s">
        <v>182</v>
      </c>
      <c r="S22" s="92" t="s">
        <v>183</v>
      </c>
      <c r="T22" s="92" t="s">
        <v>184</v>
      </c>
      <c r="U22" s="92" t="s">
        <v>185</v>
      </c>
      <c r="V22" s="92"/>
    </row>
    <row r="23" spans="1:22" x14ac:dyDescent="0.25">
      <c r="A23" s="92"/>
      <c r="B23" s="92"/>
      <c r="C23" s="92"/>
      <c r="D23" s="92"/>
      <c r="E23" s="92"/>
      <c r="F23" s="92"/>
      <c r="G23" s="92"/>
      <c r="H23" s="92"/>
      <c r="I23" s="92"/>
      <c r="J23" s="92"/>
      <c r="K23" s="92"/>
      <c r="L23" s="92"/>
      <c r="M23" s="92"/>
      <c r="N23" s="92"/>
      <c r="O23" s="92"/>
      <c r="P23" s="92"/>
      <c r="Q23" s="92"/>
      <c r="R23" s="92"/>
      <c r="S23" s="92"/>
      <c r="T23" s="92"/>
      <c r="U23" s="92"/>
      <c r="V23" s="92"/>
    </row>
    <row r="24" spans="1:22" x14ac:dyDescent="0.25">
      <c r="A24" s="92" t="s">
        <v>186</v>
      </c>
      <c r="B24" s="92" t="s">
        <v>195</v>
      </c>
      <c r="C24" s="92"/>
      <c r="D24" s="92"/>
      <c r="E24" s="92" t="s">
        <v>385</v>
      </c>
      <c r="F24" s="92" t="s">
        <v>197</v>
      </c>
      <c r="G24" s="92">
        <v>2008</v>
      </c>
      <c r="H24" s="92">
        <v>2015</v>
      </c>
      <c r="I24" s="93">
        <v>21</v>
      </c>
      <c r="J24" s="93">
        <v>11</v>
      </c>
      <c r="K24" s="93">
        <f>(I24-J24)/2</f>
        <v>5</v>
      </c>
      <c r="L24" s="92">
        <v>3.6</v>
      </c>
      <c r="M24" s="92">
        <v>1.3</v>
      </c>
      <c r="N24" s="93">
        <f>(L24-M24)/2</f>
        <v>1.1499999999999999</v>
      </c>
      <c r="O24" s="92"/>
      <c r="P24" s="92"/>
      <c r="Q24" s="92"/>
      <c r="R24" s="92" t="s">
        <v>182</v>
      </c>
      <c r="S24" s="92" t="s">
        <v>183</v>
      </c>
      <c r="T24" s="92" t="s">
        <v>184</v>
      </c>
      <c r="U24" s="92" t="s">
        <v>185</v>
      </c>
      <c r="V24" s="92"/>
    </row>
    <row r="25" spans="1:22" x14ac:dyDescent="0.25">
      <c r="A25" s="92"/>
      <c r="B25" s="92"/>
      <c r="C25" s="92"/>
      <c r="D25" s="92"/>
      <c r="E25" s="92"/>
      <c r="F25" s="92"/>
      <c r="G25" s="92"/>
      <c r="H25" s="92"/>
      <c r="I25" s="92"/>
      <c r="J25" s="92"/>
      <c r="K25" s="92"/>
      <c r="L25" s="92"/>
      <c r="M25" s="92"/>
      <c r="N25" s="92"/>
      <c r="O25" s="92"/>
      <c r="P25" s="92"/>
      <c r="Q25" s="92"/>
      <c r="R25" s="92"/>
      <c r="S25" s="92"/>
      <c r="T25" s="92"/>
      <c r="U25" s="92"/>
      <c r="V25" s="92"/>
    </row>
    <row r="26" spans="1:22" x14ac:dyDescent="0.25">
      <c r="A26" s="95" t="s">
        <v>198</v>
      </c>
      <c r="B26" s="95" t="s">
        <v>199</v>
      </c>
      <c r="C26" s="95" t="s">
        <v>200</v>
      </c>
      <c r="D26" s="95"/>
      <c r="E26" s="95" t="s">
        <v>201</v>
      </c>
      <c r="F26" s="95"/>
      <c r="G26" s="95">
        <v>2010</v>
      </c>
      <c r="H26" s="95">
        <v>2010</v>
      </c>
      <c r="I26" s="95">
        <v>8.1</v>
      </c>
      <c r="J26" s="95">
        <v>4.7</v>
      </c>
      <c r="K26" s="96">
        <f>(I26-J26)/2</f>
        <v>1.6999999999999997</v>
      </c>
      <c r="L26" s="95">
        <v>0.8</v>
      </c>
      <c r="M26" s="95">
        <v>0.4</v>
      </c>
      <c r="N26" s="96">
        <f>(L26-M26)/2</f>
        <v>0.2</v>
      </c>
      <c r="O26" s="95"/>
      <c r="P26" s="95"/>
      <c r="Q26" s="95"/>
      <c r="R26" s="95" t="s">
        <v>189</v>
      </c>
      <c r="S26" s="95" t="s">
        <v>202</v>
      </c>
      <c r="T26" s="95" t="s">
        <v>203</v>
      </c>
      <c r="U26" s="95" t="s">
        <v>204</v>
      </c>
      <c r="V26" s="95"/>
    </row>
    <row r="27" spans="1:22" x14ac:dyDescent="0.25">
      <c r="A27" s="95"/>
      <c r="B27" s="95"/>
      <c r="C27" s="95"/>
      <c r="D27" s="95"/>
      <c r="E27" s="95"/>
      <c r="F27" s="95"/>
      <c r="G27" s="95"/>
      <c r="H27" s="95"/>
      <c r="I27" s="95"/>
      <c r="J27" s="95"/>
      <c r="K27" s="95"/>
      <c r="L27" s="95"/>
      <c r="M27" s="95"/>
      <c r="N27" s="95"/>
      <c r="O27" s="95"/>
      <c r="P27" s="95"/>
      <c r="Q27" s="95"/>
      <c r="R27" s="95"/>
      <c r="S27" s="95"/>
      <c r="T27" s="95"/>
      <c r="U27" s="95"/>
      <c r="V27" s="95"/>
    </row>
    <row r="28" spans="1:22" x14ac:dyDescent="0.25">
      <c r="A28" s="95" t="s">
        <v>198</v>
      </c>
      <c r="B28" s="95" t="s">
        <v>199</v>
      </c>
      <c r="C28" s="95" t="s">
        <v>205</v>
      </c>
      <c r="D28" s="95"/>
      <c r="E28" s="95" t="s">
        <v>201</v>
      </c>
      <c r="F28" s="95"/>
      <c r="G28" s="95">
        <v>2010</v>
      </c>
      <c r="H28" s="95">
        <v>2010</v>
      </c>
      <c r="I28" s="95">
        <v>14.6</v>
      </c>
      <c r="J28" s="95">
        <v>9.5</v>
      </c>
      <c r="K28" s="96">
        <f>(I28-J28)/2</f>
        <v>2.5499999999999998</v>
      </c>
      <c r="L28" s="96">
        <v>2</v>
      </c>
      <c r="M28" s="96">
        <v>1</v>
      </c>
      <c r="N28" s="96">
        <f>(L28-M28)/2</f>
        <v>0.5</v>
      </c>
      <c r="O28" s="95"/>
      <c r="P28" s="95"/>
      <c r="Q28" s="95"/>
      <c r="R28" s="95" t="s">
        <v>189</v>
      </c>
      <c r="S28" s="95" t="s">
        <v>202</v>
      </c>
      <c r="T28" s="95" t="s">
        <v>203</v>
      </c>
      <c r="U28" s="95" t="s">
        <v>204</v>
      </c>
      <c r="V28" s="95"/>
    </row>
    <row r="29" spans="1:22" x14ac:dyDescent="0.25">
      <c r="A29" s="95"/>
      <c r="B29" s="95"/>
      <c r="C29" s="95"/>
      <c r="D29" s="95"/>
      <c r="E29" s="95"/>
      <c r="F29" s="95"/>
      <c r="G29" s="95"/>
      <c r="H29" s="95"/>
      <c r="I29" s="95"/>
      <c r="J29" s="95"/>
      <c r="K29" s="95"/>
      <c r="L29" s="95"/>
      <c r="M29" s="95"/>
      <c r="N29" s="95"/>
      <c r="O29" s="95"/>
      <c r="P29" s="95"/>
      <c r="Q29" s="95"/>
      <c r="R29" s="95"/>
      <c r="S29" s="95"/>
      <c r="T29" s="95"/>
      <c r="U29" s="95"/>
      <c r="V29" s="95"/>
    </row>
    <row r="30" spans="1:22" x14ac:dyDescent="0.25">
      <c r="A30" s="95" t="s">
        <v>198</v>
      </c>
      <c r="B30" s="95" t="s">
        <v>199</v>
      </c>
      <c r="C30" s="95" t="s">
        <v>206</v>
      </c>
      <c r="D30" s="95"/>
      <c r="E30" s="95" t="s">
        <v>201</v>
      </c>
      <c r="F30" s="95"/>
      <c r="G30" s="95">
        <v>2010</v>
      </c>
      <c r="H30" s="95">
        <v>2010</v>
      </c>
      <c r="I30" s="95">
        <v>21.2</v>
      </c>
      <c r="J30" s="95">
        <v>9.6999999999999993</v>
      </c>
      <c r="K30" s="96">
        <f>(I30-J30)/2</f>
        <v>5.75</v>
      </c>
      <c r="L30" s="95">
        <v>3.6</v>
      </c>
      <c r="M30" s="95">
        <v>1.1000000000000001</v>
      </c>
      <c r="N30" s="96">
        <f>(L30-M30)/2</f>
        <v>1.25</v>
      </c>
      <c r="O30" s="95"/>
      <c r="P30" s="95"/>
      <c r="Q30" s="95"/>
      <c r="R30" s="95" t="s">
        <v>189</v>
      </c>
      <c r="S30" s="95" t="s">
        <v>202</v>
      </c>
      <c r="T30" s="95" t="s">
        <v>203</v>
      </c>
      <c r="U30" s="95" t="s">
        <v>204</v>
      </c>
      <c r="V30" s="95"/>
    </row>
    <row r="31" spans="1:22" x14ac:dyDescent="0.25">
      <c r="A31" s="95"/>
      <c r="B31" s="95"/>
      <c r="C31" s="95"/>
      <c r="D31" s="95"/>
      <c r="E31" s="95"/>
      <c r="F31" s="95"/>
      <c r="G31" s="95"/>
      <c r="H31" s="95"/>
      <c r="I31" s="95"/>
      <c r="J31" s="95"/>
      <c r="K31" s="95"/>
      <c r="L31" s="95"/>
      <c r="M31" s="95"/>
      <c r="N31" s="95"/>
      <c r="O31" s="95"/>
      <c r="P31" s="95"/>
      <c r="Q31" s="95"/>
      <c r="R31" s="95"/>
      <c r="S31" s="95"/>
      <c r="T31" s="95"/>
      <c r="U31" s="95"/>
      <c r="V31" s="95"/>
    </row>
    <row r="32" spans="1:22" x14ac:dyDescent="0.25">
      <c r="A32" s="95" t="s">
        <v>198</v>
      </c>
      <c r="B32" s="95" t="s">
        <v>199</v>
      </c>
      <c r="C32" s="95" t="s">
        <v>207</v>
      </c>
      <c r="D32" s="95"/>
      <c r="E32" s="95" t="s">
        <v>201</v>
      </c>
      <c r="F32" s="95"/>
      <c r="G32" s="95">
        <v>2011</v>
      </c>
      <c r="H32" s="95">
        <v>2011</v>
      </c>
      <c r="I32" s="95">
        <v>8.4</v>
      </c>
      <c r="J32" s="95">
        <v>3.2</v>
      </c>
      <c r="K32" s="96">
        <f>(I32-J32)/2</f>
        <v>2.6</v>
      </c>
      <c r="L32" s="95">
        <v>0.9</v>
      </c>
      <c r="M32" s="95">
        <v>0.2</v>
      </c>
      <c r="N32" s="96">
        <f>(L32-M32)/2</f>
        <v>0.35</v>
      </c>
      <c r="O32" s="95">
        <v>-0.15</v>
      </c>
      <c r="P32" s="95">
        <v>-0.62</v>
      </c>
      <c r="Q32" s="96">
        <f>(O32-P32)/2</f>
        <v>0.23499999999999999</v>
      </c>
      <c r="R32" s="95" t="s">
        <v>189</v>
      </c>
      <c r="S32" s="95" t="s">
        <v>208</v>
      </c>
      <c r="T32" s="95" t="s">
        <v>203</v>
      </c>
      <c r="U32" s="95" t="s">
        <v>204</v>
      </c>
      <c r="V32" s="95"/>
    </row>
    <row r="33" spans="1:22" x14ac:dyDescent="0.25">
      <c r="A33" s="95"/>
      <c r="B33" s="95"/>
      <c r="C33" s="95"/>
      <c r="D33" s="95"/>
      <c r="E33" s="95"/>
      <c r="F33" s="95"/>
      <c r="G33" s="95"/>
      <c r="H33" s="95"/>
      <c r="I33" s="95"/>
      <c r="J33" s="95"/>
      <c r="K33" s="95"/>
      <c r="L33" s="95"/>
      <c r="M33" s="95"/>
      <c r="N33" s="95"/>
      <c r="O33" s="95"/>
      <c r="P33" s="95"/>
      <c r="Q33" s="95"/>
      <c r="R33" s="95"/>
      <c r="S33" s="95"/>
      <c r="T33" s="95"/>
      <c r="U33" s="95"/>
      <c r="V33" s="95"/>
    </row>
    <row r="34" spans="1:22" x14ac:dyDescent="0.25">
      <c r="A34" s="97" t="s">
        <v>209</v>
      </c>
      <c r="B34" s="97" t="s">
        <v>210</v>
      </c>
      <c r="C34" s="97" t="s">
        <v>211</v>
      </c>
      <c r="D34" s="97"/>
      <c r="E34" s="97" t="s">
        <v>212</v>
      </c>
      <c r="F34" s="97"/>
      <c r="G34" s="97">
        <v>2010</v>
      </c>
      <c r="H34" s="97">
        <v>2010</v>
      </c>
      <c r="I34" s="97">
        <v>0.3</v>
      </c>
      <c r="J34" s="97">
        <v>0.2</v>
      </c>
      <c r="K34" s="98">
        <f>(I34-J34)/2</f>
        <v>4.9999999999999989E-2</v>
      </c>
      <c r="L34" s="97">
        <v>0.02</v>
      </c>
      <c r="M34" s="97">
        <v>0.01</v>
      </c>
      <c r="N34" s="98">
        <f>(L34-M34)/2</f>
        <v>5.0000000000000001E-3</v>
      </c>
      <c r="O34" s="97"/>
      <c r="P34" s="97"/>
      <c r="Q34" s="97"/>
      <c r="R34" s="97" t="s">
        <v>189</v>
      </c>
      <c r="S34" s="97" t="s">
        <v>202</v>
      </c>
      <c r="T34" s="97" t="s">
        <v>203</v>
      </c>
      <c r="U34" s="97" t="s">
        <v>204</v>
      </c>
      <c r="V34" s="97"/>
    </row>
    <row r="35" spans="1:22" x14ac:dyDescent="0.25">
      <c r="A35" s="97"/>
      <c r="B35" s="97"/>
      <c r="C35" s="97"/>
      <c r="D35" s="97"/>
      <c r="E35" s="97"/>
      <c r="F35" s="97"/>
      <c r="G35" s="97"/>
      <c r="H35" s="97"/>
      <c r="I35" s="97"/>
      <c r="J35" s="97"/>
      <c r="K35" s="97"/>
      <c r="L35" s="97"/>
      <c r="M35" s="97"/>
      <c r="N35" s="97"/>
      <c r="O35" s="97"/>
      <c r="P35" s="97"/>
      <c r="Q35" s="97"/>
      <c r="R35" s="97"/>
      <c r="S35" s="97"/>
      <c r="T35" s="97"/>
      <c r="U35" s="97"/>
      <c r="V35" s="97"/>
    </row>
    <row r="36" spans="1:22" x14ac:dyDescent="0.25">
      <c r="A36" s="97" t="s">
        <v>209</v>
      </c>
      <c r="B36" s="97" t="s">
        <v>210</v>
      </c>
      <c r="C36" s="97" t="s">
        <v>213</v>
      </c>
      <c r="D36" s="97"/>
      <c r="E36" s="97" t="s">
        <v>212</v>
      </c>
      <c r="F36" s="97"/>
      <c r="G36" s="97">
        <v>2009</v>
      </c>
      <c r="H36" s="97">
        <v>2009</v>
      </c>
      <c r="I36" s="97">
        <v>0.6</v>
      </c>
      <c r="J36" s="97">
        <v>0.6</v>
      </c>
      <c r="K36" s="98">
        <f>(I36-J36)/2</f>
        <v>0</v>
      </c>
      <c r="L36" s="97">
        <v>0.03</v>
      </c>
      <c r="M36" s="97">
        <v>0.03</v>
      </c>
      <c r="N36" s="98">
        <f>(L36-M36)/2</f>
        <v>0</v>
      </c>
      <c r="O36" s="97"/>
      <c r="P36" s="97"/>
      <c r="Q36" s="97"/>
      <c r="R36" s="97" t="s">
        <v>189</v>
      </c>
      <c r="S36" s="97" t="s">
        <v>202</v>
      </c>
      <c r="T36" s="97" t="s">
        <v>203</v>
      </c>
      <c r="U36" s="97" t="s">
        <v>204</v>
      </c>
      <c r="V36" s="97"/>
    </row>
    <row r="37" spans="1:22" x14ac:dyDescent="0.25">
      <c r="A37" s="97"/>
      <c r="B37" s="97"/>
      <c r="C37" s="97"/>
      <c r="D37" s="97"/>
      <c r="E37" s="97"/>
      <c r="F37" s="97"/>
      <c r="G37" s="97"/>
      <c r="H37" s="97"/>
      <c r="I37" s="97"/>
      <c r="J37" s="97"/>
      <c r="K37" s="97"/>
      <c r="L37" s="97"/>
      <c r="M37" s="97"/>
      <c r="N37" s="97"/>
      <c r="O37" s="97"/>
      <c r="P37" s="97"/>
      <c r="Q37" s="97"/>
      <c r="R37" s="97"/>
      <c r="S37" s="97"/>
      <c r="T37" s="97"/>
      <c r="U37" s="97"/>
      <c r="V37" s="97"/>
    </row>
    <row r="52" spans="21:22" x14ac:dyDescent="0.25">
      <c r="U52" s="63" t="s">
        <v>191</v>
      </c>
      <c r="V52" s="63" t="s">
        <v>192</v>
      </c>
    </row>
    <row r="53" spans="21:22" x14ac:dyDescent="0.25">
      <c r="U53" s="63" t="s">
        <v>184</v>
      </c>
      <c r="V53" s="63" t="s">
        <v>185</v>
      </c>
    </row>
    <row r="54" spans="21:22" x14ac:dyDescent="0.25">
      <c r="U54" s="63" t="s">
        <v>203</v>
      </c>
      <c r="V54" s="63" t="s">
        <v>204</v>
      </c>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D13" sqref="D13:F13"/>
    </sheetView>
  </sheetViews>
  <sheetFormatPr defaultRowHeight="15.5" x14ac:dyDescent="0.35"/>
  <cols>
    <col min="2" max="2" width="15.75" customWidth="1"/>
    <col min="3" max="3" width="12.33203125" customWidth="1"/>
    <col min="4" max="4" width="11.4140625" customWidth="1"/>
    <col min="5" max="5" width="13.08203125" customWidth="1"/>
    <col min="6" max="6" width="11.5" customWidth="1"/>
    <col min="7" max="7" width="10.9140625" customWidth="1"/>
    <col min="8" max="8" width="2.58203125" customWidth="1"/>
    <col min="9" max="9" width="12.83203125" customWidth="1"/>
    <col min="10" max="10" width="12.4140625" customWidth="1"/>
    <col min="11" max="11" width="9.58203125" customWidth="1"/>
    <col min="12" max="12" width="10.25" customWidth="1"/>
    <col min="13" max="13" width="9.9140625" customWidth="1"/>
    <col min="14" max="14" width="13.58203125" customWidth="1"/>
    <col min="15" max="15" width="11.0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6</v>
      </c>
      <c r="G2" s="3"/>
    </row>
    <row r="3" spans="2:74" s="2" customFormat="1" ht="13" x14ac:dyDescent="0.3">
      <c r="B3" s="2" t="s">
        <v>306</v>
      </c>
      <c r="G3" s="3"/>
    </row>
    <row r="4" spans="2:74" s="2" customFormat="1" ht="13" x14ac:dyDescent="0.3">
      <c r="B4" s="2" t="s">
        <v>307</v>
      </c>
      <c r="G4" s="3"/>
    </row>
    <row r="5" spans="2:74" s="2" customFormat="1" ht="13" x14ac:dyDescent="0.3">
      <c r="B5" s="2" t="s">
        <v>308</v>
      </c>
      <c r="G5" s="3"/>
    </row>
    <row r="6" spans="2:74" s="2" customFormat="1" ht="13" x14ac:dyDescent="0.3">
      <c r="B6" s="2" t="s">
        <v>309</v>
      </c>
      <c r="G6" s="3"/>
    </row>
    <row r="7" spans="2:74" s="2" customFormat="1" ht="13" x14ac:dyDescent="0.3">
      <c r="B7" s="2" t="s">
        <v>310</v>
      </c>
      <c r="G7" s="3"/>
    </row>
    <row r="8" spans="2:74" s="2" customFormat="1" ht="13" x14ac:dyDescent="0.3">
      <c r="G8" s="3"/>
    </row>
    <row r="9" spans="2:74" s="2" customFormat="1" x14ac:dyDescent="0.35">
      <c r="B9" s="10" t="s">
        <v>314</v>
      </c>
      <c r="G9" s="3"/>
    </row>
    <row r="10" spans="2:74" s="2" customFormat="1" ht="26" x14ac:dyDescent="0.3">
      <c r="B10" s="2" t="s">
        <v>294</v>
      </c>
      <c r="C10" s="160" t="s">
        <v>298</v>
      </c>
      <c r="D10" s="160"/>
      <c r="E10" s="165" t="s">
        <v>299</v>
      </c>
      <c r="F10" s="165"/>
      <c r="G10" s="3"/>
      <c r="I10" s="165" t="s">
        <v>299</v>
      </c>
    </row>
    <row r="11" spans="2:74" s="2" customFormat="1" ht="52" x14ac:dyDescent="0.3">
      <c r="B11" s="2" t="s">
        <v>296</v>
      </c>
      <c r="C11" s="160"/>
      <c r="D11" s="161">
        <f>G19</f>
        <v>306407.90091600001</v>
      </c>
      <c r="E11" s="166"/>
      <c r="F11" s="171">
        <f>L19</f>
        <v>316358.04384531273</v>
      </c>
      <c r="I11" s="157" t="s">
        <v>355</v>
      </c>
      <c r="J11" s="157" t="s">
        <v>290</v>
      </c>
      <c r="K11" s="157" t="s">
        <v>301</v>
      </c>
      <c r="L11" s="157" t="s">
        <v>302</v>
      </c>
      <c r="M11" s="2" t="s">
        <v>496</v>
      </c>
      <c r="N11" s="25"/>
      <c r="O11" s="158"/>
    </row>
    <row r="12" spans="2:74" ht="13" customHeight="1" x14ac:dyDescent="0.35">
      <c r="B12" s="2" t="s">
        <v>295</v>
      </c>
      <c r="C12" s="162"/>
      <c r="D12" s="161">
        <f>D19</f>
        <v>7603173.7199999997</v>
      </c>
      <c r="E12" s="168"/>
      <c r="F12" s="167">
        <f>I19</f>
        <v>7831268.9315999998</v>
      </c>
      <c r="I12" s="204">
        <f>(M12/(I19*J19))- 1</f>
        <v>3.0004733066185114</v>
      </c>
      <c r="J12" s="25">
        <f>D19</f>
        <v>7603173.7199999997</v>
      </c>
      <c r="K12" s="25">
        <f>I19*J19</f>
        <v>146444.72902092</v>
      </c>
      <c r="L12" s="25">
        <f>(L19/K19)-K12</f>
        <v>439403.5003222517</v>
      </c>
      <c r="M12" s="25">
        <f>K12+L12</f>
        <v>585848.2293431717</v>
      </c>
    </row>
    <row r="13" spans="2:74" ht="13" customHeight="1" x14ac:dyDescent="0.35">
      <c r="B13" s="2" t="s">
        <v>297</v>
      </c>
      <c r="C13" s="162"/>
      <c r="D13" s="163">
        <f>E19</f>
        <v>1.86552E-2</v>
      </c>
      <c r="E13" s="168"/>
      <c r="F13" s="169">
        <f>J19</f>
        <v>1.8700000000000001E-2</v>
      </c>
    </row>
    <row r="14" spans="2:74" ht="13" customHeight="1" x14ac:dyDescent="0.35">
      <c r="B14" s="2" t="s">
        <v>291</v>
      </c>
      <c r="C14" s="162"/>
      <c r="D14" s="164">
        <f>F19</f>
        <v>0.54</v>
      </c>
      <c r="E14" s="168"/>
      <c r="F14" s="170">
        <f>K19</f>
        <v>0.54</v>
      </c>
    </row>
    <row r="15" spans="2:74" ht="13" customHeight="1" x14ac:dyDescent="0.35"/>
    <row r="16" spans="2:74" ht="13" customHeight="1" x14ac:dyDescent="0.35">
      <c r="B16" s="2" t="str">
        <f>Prevalence!B43</f>
        <v>Enter Country Name or Admin 1 names</v>
      </c>
      <c r="C16" s="2" t="str">
        <f>Prevalence!C43</f>
        <v>Enter Admin 1 or Admin 2 names</v>
      </c>
      <c r="D16" s="2" t="str">
        <f>Prevalence!D43</f>
        <v>Enter data for admin level from the latest demographic survey, accounting for population growth, displacement and migration.</v>
      </c>
      <c r="E16" s="2"/>
      <c r="F16" s="2"/>
      <c r="G16" s="2" t="str">
        <f>Prevalence!O27</f>
        <v>Afghanistan</v>
      </c>
      <c r="H16" s="2"/>
      <c r="I16" s="2"/>
    </row>
    <row r="17" spans="2:18" x14ac:dyDescent="0.35">
      <c r="B17" s="2"/>
      <c r="C17" s="2"/>
      <c r="D17" s="2" t="s">
        <v>508</v>
      </c>
      <c r="E17" s="2" t="s">
        <v>508</v>
      </c>
      <c r="F17" s="2" t="s">
        <v>508</v>
      </c>
      <c r="G17" s="2" t="s">
        <v>508</v>
      </c>
      <c r="H17" s="2"/>
      <c r="I17" s="2" t="s">
        <v>292</v>
      </c>
      <c r="J17" s="2" t="s">
        <v>292</v>
      </c>
      <c r="K17" s="2" t="s">
        <v>292</v>
      </c>
      <c r="L17" s="2" t="s">
        <v>292</v>
      </c>
    </row>
    <row r="18" spans="2:18" ht="26.5" x14ac:dyDescent="0.35">
      <c r="B18" s="157" t="str">
        <f>Prevalence!B44</f>
        <v>National or overall</v>
      </c>
      <c r="C18" s="157" t="str">
        <f>Prevalence!C44</f>
        <v>Admin 1 or Admin 2</v>
      </c>
      <c r="D18" s="157" t="s">
        <v>290</v>
      </c>
      <c r="E18" s="157" t="s">
        <v>305</v>
      </c>
      <c r="F18" s="157" t="s">
        <v>291</v>
      </c>
      <c r="G18" s="157" t="s">
        <v>304</v>
      </c>
      <c r="H18" s="2"/>
      <c r="I18" s="157" t="str">
        <f>D18</f>
        <v>Total 6-59M Population</v>
      </c>
      <c r="J18" s="157" t="s">
        <v>305</v>
      </c>
      <c r="K18" s="157" t="s">
        <v>300</v>
      </c>
      <c r="L18" s="157" t="s">
        <v>293</v>
      </c>
      <c r="M18" s="157"/>
    </row>
    <row r="19" spans="2:18" x14ac:dyDescent="0.35">
      <c r="B19" s="2" t="str">
        <f>Calculations!B5</f>
        <v>Afghanistan</v>
      </c>
      <c r="C19" s="2">
        <f>Calculations!C5</f>
        <v>0</v>
      </c>
      <c r="D19" s="27">
        <f>Calculations!D5 * Instructions!$I$47</f>
        <v>7603173.7199999997</v>
      </c>
      <c r="E19" s="248">
        <v>1.86552E-2</v>
      </c>
      <c r="F19" s="222">
        <v>0.54</v>
      </c>
      <c r="G19" s="247">
        <v>306407.90091600001</v>
      </c>
      <c r="H19" s="158"/>
      <c r="I19" s="247">
        <v>7831268.9315999998</v>
      </c>
      <c r="J19" s="248">
        <v>1.8700000000000001E-2</v>
      </c>
      <c r="K19" s="222">
        <v>0.54</v>
      </c>
      <c r="L19" s="173">
        <f>G19* (I19/D19)*(J19/E19)*(K19/F19)</f>
        <v>316358.04384531273</v>
      </c>
      <c r="M19" s="172"/>
      <c r="N19" s="159"/>
      <c r="O19" s="2" t="s">
        <v>330</v>
      </c>
    </row>
    <row r="20" spans="2:18" x14ac:dyDescent="0.35">
      <c r="B20" s="2"/>
      <c r="C20" s="2"/>
      <c r="D20" s="27">
        <f>Calculations!D6 * Instructions!$I$47</f>
        <v>0</v>
      </c>
      <c r="E20" s="248"/>
      <c r="F20" s="222"/>
      <c r="G20" s="247">
        <v>0</v>
      </c>
      <c r="H20" s="158"/>
      <c r="I20" s="247">
        <v>0</v>
      </c>
      <c r="J20" s="249"/>
      <c r="K20" s="222"/>
      <c r="L20" s="173" t="e">
        <f t="shared" ref="L20:L83" si="0">G20* (I20/D20)*(J20/E20)*(K20/F20)</f>
        <v>#DIV/0!</v>
      </c>
      <c r="O20" s="2" t="s">
        <v>497</v>
      </c>
    </row>
    <row r="21" spans="2:18" x14ac:dyDescent="0.35">
      <c r="B21" s="2" t="str">
        <f>Calculations!B7</f>
        <v/>
      </c>
      <c r="C21" s="2" t="str">
        <f>Calculations!C7</f>
        <v>Badakhshan</v>
      </c>
      <c r="D21" s="27">
        <f>Calculations!D7 * Instructions!$I$47</f>
        <v>263354.88634446362</v>
      </c>
      <c r="E21" s="248">
        <f>Calculations!M7</f>
        <v>3.0055448454957098E-2</v>
      </c>
      <c r="F21" s="222">
        <v>0.54</v>
      </c>
      <c r="G21" s="247">
        <v>10384.505771935794</v>
      </c>
      <c r="H21" s="158"/>
      <c r="I21" s="247">
        <v>273751.49022477312</v>
      </c>
      <c r="J21" s="249">
        <v>3.2000000000000001E-2</v>
      </c>
      <c r="K21" s="222">
        <v>0.54</v>
      </c>
      <c r="L21" s="173">
        <f t="shared" si="0"/>
        <v>11492.849224945316</v>
      </c>
      <c r="O21" s="18" t="s">
        <v>500</v>
      </c>
      <c r="P21" s="251"/>
      <c r="Q21" s="251"/>
      <c r="R21" s="251"/>
    </row>
    <row r="22" spans="2:18" x14ac:dyDescent="0.35">
      <c r="B22" s="2" t="str">
        <f>Calculations!B8</f>
        <v/>
      </c>
      <c r="C22" s="2" t="str">
        <f>Calculations!C8</f>
        <v>Badghis</v>
      </c>
      <c r="D22" s="27">
        <f>Calculations!D8 * Instructions!$I$47</f>
        <v>151550.81941516517</v>
      </c>
      <c r="E22" s="248">
        <f>Calculations!M8</f>
        <v>0.03</v>
      </c>
      <c r="F22" s="222">
        <v>0.54</v>
      </c>
      <c r="G22" s="247">
        <v>5405.5774570625344</v>
      </c>
      <c r="H22" s="158"/>
      <c r="I22" s="247">
        <v>142762.68668652335</v>
      </c>
      <c r="J22" s="249">
        <v>3.4000000000000002E-2</v>
      </c>
      <c r="K22" s="222">
        <v>0.54</v>
      </c>
      <c r="L22" s="173">
        <f t="shared" si="0"/>
        <v>5771.0678549003396</v>
      </c>
      <c r="O22" s="159"/>
    </row>
    <row r="23" spans="2:18" x14ac:dyDescent="0.35">
      <c r="B23" s="2" t="str">
        <f>Calculations!B9</f>
        <v/>
      </c>
      <c r="C23" s="2" t="str">
        <f>Calculations!C9</f>
        <v>Baghlan</v>
      </c>
      <c r="D23" s="27">
        <f>Calculations!D9 * Instructions!$I$47</f>
        <v>278633.65931643388</v>
      </c>
      <c r="E23" s="248">
        <f>Calculations!M9</f>
        <v>2.547444241066605E-2</v>
      </c>
      <c r="F23" s="222">
        <v>0.54</v>
      </c>
      <c r="G23" s="247">
        <v>8439.191009344544</v>
      </c>
      <c r="H23" s="158"/>
      <c r="I23" s="247">
        <v>262476.24367071583</v>
      </c>
      <c r="J23" s="249">
        <v>2.1000000000000001E-2</v>
      </c>
      <c r="K23" s="222">
        <v>0.54</v>
      </c>
      <c r="L23" s="173">
        <f t="shared" si="0"/>
        <v>6553.4780339249537</v>
      </c>
      <c r="O23" s="159"/>
    </row>
    <row r="24" spans="2:18" x14ac:dyDescent="0.35">
      <c r="B24" s="2" t="str">
        <f>Calculations!B10</f>
        <v/>
      </c>
      <c r="C24" s="2" t="str">
        <f>Calculations!C10</f>
        <v>Balkh</v>
      </c>
      <c r="D24" s="27">
        <f>Calculations!D10 * Instructions!$I$47</f>
        <v>406880.6677740757</v>
      </c>
      <c r="E24" s="248">
        <f>Calculations!M10</f>
        <v>1.1977086325459676E-2</v>
      </c>
      <c r="F24" s="222">
        <v>0.54</v>
      </c>
      <c r="G24" s="247">
        <v>5794.030627049031</v>
      </c>
      <c r="H24" s="158"/>
      <c r="I24" s="247">
        <v>383286.46137574874</v>
      </c>
      <c r="J24" s="249">
        <v>1.2999999999999999E-2</v>
      </c>
      <c r="K24" s="222">
        <v>0.54</v>
      </c>
      <c r="L24" s="173">
        <f t="shared" si="0"/>
        <v>5924.1955100540981</v>
      </c>
      <c r="O24" s="159"/>
    </row>
    <row r="25" spans="2:18" x14ac:dyDescent="0.35">
      <c r="B25" s="2" t="str">
        <f>Calculations!B11</f>
        <v/>
      </c>
      <c r="C25" s="2" t="str">
        <f>Calculations!C11</f>
        <v>Bamyan</v>
      </c>
      <c r="D25" s="27">
        <f>Calculations!D11 * Instructions!$I$47</f>
        <v>136656.19501408169</v>
      </c>
      <c r="E25" s="248">
        <f>Calculations!M11</f>
        <v>1.1647856341832014E-2</v>
      </c>
      <c r="F25" s="222">
        <v>0.54</v>
      </c>
      <c r="G25" s="247">
        <v>1892.5086845334672</v>
      </c>
      <c r="H25" s="158"/>
      <c r="I25" s="247">
        <v>128731.77213989741</v>
      </c>
      <c r="J25" s="249">
        <v>1.9E-2</v>
      </c>
      <c r="K25" s="222">
        <v>0.54</v>
      </c>
      <c r="L25" s="173">
        <f t="shared" si="0"/>
        <v>2908.0502050461882</v>
      </c>
      <c r="O25" s="159"/>
    </row>
    <row r="26" spans="2:18" x14ac:dyDescent="0.35">
      <c r="B26" s="2" t="str">
        <f>Calculations!B12</f>
        <v/>
      </c>
      <c r="C26" s="2" t="str">
        <f>Calculations!C12</f>
        <v>Dykundi</v>
      </c>
      <c r="D26" s="27">
        <f>Calculations!D12 * Instructions!$I$47</f>
        <v>140727.62881115699</v>
      </c>
      <c r="E26" s="248">
        <f>Calculations!M12</f>
        <v>1.0346067048592493E-2</v>
      </c>
      <c r="F26" s="222">
        <v>0.54</v>
      </c>
      <c r="G26" s="247">
        <v>1731.0802831518911</v>
      </c>
      <c r="H26" s="158"/>
      <c r="I26" s="247">
        <v>132567.11153152736</v>
      </c>
      <c r="J26" s="249">
        <v>1.2E-2</v>
      </c>
      <c r="K26" s="222">
        <v>0.54</v>
      </c>
      <c r="L26" s="173">
        <f t="shared" si="0"/>
        <v>1891.3834775901225</v>
      </c>
      <c r="O26" s="159"/>
    </row>
    <row r="27" spans="2:18" x14ac:dyDescent="0.35">
      <c r="B27" s="2" t="str">
        <f>Calculations!B13</f>
        <v/>
      </c>
      <c r="C27" s="2" t="str">
        <f>Calculations!C13</f>
        <v>Farah</v>
      </c>
      <c r="D27" s="27">
        <f>Calculations!D13 * Instructions!$I$47</f>
        <v>155094.12407370511</v>
      </c>
      <c r="E27" s="248">
        <f>Calculations!M13</f>
        <v>1.3517533384502607E-2</v>
      </c>
      <c r="F27" s="222">
        <v>0.54</v>
      </c>
      <c r="G27" s="247">
        <v>2492.6158160861282</v>
      </c>
      <c r="H27" s="158"/>
      <c r="I27" s="247">
        <v>146100.5221053889</v>
      </c>
      <c r="J27" s="249">
        <v>1.4999999999999999E-2</v>
      </c>
      <c r="K27" s="222">
        <v>0.54</v>
      </c>
      <c r="L27" s="173">
        <f t="shared" si="0"/>
        <v>2605.5869965125644</v>
      </c>
      <c r="O27" s="159"/>
    </row>
    <row r="28" spans="2:18" x14ac:dyDescent="0.35">
      <c r="B28" s="2" t="str">
        <f>Calculations!B14</f>
        <v/>
      </c>
      <c r="C28" s="2" t="str">
        <f>Calculations!C14</f>
        <v>Faryab</v>
      </c>
      <c r="D28" s="27">
        <f>Calculations!D14 * Instructions!$I$47</f>
        <v>305195.21848308999</v>
      </c>
      <c r="E28" s="248">
        <f>Calculations!M14</f>
        <v>1.3372892023830067E-2</v>
      </c>
      <c r="F28" s="222">
        <v>0.54</v>
      </c>
      <c r="G28" s="247">
        <v>4852.5007859462567</v>
      </c>
      <c r="H28" s="158"/>
      <c r="I28" s="247">
        <v>287497.55047623627</v>
      </c>
      <c r="J28" s="249">
        <v>1.6E-2</v>
      </c>
      <c r="K28" s="222">
        <v>0.54</v>
      </c>
      <c r="L28" s="173">
        <f t="shared" si="0"/>
        <v>5469.1103048241375</v>
      </c>
      <c r="O28" s="159"/>
    </row>
    <row r="29" spans="2:18" x14ac:dyDescent="0.35">
      <c r="B29" s="2" t="str">
        <f>Calculations!B15</f>
        <v/>
      </c>
      <c r="C29" s="2" t="str">
        <f>Calculations!C15</f>
        <v>Ghazni</v>
      </c>
      <c r="D29" s="27">
        <f>Calculations!D15 * Instructions!$I$47</f>
        <v>375544.60477332998</v>
      </c>
      <c r="E29" s="248">
        <f>Calculations!M15</f>
        <v>7.2000000000000008E-2</v>
      </c>
      <c r="F29" s="222">
        <v>0.54</v>
      </c>
      <c r="G29" s="247">
        <v>32148.193576540176</v>
      </c>
      <c r="H29" s="158"/>
      <c r="I29" s="247">
        <v>353767.51478457672</v>
      </c>
      <c r="J29" s="249">
        <v>7.0000000000000007E-2</v>
      </c>
      <c r="K29" s="222">
        <v>0.54</v>
      </c>
      <c r="L29" s="173">
        <f t="shared" si="0"/>
        <v>29442.761559854476</v>
      </c>
      <c r="O29" s="159"/>
    </row>
    <row r="30" spans="2:18" x14ac:dyDescent="0.35">
      <c r="B30" s="2" t="str">
        <f>Calculations!B16</f>
        <v/>
      </c>
      <c r="C30" s="2" t="str">
        <f>Calculations!C16</f>
        <v>Ghor</v>
      </c>
      <c r="D30" s="27">
        <f>Calculations!D16 * Instructions!$I$47</f>
        <v>210906.88357469757</v>
      </c>
      <c r="E30" s="248">
        <f>Calculations!M16</f>
        <v>8.2000000000000003E-2</v>
      </c>
      <c r="F30" s="222">
        <v>0.54</v>
      </c>
      <c r="G30" s="247">
        <v>20562.085374573784</v>
      </c>
      <c r="H30" s="158"/>
      <c r="I30" s="247">
        <v>198676.80990441833</v>
      </c>
      <c r="J30" s="249">
        <v>0.08</v>
      </c>
      <c r="K30" s="222">
        <v>0.54</v>
      </c>
      <c r="L30" s="173">
        <f t="shared" si="0"/>
        <v>18897.298195722447</v>
      </c>
      <c r="O30" s="159"/>
    </row>
    <row r="31" spans="2:18" x14ac:dyDescent="0.35">
      <c r="B31" s="2" t="str">
        <f>Calculations!B17</f>
        <v/>
      </c>
      <c r="C31" s="2" t="str">
        <f>Calculations!C17</f>
        <v>Helmand</v>
      </c>
      <c r="D31" s="27">
        <f>Calculations!D17 * Instructions!$I$47</f>
        <v>282621.83086457674</v>
      </c>
      <c r="E31" s="248">
        <f>Calculations!M17</f>
        <v>0.03</v>
      </c>
      <c r="F31" s="222">
        <v>0.54</v>
      </c>
      <c r="G31" s="247">
        <v>10080.672633053553</v>
      </c>
      <c r="H31" s="158"/>
      <c r="I31" s="247">
        <v>266233.14902679896</v>
      </c>
      <c r="J31" s="249">
        <v>2.7999999999999997E-2</v>
      </c>
      <c r="K31" s="222">
        <v>0.54</v>
      </c>
      <c r="L31" s="173">
        <f t="shared" si="0"/>
        <v>8863.0400458317999</v>
      </c>
      <c r="O31" s="159"/>
    </row>
    <row r="32" spans="2:18" x14ac:dyDescent="0.35">
      <c r="B32" s="2" t="str">
        <f>Calculations!B18</f>
        <v/>
      </c>
      <c r="C32" s="2" t="str">
        <f>Calculations!C18</f>
        <v>Hirat</v>
      </c>
      <c r="D32" s="27">
        <f>Calculations!D18 * Instructions!$I$47</f>
        <v>579627.5909644023</v>
      </c>
      <c r="E32" s="248">
        <f>Calculations!M18</f>
        <v>3.4000000000000002E-2</v>
      </c>
      <c r="F32" s="222">
        <v>0.54</v>
      </c>
      <c r="G32" s="247">
        <v>23430.983513031319</v>
      </c>
      <c r="H32" s="158"/>
      <c r="I32" s="247">
        <v>546016.1316385126</v>
      </c>
      <c r="J32" s="249">
        <v>3.2000000000000001E-2</v>
      </c>
      <c r="K32" s="222">
        <v>0.54</v>
      </c>
      <c r="L32" s="173">
        <f t="shared" si="0"/>
        <v>20773.898401553408</v>
      </c>
      <c r="O32" s="159"/>
    </row>
    <row r="33" spans="2:15" x14ac:dyDescent="0.35">
      <c r="B33" s="2" t="str">
        <f>Calculations!B19</f>
        <v/>
      </c>
      <c r="C33" s="2" t="str">
        <f>Calculations!C19</f>
        <v>Jawzjan</v>
      </c>
      <c r="D33" s="27">
        <f>Calculations!D19 * Instructions!$I$47</f>
        <v>165292.09634637943</v>
      </c>
      <c r="E33" s="248">
        <f>Calculations!M19</f>
        <v>1.8547803969158352E-2</v>
      </c>
      <c r="F33" s="222">
        <v>0.54</v>
      </c>
      <c r="G33" s="247">
        <v>3645.0806019240422</v>
      </c>
      <c r="H33" s="158"/>
      <c r="I33" s="247">
        <v>155707.13410537638</v>
      </c>
      <c r="J33" s="249">
        <v>1.6547803969158351E-2</v>
      </c>
      <c r="K33" s="222">
        <v>0.54</v>
      </c>
      <c r="L33" s="173">
        <f t="shared" si="0"/>
        <v>3063.4544687801658</v>
      </c>
      <c r="O33" s="159"/>
    </row>
    <row r="34" spans="2:15" x14ac:dyDescent="0.35">
      <c r="B34" s="2" t="str">
        <f>Calculations!B20</f>
        <v/>
      </c>
      <c r="C34" s="2" t="str">
        <f>Calculations!C20</f>
        <v>Kabul</v>
      </c>
      <c r="D34" s="27">
        <f>Calculations!D20 * Instructions!$I$47</f>
        <v>1359765.1054734515</v>
      </c>
      <c r="E34" s="248">
        <f>Calculations!M20</f>
        <v>1.8071458541982319E-2</v>
      </c>
      <c r="F34" s="222">
        <v>0.54</v>
      </c>
      <c r="G34" s="247">
        <v>29215.925537367893</v>
      </c>
      <c r="H34" s="158"/>
      <c r="I34" s="247">
        <v>1280915.01233116</v>
      </c>
      <c r="J34" s="249">
        <v>1.6071458541982317E-2</v>
      </c>
      <c r="K34" s="222">
        <v>0.54</v>
      </c>
      <c r="L34" s="173">
        <f t="shared" si="0"/>
        <v>24475.871198790192</v>
      </c>
      <c r="O34" s="159"/>
    </row>
    <row r="35" spans="2:15" x14ac:dyDescent="0.35">
      <c r="B35" s="2" t="str">
        <f>Calculations!B21</f>
        <v/>
      </c>
      <c r="C35" s="2" t="str">
        <f>Calculations!C21</f>
        <v>Kandahar</v>
      </c>
      <c r="D35" s="27">
        <f>Calculations!D21 * Instructions!$I$47</f>
        <v>376569.60213383404</v>
      </c>
      <c r="E35" s="248">
        <f>Calculations!M21</f>
        <v>0.06</v>
      </c>
      <c r="F35" s="222">
        <v>0.54</v>
      </c>
      <c r="G35" s="247">
        <v>26863.281375382223</v>
      </c>
      <c r="H35" s="158"/>
      <c r="I35" s="247">
        <v>354733.07457235502</v>
      </c>
      <c r="J35" s="249">
        <v>5.7999999999999996E-2</v>
      </c>
      <c r="K35" s="222">
        <v>0.54</v>
      </c>
      <c r="L35" s="173">
        <f t="shared" si="0"/>
        <v>24462.014981242999</v>
      </c>
      <c r="O35" s="159"/>
    </row>
    <row r="36" spans="2:15" x14ac:dyDescent="0.35">
      <c r="B36" s="2" t="str">
        <f>Calculations!B22</f>
        <v/>
      </c>
      <c r="C36" s="2" t="str">
        <f>Calculations!C22</f>
        <v>Kapisa</v>
      </c>
      <c r="D36" s="27">
        <f>Calculations!D22 * Instructions!$I$47</f>
        <v>134736.05333111994</v>
      </c>
      <c r="E36" s="248">
        <f>Calculations!M22</f>
        <v>1.9860931511157573E-2</v>
      </c>
      <c r="F36" s="222">
        <v>0.54</v>
      </c>
      <c r="G36" s="247">
        <v>3181.6029954896426</v>
      </c>
      <c r="H36" s="158"/>
      <c r="I36" s="247">
        <v>126922.97568115008</v>
      </c>
      <c r="J36" s="249">
        <v>1.7860931511157571E-2</v>
      </c>
      <c r="K36" s="222">
        <v>0.54</v>
      </c>
      <c r="L36" s="173">
        <f t="shared" si="0"/>
        <v>2695.2986998504866</v>
      </c>
      <c r="O36" s="159"/>
    </row>
    <row r="37" spans="2:15" x14ac:dyDescent="0.35">
      <c r="B37" s="2" t="str">
        <f>Calculations!B23</f>
        <v/>
      </c>
      <c r="C37" s="2" t="str">
        <f>Calculations!C23</f>
        <v>Khost</v>
      </c>
      <c r="D37" s="27">
        <f>Calculations!D23 * Instructions!$I$47</f>
        <v>175564.61388163586</v>
      </c>
      <c r="E37" s="248">
        <f>Calculations!M23</f>
        <v>0.03</v>
      </c>
      <c r="F37" s="222">
        <v>0.54</v>
      </c>
      <c r="G37" s="247">
        <v>6262.1114337669705</v>
      </c>
      <c r="H37" s="158"/>
      <c r="I37" s="247">
        <v>165383.96863538408</v>
      </c>
      <c r="J37" s="249">
        <v>2.7999999999999997E-2</v>
      </c>
      <c r="K37" s="222">
        <v>0.54</v>
      </c>
      <c r="L37" s="173">
        <f t="shared" si="0"/>
        <v>5505.718361188945</v>
      </c>
      <c r="O37" s="159"/>
    </row>
    <row r="38" spans="2:15" x14ac:dyDescent="0.35">
      <c r="B38" s="2" t="str">
        <f>Calculations!B24</f>
        <v/>
      </c>
      <c r="C38" s="2" t="str">
        <f>Calculations!C24</f>
        <v>Kunar</v>
      </c>
      <c r="D38" s="27">
        <f>Calculations!D24 * Instructions!$I$47</f>
        <v>137707.3433336367</v>
      </c>
      <c r="E38" s="248">
        <f>Calculations!M24</f>
        <v>3.8999999999999993E-2</v>
      </c>
      <c r="F38" s="222">
        <v>0.54</v>
      </c>
      <c r="G38" s="247">
        <v>6385.3433968191766</v>
      </c>
      <c r="H38" s="158"/>
      <c r="I38" s="247">
        <v>129721.96644425546</v>
      </c>
      <c r="J38" s="249">
        <v>3.6999999999999991E-2</v>
      </c>
      <c r="K38" s="222">
        <v>0.54</v>
      </c>
      <c r="L38" s="173">
        <f t="shared" si="0"/>
        <v>5706.604817998249</v>
      </c>
      <c r="O38" s="159"/>
    </row>
    <row r="39" spans="2:15" x14ac:dyDescent="0.35">
      <c r="B39" s="2" t="str">
        <f>Calculations!B25</f>
        <v/>
      </c>
      <c r="C39" s="2" t="str">
        <f>Calculations!C25</f>
        <v>Kunduz</v>
      </c>
      <c r="D39" s="27">
        <f>Calculations!D25 * Instructions!$I$47</f>
        <v>309444.8996217426</v>
      </c>
      <c r="E39" s="248">
        <f>Calculations!M25</f>
        <v>2.5212007343563374E-2</v>
      </c>
      <c r="F39" s="222">
        <v>0.54</v>
      </c>
      <c r="G39" s="247">
        <v>9275.8412000435419</v>
      </c>
      <c r="H39" s="158"/>
      <c r="I39" s="247">
        <v>291500.80099811632</v>
      </c>
      <c r="J39" s="249">
        <v>2.3212007343563372E-2</v>
      </c>
      <c r="K39" s="222">
        <v>0.54</v>
      </c>
      <c r="L39" s="173">
        <f t="shared" si="0"/>
        <v>8044.7953924711983</v>
      </c>
      <c r="O39" s="159"/>
    </row>
    <row r="40" spans="2:15" x14ac:dyDescent="0.35">
      <c r="B40" s="2" t="str">
        <f>Calculations!B26</f>
        <v/>
      </c>
      <c r="C40" s="2" t="str">
        <f>Calculations!C26</f>
        <v>Laghman</v>
      </c>
      <c r="D40" s="27">
        <f>Calculations!D26 * Instructions!$I$47</f>
        <v>136141.8928194124</v>
      </c>
      <c r="E40" s="248">
        <f>Calculations!M26</f>
        <v>5.5E-2</v>
      </c>
      <c r="F40" s="222">
        <v>0.54</v>
      </c>
      <c r="G40" s="247">
        <v>8902.603370814435</v>
      </c>
      <c r="H40" s="158"/>
      <c r="I40" s="247">
        <v>128247.29331383032</v>
      </c>
      <c r="J40" s="249">
        <v>5.2999999999999999E-2</v>
      </c>
      <c r="K40" s="222">
        <v>0.54</v>
      </c>
      <c r="L40" s="173">
        <f t="shared" si="0"/>
        <v>8081.4004741367771</v>
      </c>
      <c r="O40" s="159"/>
    </row>
    <row r="41" spans="2:15" x14ac:dyDescent="0.35">
      <c r="B41" s="2" t="str">
        <f>Calculations!B27</f>
        <v/>
      </c>
      <c r="C41" s="2" t="str">
        <f>Calculations!C27</f>
        <v>Logar</v>
      </c>
      <c r="D41" s="27">
        <f>Calculations!D27 * Instructions!$I$47</f>
        <v>119793.93638371401</v>
      </c>
      <c r="E41" s="248">
        <f>Calculations!M27</f>
        <v>1.0315058446783987E-2</v>
      </c>
      <c r="F41" s="222">
        <v>0.54</v>
      </c>
      <c r="G41" s="247">
        <v>1469.1599480239831</v>
      </c>
      <c r="H41" s="158"/>
      <c r="I41" s="247">
        <v>112847.32258717252</v>
      </c>
      <c r="J41" s="249">
        <v>8.3150584467839867E-3</v>
      </c>
      <c r="K41" s="222">
        <v>0.54</v>
      </c>
      <c r="L41" s="173">
        <f t="shared" si="0"/>
        <v>1115.627258236691</v>
      </c>
      <c r="O41" s="159"/>
    </row>
    <row r="42" spans="2:15" x14ac:dyDescent="0.35">
      <c r="B42" s="2" t="str">
        <f>Calculations!B28</f>
        <v/>
      </c>
      <c r="C42" s="2" t="str">
        <f>Calculations!C28</f>
        <v>Nangarhar</v>
      </c>
      <c r="D42" s="27">
        <f>Calculations!D28 * Instructions!$I$47</f>
        <v>464539.62486692017</v>
      </c>
      <c r="E42" s="248">
        <f>Calculations!M28</f>
        <v>8.0000000000000002E-3</v>
      </c>
      <c r="F42" s="222">
        <v>0.54</v>
      </c>
      <c r="G42" s="247">
        <v>4418.5045144737906</v>
      </c>
      <c r="H42" s="158"/>
      <c r="I42" s="247">
        <v>437601.88941423118</v>
      </c>
      <c r="J42" s="249">
        <v>6.0000000000000001E-3</v>
      </c>
      <c r="K42" s="222">
        <v>0.54</v>
      </c>
      <c r="L42" s="173">
        <f t="shared" si="0"/>
        <v>3121.7131226528154</v>
      </c>
      <c r="O42" s="159"/>
    </row>
    <row r="43" spans="2:15" x14ac:dyDescent="0.35">
      <c r="B43" s="2" t="str">
        <f>Calculations!B29</f>
        <v/>
      </c>
      <c r="C43" s="2" t="str">
        <f>Calculations!C29</f>
        <v>Nimroz</v>
      </c>
      <c r="D43" s="27">
        <f>Calculations!D29 * Instructions!$I$47</f>
        <v>50457.223438793044</v>
      </c>
      <c r="E43" s="248">
        <f>Calculations!M29</f>
        <v>3.5323946969319092E-2</v>
      </c>
      <c r="F43" s="222">
        <v>0.54</v>
      </c>
      <c r="G43" s="247">
        <v>2119.1179185642986</v>
      </c>
      <c r="H43" s="158"/>
      <c r="I43" s="247">
        <v>47531.30869672812</v>
      </c>
      <c r="J43" s="249">
        <v>3.332394696931909E-2</v>
      </c>
      <c r="K43" s="222">
        <v>0.54</v>
      </c>
      <c r="L43" s="173">
        <f t="shared" si="0"/>
        <v>1883.2100271146337</v>
      </c>
      <c r="O43" s="159"/>
    </row>
    <row r="44" spans="2:15" x14ac:dyDescent="0.35">
      <c r="B44" s="2" t="str">
        <f>Calculations!B30</f>
        <v/>
      </c>
      <c r="C44" s="2" t="str">
        <f>Calculations!C30</f>
        <v>Nuristan</v>
      </c>
      <c r="D44" s="27">
        <f>Calculations!D30 * Instructions!$I$47</f>
        <v>45205.389455588927</v>
      </c>
      <c r="E44" s="248">
        <f>Calculations!M30</f>
        <v>8.4999999999999992E-2</v>
      </c>
      <c r="F44" s="222">
        <v>0.54</v>
      </c>
      <c r="G44" s="247">
        <v>4568.4796218539359</v>
      </c>
      <c r="H44" s="158"/>
      <c r="I44" s="247">
        <v>42584.018194656594</v>
      </c>
      <c r="J44" s="249">
        <v>8.299999999999999E-2</v>
      </c>
      <c r="K44" s="222">
        <v>0.54</v>
      </c>
      <c r="L44" s="173">
        <f t="shared" si="0"/>
        <v>4202.3022162502402</v>
      </c>
      <c r="O44" s="159"/>
    </row>
    <row r="45" spans="2:15" x14ac:dyDescent="0.35">
      <c r="B45" s="2" t="str">
        <f>Calculations!B31</f>
        <v/>
      </c>
      <c r="C45" s="2" t="str">
        <f>Calculations!C31</f>
        <v>Paktika</v>
      </c>
      <c r="D45" s="27">
        <f>Calculations!D31 * Instructions!$I$47</f>
        <v>132823.72687729984</v>
      </c>
      <c r="E45" s="248">
        <f>Calculations!M31</f>
        <v>3.1E-2</v>
      </c>
      <c r="F45" s="222">
        <v>0.54</v>
      </c>
      <c r="G45" s="247">
        <v>4895.5321484001634</v>
      </c>
      <c r="H45" s="158"/>
      <c r="I45" s="247">
        <v>125121.54126184039</v>
      </c>
      <c r="J45" s="249">
        <v>2.8999999999999998E-2</v>
      </c>
      <c r="K45" s="222">
        <v>0.54</v>
      </c>
      <c r="L45" s="173">
        <f t="shared" si="0"/>
        <v>4314.1241065739105</v>
      </c>
      <c r="O45" s="159"/>
    </row>
    <row r="46" spans="2:15" x14ac:dyDescent="0.35">
      <c r="B46" s="2" t="str">
        <f>Calculations!B32</f>
        <v/>
      </c>
      <c r="C46" s="2" t="str">
        <f>Calculations!C32</f>
        <v>Paktya</v>
      </c>
      <c r="D46" s="27">
        <f>Calculations!D32 * Instructions!$I$47</f>
        <v>168688.71516564491</v>
      </c>
      <c r="E46" s="248">
        <f>Calculations!M32</f>
        <v>2.1999999999999999E-2</v>
      </c>
      <c r="F46" s="222">
        <v>0.54</v>
      </c>
      <c r="G46" s="247">
        <v>4412.3632870128276</v>
      </c>
      <c r="H46" s="158"/>
      <c r="I46" s="247">
        <v>158906.78970710534</v>
      </c>
      <c r="J46" s="249">
        <v>1.9999999999999997E-2</v>
      </c>
      <c r="K46" s="222">
        <v>0.54</v>
      </c>
      <c r="L46" s="173">
        <f t="shared" si="0"/>
        <v>3778.6355033896525</v>
      </c>
      <c r="O46" s="159"/>
    </row>
    <row r="47" spans="2:15" x14ac:dyDescent="0.35">
      <c r="B47" s="2" t="str">
        <f>Calculations!B33</f>
        <v/>
      </c>
      <c r="C47" s="2" t="str">
        <f>Calculations!C33</f>
        <v>Panjsher</v>
      </c>
      <c r="D47" s="27">
        <f>Calculations!D33 * Instructions!$I$47</f>
        <v>46891.675435772937</v>
      </c>
      <c r="E47" s="248">
        <f>Calculations!M33</f>
        <v>5.2999999999999999E-2</v>
      </c>
      <c r="F47" s="222">
        <v>0.54</v>
      </c>
      <c r="G47" s="247">
        <v>2954.8413717582675</v>
      </c>
      <c r="H47" s="158"/>
      <c r="I47" s="247">
        <v>44172.519781001676</v>
      </c>
      <c r="J47" s="249">
        <v>5.0999999999999997E-2</v>
      </c>
      <c r="K47" s="222">
        <v>0.54</v>
      </c>
      <c r="L47" s="173">
        <f t="shared" si="0"/>
        <v>2678.4583727172803</v>
      </c>
      <c r="O47" s="159"/>
    </row>
    <row r="48" spans="2:15" x14ac:dyDescent="0.35">
      <c r="B48" s="2" t="str">
        <f>Calculations!B34</f>
        <v/>
      </c>
      <c r="C48" s="2" t="str">
        <f>Calculations!C34</f>
        <v>Parwan</v>
      </c>
      <c r="D48" s="27">
        <f>Calculations!D34 * Instructions!$I$47</f>
        <v>203134.33760756778</v>
      </c>
      <c r="E48" s="248">
        <f>Calculations!M34</f>
        <v>2.1568320150697338E-2</v>
      </c>
      <c r="F48" s="222">
        <v>0.54</v>
      </c>
      <c r="G48" s="247">
        <v>5209.0942438137963</v>
      </c>
      <c r="H48" s="158"/>
      <c r="I48" s="247">
        <v>191354.9785283558</v>
      </c>
      <c r="J48" s="249">
        <v>1.9568320150697337E-2</v>
      </c>
      <c r="K48" s="222">
        <v>0.54</v>
      </c>
      <c r="L48" s="173">
        <f t="shared" si="0"/>
        <v>4452.0072420055476</v>
      </c>
      <c r="O48" s="159"/>
    </row>
    <row r="49" spans="2:15" x14ac:dyDescent="0.35">
      <c r="B49" s="2" t="str">
        <f>Calculations!B35</f>
        <v/>
      </c>
      <c r="C49" s="2" t="str">
        <f>Calculations!C35</f>
        <v>Samangan</v>
      </c>
      <c r="D49" s="27">
        <f>Calculations!D35 * Instructions!$I$47</f>
        <v>118577.16532350278</v>
      </c>
      <c r="E49" s="248">
        <f>Calculations!M35</f>
        <v>4.1510526804079829E-2</v>
      </c>
      <c r="F49" s="222">
        <v>0.54</v>
      </c>
      <c r="G49" s="247">
        <v>5852.2363878874175</v>
      </c>
      <c r="H49" s="158"/>
      <c r="I49" s="247">
        <v>111701.10967780981</v>
      </c>
      <c r="J49" s="249">
        <v>3.9510526804079828E-2</v>
      </c>
      <c r="K49" s="222">
        <v>0.54</v>
      </c>
      <c r="L49" s="173">
        <f t="shared" si="0"/>
        <v>5247.2633243951386</v>
      </c>
      <c r="O49" s="159"/>
    </row>
    <row r="50" spans="2:15" x14ac:dyDescent="0.35">
      <c r="B50" s="2" t="str">
        <f>Calculations!B36</f>
        <v/>
      </c>
      <c r="C50" s="2" t="str">
        <f>Calculations!C36</f>
        <v>Sar-e-Pul</v>
      </c>
      <c r="D50" s="27">
        <f>Calculations!D36 * Instructions!$I$47</f>
        <v>171046.20909480416</v>
      </c>
      <c r="E50" s="248">
        <f>Calculations!M36</f>
        <v>1.5564502649731799E-2</v>
      </c>
      <c r="F50" s="222">
        <v>0.54</v>
      </c>
      <c r="G50" s="247">
        <v>3165.2735760591254</v>
      </c>
      <c r="H50" s="158"/>
      <c r="I50" s="247">
        <v>161127.5772189956</v>
      </c>
      <c r="J50" s="249">
        <v>1.3564502649731799E-2</v>
      </c>
      <c r="K50" s="222">
        <v>0.54</v>
      </c>
      <c r="L50" s="173">
        <f t="shared" si="0"/>
        <v>2598.5812639882829</v>
      </c>
      <c r="O50" s="159"/>
    </row>
    <row r="51" spans="2:15" x14ac:dyDescent="0.35">
      <c r="B51" s="2" t="str">
        <f>Calculations!B37</f>
        <v/>
      </c>
      <c r="C51" s="2">
        <f>Calculations!C37</f>
        <v>0</v>
      </c>
      <c r="D51" s="27">
        <f>Calculations!D37 * Instructions!$I$47</f>
        <v>0</v>
      </c>
      <c r="E51" s="156">
        <f>Calculations!M37</f>
        <v>0</v>
      </c>
      <c r="F51" s="245"/>
      <c r="G51" s="247"/>
      <c r="H51" s="158"/>
      <c r="I51" s="247"/>
      <c r="J51" s="245"/>
      <c r="K51" s="245"/>
      <c r="L51" s="173" t="e">
        <f t="shared" si="0"/>
        <v>#DIV/0!</v>
      </c>
      <c r="O51" s="159"/>
    </row>
    <row r="52" spans="2:15" x14ac:dyDescent="0.35">
      <c r="B52" s="2" t="str">
        <f>Calculations!B38</f>
        <v/>
      </c>
      <c r="C52" s="2">
        <f>Calculations!C38</f>
        <v>0</v>
      </c>
      <c r="D52" s="27">
        <f>Calculations!D38 * Instructions!$I$47</f>
        <v>0</v>
      </c>
      <c r="E52" s="156">
        <f>Calculations!M38</f>
        <v>0</v>
      </c>
      <c r="F52" s="245"/>
      <c r="G52" s="247"/>
      <c r="H52" s="158"/>
      <c r="I52" s="247"/>
      <c r="J52" s="245"/>
      <c r="K52" s="245"/>
      <c r="L52" s="173" t="e">
        <f t="shared" si="0"/>
        <v>#DIV/0!</v>
      </c>
      <c r="O52" s="159"/>
    </row>
    <row r="53" spans="2:15" x14ac:dyDescent="0.35">
      <c r="B53" s="2" t="str">
        <f>Calculations!B39</f>
        <v/>
      </c>
      <c r="C53" s="2">
        <f>Calculations!C39</f>
        <v>0</v>
      </c>
      <c r="D53" s="27">
        <f>Calculations!D39 * Instructions!$I$47</f>
        <v>0</v>
      </c>
      <c r="E53" s="156">
        <f>Calculations!M39</f>
        <v>0</v>
      </c>
      <c r="F53" s="245"/>
      <c r="G53" s="247"/>
      <c r="H53" s="158"/>
      <c r="I53" s="247"/>
      <c r="J53" s="245"/>
      <c r="K53" s="245"/>
      <c r="L53" s="173" t="e">
        <f t="shared" si="0"/>
        <v>#DIV/0!</v>
      </c>
      <c r="O53" s="159"/>
    </row>
    <row r="54" spans="2:15" x14ac:dyDescent="0.35">
      <c r="B54" s="2" t="str">
        <f>Calculations!B40</f>
        <v/>
      </c>
      <c r="C54" s="2">
        <f>Calculations!C40</f>
        <v>0</v>
      </c>
      <c r="D54" s="27">
        <f>Calculations!D40 * Instructions!$I$47</f>
        <v>0</v>
      </c>
      <c r="E54" s="156">
        <f>Calculations!M40</f>
        <v>0</v>
      </c>
      <c r="F54" s="245"/>
      <c r="G54" s="247"/>
      <c r="H54" s="158"/>
      <c r="I54" s="247"/>
      <c r="J54" s="245"/>
      <c r="K54" s="245"/>
      <c r="L54" s="173" t="e">
        <f t="shared" si="0"/>
        <v>#DIV/0!</v>
      </c>
      <c r="O54" s="159"/>
    </row>
    <row r="55" spans="2:15" x14ac:dyDescent="0.35">
      <c r="B55" s="2" t="str">
        <f>Calculations!B41</f>
        <v/>
      </c>
      <c r="C55" s="2">
        <f>Calculations!C41</f>
        <v>0</v>
      </c>
      <c r="D55" s="27">
        <f>Calculations!D41 * Instructions!$I$47</f>
        <v>0</v>
      </c>
      <c r="E55" s="156">
        <f>Calculations!M41</f>
        <v>0</v>
      </c>
      <c r="F55" s="245"/>
      <c r="G55" s="247"/>
      <c r="H55" s="158"/>
      <c r="I55" s="247"/>
      <c r="J55" s="245"/>
      <c r="K55" s="245"/>
      <c r="L55" s="173" t="e">
        <f t="shared" si="0"/>
        <v>#DIV/0!</v>
      </c>
      <c r="O55" s="159"/>
    </row>
    <row r="56" spans="2:15" x14ac:dyDescent="0.35">
      <c r="B56" s="2" t="str">
        <f>Calculations!B42</f>
        <v/>
      </c>
      <c r="C56" s="2">
        <f>Calculations!C42</f>
        <v>0</v>
      </c>
      <c r="D56" s="27">
        <f>Calculations!D42 * Instructions!$I$47</f>
        <v>0</v>
      </c>
      <c r="E56" s="156">
        <f>Calculations!M42</f>
        <v>0</v>
      </c>
      <c r="F56" s="245"/>
      <c r="G56" s="247"/>
      <c r="H56" s="158"/>
      <c r="I56" s="247"/>
      <c r="J56" s="245"/>
      <c r="K56" s="245"/>
      <c r="L56" s="173" t="e">
        <f t="shared" si="0"/>
        <v>#DIV/0!</v>
      </c>
      <c r="O56" s="159"/>
    </row>
    <row r="57" spans="2:15" x14ac:dyDescent="0.35">
      <c r="B57" s="2" t="str">
        <f>Calculations!B43</f>
        <v/>
      </c>
      <c r="C57" s="2">
        <f>Calculations!C43</f>
        <v>0</v>
      </c>
      <c r="D57" s="27">
        <f>Calculations!D43 * Instructions!$I$47</f>
        <v>0</v>
      </c>
      <c r="E57" s="156">
        <f>Calculations!M43</f>
        <v>0</v>
      </c>
      <c r="F57" s="245"/>
      <c r="G57" s="247"/>
      <c r="H57" s="158"/>
      <c r="I57" s="247"/>
      <c r="J57" s="245"/>
      <c r="K57" s="245"/>
      <c r="L57" s="173" t="e">
        <f t="shared" si="0"/>
        <v>#DIV/0!</v>
      </c>
    </row>
    <row r="58" spans="2:15" x14ac:dyDescent="0.35">
      <c r="B58" s="2" t="str">
        <f>Calculations!B44</f>
        <v/>
      </c>
      <c r="C58" s="2">
        <f>Calculations!C44</f>
        <v>0</v>
      </c>
      <c r="D58" s="27">
        <f>Calculations!D44 * Instructions!$I$47</f>
        <v>0</v>
      </c>
      <c r="E58" s="156">
        <f>Calculations!M44</f>
        <v>0</v>
      </c>
      <c r="F58" s="245"/>
      <c r="G58" s="247"/>
      <c r="H58" s="158"/>
      <c r="I58" s="247"/>
      <c r="J58" s="245"/>
      <c r="K58" s="245"/>
      <c r="L58" s="173" t="e">
        <f t="shared" si="0"/>
        <v>#DIV/0!</v>
      </c>
      <c r="O58" s="157" t="s">
        <v>311</v>
      </c>
    </row>
    <row r="59" spans="2:15" x14ac:dyDescent="0.35">
      <c r="B59" s="2" t="str">
        <f>Calculations!B45</f>
        <v/>
      </c>
      <c r="C59" s="2">
        <f>Calculations!C45</f>
        <v>0</v>
      </c>
      <c r="D59" s="27">
        <f>Calculations!D45 * Instructions!$I$47</f>
        <v>0</v>
      </c>
      <c r="E59" s="156">
        <f>Calculations!M45</f>
        <v>0</v>
      </c>
      <c r="F59" s="245"/>
      <c r="G59" s="247"/>
      <c r="H59" s="158"/>
      <c r="I59" s="247"/>
      <c r="J59" s="245"/>
      <c r="K59" s="245"/>
      <c r="L59" s="173" t="e">
        <f t="shared" si="0"/>
        <v>#DIV/0!</v>
      </c>
    </row>
    <row r="60" spans="2:15" x14ac:dyDescent="0.35">
      <c r="B60" s="2" t="str">
        <f>Calculations!B46</f>
        <v/>
      </c>
      <c r="C60" s="2">
        <f>Calculations!C46</f>
        <v>0</v>
      </c>
      <c r="D60" s="27">
        <f>Calculations!D46 * Instructions!$I$47</f>
        <v>0</v>
      </c>
      <c r="E60" s="156">
        <f>Calculations!M46</f>
        <v>0</v>
      </c>
      <c r="F60" s="245"/>
      <c r="G60" s="247"/>
      <c r="H60" s="158"/>
      <c r="I60" s="247"/>
      <c r="J60" s="245"/>
      <c r="K60" s="245"/>
      <c r="L60" s="173" t="e">
        <f t="shared" si="0"/>
        <v>#DIV/0!</v>
      </c>
    </row>
    <row r="61" spans="2:15" x14ac:dyDescent="0.35">
      <c r="B61" s="2" t="str">
        <f>Calculations!B47</f>
        <v/>
      </c>
      <c r="C61" s="2">
        <f>Calculations!C47</f>
        <v>0</v>
      </c>
      <c r="D61" s="27">
        <f>Calculations!D47 * Instructions!$I$47</f>
        <v>0</v>
      </c>
      <c r="E61" s="156">
        <f>Calculations!M47</f>
        <v>0</v>
      </c>
      <c r="F61" s="245"/>
      <c r="G61" s="247"/>
      <c r="H61" s="158"/>
      <c r="I61" s="247"/>
      <c r="J61" s="245"/>
      <c r="K61" s="245"/>
      <c r="L61" s="173" t="e">
        <f t="shared" si="0"/>
        <v>#DIV/0!</v>
      </c>
    </row>
    <row r="62" spans="2:15" x14ac:dyDescent="0.35">
      <c r="B62" s="2" t="str">
        <f>Calculations!B48</f>
        <v/>
      </c>
      <c r="C62" s="2">
        <f>Calculations!C48</f>
        <v>0</v>
      </c>
      <c r="D62" s="27">
        <f>Calculations!D48 * Instructions!$I$47</f>
        <v>0</v>
      </c>
      <c r="E62" s="156">
        <f>Calculations!M48</f>
        <v>0</v>
      </c>
      <c r="F62" s="245"/>
      <c r="G62" s="247"/>
      <c r="H62" s="158"/>
      <c r="I62" s="247"/>
      <c r="J62" s="245"/>
      <c r="K62" s="245"/>
      <c r="L62" s="173" t="e">
        <f t="shared" si="0"/>
        <v>#DIV/0!</v>
      </c>
    </row>
    <row r="63" spans="2:15" x14ac:dyDescent="0.35">
      <c r="B63" s="2" t="str">
        <f>Calculations!B49</f>
        <v/>
      </c>
      <c r="C63" s="2">
        <f>Calculations!C49</f>
        <v>0</v>
      </c>
      <c r="D63" s="27">
        <f>Calculations!D49 * Instructions!$I$47</f>
        <v>0</v>
      </c>
      <c r="E63" s="156">
        <f>Calculations!M49</f>
        <v>0</v>
      </c>
      <c r="F63" s="245"/>
      <c r="G63" s="247"/>
      <c r="H63" s="158"/>
      <c r="I63" s="247"/>
      <c r="J63" s="245"/>
      <c r="K63" s="245"/>
      <c r="L63" s="173" t="e">
        <f t="shared" si="0"/>
        <v>#DIV/0!</v>
      </c>
    </row>
    <row r="64" spans="2:15" x14ac:dyDescent="0.35">
      <c r="B64" s="2" t="str">
        <f>Calculations!B50</f>
        <v/>
      </c>
      <c r="C64" s="2">
        <f>Calculations!C50</f>
        <v>0</v>
      </c>
      <c r="D64" s="27">
        <f>Calculations!D50 * Instructions!$I$47</f>
        <v>0</v>
      </c>
      <c r="E64" s="156">
        <f>Calculations!M50</f>
        <v>0</v>
      </c>
      <c r="F64" s="245"/>
      <c r="G64" s="247"/>
      <c r="H64" s="158"/>
      <c r="I64" s="247"/>
      <c r="J64" s="245"/>
      <c r="K64" s="245"/>
      <c r="L64" s="173" t="e">
        <f t="shared" si="0"/>
        <v>#DIV/0!</v>
      </c>
    </row>
    <row r="65" spans="2:12" x14ac:dyDescent="0.35">
      <c r="B65" s="2" t="str">
        <f>Calculations!B51</f>
        <v/>
      </c>
      <c r="C65" s="2">
        <f>Calculations!C51</f>
        <v>0</v>
      </c>
      <c r="D65" s="27">
        <f>Calculations!D51 * Instructions!$I$47</f>
        <v>0</v>
      </c>
      <c r="E65" s="156">
        <f>Calculations!M51</f>
        <v>0</v>
      </c>
      <c r="F65" s="245"/>
      <c r="G65" s="247"/>
      <c r="H65" s="158"/>
      <c r="I65" s="247"/>
      <c r="J65" s="245"/>
      <c r="K65" s="245"/>
      <c r="L65" s="173" t="e">
        <f t="shared" si="0"/>
        <v>#DIV/0!</v>
      </c>
    </row>
    <row r="66" spans="2:12" x14ac:dyDescent="0.35">
      <c r="B66" s="2" t="str">
        <f>Calculations!B52</f>
        <v/>
      </c>
      <c r="C66" s="2">
        <f>Calculations!C52</f>
        <v>0</v>
      </c>
      <c r="D66" s="27">
        <f>Calculations!D52 * Instructions!$I$47</f>
        <v>0</v>
      </c>
      <c r="E66" s="156">
        <f>Calculations!M52</f>
        <v>0</v>
      </c>
      <c r="F66" s="245"/>
      <c r="G66" s="247"/>
      <c r="H66" s="158"/>
      <c r="I66" s="247"/>
      <c r="J66" s="245"/>
      <c r="K66" s="245"/>
      <c r="L66" s="173" t="e">
        <f t="shared" si="0"/>
        <v>#DIV/0!</v>
      </c>
    </row>
    <row r="67" spans="2:12" x14ac:dyDescent="0.35">
      <c r="B67" s="2" t="str">
        <f>Calculations!B53</f>
        <v/>
      </c>
      <c r="C67" s="2">
        <f>Calculations!C53</f>
        <v>0</v>
      </c>
      <c r="D67" s="27">
        <f>Calculations!D53 * Instructions!$I$47</f>
        <v>0</v>
      </c>
      <c r="E67" s="156">
        <f>Calculations!M53</f>
        <v>0</v>
      </c>
      <c r="F67" s="245"/>
      <c r="G67" s="247"/>
      <c r="H67" s="158"/>
      <c r="I67" s="247"/>
      <c r="J67" s="245"/>
      <c r="K67" s="245"/>
      <c r="L67" s="173" t="e">
        <f t="shared" si="0"/>
        <v>#DIV/0!</v>
      </c>
    </row>
    <row r="68" spans="2:12" x14ac:dyDescent="0.35">
      <c r="B68" s="2" t="str">
        <f>Calculations!B54</f>
        <v/>
      </c>
      <c r="C68" s="2">
        <f>Calculations!C54</f>
        <v>0</v>
      </c>
      <c r="D68" s="27">
        <f>Calculations!D54 * Instructions!$I$47</f>
        <v>0</v>
      </c>
      <c r="E68" s="156">
        <f>Calculations!M54</f>
        <v>0</v>
      </c>
      <c r="F68" s="245"/>
      <c r="G68" s="247"/>
      <c r="H68" s="158"/>
      <c r="I68" s="247"/>
      <c r="J68" s="245"/>
      <c r="K68" s="245"/>
      <c r="L68" s="173" t="e">
        <f t="shared" si="0"/>
        <v>#DIV/0!</v>
      </c>
    </row>
    <row r="69" spans="2:12" x14ac:dyDescent="0.35">
      <c r="B69" s="2" t="str">
        <f>Calculations!B55</f>
        <v/>
      </c>
      <c r="C69" s="2">
        <f>Calculations!C55</f>
        <v>0</v>
      </c>
      <c r="D69" s="27">
        <f>Calculations!D55 * Instructions!$I$47</f>
        <v>0</v>
      </c>
      <c r="E69" s="156">
        <f>Calculations!M55</f>
        <v>0</v>
      </c>
      <c r="F69" s="245"/>
      <c r="G69" s="247"/>
      <c r="H69" s="158"/>
      <c r="I69" s="247"/>
      <c r="J69" s="245"/>
      <c r="K69" s="245"/>
      <c r="L69" s="173" t="e">
        <f t="shared" si="0"/>
        <v>#DIV/0!</v>
      </c>
    </row>
    <row r="70" spans="2:12" x14ac:dyDescent="0.35">
      <c r="B70" s="2" t="str">
        <f>Calculations!B56</f>
        <v/>
      </c>
      <c r="C70" s="2">
        <f>Calculations!C56</f>
        <v>0</v>
      </c>
      <c r="D70" s="27">
        <f>Calculations!D56 * Instructions!$I$47</f>
        <v>0</v>
      </c>
      <c r="E70" s="156">
        <f>Calculations!M56</f>
        <v>0</v>
      </c>
      <c r="F70" s="245"/>
      <c r="G70" s="247"/>
      <c r="H70" s="158"/>
      <c r="I70" s="247"/>
      <c r="J70" s="245"/>
      <c r="K70" s="245"/>
      <c r="L70" s="173" t="e">
        <f t="shared" si="0"/>
        <v>#DIV/0!</v>
      </c>
    </row>
    <row r="71" spans="2:12" x14ac:dyDescent="0.35">
      <c r="B71" s="2" t="str">
        <f>Calculations!B57</f>
        <v/>
      </c>
      <c r="C71" s="2">
        <f>Calculations!C57</f>
        <v>0</v>
      </c>
      <c r="D71" s="27">
        <f>Calculations!D57 * Instructions!$I$47</f>
        <v>0</v>
      </c>
      <c r="E71" s="156">
        <f>Calculations!M57</f>
        <v>0</v>
      </c>
      <c r="F71" s="245"/>
      <c r="G71" s="247"/>
      <c r="H71" s="158"/>
      <c r="I71" s="247"/>
      <c r="J71" s="245"/>
      <c r="K71" s="245"/>
      <c r="L71" s="173" t="e">
        <f t="shared" si="0"/>
        <v>#DIV/0!</v>
      </c>
    </row>
    <row r="72" spans="2:12" x14ac:dyDescent="0.35">
      <c r="B72" s="2" t="str">
        <f>Calculations!B58</f>
        <v/>
      </c>
      <c r="C72" s="2">
        <f>Calculations!C58</f>
        <v>0</v>
      </c>
      <c r="D72" s="27">
        <f>Calculations!D58 * Instructions!$I$47</f>
        <v>0</v>
      </c>
      <c r="E72" s="156">
        <f>Calculations!M58</f>
        <v>0</v>
      </c>
      <c r="F72" s="245"/>
      <c r="G72" s="247"/>
      <c r="H72" s="158"/>
      <c r="I72" s="247"/>
      <c r="J72" s="245"/>
      <c r="K72" s="245"/>
      <c r="L72" s="173" t="e">
        <f t="shared" si="0"/>
        <v>#DIV/0!</v>
      </c>
    </row>
    <row r="73" spans="2:12" x14ac:dyDescent="0.35">
      <c r="B73" s="2" t="str">
        <f>Calculations!B59</f>
        <v/>
      </c>
      <c r="C73" s="2">
        <f>Calculations!C59</f>
        <v>0</v>
      </c>
      <c r="D73" s="27">
        <f>Calculations!D59 * Instructions!$I$47</f>
        <v>0</v>
      </c>
      <c r="E73" s="156">
        <f>Calculations!M59</f>
        <v>0</v>
      </c>
      <c r="F73" s="245"/>
      <c r="G73" s="247"/>
      <c r="H73" s="158"/>
      <c r="I73" s="247"/>
      <c r="J73" s="245"/>
      <c r="K73" s="245"/>
      <c r="L73" s="173" t="e">
        <f t="shared" si="0"/>
        <v>#DIV/0!</v>
      </c>
    </row>
    <row r="74" spans="2:12" x14ac:dyDescent="0.35">
      <c r="B74" s="2" t="str">
        <f>Calculations!B60</f>
        <v/>
      </c>
      <c r="C74" s="2">
        <f>Calculations!C60</f>
        <v>0</v>
      </c>
      <c r="D74" s="27">
        <f>Calculations!D60 * Instructions!$I$47</f>
        <v>0</v>
      </c>
      <c r="E74" s="156">
        <f>Calculations!M60</f>
        <v>0</v>
      </c>
      <c r="F74" s="245"/>
      <c r="G74" s="247"/>
      <c r="H74" s="158"/>
      <c r="I74" s="247"/>
      <c r="J74" s="245"/>
      <c r="K74" s="245"/>
      <c r="L74" s="173" t="e">
        <f t="shared" si="0"/>
        <v>#DIV/0!</v>
      </c>
    </row>
    <row r="75" spans="2:12" x14ac:dyDescent="0.35">
      <c r="B75" s="2" t="str">
        <f>Calculations!B61</f>
        <v/>
      </c>
      <c r="C75" s="2">
        <f>Calculations!C61</f>
        <v>0</v>
      </c>
      <c r="D75" s="27">
        <f>Calculations!D61 * Instructions!$I$47</f>
        <v>0</v>
      </c>
      <c r="E75" s="156">
        <f>Calculations!M61</f>
        <v>0</v>
      </c>
      <c r="F75" s="245"/>
      <c r="G75" s="247"/>
      <c r="H75" s="158"/>
      <c r="I75" s="247"/>
      <c r="J75" s="245"/>
      <c r="K75" s="245"/>
      <c r="L75" s="173" t="e">
        <f t="shared" si="0"/>
        <v>#DIV/0!</v>
      </c>
    </row>
    <row r="76" spans="2:12" x14ac:dyDescent="0.35">
      <c r="B76" s="2" t="str">
        <f>Calculations!B62</f>
        <v/>
      </c>
      <c r="C76" s="2">
        <f>Calculations!C62</f>
        <v>0</v>
      </c>
      <c r="D76" s="27">
        <f>Calculations!D62 * Instructions!$I$47</f>
        <v>0</v>
      </c>
      <c r="E76" s="156">
        <f>Calculations!M62</f>
        <v>0</v>
      </c>
      <c r="F76" s="245"/>
      <c r="G76" s="247"/>
      <c r="H76" s="158"/>
      <c r="I76" s="247"/>
      <c r="J76" s="245"/>
      <c r="K76" s="245"/>
      <c r="L76" s="173" t="e">
        <f t="shared" si="0"/>
        <v>#DIV/0!</v>
      </c>
    </row>
    <row r="77" spans="2:12" x14ac:dyDescent="0.35">
      <c r="B77" s="2" t="str">
        <f>Calculations!B63</f>
        <v/>
      </c>
      <c r="C77" s="2">
        <f>Calculations!C63</f>
        <v>0</v>
      </c>
      <c r="D77" s="27">
        <f>Calculations!D63 * Instructions!$I$47</f>
        <v>0</v>
      </c>
      <c r="E77" s="156">
        <f>Calculations!M63</f>
        <v>0</v>
      </c>
      <c r="F77" s="245"/>
      <c r="G77" s="247"/>
      <c r="H77" s="158"/>
      <c r="I77" s="247"/>
      <c r="J77" s="245"/>
      <c r="K77" s="245"/>
      <c r="L77" s="173" t="e">
        <f t="shared" si="0"/>
        <v>#DIV/0!</v>
      </c>
    </row>
    <row r="78" spans="2:12" x14ac:dyDescent="0.35">
      <c r="B78" s="2" t="str">
        <f>Calculations!B64</f>
        <v/>
      </c>
      <c r="C78" s="2">
        <f>Calculations!C64</f>
        <v>0</v>
      </c>
      <c r="D78" s="27">
        <f>Calculations!D64 * Instructions!$I$47</f>
        <v>0</v>
      </c>
      <c r="E78" s="156">
        <f>Calculations!M64</f>
        <v>0</v>
      </c>
      <c r="F78" s="245"/>
      <c r="G78" s="247"/>
      <c r="H78" s="158"/>
      <c r="I78" s="247"/>
      <c r="J78" s="245"/>
      <c r="K78" s="245"/>
      <c r="L78" s="173" t="e">
        <f t="shared" si="0"/>
        <v>#DIV/0!</v>
      </c>
    </row>
    <row r="79" spans="2:12" x14ac:dyDescent="0.35">
      <c r="B79" s="2" t="str">
        <f>Calculations!B65</f>
        <v/>
      </c>
      <c r="C79" s="2">
        <f>Calculations!C65</f>
        <v>0</v>
      </c>
      <c r="D79" s="27">
        <f>Calculations!D65 * Instructions!$I$47</f>
        <v>0</v>
      </c>
      <c r="E79" s="156">
        <f>Calculations!M65</f>
        <v>0</v>
      </c>
      <c r="F79" s="245"/>
      <c r="G79" s="247"/>
      <c r="H79" s="158"/>
      <c r="I79" s="247"/>
      <c r="J79" s="245"/>
      <c r="K79" s="245"/>
      <c r="L79" s="173" t="e">
        <f t="shared" si="0"/>
        <v>#DIV/0!</v>
      </c>
    </row>
    <row r="80" spans="2:12" x14ac:dyDescent="0.35">
      <c r="B80" s="2" t="str">
        <f>Calculations!B66</f>
        <v/>
      </c>
      <c r="C80" s="2">
        <f>Calculations!C66</f>
        <v>0</v>
      </c>
      <c r="D80" s="27">
        <f>Calculations!D66 * Instructions!$I$47</f>
        <v>0</v>
      </c>
      <c r="E80" s="156">
        <f>Calculations!M66</f>
        <v>0</v>
      </c>
      <c r="F80" s="245"/>
      <c r="G80" s="247"/>
      <c r="H80" s="158"/>
      <c r="I80" s="247"/>
      <c r="J80" s="245"/>
      <c r="K80" s="245"/>
      <c r="L80" s="173" t="e">
        <f t="shared" si="0"/>
        <v>#DIV/0!</v>
      </c>
    </row>
    <row r="81" spans="2:12" x14ac:dyDescent="0.35">
      <c r="B81" s="2" t="str">
        <f>Calculations!B67</f>
        <v/>
      </c>
      <c r="C81" s="2">
        <f>Calculations!C67</f>
        <v>0</v>
      </c>
      <c r="D81" s="27">
        <f>Calculations!D67 * Instructions!$I$47</f>
        <v>0</v>
      </c>
      <c r="E81" s="156">
        <f>Calculations!M67</f>
        <v>0</v>
      </c>
      <c r="F81" s="245"/>
      <c r="G81" s="247"/>
      <c r="H81" s="158"/>
      <c r="I81" s="247"/>
      <c r="J81" s="245"/>
      <c r="K81" s="245"/>
      <c r="L81" s="173" t="e">
        <f t="shared" si="0"/>
        <v>#DIV/0!</v>
      </c>
    </row>
    <row r="82" spans="2:12" x14ac:dyDescent="0.35">
      <c r="B82" s="2" t="str">
        <f>Calculations!B68</f>
        <v/>
      </c>
      <c r="C82" s="2">
        <f>Calculations!C68</f>
        <v>0</v>
      </c>
      <c r="D82" s="27">
        <f>Calculations!D68 * Instructions!$I$47</f>
        <v>0</v>
      </c>
      <c r="E82" s="156">
        <f>Calculations!M68</f>
        <v>0</v>
      </c>
      <c r="F82" s="245"/>
      <c r="G82" s="247"/>
      <c r="H82" s="158"/>
      <c r="I82" s="247"/>
      <c r="J82" s="245"/>
      <c r="K82" s="245"/>
      <c r="L82" s="173" t="e">
        <f t="shared" si="0"/>
        <v>#DIV/0!</v>
      </c>
    </row>
    <row r="83" spans="2:12" x14ac:dyDescent="0.35">
      <c r="B83" s="2" t="str">
        <f>Calculations!B69</f>
        <v/>
      </c>
      <c r="C83" s="2">
        <f>Calculations!C69</f>
        <v>0</v>
      </c>
      <c r="D83" s="27">
        <f>Calculations!D69 * Instructions!$I$47</f>
        <v>0</v>
      </c>
      <c r="E83" s="156">
        <f>Calculations!M69</f>
        <v>0</v>
      </c>
      <c r="F83" s="245"/>
      <c r="G83" s="247"/>
      <c r="H83" s="158"/>
      <c r="I83" s="247"/>
      <c r="J83" s="245"/>
      <c r="K83" s="245"/>
      <c r="L83" s="173" t="e">
        <f t="shared" si="0"/>
        <v>#DIV/0!</v>
      </c>
    </row>
    <row r="84" spans="2:12" x14ac:dyDescent="0.35">
      <c r="B84" s="2" t="str">
        <f>Calculations!B70</f>
        <v/>
      </c>
      <c r="C84" s="2">
        <f>Calculations!C70</f>
        <v>0</v>
      </c>
      <c r="D84" s="27">
        <f>Calculations!D70 * Instructions!$I$47</f>
        <v>0</v>
      </c>
      <c r="E84" s="156">
        <f>Calculations!M70</f>
        <v>0</v>
      </c>
      <c r="F84" s="245"/>
      <c r="G84" s="247"/>
      <c r="H84" s="158"/>
      <c r="I84" s="247"/>
      <c r="J84" s="245"/>
      <c r="K84" s="245"/>
      <c r="L84" s="173" t="e">
        <f t="shared" ref="L84:L99" si="1">G84* (I84/D84)*(J84/E84)*(K84/F84)</f>
        <v>#DIV/0!</v>
      </c>
    </row>
    <row r="85" spans="2:12" x14ac:dyDescent="0.35">
      <c r="B85" s="2" t="str">
        <f>Calculations!B71</f>
        <v/>
      </c>
      <c r="C85" s="2">
        <f>Calculations!C71</f>
        <v>0</v>
      </c>
      <c r="D85" s="27">
        <f>Calculations!D71 * Instructions!$I$47</f>
        <v>0</v>
      </c>
      <c r="E85" s="156">
        <f>Calculations!M71</f>
        <v>0</v>
      </c>
      <c r="F85" s="245"/>
      <c r="G85" s="247"/>
      <c r="H85" s="158"/>
      <c r="I85" s="247"/>
      <c r="J85" s="245"/>
      <c r="K85" s="245"/>
      <c r="L85" s="173" t="e">
        <f t="shared" si="1"/>
        <v>#DIV/0!</v>
      </c>
    </row>
    <row r="86" spans="2:12" x14ac:dyDescent="0.35">
      <c r="B86" s="2" t="str">
        <f>Calculations!B72</f>
        <v/>
      </c>
      <c r="C86" s="2">
        <f>Calculations!C72</f>
        <v>0</v>
      </c>
      <c r="D86" s="27">
        <f>Calculations!D72 * Instructions!$I$47</f>
        <v>0</v>
      </c>
      <c r="E86" s="156">
        <f>Calculations!M72</f>
        <v>0</v>
      </c>
      <c r="F86" s="245"/>
      <c r="G86" s="247"/>
      <c r="H86" s="158"/>
      <c r="I86" s="247"/>
      <c r="J86" s="245"/>
      <c r="K86" s="245"/>
      <c r="L86" s="173" t="e">
        <f t="shared" si="1"/>
        <v>#DIV/0!</v>
      </c>
    </row>
    <row r="87" spans="2:12" x14ac:dyDescent="0.35">
      <c r="B87" s="2" t="str">
        <f>Calculations!B73</f>
        <v/>
      </c>
      <c r="C87" s="2">
        <f>Calculations!C73</f>
        <v>0</v>
      </c>
      <c r="D87" s="27">
        <f>Calculations!D73 * Instructions!$I$47</f>
        <v>0</v>
      </c>
      <c r="E87" s="156">
        <f>Calculations!M73</f>
        <v>0</v>
      </c>
      <c r="F87" s="245"/>
      <c r="G87" s="247"/>
      <c r="H87" s="158"/>
      <c r="I87" s="247"/>
      <c r="J87" s="245"/>
      <c r="K87" s="245"/>
      <c r="L87" s="173" t="e">
        <f t="shared" si="1"/>
        <v>#DIV/0!</v>
      </c>
    </row>
    <row r="88" spans="2:12" x14ac:dyDescent="0.35">
      <c r="B88" s="2" t="str">
        <f>Calculations!B74</f>
        <v/>
      </c>
      <c r="C88" s="2">
        <f>Calculations!C74</f>
        <v>0</v>
      </c>
      <c r="D88" s="27">
        <f>Calculations!D74 * Instructions!$I$47</f>
        <v>0</v>
      </c>
      <c r="E88" s="156">
        <f>Calculations!M74</f>
        <v>0</v>
      </c>
      <c r="F88" s="245"/>
      <c r="G88" s="247"/>
      <c r="H88" s="158"/>
      <c r="I88" s="247"/>
      <c r="J88" s="245"/>
      <c r="K88" s="245"/>
      <c r="L88" s="173" t="e">
        <f t="shared" si="1"/>
        <v>#DIV/0!</v>
      </c>
    </row>
    <row r="89" spans="2:12" x14ac:dyDescent="0.35">
      <c r="B89" s="2" t="str">
        <f>Calculations!B75</f>
        <v/>
      </c>
      <c r="C89" s="2">
        <f>Calculations!C75</f>
        <v>0</v>
      </c>
      <c r="D89" s="27">
        <f>Calculations!D75 * Instructions!$I$47</f>
        <v>0</v>
      </c>
      <c r="E89" s="156">
        <f>Calculations!M75</f>
        <v>0</v>
      </c>
      <c r="F89" s="245"/>
      <c r="G89" s="247"/>
      <c r="H89" s="158"/>
      <c r="I89" s="247"/>
      <c r="J89" s="245"/>
      <c r="K89" s="245"/>
      <c r="L89" s="173" t="e">
        <f t="shared" si="1"/>
        <v>#DIV/0!</v>
      </c>
    </row>
    <row r="90" spans="2:12" x14ac:dyDescent="0.35">
      <c r="B90" s="2" t="str">
        <f>Calculations!B76</f>
        <v/>
      </c>
      <c r="C90" s="2">
        <f>Calculations!C76</f>
        <v>0</v>
      </c>
      <c r="D90" s="27">
        <f>Calculations!D76 * Instructions!$I$47</f>
        <v>0</v>
      </c>
      <c r="E90" s="156">
        <f>Calculations!M76</f>
        <v>0</v>
      </c>
      <c r="F90" s="245"/>
      <c r="G90" s="247"/>
      <c r="H90" s="158"/>
      <c r="I90" s="247"/>
      <c r="J90" s="245"/>
      <c r="K90" s="245"/>
      <c r="L90" s="173" t="e">
        <f t="shared" si="1"/>
        <v>#DIV/0!</v>
      </c>
    </row>
    <row r="91" spans="2:12" x14ac:dyDescent="0.35">
      <c r="B91" s="2" t="str">
        <f>Calculations!B77</f>
        <v/>
      </c>
      <c r="C91" s="2">
        <f>Calculations!C77</f>
        <v>0</v>
      </c>
      <c r="D91" s="27">
        <f>Calculations!D77 * Instructions!$I$47</f>
        <v>0</v>
      </c>
      <c r="E91" s="156">
        <f>Calculations!M77</f>
        <v>0</v>
      </c>
      <c r="F91" s="245"/>
      <c r="G91" s="247"/>
      <c r="H91" s="158"/>
      <c r="I91" s="247"/>
      <c r="J91" s="245"/>
      <c r="K91" s="245"/>
      <c r="L91" s="173" t="e">
        <f t="shared" si="1"/>
        <v>#DIV/0!</v>
      </c>
    </row>
    <row r="92" spans="2:12" x14ac:dyDescent="0.35">
      <c r="B92" s="2" t="str">
        <f>Calculations!B78</f>
        <v/>
      </c>
      <c r="C92" s="2">
        <f>Calculations!C78</f>
        <v>0</v>
      </c>
      <c r="D92" s="27">
        <f>Calculations!D78 * Instructions!$I$47</f>
        <v>0</v>
      </c>
      <c r="E92" s="156">
        <f>Calculations!M78</f>
        <v>0</v>
      </c>
      <c r="F92" s="245"/>
      <c r="G92" s="247"/>
      <c r="H92" s="158"/>
      <c r="I92" s="247"/>
      <c r="J92" s="245"/>
      <c r="K92" s="245"/>
      <c r="L92" s="173" t="e">
        <f t="shared" si="1"/>
        <v>#DIV/0!</v>
      </c>
    </row>
    <row r="93" spans="2:12" x14ac:dyDescent="0.35">
      <c r="B93" s="2" t="str">
        <f>Calculations!B79</f>
        <v/>
      </c>
      <c r="C93" s="2">
        <f>Calculations!C79</f>
        <v>0</v>
      </c>
      <c r="D93" s="27">
        <f>Calculations!D79 * Instructions!$I$47</f>
        <v>0</v>
      </c>
      <c r="E93" s="156">
        <f>Calculations!M79</f>
        <v>0</v>
      </c>
      <c r="F93" s="245"/>
      <c r="G93" s="247"/>
      <c r="H93" s="158"/>
      <c r="I93" s="247"/>
      <c r="J93" s="245"/>
      <c r="K93" s="245"/>
      <c r="L93" s="173" t="e">
        <f t="shared" si="1"/>
        <v>#DIV/0!</v>
      </c>
    </row>
    <row r="94" spans="2:12" x14ac:dyDescent="0.35">
      <c r="B94" s="2" t="str">
        <f>Calculations!B80</f>
        <v/>
      </c>
      <c r="C94" s="2">
        <f>Calculations!C80</f>
        <v>0</v>
      </c>
      <c r="D94" s="27">
        <f>Calculations!D80 * Instructions!$I$47</f>
        <v>0</v>
      </c>
      <c r="E94" s="156">
        <f>Calculations!M80</f>
        <v>0</v>
      </c>
      <c r="F94" s="245"/>
      <c r="G94" s="247"/>
      <c r="H94" s="158"/>
      <c r="I94" s="247"/>
      <c r="J94" s="245"/>
      <c r="K94" s="245"/>
      <c r="L94" s="173" t="e">
        <f t="shared" si="1"/>
        <v>#DIV/0!</v>
      </c>
    </row>
    <row r="95" spans="2:12" x14ac:dyDescent="0.35">
      <c r="B95" s="2" t="str">
        <f>Calculations!B81</f>
        <v/>
      </c>
      <c r="C95" s="2">
        <f>Calculations!C81</f>
        <v>0</v>
      </c>
      <c r="D95" s="27">
        <f>Calculations!D81 * Instructions!$I$47</f>
        <v>0</v>
      </c>
      <c r="E95" s="156">
        <f>Calculations!M81</f>
        <v>0</v>
      </c>
      <c r="F95" s="245"/>
      <c r="G95" s="247"/>
      <c r="H95" s="158"/>
      <c r="I95" s="247"/>
      <c r="J95" s="245"/>
      <c r="K95" s="245"/>
      <c r="L95" s="173" t="e">
        <f t="shared" si="1"/>
        <v>#DIV/0!</v>
      </c>
    </row>
    <row r="96" spans="2:12" x14ac:dyDescent="0.35">
      <c r="B96" s="2" t="str">
        <f>Calculations!B82</f>
        <v/>
      </c>
      <c r="C96" s="2">
        <f>Calculations!C82</f>
        <v>0</v>
      </c>
      <c r="D96" s="27">
        <f>Calculations!D82 * Instructions!$I$47</f>
        <v>0</v>
      </c>
      <c r="E96" s="156">
        <f>Calculations!M82</f>
        <v>0</v>
      </c>
      <c r="F96" s="245"/>
      <c r="G96" s="247"/>
      <c r="H96" s="158"/>
      <c r="I96" s="247"/>
      <c r="J96" s="245"/>
      <c r="K96" s="245"/>
      <c r="L96" s="173" t="e">
        <f t="shared" si="1"/>
        <v>#DIV/0!</v>
      </c>
    </row>
    <row r="97" spans="2:12" x14ac:dyDescent="0.35">
      <c r="B97" s="2" t="str">
        <f>Calculations!B83</f>
        <v/>
      </c>
      <c r="C97" s="2">
        <f>Calculations!C83</f>
        <v>0</v>
      </c>
      <c r="D97" s="27">
        <f>Calculations!D83 * Instructions!$I$47</f>
        <v>0</v>
      </c>
      <c r="E97" s="156">
        <f>Calculations!M83</f>
        <v>0</v>
      </c>
      <c r="F97" s="245"/>
      <c r="G97" s="247"/>
      <c r="H97" s="158"/>
      <c r="I97" s="247"/>
      <c r="J97" s="245"/>
      <c r="K97" s="245"/>
      <c r="L97" s="173" t="e">
        <f t="shared" si="1"/>
        <v>#DIV/0!</v>
      </c>
    </row>
    <row r="98" spans="2:12" x14ac:dyDescent="0.35">
      <c r="B98" s="2" t="str">
        <f>Calculations!B84</f>
        <v/>
      </c>
      <c r="C98" s="2">
        <f>Calculations!C84</f>
        <v>0</v>
      </c>
      <c r="D98" s="27">
        <f>Calculations!D84 * Instructions!$I$47</f>
        <v>0</v>
      </c>
      <c r="E98" s="156">
        <f>Calculations!M84</f>
        <v>0</v>
      </c>
      <c r="F98" s="245"/>
      <c r="G98" s="247"/>
      <c r="H98" s="158"/>
      <c r="I98" s="247"/>
      <c r="J98" s="245"/>
      <c r="K98" s="245"/>
      <c r="L98" s="173" t="e">
        <f t="shared" si="1"/>
        <v>#DIV/0!</v>
      </c>
    </row>
    <row r="99" spans="2:12" x14ac:dyDescent="0.35">
      <c r="B99" s="2" t="str">
        <f>Calculations!B85</f>
        <v/>
      </c>
      <c r="C99" s="2">
        <f>Calculations!C85</f>
        <v>0</v>
      </c>
      <c r="D99" s="27">
        <f>Calculations!D85 * Instructions!$I$47</f>
        <v>0</v>
      </c>
      <c r="E99" s="156">
        <f>Calculations!M85</f>
        <v>0</v>
      </c>
      <c r="F99" s="245"/>
      <c r="G99" s="247"/>
      <c r="H99" s="158"/>
      <c r="I99" s="247"/>
      <c r="J99" s="245"/>
      <c r="K99" s="245"/>
      <c r="L99" s="173" t="e">
        <f t="shared" si="1"/>
        <v>#DIV/0!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88"/>
  <sheetViews>
    <sheetView tabSelected="1" topLeftCell="O184" zoomScale="85" zoomScaleNormal="85" workbookViewId="0">
      <selection activeCell="K48" sqref="K47:K76"/>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1.5" bestFit="1" customWidth="1"/>
    <col min="28" max="28" width="17.33203125" bestFit="1" customWidth="1"/>
    <col min="29" max="57" width="12.33203125" bestFit="1" customWidth="1"/>
    <col min="58" max="58" width="15.25" bestFit="1" customWidth="1"/>
    <col min="59" max="126" width="16.25" bestFit="1" customWidth="1"/>
    <col min="127" max="127" width="12.33203125" bestFit="1" customWidth="1"/>
    <col min="128" max="224" width="18.75" bestFit="1" customWidth="1"/>
    <col min="225" max="225" width="17.08203125" bestFit="1" customWidth="1"/>
    <col min="226" max="226" width="16.83203125" bestFit="1" customWidth="1"/>
    <col min="227" max="227" width="18.75" bestFit="1" customWidth="1"/>
    <col min="228"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214</v>
      </c>
      <c r="C1" s="9" t="s">
        <v>215</v>
      </c>
    </row>
    <row r="3" spans="2:24" ht="36" x14ac:dyDescent="0.35">
      <c r="B3" s="119" t="s">
        <v>40</v>
      </c>
      <c r="C3" s="119" t="s">
        <v>41</v>
      </c>
      <c r="D3" s="216" t="s">
        <v>42</v>
      </c>
      <c r="E3" s="120"/>
      <c r="F3" s="120"/>
      <c r="G3" s="120"/>
      <c r="H3" s="120"/>
      <c r="I3" s="120"/>
      <c r="J3" s="120"/>
      <c r="K3" s="120"/>
      <c r="L3" s="120"/>
      <c r="M3" s="120"/>
      <c r="N3" s="120"/>
      <c r="O3" s="120"/>
      <c r="P3" s="120"/>
      <c r="Q3" s="120"/>
      <c r="R3" s="120"/>
      <c r="S3" s="120"/>
      <c r="T3" s="120"/>
      <c r="U3" s="120"/>
      <c r="V3" s="120"/>
    </row>
    <row r="4" spans="2:24" ht="48" x14ac:dyDescent="0.35">
      <c r="B4" s="126" t="s">
        <v>43</v>
      </c>
      <c r="C4" s="126" t="s">
        <v>44</v>
      </c>
      <c r="D4" s="127" t="s">
        <v>45</v>
      </c>
      <c r="E4" s="121" t="s">
        <v>346</v>
      </c>
      <c r="F4" s="121" t="s">
        <v>337</v>
      </c>
      <c r="G4" s="121" t="s">
        <v>338</v>
      </c>
      <c r="H4" s="121" t="s">
        <v>339</v>
      </c>
      <c r="I4" s="122" t="s">
        <v>347</v>
      </c>
      <c r="J4" s="122" t="s">
        <v>340</v>
      </c>
      <c r="K4" s="122" t="s">
        <v>341</v>
      </c>
      <c r="L4" s="122" t="s">
        <v>342</v>
      </c>
      <c r="M4" s="123" t="s">
        <v>348</v>
      </c>
      <c r="N4" s="123" t="s">
        <v>349</v>
      </c>
      <c r="O4" s="123" t="s">
        <v>343</v>
      </c>
      <c r="P4" s="123" t="s">
        <v>344</v>
      </c>
      <c r="Q4" s="124" t="s">
        <v>354</v>
      </c>
      <c r="R4" s="124" t="s">
        <v>350</v>
      </c>
      <c r="S4" s="124" t="s">
        <v>351</v>
      </c>
      <c r="T4" s="124" t="s">
        <v>352</v>
      </c>
      <c r="U4" s="124" t="s">
        <v>353</v>
      </c>
      <c r="V4" s="125" t="s">
        <v>49</v>
      </c>
    </row>
    <row r="5" spans="2:24" x14ac:dyDescent="0.35">
      <c r="B5" s="214" t="str">
        <f>IF(ISBLANK(Prevalence!B45), "",Prevalence!B45)</f>
        <v>Afghanistan</v>
      </c>
      <c r="C5" s="214">
        <f>Prevalence!C45</f>
        <v>0</v>
      </c>
      <c r="D5" s="214">
        <f>IF(ISBLANK(Prevalence!D45), 0,Prevalence!D45)</f>
        <v>42239854</v>
      </c>
      <c r="E5" s="214">
        <f>IF(ISNUMBER(F5),F5,IF(ISNUMBER(G5),G5,IF(ISNUMBER(H5),H5,0)))</f>
        <v>9.9847438195443894E-2</v>
      </c>
      <c r="F5" s="214" t="str">
        <f>IF(ISBLANK(Prevalence!E45), "",Prevalence!E45)</f>
        <v/>
      </c>
      <c r="G5" s="214">
        <f>IF(ISBLANK(Prevalence!F45), "",Prevalence!F45)</f>
        <v>9.9847438195443894E-2</v>
      </c>
      <c r="H5" s="214" t="str">
        <f>IF(ISBLANK(Prevalence!G45), "",Prevalence!G45)</f>
        <v/>
      </c>
      <c r="I5" s="214">
        <f>IF(ISNUMBER(J5),J5,IF(ISNUMBER(K5),K5,IF(ISNUMBER(L5),L5,0)))</f>
        <v>7.1192238195443902E-2</v>
      </c>
      <c r="J5" s="214" t="str">
        <f>IF(ISERROR(F5-N5), "",F5-N5)</f>
        <v/>
      </c>
      <c r="K5" s="214">
        <f t="shared" ref="K5:L20" si="0">IF(ISERROR(G5-O5), "",G5-O5)</f>
        <v>7.1192238195443902E-2</v>
      </c>
      <c r="L5" s="214" t="str">
        <f t="shared" si="0"/>
        <v/>
      </c>
      <c r="M5" s="214">
        <f>IF(ISNUMBER(N5),N5,IF(ISNUMBER(O5),O5,IF(ISNUMBER(P5),P5,0)))</f>
        <v>2.8655199999999999E-2</v>
      </c>
      <c r="N5" s="214" t="str">
        <f>IF(ISBLANK(Prevalence!H45), "",Prevalence!H45)</f>
        <v/>
      </c>
      <c r="O5" s="214">
        <f>IF(ISBLANK(Prevalence!I45), "",Prevalence!I45)</f>
        <v>2.8655199999999999E-2</v>
      </c>
      <c r="P5" s="214" t="str">
        <f>IF(ISBLANK(Prevalence!J45), "",Prevalence!J45)</f>
        <v/>
      </c>
      <c r="Q5" s="214">
        <f>IF(ISNUMBER(R5),R5,IF(ISNUMBER(S5),S5,IF(ISNUMBER(T5),T5,IF(ISNUMBER(U5),U5,0))))</f>
        <v>5.7938365292358497E-2</v>
      </c>
      <c r="R5" s="214">
        <f>IF(ISBLANK(Prevalence!K45), "",Prevalence!K45)</f>
        <v>5.7938365292358497E-2</v>
      </c>
      <c r="S5" s="214" t="str">
        <f>IF(ISBLANK(Prevalence!L45), "",Prevalence!L45)</f>
        <v/>
      </c>
      <c r="T5" s="214" t="str">
        <f>IF(ISBLANK(Prevalence!M45), "",Prevalence!M45)</f>
        <v/>
      </c>
      <c r="U5" s="214" t="str">
        <f>IF(ISBLANK(Prevalence!N45), "",Prevalence!N45)</f>
        <v/>
      </c>
      <c r="V5" s="214">
        <f>Prevalence!O45</f>
        <v>0</v>
      </c>
      <c r="X5" s="9" t="s">
        <v>463</v>
      </c>
    </row>
    <row r="6" spans="2:24" x14ac:dyDescent="0.35">
      <c r="B6" s="214" t="str">
        <f>IF(ISBLANK(Prevalence!B46), "",Prevalence!B46)</f>
        <v/>
      </c>
      <c r="C6" s="214">
        <f>Prevalence!C46</f>
        <v>0</v>
      </c>
      <c r="D6" s="214">
        <f>IF(ISBLANK(Prevalence!D46), 0,Prevalence!D46)</f>
        <v>0</v>
      </c>
      <c r="E6" s="214">
        <f t="shared" ref="E6:E69" si="1">IF(ISNUMBER(F6),F6,IF(ISNUMBER(G6),G6,IF(ISNUMBER(H6),H6,0)))</f>
        <v>0</v>
      </c>
      <c r="F6" s="214" t="str">
        <f>IF(ISBLANK(Prevalence!E46), "",Prevalence!E46)</f>
        <v/>
      </c>
      <c r="G6" s="214" t="str">
        <f>IF(ISBLANK(Prevalence!F46), "",Prevalence!F46)</f>
        <v/>
      </c>
      <c r="H6" s="214"/>
      <c r="I6" s="214">
        <f t="shared" ref="I6:I69" si="2">IF(ISNUMBER(J6),J6,IF(ISNUMBER(K6),K6,IF(ISNUMBER(L6),L6,0)))</f>
        <v>0</v>
      </c>
      <c r="J6" s="214" t="str">
        <f t="shared" ref="J6:J69" si="3">IF(ISERROR(F6-N6), "",F6-N6)</f>
        <v/>
      </c>
      <c r="K6" s="214" t="str">
        <f t="shared" si="0"/>
        <v/>
      </c>
      <c r="L6" s="214" t="str">
        <f t="shared" si="0"/>
        <v/>
      </c>
      <c r="M6" s="214">
        <f t="shared" ref="M6:M69" si="4">IF(ISNUMBER(N6),N6,IF(ISNUMBER(O6),O6,IF(ISNUMBER(P6),P6,0)))</f>
        <v>0</v>
      </c>
      <c r="N6" s="214" t="str">
        <f>IF(ISBLANK(Prevalence!H46), "",Prevalence!H46)</f>
        <v/>
      </c>
      <c r="O6" s="214" t="str">
        <f>IF(ISBLANK(Prevalence!I46), "",Prevalence!I46)</f>
        <v/>
      </c>
      <c r="P6" s="214" t="str">
        <f>IF(ISBLANK(Prevalence!J46), "",Prevalence!J46)</f>
        <v/>
      </c>
      <c r="Q6" s="214">
        <f t="shared" ref="Q6:Q69" si="5">IF(ISNUMBER(R6),R6,IF(ISNUMBER(S6),S6,IF(ISNUMBER(T6),T6,IF(ISNUMBER(U6),U6,0))))</f>
        <v>0</v>
      </c>
      <c r="R6" s="214" t="str">
        <f>IF(ISBLANK(Prevalence!K46), "",Prevalence!K46)</f>
        <v/>
      </c>
      <c r="S6" s="214" t="str">
        <f>IF(ISBLANK(Prevalence!L46), "",Prevalence!L46)</f>
        <v/>
      </c>
      <c r="T6" s="214" t="str">
        <f>IF(ISBLANK(Prevalence!M46), "",Prevalence!M46)</f>
        <v/>
      </c>
      <c r="U6" s="214" t="str">
        <f>IF(ISBLANK(Prevalence!N46), "",Prevalence!N46)</f>
        <v/>
      </c>
      <c r="V6" s="214">
        <f>Prevalence!O46</f>
        <v>0</v>
      </c>
    </row>
    <row r="7" spans="2:24" x14ac:dyDescent="0.35">
      <c r="B7" s="214" t="str">
        <f>IF(ISBLANK(Prevalence!B47), "",Prevalence!B47)</f>
        <v/>
      </c>
      <c r="C7" s="214" t="str">
        <f>Prevalence!C47</f>
        <v>Badakhshan</v>
      </c>
      <c r="D7" s="214">
        <f>IF(ISBLANK(Prevalence!D47), 0,Prevalence!D47)</f>
        <v>1463082.7019136867</v>
      </c>
      <c r="E7" s="214">
        <f t="shared" si="1"/>
        <v>9.3475173302648484E-2</v>
      </c>
      <c r="F7" s="214" t="str">
        <f>IF(ISBLANK(Prevalence!E47), "",Prevalence!E47)</f>
        <v/>
      </c>
      <c r="G7" s="214">
        <f>IF(ISBLANK(Prevalence!F47), "",Prevalence!F47)</f>
        <v>9.3475173302648484E-2</v>
      </c>
      <c r="H7" s="214" t="str">
        <f>IF(ISBLANK(Prevalence!G47), "",Prevalence!G47)</f>
        <v/>
      </c>
      <c r="I7" s="214">
        <f t="shared" si="2"/>
        <v>6.3419724847691386E-2</v>
      </c>
      <c r="J7" s="214" t="str">
        <f t="shared" si="3"/>
        <v/>
      </c>
      <c r="K7" s="214">
        <f t="shared" si="0"/>
        <v>6.3419724847691386E-2</v>
      </c>
      <c r="L7" s="214" t="str">
        <f t="shared" si="0"/>
        <v/>
      </c>
      <c r="M7" s="214">
        <f t="shared" si="4"/>
        <v>3.0055448454957098E-2</v>
      </c>
      <c r="N7" s="214" t="str">
        <f>IF(ISBLANK(Prevalence!H47), "",Prevalence!H47)</f>
        <v/>
      </c>
      <c r="O7" s="214">
        <f>IF(ISBLANK(Prevalence!I47), "",Prevalence!I47)</f>
        <v>3.0055448454957098E-2</v>
      </c>
      <c r="P7" s="214" t="str">
        <f>IF(ISBLANK(Prevalence!J47), "",Prevalence!J47)</f>
        <v/>
      </c>
      <c r="Q7" s="214">
        <f t="shared" si="5"/>
        <v>6.0584797579868913E-2</v>
      </c>
      <c r="R7" s="214">
        <f>IF(ISBLANK(Prevalence!K47), "",Prevalence!K47)</f>
        <v>6.0584797579868913E-2</v>
      </c>
      <c r="S7" s="214" t="str">
        <f>IF(ISBLANK(Prevalence!L47), "",Prevalence!L47)</f>
        <v/>
      </c>
      <c r="T7" s="214" t="str">
        <f>IF(ISBLANK(Prevalence!M47), "",Prevalence!M47)</f>
        <v/>
      </c>
      <c r="U7" s="214" t="str">
        <f>IF(ISBLANK(Prevalence!N47), "",Prevalence!N47)</f>
        <v/>
      </c>
      <c r="V7" s="214">
        <f>Prevalence!O47</f>
        <v>0</v>
      </c>
    </row>
    <row r="8" spans="2:24" x14ac:dyDescent="0.35">
      <c r="B8" s="214" t="str">
        <f>IF(ISBLANK(Prevalence!B48), "",Prevalence!B48)</f>
        <v/>
      </c>
      <c r="C8" s="214" t="str">
        <f>Prevalence!C48</f>
        <v>Badghis</v>
      </c>
      <c r="D8" s="214">
        <f>IF(ISBLANK(Prevalence!D48), 0,Prevalence!D48)</f>
        <v>841948.99675091763</v>
      </c>
      <c r="E8" s="214">
        <f t="shared" si="1"/>
        <v>0.13100000000000001</v>
      </c>
      <c r="F8" s="214" t="str">
        <f>IF(ISBLANK(Prevalence!E48), "",Prevalence!E48)</f>
        <v/>
      </c>
      <c r="G8" s="214">
        <f>IF(ISBLANK(Prevalence!F48), "",Prevalence!F48)</f>
        <v>0.13100000000000001</v>
      </c>
      <c r="H8" s="214" t="str">
        <f>IF(ISBLANK(Prevalence!G48), "",Prevalence!G48)</f>
        <v/>
      </c>
      <c r="I8" s="214">
        <f t="shared" si="2"/>
        <v>0.10100000000000001</v>
      </c>
      <c r="J8" s="214" t="str">
        <f t="shared" si="3"/>
        <v/>
      </c>
      <c r="K8" s="214">
        <f t="shared" si="0"/>
        <v>0.10100000000000001</v>
      </c>
      <c r="L8" s="214" t="str">
        <f t="shared" si="0"/>
        <v/>
      </c>
      <c r="M8" s="214">
        <f t="shared" si="4"/>
        <v>0.03</v>
      </c>
      <c r="N8" s="214" t="str">
        <f>IF(ISBLANK(Prevalence!H48), "",Prevalence!H48)</f>
        <v/>
      </c>
      <c r="O8" s="214">
        <f>IF(ISBLANK(Prevalence!I48), "",Prevalence!I48)</f>
        <v>0.03</v>
      </c>
      <c r="P8" s="214" t="str">
        <f>IF(ISBLANK(Prevalence!J48), "",Prevalence!J48)</f>
        <v/>
      </c>
      <c r="Q8" s="214">
        <f t="shared" si="5"/>
        <v>6.0479999999999999E-2</v>
      </c>
      <c r="R8" s="214">
        <f>IF(ISBLANK(Prevalence!K48), "",Prevalence!K48)</f>
        <v>6.0479999999999999E-2</v>
      </c>
      <c r="S8" s="214" t="str">
        <f>IF(ISBLANK(Prevalence!L48), "",Prevalence!L48)</f>
        <v/>
      </c>
      <c r="T8" s="214" t="str">
        <f>IF(ISBLANK(Prevalence!M48), "",Prevalence!M48)</f>
        <v/>
      </c>
      <c r="U8" s="214" t="str">
        <f>IF(ISBLANK(Prevalence!N48), "",Prevalence!N48)</f>
        <v/>
      </c>
      <c r="V8" s="214">
        <f>Prevalence!O48</f>
        <v>0</v>
      </c>
    </row>
    <row r="9" spans="2:24" x14ac:dyDescent="0.35">
      <c r="B9" s="214" t="str">
        <f>IF(ISBLANK(Prevalence!B49), "",Prevalence!B49)</f>
        <v/>
      </c>
      <c r="C9" s="214" t="str">
        <f>Prevalence!C49</f>
        <v>Baghlan</v>
      </c>
      <c r="D9" s="214">
        <f>IF(ISBLANK(Prevalence!D49), 0,Prevalence!D49)</f>
        <v>1547964.7739801884</v>
      </c>
      <c r="E9" s="214">
        <f t="shared" si="1"/>
        <v>9.8414436446626882E-2</v>
      </c>
      <c r="F9" s="214" t="str">
        <f>IF(ISBLANK(Prevalence!E49), "",Prevalence!E49)</f>
        <v/>
      </c>
      <c r="G9" s="214">
        <f>IF(ISBLANK(Prevalence!F49), "",Prevalence!F49)</f>
        <v>9.8414436446626882E-2</v>
      </c>
      <c r="H9" s="214" t="str">
        <f>IF(ISBLANK(Prevalence!G49), "",Prevalence!G49)</f>
        <v/>
      </c>
      <c r="I9" s="214">
        <f t="shared" si="2"/>
        <v>7.2939994035960826E-2</v>
      </c>
      <c r="J9" s="214" t="str">
        <f t="shared" si="3"/>
        <v/>
      </c>
      <c r="K9" s="214">
        <f t="shared" si="0"/>
        <v>7.2939994035960826E-2</v>
      </c>
      <c r="L9" s="214" t="str">
        <f t="shared" si="0"/>
        <v/>
      </c>
      <c r="M9" s="214">
        <f t="shared" si="4"/>
        <v>2.547444241066605E-2</v>
      </c>
      <c r="N9" s="214" t="str">
        <f>IF(ISBLANK(Prevalence!H49), "",Prevalence!H49)</f>
        <v/>
      </c>
      <c r="O9" s="214">
        <f>IF(ISBLANK(Prevalence!I49), "",Prevalence!I49)</f>
        <v>2.547444241066605E-2</v>
      </c>
      <c r="P9" s="214" t="str">
        <f>IF(ISBLANK(Prevalence!J49), "",Prevalence!J49)</f>
        <v/>
      </c>
      <c r="Q9" s="214">
        <f t="shared" si="5"/>
        <v>5.1926696156158837E-2</v>
      </c>
      <c r="R9" s="214">
        <f>IF(ISBLANK(Prevalence!K49), "",Prevalence!K49)</f>
        <v>5.1926696156158837E-2</v>
      </c>
      <c r="S9" s="214" t="str">
        <f>IF(ISBLANK(Prevalence!L49), "",Prevalence!L49)</f>
        <v/>
      </c>
      <c r="T9" s="214" t="str">
        <f>IF(ISBLANK(Prevalence!M49), "",Prevalence!M49)</f>
        <v/>
      </c>
      <c r="U9" s="214" t="str">
        <f>IF(ISBLANK(Prevalence!N49), "",Prevalence!N49)</f>
        <v/>
      </c>
      <c r="V9" s="214">
        <f>Prevalence!O49</f>
        <v>0</v>
      </c>
    </row>
    <row r="10" spans="2:24" x14ac:dyDescent="0.35">
      <c r="B10" s="214" t="str">
        <f>IF(ISBLANK(Prevalence!B50), "",Prevalence!B50)</f>
        <v/>
      </c>
      <c r="C10" s="214" t="str">
        <f>Prevalence!C50</f>
        <v>Balkh</v>
      </c>
      <c r="D10" s="214">
        <f>IF(ISBLANK(Prevalence!D50), 0,Prevalence!D50)</f>
        <v>2260448.1543004205</v>
      </c>
      <c r="E10" s="214">
        <f t="shared" si="1"/>
        <v>5.651194319090929E-2</v>
      </c>
      <c r="F10" s="214" t="str">
        <f>IF(ISBLANK(Prevalence!E50), "",Prevalence!E50)</f>
        <v/>
      </c>
      <c r="G10" s="214">
        <f>IF(ISBLANK(Prevalence!F50), "",Prevalence!F50)</f>
        <v>5.651194319090929E-2</v>
      </c>
      <c r="H10" s="214" t="str">
        <f>IF(ISBLANK(Prevalence!G50), "",Prevalence!G50)</f>
        <v/>
      </c>
      <c r="I10" s="214">
        <f t="shared" si="2"/>
        <v>4.4534856865449612E-2</v>
      </c>
      <c r="J10" s="214" t="str">
        <f t="shared" si="3"/>
        <v/>
      </c>
      <c r="K10" s="214">
        <f t="shared" si="0"/>
        <v>4.4534856865449612E-2</v>
      </c>
      <c r="L10" s="214" t="str">
        <f t="shared" si="0"/>
        <v/>
      </c>
      <c r="M10" s="214">
        <f t="shared" si="4"/>
        <v>1.1977086325459676E-2</v>
      </c>
      <c r="N10" s="214" t="str">
        <f>IF(ISBLANK(Prevalence!H50), "",Prevalence!H50)</f>
        <v/>
      </c>
      <c r="O10" s="214">
        <f>IF(ISBLANK(Prevalence!I50), "",Prevalence!I50)</f>
        <v>1.1977086325459676E-2</v>
      </c>
      <c r="P10" s="214" t="str">
        <f>IF(ISBLANK(Prevalence!J50), "",Prevalence!J50)</f>
        <v/>
      </c>
      <c r="Q10" s="214">
        <f t="shared" si="5"/>
        <v>2.6416693155118787E-2</v>
      </c>
      <c r="R10" s="214">
        <f>IF(ISBLANK(Prevalence!K50), "",Prevalence!K50)</f>
        <v>2.6416693155118787E-2</v>
      </c>
      <c r="S10" s="214" t="str">
        <f>IF(ISBLANK(Prevalence!L50), "",Prevalence!L50)</f>
        <v/>
      </c>
      <c r="T10" s="214" t="str">
        <f>IF(ISBLANK(Prevalence!M50), "",Prevalence!M50)</f>
        <v/>
      </c>
      <c r="U10" s="214" t="str">
        <f>IF(ISBLANK(Prevalence!N50), "",Prevalence!N50)</f>
        <v/>
      </c>
      <c r="V10" s="214">
        <f>Prevalence!O50</f>
        <v>0</v>
      </c>
    </row>
    <row r="11" spans="2:24" x14ac:dyDescent="0.35">
      <c r="B11" s="214" t="str">
        <f>IF(ISBLANK(Prevalence!B51), "",Prevalence!B51)</f>
        <v/>
      </c>
      <c r="C11" s="214" t="str">
        <f>Prevalence!C51</f>
        <v>Bamyan</v>
      </c>
      <c r="D11" s="214">
        <f>IF(ISBLANK(Prevalence!D51), 0,Prevalence!D51)</f>
        <v>759201.08341156505</v>
      </c>
      <c r="E11" s="214">
        <f t="shared" si="1"/>
        <v>4.9807175082149227E-2</v>
      </c>
      <c r="F11" s="214" t="str">
        <f>IF(ISBLANK(Prevalence!E51), "",Prevalence!E51)</f>
        <v/>
      </c>
      <c r="G11" s="214">
        <f>IF(ISBLANK(Prevalence!F51), "",Prevalence!F51)</f>
        <v>4.9807175082149227E-2</v>
      </c>
      <c r="H11" s="214" t="str">
        <f>IF(ISBLANK(Prevalence!G51), "",Prevalence!G51)</f>
        <v/>
      </c>
      <c r="I11" s="214">
        <f t="shared" si="2"/>
        <v>3.8159318740317215E-2</v>
      </c>
      <c r="J11" s="214" t="str">
        <f t="shared" si="3"/>
        <v/>
      </c>
      <c r="K11" s="214">
        <f t="shared" si="0"/>
        <v>3.8159318740317215E-2</v>
      </c>
      <c r="L11" s="214" t="str">
        <f t="shared" si="0"/>
        <v/>
      </c>
      <c r="M11" s="214">
        <f t="shared" si="4"/>
        <v>1.1647856341832014E-2</v>
      </c>
      <c r="N11" s="214" t="str">
        <f>IF(ISBLANK(Prevalence!H51), "",Prevalence!H51)</f>
        <v/>
      </c>
      <c r="O11" s="214">
        <f>IF(ISBLANK(Prevalence!I51), "",Prevalence!I51)</f>
        <v>1.1647856341832014E-2</v>
      </c>
      <c r="P11" s="214" t="str">
        <f>IF(ISBLANK(Prevalence!J51), "",Prevalence!J51)</f>
        <v/>
      </c>
      <c r="Q11" s="214">
        <f t="shared" si="5"/>
        <v>2.5794448486062504E-2</v>
      </c>
      <c r="R11" s="214">
        <f>IF(ISBLANK(Prevalence!K51), "",Prevalence!K51)</f>
        <v>2.5794448486062504E-2</v>
      </c>
      <c r="S11" s="214" t="str">
        <f>IF(ISBLANK(Prevalence!L51), "",Prevalence!L51)</f>
        <v/>
      </c>
      <c r="T11" s="214" t="str">
        <f>IF(ISBLANK(Prevalence!M51), "",Prevalence!M51)</f>
        <v/>
      </c>
      <c r="U11" s="214" t="str">
        <f>IF(ISBLANK(Prevalence!N51), "",Prevalence!N51)</f>
        <v/>
      </c>
      <c r="V11" s="214">
        <f>Prevalence!O51</f>
        <v>0</v>
      </c>
    </row>
    <row r="12" spans="2:24" x14ac:dyDescent="0.35">
      <c r="B12" s="214" t="str">
        <f>IF(ISBLANK(Prevalence!B52), "",Prevalence!B52)</f>
        <v/>
      </c>
      <c r="C12" s="214" t="str">
        <f>Prevalence!C52</f>
        <v>Dykundi</v>
      </c>
      <c r="D12" s="214">
        <f>IF(ISBLANK(Prevalence!D52), 0,Prevalence!D52)</f>
        <v>781820.16006198328</v>
      </c>
      <c r="E12" s="214">
        <f t="shared" si="1"/>
        <v>5.2810694544647187E-2</v>
      </c>
      <c r="F12" s="214" t="str">
        <f>IF(ISBLANK(Prevalence!E52), "",Prevalence!E52)</f>
        <v/>
      </c>
      <c r="G12" s="214">
        <f>IF(ISBLANK(Prevalence!F52), "",Prevalence!F52)</f>
        <v>5.2810694544647187E-2</v>
      </c>
      <c r="H12" s="214" t="str">
        <f>IF(ISBLANK(Prevalence!G52), "",Prevalence!G52)</f>
        <v/>
      </c>
      <c r="I12" s="214">
        <f t="shared" si="2"/>
        <v>4.2464627496054695E-2</v>
      </c>
      <c r="J12" s="214" t="str">
        <f t="shared" si="3"/>
        <v/>
      </c>
      <c r="K12" s="214">
        <f t="shared" si="0"/>
        <v>4.2464627496054695E-2</v>
      </c>
      <c r="L12" s="214" t="str">
        <f t="shared" si="0"/>
        <v/>
      </c>
      <c r="M12" s="214">
        <f t="shared" si="4"/>
        <v>1.0346067048592493E-2</v>
      </c>
      <c r="N12" s="214" t="str">
        <f>IF(ISBLANK(Prevalence!H52), "",Prevalence!H52)</f>
        <v/>
      </c>
      <c r="O12" s="214">
        <f>IF(ISBLANK(Prevalence!I52), "",Prevalence!I52)</f>
        <v>1.0346067048592493E-2</v>
      </c>
      <c r="P12" s="214" t="str">
        <f>IF(ISBLANK(Prevalence!J52), "",Prevalence!J52)</f>
        <v/>
      </c>
      <c r="Q12" s="214">
        <f t="shared" si="5"/>
        <v>2.3334066721839811E-2</v>
      </c>
      <c r="R12" s="214">
        <f>IF(ISBLANK(Prevalence!K52), "",Prevalence!K52)</f>
        <v>2.3334066721839811E-2</v>
      </c>
      <c r="S12" s="214" t="str">
        <f>IF(ISBLANK(Prevalence!L52), "",Prevalence!L52)</f>
        <v/>
      </c>
      <c r="T12" s="214" t="str">
        <f>IF(ISBLANK(Prevalence!M52), "",Prevalence!M52)</f>
        <v/>
      </c>
      <c r="U12" s="214" t="str">
        <f>IF(ISBLANK(Prevalence!N52), "",Prevalence!N52)</f>
        <v/>
      </c>
      <c r="V12" s="214">
        <f>Prevalence!O52</f>
        <v>0</v>
      </c>
    </row>
    <row r="13" spans="2:24" x14ac:dyDescent="0.35">
      <c r="B13" s="214" t="str">
        <f>IF(ISBLANK(Prevalence!B53), "",Prevalence!B53)</f>
        <v/>
      </c>
      <c r="C13" s="214" t="str">
        <f>Prevalence!C53</f>
        <v>Farah</v>
      </c>
      <c r="D13" s="214">
        <f>IF(ISBLANK(Prevalence!D53), 0,Prevalence!D53)</f>
        <v>861634.02263169503</v>
      </c>
      <c r="E13" s="214">
        <f t="shared" si="1"/>
        <v>3.9427477059562489E-2</v>
      </c>
      <c r="F13" s="214" t="str">
        <f>IF(ISBLANK(Prevalence!E53), "",Prevalence!E53)</f>
        <v/>
      </c>
      <c r="G13" s="214">
        <f>IF(ISBLANK(Prevalence!F53), "",Prevalence!F53)</f>
        <v>3.9427477059562489E-2</v>
      </c>
      <c r="H13" s="214" t="str">
        <f>IF(ISBLANK(Prevalence!G53), "",Prevalence!G53)</f>
        <v/>
      </c>
      <c r="I13" s="214">
        <f t="shared" si="2"/>
        <v>2.5909943675059881E-2</v>
      </c>
      <c r="J13" s="214" t="str">
        <f t="shared" si="3"/>
        <v/>
      </c>
      <c r="K13" s="214">
        <f t="shared" si="0"/>
        <v>2.5909943675059881E-2</v>
      </c>
      <c r="L13" s="214" t="str">
        <f t="shared" si="0"/>
        <v/>
      </c>
      <c r="M13" s="214">
        <f t="shared" si="4"/>
        <v>1.3517533384502607E-2</v>
      </c>
      <c r="N13" s="214" t="str">
        <f>IF(ISBLANK(Prevalence!H53), "",Prevalence!H53)</f>
        <v/>
      </c>
      <c r="O13" s="214">
        <f>IF(ISBLANK(Prevalence!I53), "",Prevalence!I53)</f>
        <v>1.3517533384502607E-2</v>
      </c>
      <c r="P13" s="214" t="str">
        <f>IF(ISBLANK(Prevalence!J53), "",Prevalence!J53)</f>
        <v/>
      </c>
      <c r="Q13" s="214">
        <f t="shared" si="5"/>
        <v>2.9328138096709925E-2</v>
      </c>
      <c r="R13" s="214">
        <f>IF(ISBLANK(Prevalence!K53), "",Prevalence!K53)</f>
        <v>2.9328138096709925E-2</v>
      </c>
      <c r="S13" s="214" t="str">
        <f>IF(ISBLANK(Prevalence!L53), "",Prevalence!L53)</f>
        <v/>
      </c>
      <c r="T13" s="214" t="str">
        <f>IF(ISBLANK(Prevalence!M53), "",Prevalence!M53)</f>
        <v/>
      </c>
      <c r="U13" s="214" t="str">
        <f>IF(ISBLANK(Prevalence!N53), "",Prevalence!N53)</f>
        <v/>
      </c>
      <c r="V13" s="214">
        <f>Prevalence!O53</f>
        <v>0</v>
      </c>
    </row>
    <row r="14" spans="2:24" x14ac:dyDescent="0.35">
      <c r="B14" s="214" t="str">
        <f>IF(ISBLANK(Prevalence!B54), "",Prevalence!B54)</f>
        <v/>
      </c>
      <c r="C14" s="214" t="str">
        <f>Prevalence!C54</f>
        <v>Faryab</v>
      </c>
      <c r="D14" s="214">
        <f>IF(ISBLANK(Prevalence!D54), 0,Prevalence!D54)</f>
        <v>1695528.9915727221</v>
      </c>
      <c r="E14" s="214">
        <f t="shared" si="1"/>
        <v>3.7345187182510869E-2</v>
      </c>
      <c r="F14" s="214" t="str">
        <f>IF(ISBLANK(Prevalence!E54), "",Prevalence!E54)</f>
        <v/>
      </c>
      <c r="G14" s="214">
        <f>IF(ISBLANK(Prevalence!F54), "",Prevalence!F54)</f>
        <v>3.7345187182510869E-2</v>
      </c>
      <c r="H14" s="214" t="str">
        <f>IF(ISBLANK(Prevalence!G54), "",Prevalence!G54)</f>
        <v/>
      </c>
      <c r="I14" s="214">
        <f t="shared" si="2"/>
        <v>2.3972295158680802E-2</v>
      </c>
      <c r="J14" s="214" t="str">
        <f t="shared" si="3"/>
        <v/>
      </c>
      <c r="K14" s="214">
        <f t="shared" si="0"/>
        <v>2.3972295158680802E-2</v>
      </c>
      <c r="L14" s="214" t="str">
        <f t="shared" si="0"/>
        <v/>
      </c>
      <c r="M14" s="214">
        <f t="shared" si="4"/>
        <v>1.3372892023830067E-2</v>
      </c>
      <c r="N14" s="214" t="str">
        <f>IF(ISBLANK(Prevalence!H55), "",Prevalence!H55)</f>
        <v/>
      </c>
      <c r="O14" s="214">
        <f>IF(ISBLANK(Prevalence!I54), "",Prevalence!I54)</f>
        <v>1.3372892023830067E-2</v>
      </c>
      <c r="P14" s="214" t="str">
        <f>IF(ISBLANK(Prevalence!J54), "",Prevalence!J54)</f>
        <v/>
      </c>
      <c r="Q14" s="214">
        <f t="shared" si="5"/>
        <v>2.9054765925038827E-2</v>
      </c>
      <c r="R14" s="214">
        <f>IF(ISBLANK(Prevalence!K54), "",Prevalence!K54)</f>
        <v>2.9054765925038827E-2</v>
      </c>
      <c r="S14" s="214" t="str">
        <f>IF(ISBLANK(Prevalence!L54), "",Prevalence!L54)</f>
        <v/>
      </c>
      <c r="T14" s="214" t="str">
        <f>IF(ISBLANK(Prevalence!M54), "",Prevalence!M54)</f>
        <v/>
      </c>
      <c r="U14" s="214" t="str">
        <f>IF(ISBLANK(Prevalence!N54), "",Prevalence!N54)</f>
        <v/>
      </c>
      <c r="V14" s="214">
        <f>Prevalence!O54</f>
        <v>0</v>
      </c>
    </row>
    <row r="15" spans="2:24" x14ac:dyDescent="0.35">
      <c r="B15" s="214" t="str">
        <f>IF(ISBLANK(Prevalence!B55), "",Prevalence!B55)</f>
        <v/>
      </c>
      <c r="C15" s="214" t="str">
        <f>Prevalence!C55</f>
        <v>Ghazni</v>
      </c>
      <c r="D15" s="214">
        <f>IF(ISBLANK(Prevalence!D55), 0,Prevalence!D55)</f>
        <v>2086358.9154073889</v>
      </c>
      <c r="E15" s="214">
        <f t="shared" si="1"/>
        <v>0.19600000000000001</v>
      </c>
      <c r="F15" s="214" t="str">
        <f>IF(ISBLANK(Prevalence!E55), "",Prevalence!E55)</f>
        <v/>
      </c>
      <c r="G15" s="214">
        <f>IF(ISBLANK(Prevalence!F55), "",Prevalence!F55)</f>
        <v>0.19600000000000001</v>
      </c>
      <c r="H15" s="214" t="str">
        <f>IF(ISBLANK(Prevalence!G55), "",Prevalence!G55)</f>
        <v/>
      </c>
      <c r="I15" s="214">
        <f t="shared" si="2"/>
        <v>0.124</v>
      </c>
      <c r="J15" s="214" t="str">
        <f t="shared" si="3"/>
        <v/>
      </c>
      <c r="K15" s="214">
        <f t="shared" si="0"/>
        <v>0.124</v>
      </c>
      <c r="L15" s="214" t="str">
        <f t="shared" si="0"/>
        <v/>
      </c>
      <c r="M15" s="214">
        <f t="shared" si="4"/>
        <v>7.2000000000000008E-2</v>
      </c>
      <c r="N15" s="214" t="e">
        <f>IF(ISBLANK(Prevalence!#REF!), "",Prevalence!#REF!)</f>
        <v>#REF!</v>
      </c>
      <c r="O15" s="214">
        <f>IF(ISBLANK(Prevalence!I55), "",Prevalence!I55)</f>
        <v>7.2000000000000008E-2</v>
      </c>
      <c r="P15" s="214" t="str">
        <f>IF(ISBLANK(Prevalence!J55), "",Prevalence!J55)</f>
        <v/>
      </c>
      <c r="Q15" s="214">
        <f t="shared" si="5"/>
        <v>0.13986000000000001</v>
      </c>
      <c r="R15" s="214">
        <f>IF(ISBLANK(Prevalence!K55), "",Prevalence!K55)</f>
        <v>0.13986000000000001</v>
      </c>
      <c r="S15" s="214" t="str">
        <f>IF(ISBLANK(Prevalence!L55), "",Prevalence!L55)</f>
        <v/>
      </c>
      <c r="T15" s="214" t="str">
        <f>IF(ISBLANK(Prevalence!M55), "",Prevalence!M55)</f>
        <v/>
      </c>
      <c r="U15" s="214" t="str">
        <f>IF(ISBLANK(Prevalence!N55), "",Prevalence!N55)</f>
        <v/>
      </c>
      <c r="V15" s="214">
        <f>Prevalence!O55</f>
        <v>0</v>
      </c>
    </row>
    <row r="16" spans="2:24" x14ac:dyDescent="0.35">
      <c r="B16" s="214" t="str">
        <f>IF(ISBLANK(Prevalence!B56), "",Prevalence!B56)</f>
        <v/>
      </c>
      <c r="C16" s="214" t="str">
        <f>Prevalence!C56</f>
        <v>Ghor</v>
      </c>
      <c r="D16" s="214">
        <f>IF(ISBLANK(Prevalence!D56), 0,Prevalence!D56)</f>
        <v>1171704.9087483198</v>
      </c>
      <c r="E16" s="214">
        <f t="shared" si="1"/>
        <v>0.20699999999999999</v>
      </c>
      <c r="F16" s="214" t="str">
        <f>IF(ISBLANK(Prevalence!E56), "",Prevalence!E56)</f>
        <v/>
      </c>
      <c r="G16" s="214">
        <f>IF(ISBLANK(Prevalence!F56), "",Prevalence!F56)</f>
        <v>0.20699999999999999</v>
      </c>
      <c r="H16" s="214" t="str">
        <f>IF(ISBLANK(Prevalence!G56), "",Prevalence!G56)</f>
        <v/>
      </c>
      <c r="I16" s="214">
        <f t="shared" si="2"/>
        <v>0.12499999999999999</v>
      </c>
      <c r="J16" s="214" t="str">
        <f t="shared" si="3"/>
        <v/>
      </c>
      <c r="K16" s="214">
        <f t="shared" si="0"/>
        <v>0.12499999999999999</v>
      </c>
      <c r="L16" s="214" t="str">
        <f t="shared" si="0"/>
        <v/>
      </c>
      <c r="M16" s="214">
        <f t="shared" si="4"/>
        <v>8.2000000000000003E-2</v>
      </c>
      <c r="N16" s="214" t="str">
        <f>IF(ISBLANK(Prevalence!H56), "",Prevalence!H56)</f>
        <v/>
      </c>
      <c r="O16" s="214">
        <f>IF(ISBLANK(Prevalence!I56), "",Prevalence!I56)</f>
        <v>8.2000000000000003E-2</v>
      </c>
      <c r="P16" s="214" t="str">
        <f>IF(ISBLANK(Prevalence!J56), "",Prevalence!J56)</f>
        <v/>
      </c>
      <c r="Q16" s="214">
        <f t="shared" si="5"/>
        <v>0.15876000000000001</v>
      </c>
      <c r="R16" s="214">
        <f>IF(ISBLANK(Prevalence!K56), "",Prevalence!K56)</f>
        <v>0.15876000000000001</v>
      </c>
      <c r="S16" s="214" t="str">
        <f>IF(ISBLANK(Prevalence!L56), "",Prevalence!L56)</f>
        <v/>
      </c>
      <c r="T16" s="214" t="str">
        <f>IF(ISBLANK(Prevalence!M56), "",Prevalence!M56)</f>
        <v/>
      </c>
      <c r="U16" s="214" t="str">
        <f>IF(ISBLANK(Prevalence!N56), "",Prevalence!N56)</f>
        <v/>
      </c>
      <c r="V16" s="214">
        <f>Prevalence!O56</f>
        <v>0</v>
      </c>
    </row>
    <row r="17" spans="2:22" x14ac:dyDescent="0.35">
      <c r="B17" s="214" t="str">
        <f>IF(ISBLANK(Prevalence!B57), "",Prevalence!B57)</f>
        <v/>
      </c>
      <c r="C17" s="214" t="str">
        <f>Prevalence!C57</f>
        <v>Helmand</v>
      </c>
      <c r="D17" s="214">
        <f>IF(ISBLANK(Prevalence!D57), 0,Prevalence!D57)</f>
        <v>1570121.282580982</v>
      </c>
      <c r="E17" s="214">
        <f t="shared" si="1"/>
        <v>0.127</v>
      </c>
      <c r="F17" s="214" t="str">
        <f>IF(ISBLANK(Prevalence!E57), "",Prevalence!E57)</f>
        <v/>
      </c>
      <c r="G17" s="214">
        <f>IF(ISBLANK(Prevalence!F57), "",Prevalence!F57)</f>
        <v>0.127</v>
      </c>
      <c r="H17" s="214" t="str">
        <f>IF(ISBLANK(Prevalence!G57), "",Prevalence!G57)</f>
        <v/>
      </c>
      <c r="I17" s="214">
        <f t="shared" si="2"/>
        <v>9.7000000000000003E-2</v>
      </c>
      <c r="J17" s="214" t="str">
        <f t="shared" si="3"/>
        <v/>
      </c>
      <c r="K17" s="214">
        <f t="shared" si="0"/>
        <v>9.7000000000000003E-2</v>
      </c>
      <c r="L17" s="214" t="str">
        <f t="shared" si="0"/>
        <v/>
      </c>
      <c r="M17" s="214">
        <f t="shared" si="4"/>
        <v>0.03</v>
      </c>
      <c r="N17" s="214" t="str">
        <f>IF(ISBLANK(Prevalence!H57), "",Prevalence!H57)</f>
        <v/>
      </c>
      <c r="O17" s="214">
        <f>IF(ISBLANK(Prevalence!I57), "",Prevalence!I57)</f>
        <v>0.03</v>
      </c>
      <c r="P17" s="214" t="str">
        <f>IF(ISBLANK(Prevalence!J57), "",Prevalence!J57)</f>
        <v/>
      </c>
      <c r="Q17" s="214">
        <f t="shared" si="5"/>
        <v>6.0479999999999999E-2</v>
      </c>
      <c r="R17" s="214">
        <f>IF(ISBLANK(Prevalence!K57), "",Prevalence!K57)</f>
        <v>6.0479999999999999E-2</v>
      </c>
      <c r="S17" s="214" t="str">
        <f>IF(ISBLANK(Prevalence!L57), "",Prevalence!L57)</f>
        <v/>
      </c>
      <c r="T17" s="214" t="str">
        <f>IF(ISBLANK(Prevalence!M57), "",Prevalence!M57)</f>
        <v/>
      </c>
      <c r="U17" s="214" t="str">
        <f>IF(ISBLANK(Prevalence!N57), "",Prevalence!N57)</f>
        <v/>
      </c>
      <c r="V17" s="214">
        <f>Prevalence!O57</f>
        <v>0</v>
      </c>
    </row>
    <row r="18" spans="2:22" x14ac:dyDescent="0.35">
      <c r="B18" s="214" t="str">
        <f>IF(ISBLANK(Prevalence!B58), "",Prevalence!B58)</f>
        <v/>
      </c>
      <c r="C18" s="214" t="str">
        <f>Prevalence!C58</f>
        <v>Hirat</v>
      </c>
      <c r="D18" s="214">
        <f>IF(ISBLANK(Prevalence!D58), 0,Prevalence!D58)</f>
        <v>3220153.2831355687</v>
      </c>
      <c r="E18" s="214">
        <f t="shared" si="1"/>
        <v>0.109</v>
      </c>
      <c r="F18" s="214" t="str">
        <f>IF(ISBLANK(Prevalence!E58), "",Prevalence!E58)</f>
        <v/>
      </c>
      <c r="G18" s="214">
        <f>IF(ISBLANK(Prevalence!F58), "",Prevalence!F58)</f>
        <v>0.109</v>
      </c>
      <c r="H18" s="214" t="str">
        <f>IF(ISBLANK(Prevalence!G58), "",Prevalence!G58)</f>
        <v/>
      </c>
      <c r="I18" s="214">
        <f t="shared" si="2"/>
        <v>7.4999999999999997E-2</v>
      </c>
      <c r="J18" s="214" t="str">
        <f t="shared" si="3"/>
        <v/>
      </c>
      <c r="K18" s="214">
        <f t="shared" si="0"/>
        <v>7.4999999999999997E-2</v>
      </c>
      <c r="L18" s="214" t="str">
        <f t="shared" si="0"/>
        <v/>
      </c>
      <c r="M18" s="214">
        <f t="shared" si="4"/>
        <v>3.4000000000000002E-2</v>
      </c>
      <c r="N18" s="214" t="str">
        <f>IF(ISBLANK(Prevalence!H58), "",Prevalence!H58)</f>
        <v/>
      </c>
      <c r="O18" s="214">
        <f>IF(ISBLANK(Prevalence!I58), "",Prevalence!I58)</f>
        <v>3.4000000000000002E-2</v>
      </c>
      <c r="P18" s="214" t="str">
        <f>IF(ISBLANK(Prevalence!J58), "",Prevalence!J58)</f>
        <v/>
      </c>
      <c r="Q18" s="214">
        <f t="shared" si="5"/>
        <v>6.8040000000000003E-2</v>
      </c>
      <c r="R18" s="214">
        <f>IF(ISBLANK(Prevalence!K58), "",Prevalence!K58)</f>
        <v>6.8040000000000003E-2</v>
      </c>
      <c r="S18" s="214" t="str">
        <f>IF(ISBLANK(Prevalence!L58), "",Prevalence!L58)</f>
        <v/>
      </c>
      <c r="T18" s="214" t="str">
        <f>IF(ISBLANK(Prevalence!M58), "",Prevalence!M58)</f>
        <v/>
      </c>
      <c r="U18" s="214" t="str">
        <f>IF(ISBLANK(Prevalence!N58), "",Prevalence!N58)</f>
        <v/>
      </c>
      <c r="V18" s="214">
        <f>Prevalence!O58</f>
        <v>0</v>
      </c>
    </row>
    <row r="19" spans="2:22" x14ac:dyDescent="0.35">
      <c r="B19" s="214" t="str">
        <f>IF(ISBLANK(Prevalence!B59), "",Prevalence!B59)</f>
        <v/>
      </c>
      <c r="C19" s="214" t="str">
        <f>Prevalence!C59</f>
        <v>Jawzjan</v>
      </c>
      <c r="D19" s="214">
        <f>IF(ISBLANK(Prevalence!D59), 0,Prevalence!D59)</f>
        <v>918289.42414655245</v>
      </c>
      <c r="E19" s="214">
        <f t="shared" si="1"/>
        <v>6.2658629150474848E-2</v>
      </c>
      <c r="F19" s="214" t="str">
        <f>IF(ISBLANK(Prevalence!E59), "",Prevalence!E59)</f>
        <v/>
      </c>
      <c r="G19" s="214">
        <f>IF(ISBLANK(Prevalence!F59), "",Prevalence!F59)</f>
        <v>6.2658629150474848E-2</v>
      </c>
      <c r="H19" s="214" t="str">
        <f>IF(ISBLANK(Prevalence!G59), "",Prevalence!G59)</f>
        <v/>
      </c>
      <c r="I19" s="214">
        <f t="shared" si="2"/>
        <v>4.4110825181316496E-2</v>
      </c>
      <c r="J19" s="214" t="str">
        <f t="shared" si="3"/>
        <v/>
      </c>
      <c r="K19" s="214">
        <f t="shared" si="0"/>
        <v>4.4110825181316496E-2</v>
      </c>
      <c r="L19" s="214" t="str">
        <f t="shared" si="0"/>
        <v/>
      </c>
      <c r="M19" s="214">
        <f t="shared" si="4"/>
        <v>1.8547803969158352E-2</v>
      </c>
      <c r="N19" s="214" t="str">
        <f>IF(ISBLANK(Prevalence!H59), "",Prevalence!H59)</f>
        <v/>
      </c>
      <c r="O19" s="214">
        <f>IF(ISBLANK(Prevalence!I59), "",Prevalence!I59)</f>
        <v>1.8547803969158352E-2</v>
      </c>
      <c r="P19" s="214" t="str">
        <f>IF(ISBLANK(Prevalence!J59), "",Prevalence!J59)</f>
        <v/>
      </c>
      <c r="Q19" s="214">
        <f t="shared" si="5"/>
        <v>3.883534950170929E-2</v>
      </c>
      <c r="R19" s="214">
        <f>IF(ISBLANK(Prevalence!K59), "",Prevalence!K59)</f>
        <v>3.883534950170929E-2</v>
      </c>
      <c r="S19" s="214" t="str">
        <f>IF(ISBLANK(Prevalence!L59), "",Prevalence!L59)</f>
        <v/>
      </c>
      <c r="T19" s="214" t="str">
        <f>IF(ISBLANK(Prevalence!M59), "",Prevalence!M59)</f>
        <v/>
      </c>
      <c r="U19" s="214" t="str">
        <f>IF(ISBLANK(Prevalence!N59), "",Prevalence!N59)</f>
        <v/>
      </c>
      <c r="V19" s="214">
        <f>Prevalence!O59</f>
        <v>0</v>
      </c>
    </row>
    <row r="20" spans="2:22" x14ac:dyDescent="0.35">
      <c r="B20" s="214" t="str">
        <f>IF(ISBLANK(Prevalence!B60), "",Prevalence!B60)</f>
        <v/>
      </c>
      <c r="C20" s="214" t="str">
        <f>Prevalence!C60</f>
        <v>Kabul</v>
      </c>
      <c r="D20" s="214">
        <f>IF(ISBLANK(Prevalence!D60), 0,Prevalence!D60)</f>
        <v>7554250.5859636199</v>
      </c>
      <c r="E20" s="214">
        <f t="shared" si="1"/>
        <v>6.5359566821275444E-2</v>
      </c>
      <c r="F20" s="214" t="str">
        <f>IF(ISBLANK(Prevalence!E60), "",Prevalence!E60)</f>
        <v/>
      </c>
      <c r="G20" s="214">
        <f>IF(ISBLANK(Prevalence!F60), "",Prevalence!F60)</f>
        <v>6.5359566821275444E-2</v>
      </c>
      <c r="H20" s="214" t="str">
        <f>IF(ISBLANK(Prevalence!G60), "",Prevalence!G60)</f>
        <v/>
      </c>
      <c r="I20" s="214">
        <f t="shared" si="2"/>
        <v>4.7288108279293126E-2</v>
      </c>
      <c r="J20" s="214" t="str">
        <f t="shared" si="3"/>
        <v/>
      </c>
      <c r="K20" s="214">
        <f t="shared" si="0"/>
        <v>4.7288108279293126E-2</v>
      </c>
      <c r="L20" s="214" t="str">
        <f t="shared" si="0"/>
        <v/>
      </c>
      <c r="M20" s="214">
        <f t="shared" si="4"/>
        <v>1.8071458541982319E-2</v>
      </c>
      <c r="N20" s="214" t="str">
        <f>IF(ISBLANK(Prevalence!H60), "",Prevalence!H60)</f>
        <v/>
      </c>
      <c r="O20" s="214">
        <f>IF(ISBLANK(Prevalence!I60), "",Prevalence!I60)</f>
        <v>1.8071458541982319E-2</v>
      </c>
      <c r="P20" s="214" t="str">
        <f>IF(ISBLANK(Prevalence!J60), "",Prevalence!J60)</f>
        <v/>
      </c>
      <c r="Q20" s="214">
        <f t="shared" si="5"/>
        <v>3.7935056644346585E-2</v>
      </c>
      <c r="R20" s="214">
        <f>IF(ISBLANK(Prevalence!K60), "",Prevalence!K60)</f>
        <v>3.7935056644346585E-2</v>
      </c>
      <c r="S20" s="214" t="str">
        <f>IF(ISBLANK(Prevalence!L60), "",Prevalence!L60)</f>
        <v/>
      </c>
      <c r="T20" s="214" t="str">
        <f>IF(ISBLANK(Prevalence!M60), "",Prevalence!M60)</f>
        <v/>
      </c>
      <c r="U20" s="214" t="str">
        <f>IF(ISBLANK(Prevalence!N60), "",Prevalence!N60)</f>
        <v/>
      </c>
      <c r="V20" s="214">
        <f>Prevalence!O60</f>
        <v>0</v>
      </c>
    </row>
    <row r="21" spans="2:22" x14ac:dyDescent="0.35">
      <c r="B21" s="214" t="str">
        <f>IF(ISBLANK(Prevalence!B61), "",Prevalence!B61)</f>
        <v/>
      </c>
      <c r="C21" s="214" t="str">
        <f>Prevalence!C61</f>
        <v>Kandahar</v>
      </c>
      <c r="D21" s="214">
        <f>IF(ISBLANK(Prevalence!D61), 0,Prevalence!D61)</f>
        <v>2092053.3451879669</v>
      </c>
      <c r="E21" s="214">
        <f t="shared" si="1"/>
        <v>0.183</v>
      </c>
      <c r="F21" s="214" t="str">
        <f>IF(ISBLANK(Prevalence!E61), "",Prevalence!E61)</f>
        <v/>
      </c>
      <c r="G21" s="214">
        <f>IF(ISBLANK(Prevalence!F61), "",Prevalence!F61)</f>
        <v>0.183</v>
      </c>
      <c r="H21" s="214" t="str">
        <f>IF(ISBLANK(Prevalence!G61), "",Prevalence!G61)</f>
        <v/>
      </c>
      <c r="I21" s="214">
        <f t="shared" si="2"/>
        <v>0.123</v>
      </c>
      <c r="J21" s="214" t="str">
        <f t="shared" si="3"/>
        <v/>
      </c>
      <c r="K21" s="214">
        <f t="shared" ref="K21:K84" si="6">IF(ISERROR(G21-O21), "",G21-O21)</f>
        <v>0.123</v>
      </c>
      <c r="L21" s="214" t="str">
        <f t="shared" ref="L21:L84" si="7">IF(ISERROR(H21-P21), "",H21-P21)</f>
        <v/>
      </c>
      <c r="M21" s="214">
        <f t="shared" si="4"/>
        <v>0.06</v>
      </c>
      <c r="N21" s="214" t="str">
        <f>IF(ISBLANK(Prevalence!H61), "",Prevalence!H61)</f>
        <v/>
      </c>
      <c r="O21" s="214">
        <f>IF(ISBLANK(Prevalence!I61), "",Prevalence!I61)</f>
        <v>0.06</v>
      </c>
      <c r="P21" s="214" t="str">
        <f>IF(ISBLANK(Prevalence!J61), "",Prevalence!J61)</f>
        <v/>
      </c>
      <c r="Q21" s="214">
        <f t="shared" si="5"/>
        <v>0.11717999999999999</v>
      </c>
      <c r="R21" s="214">
        <f>IF(ISBLANK(Prevalence!K61), "",Prevalence!K61)</f>
        <v>0.11717999999999999</v>
      </c>
      <c r="S21" s="214" t="str">
        <f>IF(ISBLANK(Prevalence!L61), "",Prevalence!L61)</f>
        <v/>
      </c>
      <c r="T21" s="214" t="str">
        <f>IF(ISBLANK(Prevalence!M61), "",Prevalence!M61)</f>
        <v/>
      </c>
      <c r="U21" s="214" t="str">
        <f>IF(ISBLANK(Prevalence!N61), "",Prevalence!N61)</f>
        <v/>
      </c>
      <c r="V21" s="214">
        <f>Prevalence!O61</f>
        <v>0</v>
      </c>
    </row>
    <row r="22" spans="2:22" x14ac:dyDescent="0.35">
      <c r="B22" s="214" t="str">
        <f>IF(ISBLANK(Prevalence!B62), "",Prevalence!B62)</f>
        <v/>
      </c>
      <c r="C22" s="214" t="str">
        <f>Prevalence!C62</f>
        <v>Kapisa</v>
      </c>
      <c r="D22" s="214">
        <f>IF(ISBLANK(Prevalence!D62), 0,Prevalence!D62)</f>
        <v>748533.62961733306</v>
      </c>
      <c r="E22" s="214">
        <f t="shared" si="1"/>
        <v>7.4334919140947586E-2</v>
      </c>
      <c r="F22" s="214" t="str">
        <f>IF(ISBLANK(Prevalence!E62), "",Prevalence!E62)</f>
        <v/>
      </c>
      <c r="G22" s="214">
        <f>IF(ISBLANK(Prevalence!F62), "",Prevalence!F62)</f>
        <v>7.4334919140947586E-2</v>
      </c>
      <c r="H22" s="214" t="str">
        <f>IF(ISBLANK(Prevalence!G62), "",Prevalence!G62)</f>
        <v/>
      </c>
      <c r="I22" s="214">
        <f t="shared" si="2"/>
        <v>5.4473987629790013E-2</v>
      </c>
      <c r="J22" s="214" t="str">
        <f t="shared" si="3"/>
        <v/>
      </c>
      <c r="K22" s="214">
        <f t="shared" si="6"/>
        <v>5.4473987629790013E-2</v>
      </c>
      <c r="L22" s="214" t="str">
        <f t="shared" si="7"/>
        <v/>
      </c>
      <c r="M22" s="214">
        <f t="shared" si="4"/>
        <v>1.9860931511157573E-2</v>
      </c>
      <c r="N22" s="214" t="str">
        <f>IF(ISBLANK(Prevalence!H62), "",Prevalence!H62)</f>
        <v/>
      </c>
      <c r="O22" s="214">
        <f>IF(ISBLANK(Prevalence!I62), "",Prevalence!I62)</f>
        <v>1.9860931511157573E-2</v>
      </c>
      <c r="P22" s="214" t="str">
        <f>IF(ISBLANK(Prevalence!J62), "",Prevalence!J62)</f>
        <v/>
      </c>
      <c r="Q22" s="214">
        <f t="shared" si="5"/>
        <v>4.1317160556087813E-2</v>
      </c>
      <c r="R22" s="214">
        <f>IF(ISBLANK(Prevalence!K62), "",Prevalence!K62)</f>
        <v>4.1317160556087813E-2</v>
      </c>
      <c r="S22" s="214" t="str">
        <f>IF(ISBLANK(Prevalence!L62), "",Prevalence!L62)</f>
        <v/>
      </c>
      <c r="T22" s="214" t="str">
        <f>IF(ISBLANK(Prevalence!M62), "",Prevalence!M62)</f>
        <v/>
      </c>
      <c r="U22" s="214" t="str">
        <f>IF(ISBLANK(Prevalence!N62), "",Prevalence!N62)</f>
        <v/>
      </c>
      <c r="V22" s="214">
        <f>Prevalence!O62</f>
        <v>0</v>
      </c>
    </row>
    <row r="23" spans="2:22" x14ac:dyDescent="0.35">
      <c r="B23" s="214" t="str">
        <f>IF(ISBLANK(Prevalence!B63), "",Prevalence!B63)</f>
        <v/>
      </c>
      <c r="C23" s="214" t="str">
        <f>Prevalence!C63</f>
        <v>Khost</v>
      </c>
      <c r="D23" s="214">
        <f>IF(ISBLANK(Prevalence!D63), 0,Prevalence!D63)</f>
        <v>975358.96600908821</v>
      </c>
      <c r="E23" s="214">
        <f t="shared" si="1"/>
        <v>0.14000000000000001</v>
      </c>
      <c r="F23" s="214" t="str">
        <f>IF(ISBLANK(Prevalence!E63), "",Prevalence!E63)</f>
        <v/>
      </c>
      <c r="G23" s="214">
        <f>IF(ISBLANK(Prevalence!F63), "",Prevalence!F63)</f>
        <v>0.14000000000000001</v>
      </c>
      <c r="H23" s="214" t="str">
        <f>IF(ISBLANK(Prevalence!G63), "",Prevalence!G63)</f>
        <v/>
      </c>
      <c r="I23" s="214">
        <f t="shared" si="2"/>
        <v>0.11000000000000001</v>
      </c>
      <c r="J23" s="214" t="str">
        <f t="shared" si="3"/>
        <v/>
      </c>
      <c r="K23" s="214">
        <f t="shared" si="6"/>
        <v>0.11000000000000001</v>
      </c>
      <c r="L23" s="214" t="str">
        <f t="shared" si="7"/>
        <v/>
      </c>
      <c r="M23" s="214">
        <f t="shared" si="4"/>
        <v>0.03</v>
      </c>
      <c r="N23" s="214" t="str">
        <f>IF(ISBLANK(Prevalence!H63), "",Prevalence!H63)</f>
        <v/>
      </c>
      <c r="O23" s="214">
        <f>IF(ISBLANK(Prevalence!I63), "",Prevalence!I63)</f>
        <v>0.03</v>
      </c>
      <c r="P23" s="214" t="str">
        <f>IF(ISBLANK(Prevalence!J63), "",Prevalence!J63)</f>
        <v/>
      </c>
      <c r="Q23" s="214">
        <f t="shared" si="5"/>
        <v>6.0479999999999999E-2</v>
      </c>
      <c r="R23" s="214">
        <f>IF(ISBLANK(Prevalence!K63), "",Prevalence!K63)</f>
        <v>6.0479999999999999E-2</v>
      </c>
      <c r="S23" s="214" t="str">
        <f>IF(ISBLANK(Prevalence!L63), "",Prevalence!L63)</f>
        <v/>
      </c>
      <c r="T23" s="214" t="str">
        <f>IF(ISBLANK(Prevalence!M63), "",Prevalence!M63)</f>
        <v/>
      </c>
      <c r="U23" s="214" t="str">
        <f>IF(ISBLANK(Prevalence!N63), "",Prevalence!N63)</f>
        <v/>
      </c>
      <c r="V23" s="214">
        <f>Prevalence!O63</f>
        <v>0</v>
      </c>
    </row>
    <row r="24" spans="2:22" x14ac:dyDescent="0.35">
      <c r="B24" s="214" t="str">
        <f>IF(ISBLANK(Prevalence!B64), "",Prevalence!B64)</f>
        <v/>
      </c>
      <c r="C24" s="214" t="str">
        <f>Prevalence!C64</f>
        <v>Kunar</v>
      </c>
      <c r="D24" s="214">
        <f>IF(ISBLANK(Prevalence!D64), 0,Prevalence!D64)</f>
        <v>765040.79629798164</v>
      </c>
      <c r="E24" s="214">
        <f t="shared" si="1"/>
        <v>0.159</v>
      </c>
      <c r="F24" s="214" t="str">
        <f>IF(ISBLANK(Prevalence!E64), "",Prevalence!E64)</f>
        <v/>
      </c>
      <c r="G24" s="214">
        <f>IF(ISBLANK(Prevalence!F64), "",Prevalence!F64)</f>
        <v>0.159</v>
      </c>
      <c r="H24" s="214" t="str">
        <f>IF(ISBLANK(Prevalence!G64), "",Prevalence!G64)</f>
        <v/>
      </c>
      <c r="I24" s="214">
        <f t="shared" si="2"/>
        <v>0.12000000000000001</v>
      </c>
      <c r="J24" s="214" t="str">
        <f t="shared" si="3"/>
        <v/>
      </c>
      <c r="K24" s="214">
        <f t="shared" si="6"/>
        <v>0.12000000000000001</v>
      </c>
      <c r="L24" s="214" t="str">
        <f t="shared" si="7"/>
        <v/>
      </c>
      <c r="M24" s="214">
        <f t="shared" si="4"/>
        <v>3.8999999999999993E-2</v>
      </c>
      <c r="N24" s="214" t="str">
        <f>IF(ISBLANK(Prevalence!H64), "",Prevalence!H64)</f>
        <v/>
      </c>
      <c r="O24" s="214">
        <f>IF(ISBLANK(Prevalence!I64), "",Prevalence!I64)</f>
        <v>3.8999999999999993E-2</v>
      </c>
      <c r="P24" s="214" t="str">
        <f>IF(ISBLANK(Prevalence!J64), "",Prevalence!J64)</f>
        <v/>
      </c>
      <c r="Q24" s="214">
        <f t="shared" si="5"/>
        <v>7.7489999999999989E-2</v>
      </c>
      <c r="R24" s="214">
        <f>IF(ISBLANK(Prevalence!K64), "",Prevalence!K64)</f>
        <v>7.7489999999999989E-2</v>
      </c>
      <c r="S24" s="214" t="str">
        <f>IF(ISBLANK(Prevalence!L64), "",Prevalence!L64)</f>
        <v/>
      </c>
      <c r="T24" s="214" t="str">
        <f>IF(ISBLANK(Prevalence!M64), "",Prevalence!M64)</f>
        <v/>
      </c>
      <c r="U24" s="214" t="str">
        <f>IF(ISBLANK(Prevalence!N64), "",Prevalence!N64)</f>
        <v/>
      </c>
      <c r="V24" s="214">
        <f>Prevalence!O64</f>
        <v>0</v>
      </c>
    </row>
    <row r="25" spans="2:22" x14ac:dyDescent="0.35">
      <c r="B25" s="214" t="str">
        <f>IF(ISBLANK(Prevalence!B65), "",Prevalence!B65)</f>
        <v/>
      </c>
      <c r="C25" s="214" t="str">
        <f>Prevalence!C65</f>
        <v>Kunduz</v>
      </c>
      <c r="D25" s="214">
        <f>IF(ISBLANK(Prevalence!D65), 0,Prevalence!D65)</f>
        <v>1719138.3312319035</v>
      </c>
      <c r="E25" s="214">
        <f t="shared" si="1"/>
        <v>7.5266845671774496E-2</v>
      </c>
      <c r="F25" s="214" t="str">
        <f>IF(ISBLANK(Prevalence!E65), "",Prevalence!E65)</f>
        <v/>
      </c>
      <c r="G25" s="214">
        <f>IF(ISBLANK(Prevalence!F65), "",Prevalence!F65)</f>
        <v>7.5266845671774496E-2</v>
      </c>
      <c r="H25" s="214" t="str">
        <f>IF(ISBLANK(Prevalence!G65), "",Prevalence!G65)</f>
        <v/>
      </c>
      <c r="I25" s="214">
        <f t="shared" si="2"/>
        <v>5.0054838328211122E-2</v>
      </c>
      <c r="J25" s="214" t="str">
        <f t="shared" si="3"/>
        <v/>
      </c>
      <c r="K25" s="214">
        <f t="shared" si="6"/>
        <v>5.0054838328211122E-2</v>
      </c>
      <c r="L25" s="214" t="str">
        <f t="shared" si="7"/>
        <v/>
      </c>
      <c r="M25" s="214">
        <f t="shared" si="4"/>
        <v>2.5212007343563374E-2</v>
      </c>
      <c r="N25" s="214" t="str">
        <f>IF(ISBLANK(Prevalence!H65), "",Prevalence!H65)</f>
        <v/>
      </c>
      <c r="O25" s="214">
        <f>IF(ISBLANK(Prevalence!I65), "",Prevalence!I65)</f>
        <v>2.5212007343563374E-2</v>
      </c>
      <c r="P25" s="214" t="str">
        <f>IF(ISBLANK(Prevalence!J65), "",Prevalence!J65)</f>
        <v/>
      </c>
      <c r="Q25" s="214">
        <f t="shared" si="5"/>
        <v>5.1430693879334778E-2</v>
      </c>
      <c r="R25" s="214">
        <f>IF(ISBLANK(Prevalence!K65), "",Prevalence!K65)</f>
        <v>5.1430693879334778E-2</v>
      </c>
      <c r="S25" s="214" t="str">
        <f>IF(ISBLANK(Prevalence!L65), "",Prevalence!L65)</f>
        <v/>
      </c>
      <c r="T25" s="214" t="str">
        <f>IF(ISBLANK(Prevalence!M65), "",Prevalence!M65)</f>
        <v/>
      </c>
      <c r="U25" s="214" t="str">
        <f>IF(ISBLANK(Prevalence!N65), "",Prevalence!N65)</f>
        <v/>
      </c>
      <c r="V25" s="214">
        <f>Prevalence!O65</f>
        <v>0</v>
      </c>
    </row>
    <row r="26" spans="2:22" x14ac:dyDescent="0.35">
      <c r="B26" s="214" t="str">
        <f>IF(ISBLANK(Prevalence!B66), "",Prevalence!B66)</f>
        <v/>
      </c>
      <c r="C26" s="214" t="str">
        <f>Prevalence!C66</f>
        <v>Laghman</v>
      </c>
      <c r="D26" s="214">
        <f>IF(ISBLANK(Prevalence!D66), 0,Prevalence!D66)</f>
        <v>756343.84899673553</v>
      </c>
      <c r="E26" s="214">
        <f t="shared" si="1"/>
        <v>0.16800000000000001</v>
      </c>
      <c r="F26" s="214" t="str">
        <f>IF(ISBLANK(Prevalence!E66), "",Prevalence!E66)</f>
        <v/>
      </c>
      <c r="G26" s="214">
        <f>IF(ISBLANK(Prevalence!F66), "",Prevalence!F66)</f>
        <v>0.16800000000000001</v>
      </c>
      <c r="H26" s="214" t="str">
        <f>IF(ISBLANK(Prevalence!G66), "",Prevalence!G66)</f>
        <v/>
      </c>
      <c r="I26" s="214">
        <f t="shared" si="2"/>
        <v>0.11300000000000002</v>
      </c>
      <c r="J26" s="214" t="str">
        <f t="shared" si="3"/>
        <v/>
      </c>
      <c r="K26" s="214">
        <f t="shared" si="6"/>
        <v>0.11300000000000002</v>
      </c>
      <c r="L26" s="214" t="str">
        <f t="shared" si="7"/>
        <v/>
      </c>
      <c r="M26" s="214">
        <f t="shared" si="4"/>
        <v>5.5E-2</v>
      </c>
      <c r="N26" s="214" t="str">
        <f>IF(ISBLANK(Prevalence!H66), "",Prevalence!H66)</f>
        <v/>
      </c>
      <c r="O26" s="214">
        <f>IF(ISBLANK(Prevalence!I66), "",Prevalence!I66)</f>
        <v>5.5E-2</v>
      </c>
      <c r="P26" s="214" t="str">
        <f>IF(ISBLANK(Prevalence!J66), "",Prevalence!J66)</f>
        <v/>
      </c>
      <c r="Q26" s="214">
        <f t="shared" si="5"/>
        <v>0.10772999999999999</v>
      </c>
      <c r="R26" s="214">
        <f>IF(ISBLANK(Prevalence!K66), "",Prevalence!K66)</f>
        <v>0.10772999999999999</v>
      </c>
      <c r="S26" s="214" t="str">
        <f>IF(ISBLANK(Prevalence!L66), "",Prevalence!L66)</f>
        <v/>
      </c>
      <c r="T26" s="214" t="str">
        <f>IF(ISBLANK(Prevalence!M66), "",Prevalence!M66)</f>
        <v/>
      </c>
      <c r="U26" s="214" t="str">
        <f>IF(ISBLANK(Prevalence!N66), "",Prevalence!N66)</f>
        <v/>
      </c>
      <c r="V26" s="214">
        <f>Prevalence!O66</f>
        <v>0</v>
      </c>
    </row>
    <row r="27" spans="2:22" x14ac:dyDescent="0.35">
      <c r="B27" s="214" t="str">
        <f>IF(ISBLANK(Prevalence!B67), "",Prevalence!B67)</f>
        <v/>
      </c>
      <c r="C27" s="214" t="str">
        <f>Prevalence!C67</f>
        <v>Logar</v>
      </c>
      <c r="D27" s="214">
        <f>IF(ISBLANK(Prevalence!D67), 0,Prevalence!D67)</f>
        <v>665521.86879841122</v>
      </c>
      <c r="E27" s="214">
        <f t="shared" si="1"/>
        <v>6.750103599861669E-2</v>
      </c>
      <c r="F27" s="214" t="str">
        <f>IF(ISBLANK(Prevalence!E67), "",Prevalence!E67)</f>
        <v/>
      </c>
      <c r="G27" s="214">
        <f>IF(ISBLANK(Prevalence!F67), "",Prevalence!F67)</f>
        <v>6.750103599861669E-2</v>
      </c>
      <c r="H27" s="214" t="str">
        <f>IF(ISBLANK(Prevalence!G67), "",Prevalence!G67)</f>
        <v/>
      </c>
      <c r="I27" s="214">
        <f t="shared" si="2"/>
        <v>5.7185977551832703E-2</v>
      </c>
      <c r="J27" s="214" t="str">
        <f t="shared" si="3"/>
        <v/>
      </c>
      <c r="K27" s="214">
        <f t="shared" si="6"/>
        <v>5.7185977551832703E-2</v>
      </c>
      <c r="L27" s="214" t="str">
        <f t="shared" si="7"/>
        <v/>
      </c>
      <c r="M27" s="214">
        <f t="shared" si="4"/>
        <v>1.0315058446783987E-2</v>
      </c>
      <c r="N27" s="214" t="str">
        <f>IF(ISBLANK(Prevalence!H67), "",Prevalence!H67)</f>
        <v/>
      </c>
      <c r="O27" s="214">
        <f>IF(ISBLANK(Prevalence!I67), "",Prevalence!I67)</f>
        <v>1.0315058446783987E-2</v>
      </c>
      <c r="P27" s="214" t="str">
        <f>IF(ISBLANK(Prevalence!J67), "",Prevalence!J67)</f>
        <v/>
      </c>
      <c r="Q27" s="214">
        <f t="shared" si="5"/>
        <v>2.3275460464421735E-2</v>
      </c>
      <c r="R27" s="214">
        <f>IF(ISBLANK(Prevalence!K67), "",Prevalence!K67)</f>
        <v>2.3275460464421735E-2</v>
      </c>
      <c r="S27" s="214" t="str">
        <f>IF(ISBLANK(Prevalence!L67), "",Prevalence!L67)</f>
        <v/>
      </c>
      <c r="T27" s="214" t="str">
        <f>IF(ISBLANK(Prevalence!M67), "",Prevalence!M67)</f>
        <v/>
      </c>
      <c r="U27" s="214" t="str">
        <f>IF(ISBLANK(Prevalence!N67), "",Prevalence!N67)</f>
        <v/>
      </c>
      <c r="V27" s="214">
        <f>Prevalence!O67</f>
        <v>0</v>
      </c>
    </row>
    <row r="28" spans="2:22" x14ac:dyDescent="0.35">
      <c r="B28" s="214" t="str">
        <f>IF(ISBLANK(Prevalence!B68), "",Prevalence!B68)</f>
        <v/>
      </c>
      <c r="C28" s="214" t="str">
        <f>Prevalence!C68</f>
        <v>Nangarhar</v>
      </c>
      <c r="D28" s="214">
        <f>IF(ISBLANK(Prevalence!D68), 0,Prevalence!D68)</f>
        <v>2580775.6937051122</v>
      </c>
      <c r="E28" s="214">
        <f t="shared" si="1"/>
        <v>8.8000000000000009E-2</v>
      </c>
      <c r="F28" s="214" t="str">
        <f>IF(ISBLANK(Prevalence!E68), "",Prevalence!E68)</f>
        <v/>
      </c>
      <c r="G28" s="214">
        <f>IF(ISBLANK(Prevalence!F68), "",Prevalence!F68)</f>
        <v>8.8000000000000009E-2</v>
      </c>
      <c r="H28" s="214" t="str">
        <f>IF(ISBLANK(Prevalence!G68), "",Prevalence!G68)</f>
        <v/>
      </c>
      <c r="I28" s="214">
        <f t="shared" si="2"/>
        <v>8.0000000000000016E-2</v>
      </c>
      <c r="J28" s="214" t="str">
        <f t="shared" si="3"/>
        <v/>
      </c>
      <c r="K28" s="214">
        <f t="shared" si="6"/>
        <v>8.0000000000000016E-2</v>
      </c>
      <c r="L28" s="214" t="str">
        <f t="shared" si="7"/>
        <v/>
      </c>
      <c r="M28" s="214">
        <f t="shared" si="4"/>
        <v>8.0000000000000002E-3</v>
      </c>
      <c r="N28" s="214" t="str">
        <f>IF(ISBLANK(Prevalence!H68), "",Prevalence!H68)</f>
        <v/>
      </c>
      <c r="O28" s="214">
        <f>IF(ISBLANK(Prevalence!I68), "",Prevalence!I68)</f>
        <v>8.0000000000000002E-3</v>
      </c>
      <c r="P28" s="214" t="str">
        <f>IF(ISBLANK(Prevalence!J68), "",Prevalence!J68)</f>
        <v/>
      </c>
      <c r="Q28" s="214">
        <f t="shared" si="5"/>
        <v>1.89E-2</v>
      </c>
      <c r="R28" s="214">
        <f>IF(ISBLANK(Prevalence!K68), "",Prevalence!K68)</f>
        <v>1.89E-2</v>
      </c>
      <c r="S28" s="214" t="str">
        <f>IF(ISBLANK(Prevalence!L68), "",Prevalence!L68)</f>
        <v/>
      </c>
      <c r="T28" s="214" t="str">
        <f>IF(ISBLANK(Prevalence!M68), "",Prevalence!M68)</f>
        <v/>
      </c>
      <c r="U28" s="214" t="str">
        <f>IF(ISBLANK(Prevalence!N68), "",Prevalence!N68)</f>
        <v/>
      </c>
      <c r="V28" s="214">
        <f>Prevalence!O68</f>
        <v>0</v>
      </c>
    </row>
    <row r="29" spans="2:22" x14ac:dyDescent="0.35">
      <c r="B29" s="214" t="str">
        <f>IF(ISBLANK(Prevalence!B69), "",Prevalence!B69)</f>
        <v/>
      </c>
      <c r="C29" s="214" t="str">
        <f>Prevalence!C69</f>
        <v>Nimroz</v>
      </c>
      <c r="D29" s="214">
        <f>IF(ISBLANK(Prevalence!D69), 0,Prevalence!D69)</f>
        <v>280317.90799329471</v>
      </c>
      <c r="E29" s="214">
        <f t="shared" si="1"/>
        <v>9.4444844103495351E-2</v>
      </c>
      <c r="F29" s="214" t="str">
        <f>IF(ISBLANK(Prevalence!E69), "",Prevalence!E69)</f>
        <v/>
      </c>
      <c r="G29" s="214">
        <f>IF(ISBLANK(Prevalence!F69), "",Prevalence!F69)</f>
        <v>9.4444844103495351E-2</v>
      </c>
      <c r="H29" s="214" t="str">
        <f>IF(ISBLANK(Prevalence!G69), "",Prevalence!G69)</f>
        <v/>
      </c>
      <c r="I29" s="214">
        <f t="shared" si="2"/>
        <v>5.9120897134176259E-2</v>
      </c>
      <c r="J29" s="214" t="str">
        <f t="shared" si="3"/>
        <v/>
      </c>
      <c r="K29" s="214">
        <f t="shared" si="6"/>
        <v>5.9120897134176259E-2</v>
      </c>
      <c r="L29" s="214" t="str">
        <f t="shared" si="7"/>
        <v/>
      </c>
      <c r="M29" s="214">
        <f t="shared" si="4"/>
        <v>3.5323946969319092E-2</v>
      </c>
      <c r="N29" s="214" t="str">
        <f>IF(ISBLANK(Prevalence!H69), "",Prevalence!H69)</f>
        <v/>
      </c>
      <c r="O29" s="214">
        <f>IF(ISBLANK(Prevalence!I69), "",Prevalence!I69)</f>
        <v>3.5323946969319092E-2</v>
      </c>
      <c r="P29" s="214" t="str">
        <f>IF(ISBLANK(Prevalence!J69), "",Prevalence!J69)</f>
        <v/>
      </c>
      <c r="Q29" s="214">
        <f t="shared" si="5"/>
        <v>7.0542259772013088E-2</v>
      </c>
      <c r="R29" s="214">
        <f>IF(ISBLANK(Prevalence!K69), "",Prevalence!K69)</f>
        <v>7.0542259772013088E-2</v>
      </c>
      <c r="S29" s="214" t="str">
        <f>IF(ISBLANK(Prevalence!L69), "",Prevalence!L69)</f>
        <v/>
      </c>
      <c r="T29" s="214" t="str">
        <f>IF(ISBLANK(Prevalence!M69), "",Prevalence!M69)</f>
        <v/>
      </c>
      <c r="U29" s="214" t="str">
        <f>IF(ISBLANK(Prevalence!N69), "",Prevalence!N69)</f>
        <v/>
      </c>
      <c r="V29" s="214">
        <f>Prevalence!O69</f>
        <v>0</v>
      </c>
    </row>
    <row r="30" spans="2:22" x14ac:dyDescent="0.35">
      <c r="B30" s="214" t="str">
        <f>IF(ISBLANK(Prevalence!B70), "",Prevalence!B70)</f>
        <v/>
      </c>
      <c r="C30" s="214" t="str">
        <f>Prevalence!C70</f>
        <v>Nuristan</v>
      </c>
      <c r="D30" s="214">
        <f>IF(ISBLANK(Prevalence!D70), 0,Prevalence!D70)</f>
        <v>251141.05253104959</v>
      </c>
      <c r="E30" s="214">
        <f t="shared" si="1"/>
        <v>0.33299999999999996</v>
      </c>
      <c r="F30" s="214" t="str">
        <f>IF(ISBLANK(Prevalence!E70), "",Prevalence!E70)</f>
        <v/>
      </c>
      <c r="G30" s="214">
        <f>IF(ISBLANK(Prevalence!F70), "",Prevalence!F70)</f>
        <v>0.33299999999999996</v>
      </c>
      <c r="H30" s="214" t="str">
        <f>IF(ISBLANK(Prevalence!G70), "",Prevalence!G70)</f>
        <v/>
      </c>
      <c r="I30" s="214">
        <f t="shared" si="2"/>
        <v>0.24799999999999997</v>
      </c>
      <c r="J30" s="214" t="str">
        <f t="shared" si="3"/>
        <v/>
      </c>
      <c r="K30" s="214">
        <f t="shared" si="6"/>
        <v>0.24799999999999997</v>
      </c>
      <c r="L30" s="214" t="str">
        <f t="shared" si="7"/>
        <v/>
      </c>
      <c r="M30" s="214">
        <f t="shared" si="4"/>
        <v>8.4999999999999992E-2</v>
      </c>
      <c r="N30" s="214" t="str">
        <f>IF(ISBLANK(Prevalence!H70), "",Prevalence!H70)</f>
        <v/>
      </c>
      <c r="O30" s="214">
        <f>IF(ISBLANK(Prevalence!I70), "",Prevalence!I70)</f>
        <v>8.4999999999999992E-2</v>
      </c>
      <c r="P30" s="214" t="str">
        <f>IF(ISBLANK(Prevalence!J70), "",Prevalence!J70)</f>
        <v/>
      </c>
      <c r="Q30" s="214">
        <f t="shared" si="5"/>
        <v>0.16442999999999999</v>
      </c>
      <c r="R30" s="214">
        <f>IF(ISBLANK(Prevalence!K70), "",Prevalence!K70)</f>
        <v>0.16442999999999999</v>
      </c>
      <c r="S30" s="214" t="str">
        <f>IF(ISBLANK(Prevalence!L70), "",Prevalence!L70)</f>
        <v/>
      </c>
      <c r="T30" s="214" t="str">
        <f>IF(ISBLANK(Prevalence!M70), "",Prevalence!M70)</f>
        <v/>
      </c>
      <c r="U30" s="214" t="str">
        <f>IF(ISBLANK(Prevalence!N70), "",Prevalence!N70)</f>
        <v/>
      </c>
      <c r="V30" s="214">
        <f>Prevalence!O70</f>
        <v>0</v>
      </c>
    </row>
    <row r="31" spans="2:22" x14ac:dyDescent="0.35">
      <c r="B31" s="214" t="str">
        <f>IF(ISBLANK(Prevalence!B71), "",Prevalence!B71)</f>
        <v/>
      </c>
      <c r="C31" s="214" t="str">
        <f>Prevalence!C71</f>
        <v>Paktika</v>
      </c>
      <c r="D31" s="214">
        <f>IF(ISBLANK(Prevalence!D71), 0,Prevalence!D71)</f>
        <v>737909.59376277693</v>
      </c>
      <c r="E31" s="214">
        <f t="shared" si="1"/>
        <v>0.126</v>
      </c>
      <c r="F31" s="214" t="str">
        <f>IF(ISBLANK(Prevalence!E71), "",Prevalence!E71)</f>
        <v/>
      </c>
      <c r="G31" s="214">
        <f>IF(ISBLANK(Prevalence!F71), "",Prevalence!F71)</f>
        <v>0.126</v>
      </c>
      <c r="H31" s="214" t="str">
        <f>IF(ISBLANK(Prevalence!G71), "",Prevalence!G71)</f>
        <v/>
      </c>
      <c r="I31" s="214">
        <f t="shared" si="2"/>
        <v>9.5000000000000001E-2</v>
      </c>
      <c r="J31" s="214" t="str">
        <f t="shared" si="3"/>
        <v/>
      </c>
      <c r="K31" s="214">
        <f t="shared" si="6"/>
        <v>9.5000000000000001E-2</v>
      </c>
      <c r="L31" s="214" t="str">
        <f t="shared" si="7"/>
        <v/>
      </c>
      <c r="M31" s="214">
        <f t="shared" si="4"/>
        <v>3.1E-2</v>
      </c>
      <c r="N31" s="214" t="str">
        <f>IF(ISBLANK(Prevalence!H71), "",Prevalence!H71)</f>
        <v/>
      </c>
      <c r="O31" s="214">
        <f>IF(ISBLANK(Prevalence!I71), "",Prevalence!I71)</f>
        <v>3.1E-2</v>
      </c>
      <c r="P31" s="214" t="str">
        <f>IF(ISBLANK(Prevalence!J71), "",Prevalence!J71)</f>
        <v/>
      </c>
      <c r="Q31" s="214">
        <f t="shared" si="5"/>
        <v>6.2370000000000002E-2</v>
      </c>
      <c r="R31" s="214">
        <f>IF(ISBLANK(Prevalence!K71), "",Prevalence!K71)</f>
        <v>6.2370000000000002E-2</v>
      </c>
      <c r="S31" s="214" t="str">
        <f>IF(ISBLANK(Prevalence!L71), "",Prevalence!L71)</f>
        <v/>
      </c>
      <c r="T31" s="214" t="str">
        <f>IF(ISBLANK(Prevalence!M71), "",Prevalence!M71)</f>
        <v/>
      </c>
      <c r="U31" s="214" t="str">
        <f>IF(ISBLANK(Prevalence!N71), "",Prevalence!N71)</f>
        <v/>
      </c>
      <c r="V31" s="214">
        <f>Prevalence!O71</f>
        <v>0</v>
      </c>
    </row>
    <row r="32" spans="2:22" x14ac:dyDescent="0.35">
      <c r="B32" s="214" t="str">
        <f>IF(ISBLANK(Prevalence!B72), "",Prevalence!B72)</f>
        <v/>
      </c>
      <c r="C32" s="214" t="str">
        <f>Prevalence!C72</f>
        <v>Paktya</v>
      </c>
      <c r="D32" s="214">
        <f>IF(ISBLANK(Prevalence!D72), 0,Prevalence!D72)</f>
        <v>937159.52869802737</v>
      </c>
      <c r="E32" s="214">
        <f t="shared" si="1"/>
        <v>0.105</v>
      </c>
      <c r="F32" s="214" t="str">
        <f>IF(ISBLANK(Prevalence!E72), "",Prevalence!E72)</f>
        <v/>
      </c>
      <c r="G32" s="214">
        <f>IF(ISBLANK(Prevalence!F72), "",Prevalence!F72)</f>
        <v>0.105</v>
      </c>
      <c r="H32" s="214" t="str">
        <f>IF(ISBLANK(Prevalence!G72), "",Prevalence!G72)</f>
        <v/>
      </c>
      <c r="I32" s="214">
        <f t="shared" si="2"/>
        <v>8.299999999999999E-2</v>
      </c>
      <c r="J32" s="214" t="str">
        <f t="shared" si="3"/>
        <v/>
      </c>
      <c r="K32" s="214">
        <f t="shared" si="6"/>
        <v>8.299999999999999E-2</v>
      </c>
      <c r="L32" s="214" t="str">
        <f t="shared" si="7"/>
        <v/>
      </c>
      <c r="M32" s="214">
        <f t="shared" si="4"/>
        <v>2.1999999999999999E-2</v>
      </c>
      <c r="N32" s="214" t="str">
        <f>IF(ISBLANK(Prevalence!H72), "",Prevalence!H72)</f>
        <v/>
      </c>
      <c r="O32" s="214">
        <f>IF(ISBLANK(Prevalence!I72), "",Prevalence!I72)</f>
        <v>2.1999999999999999E-2</v>
      </c>
      <c r="P32" s="214" t="str">
        <f>IF(ISBLANK(Prevalence!J72), "",Prevalence!J72)</f>
        <v/>
      </c>
      <c r="Q32" s="214">
        <f t="shared" si="5"/>
        <v>4.5359999999999998E-2</v>
      </c>
      <c r="R32" s="214">
        <f>IF(ISBLANK(Prevalence!K72), "",Prevalence!K72)</f>
        <v>4.5359999999999998E-2</v>
      </c>
      <c r="S32" s="214" t="str">
        <f>IF(ISBLANK(Prevalence!L72), "",Prevalence!L72)</f>
        <v/>
      </c>
      <c r="T32" s="214" t="str">
        <f>IF(ISBLANK(Prevalence!M72), "",Prevalence!M72)</f>
        <v/>
      </c>
      <c r="U32" s="214" t="str">
        <f>IF(ISBLANK(Prevalence!N72), "",Prevalence!N72)</f>
        <v/>
      </c>
      <c r="V32" s="214">
        <f>Prevalence!O72</f>
        <v>0</v>
      </c>
    </row>
    <row r="33" spans="2:22" x14ac:dyDescent="0.35">
      <c r="B33" s="214" t="str">
        <f>IF(ISBLANK(Prevalence!B73), "",Prevalence!B73)</f>
        <v/>
      </c>
      <c r="C33" s="214" t="str">
        <f>Prevalence!C73</f>
        <v>Panjsher</v>
      </c>
      <c r="D33" s="214">
        <f>IF(ISBLANK(Prevalence!D73), 0,Prevalence!D73)</f>
        <v>260509.30797651631</v>
      </c>
      <c r="E33" s="214">
        <f t="shared" si="1"/>
        <v>0.17699999999999999</v>
      </c>
      <c r="F33" s="214" t="str">
        <f>IF(ISBLANK(Prevalence!E73), "",Prevalence!E73)</f>
        <v/>
      </c>
      <c r="G33" s="214">
        <f>IF(ISBLANK(Prevalence!F73), "",Prevalence!F73)</f>
        <v>0.17699999999999999</v>
      </c>
      <c r="H33" s="214" t="str">
        <f>IF(ISBLANK(Prevalence!G73), "",Prevalence!G73)</f>
        <v/>
      </c>
      <c r="I33" s="214">
        <f t="shared" si="2"/>
        <v>0.124</v>
      </c>
      <c r="J33" s="214" t="str">
        <f t="shared" si="3"/>
        <v/>
      </c>
      <c r="K33" s="214">
        <f t="shared" si="6"/>
        <v>0.124</v>
      </c>
      <c r="L33" s="214" t="str">
        <f t="shared" si="7"/>
        <v/>
      </c>
      <c r="M33" s="214">
        <f t="shared" si="4"/>
        <v>5.2999999999999999E-2</v>
      </c>
      <c r="N33" s="214" t="str">
        <f>IF(ISBLANK(Prevalence!H73), "",Prevalence!H73)</f>
        <v/>
      </c>
      <c r="O33" s="214">
        <f>IF(ISBLANK(Prevalence!I73), "",Prevalence!I73)</f>
        <v>5.2999999999999999E-2</v>
      </c>
      <c r="P33" s="214" t="str">
        <f>IF(ISBLANK(Prevalence!J73), "",Prevalence!J73)</f>
        <v/>
      </c>
      <c r="Q33" s="214">
        <f t="shared" si="5"/>
        <v>0.10395</v>
      </c>
      <c r="R33" s="214">
        <f>IF(ISBLANK(Prevalence!K73), "",Prevalence!K73)</f>
        <v>0.10395</v>
      </c>
      <c r="S33" s="214" t="str">
        <f>IF(ISBLANK(Prevalence!L73), "",Prevalence!L73)</f>
        <v/>
      </c>
      <c r="T33" s="214" t="str">
        <f>IF(ISBLANK(Prevalence!M73), "",Prevalence!M73)</f>
        <v/>
      </c>
      <c r="U33" s="214" t="str">
        <f>IF(ISBLANK(Prevalence!N73), "",Prevalence!N73)</f>
        <v/>
      </c>
      <c r="V33" s="214">
        <f>Prevalence!O73</f>
        <v>0</v>
      </c>
    </row>
    <row r="34" spans="2:22" x14ac:dyDescent="0.35">
      <c r="B34" s="214" t="str">
        <f>IF(ISBLANK(Prevalence!B74), "",Prevalence!B74)</f>
        <v/>
      </c>
      <c r="C34" s="214" t="str">
        <f>Prevalence!C74</f>
        <v>Parwan</v>
      </c>
      <c r="D34" s="214">
        <f>IF(ISBLANK(Prevalence!D74), 0,Prevalence!D74)</f>
        <v>1128524.097819821</v>
      </c>
      <c r="E34" s="214">
        <f t="shared" si="1"/>
        <v>6.933804782394698E-2</v>
      </c>
      <c r="F34" s="214" t="str">
        <f>IF(ISBLANK(Prevalence!E74), "",Prevalence!E74)</f>
        <v/>
      </c>
      <c r="G34" s="214">
        <f>IF(ISBLANK(Prevalence!F74), "",Prevalence!F74)</f>
        <v>6.933804782394698E-2</v>
      </c>
      <c r="H34" s="214" t="str">
        <f>IF(ISBLANK(Prevalence!G74), "",Prevalence!G74)</f>
        <v/>
      </c>
      <c r="I34" s="214">
        <f t="shared" si="2"/>
        <v>4.7769727673249641E-2</v>
      </c>
      <c r="J34" s="214" t="str">
        <f t="shared" si="3"/>
        <v/>
      </c>
      <c r="K34" s="214">
        <f t="shared" si="6"/>
        <v>4.7769727673249641E-2</v>
      </c>
      <c r="L34" s="214" t="str">
        <f t="shared" si="7"/>
        <v/>
      </c>
      <c r="M34" s="214">
        <f t="shared" si="4"/>
        <v>2.1568320150697338E-2</v>
      </c>
      <c r="N34" s="214" t="str">
        <f>IF(ISBLANK(Prevalence!H74), "",Prevalence!H74)</f>
        <v/>
      </c>
      <c r="O34" s="214">
        <f>IF(ISBLANK(Prevalence!I74), "",Prevalence!I74)</f>
        <v>2.1568320150697338E-2</v>
      </c>
      <c r="P34" s="214" t="str">
        <f>IF(ISBLANK(Prevalence!J74), "",Prevalence!J74)</f>
        <v/>
      </c>
      <c r="Q34" s="214">
        <f t="shared" si="5"/>
        <v>4.4544125084817962E-2</v>
      </c>
      <c r="R34" s="214">
        <f>IF(ISBLANK(Prevalence!K74), "",Prevalence!K74)</f>
        <v>4.4544125084817962E-2</v>
      </c>
      <c r="S34" s="214" t="str">
        <f>IF(ISBLANK(Prevalence!L74), "",Prevalence!L74)</f>
        <v/>
      </c>
      <c r="T34" s="214" t="str">
        <f>IF(ISBLANK(Prevalence!M74), "",Prevalence!M74)</f>
        <v/>
      </c>
      <c r="U34" s="214" t="str">
        <f>IF(ISBLANK(Prevalence!N74), "",Prevalence!N74)</f>
        <v/>
      </c>
      <c r="V34" s="214">
        <f>Prevalence!O74</f>
        <v>0</v>
      </c>
    </row>
    <row r="35" spans="2:22" x14ac:dyDescent="0.35">
      <c r="B35" s="214" t="str">
        <f>IF(ISBLANK(Prevalence!B75), "",Prevalence!B75)</f>
        <v/>
      </c>
      <c r="C35" s="214" t="str">
        <f>Prevalence!C75</f>
        <v>Samangan</v>
      </c>
      <c r="D35" s="214">
        <f>IF(ISBLANK(Prevalence!D75), 0,Prevalence!D75)</f>
        <v>658762.02957501542</v>
      </c>
      <c r="E35" s="214">
        <f t="shared" si="1"/>
        <v>7.7899148048748743E-2</v>
      </c>
      <c r="F35" s="214" t="str">
        <f>IF(ISBLANK(Prevalence!E75), "",Prevalence!E75)</f>
        <v/>
      </c>
      <c r="G35" s="214">
        <f>IF(ISBLANK(Prevalence!F75), "",Prevalence!F75)</f>
        <v>7.7899148048748743E-2</v>
      </c>
      <c r="H35" s="214" t="str">
        <f>IF(ISBLANK(Prevalence!G75), "",Prevalence!G75)</f>
        <v/>
      </c>
      <c r="I35" s="214">
        <f t="shared" si="2"/>
        <v>3.6388621244668913E-2</v>
      </c>
      <c r="J35" s="214" t="str">
        <f t="shared" si="3"/>
        <v/>
      </c>
      <c r="K35" s="214">
        <f t="shared" si="6"/>
        <v>3.6388621244668913E-2</v>
      </c>
      <c r="L35" s="214" t="str">
        <f t="shared" si="7"/>
        <v/>
      </c>
      <c r="M35" s="214">
        <f t="shared" si="4"/>
        <v>4.1510526804079829E-2</v>
      </c>
      <c r="N35" s="214" t="str">
        <f>IF(ISBLANK(Prevalence!H75), "",Prevalence!H75)</f>
        <v/>
      </c>
      <c r="O35" s="214">
        <f>IF(ISBLANK(Prevalence!I75), "",Prevalence!I75)</f>
        <v>4.1510526804079829E-2</v>
      </c>
      <c r="P35" s="214" t="str">
        <f>IF(ISBLANK(Prevalence!J75), "",Prevalence!J75)</f>
        <v/>
      </c>
      <c r="Q35" s="214">
        <f t="shared" si="5"/>
        <v>8.2234895659710872E-2</v>
      </c>
      <c r="R35" s="214">
        <f>IF(ISBLANK(Prevalence!K75), "",Prevalence!K75)</f>
        <v>8.2234895659710872E-2</v>
      </c>
      <c r="S35" s="214" t="str">
        <f>IF(ISBLANK(Prevalence!L75), "",Prevalence!L75)</f>
        <v/>
      </c>
      <c r="T35" s="214" t="str">
        <f>IF(ISBLANK(Prevalence!M75), "",Prevalence!M75)</f>
        <v/>
      </c>
      <c r="U35" s="214" t="str">
        <f>IF(ISBLANK(Prevalence!N75), "",Prevalence!N75)</f>
        <v/>
      </c>
      <c r="V35" s="214">
        <f>Prevalence!O75</f>
        <v>0</v>
      </c>
    </row>
    <row r="36" spans="2:22" x14ac:dyDescent="0.35">
      <c r="B36" s="214" t="str">
        <f>IF(ISBLANK(Prevalence!B76), "",Prevalence!B76)</f>
        <v/>
      </c>
      <c r="C36" s="214" t="str">
        <f>Prevalence!C76</f>
        <v>Sar-e-Pul</v>
      </c>
      <c r="D36" s="214">
        <f>IF(ISBLANK(Prevalence!D76), 0,Prevalence!D76)</f>
        <v>950256.71719335648</v>
      </c>
      <c r="E36" s="214">
        <f t="shared" si="1"/>
        <v>6.1585365984931792E-2</v>
      </c>
      <c r="F36" s="214" t="str">
        <f>IF(ISBLANK(Prevalence!E76), "",Prevalence!E76)</f>
        <v/>
      </c>
      <c r="G36" s="214">
        <f>IF(ISBLANK(Prevalence!F76), "",Prevalence!F76)</f>
        <v>6.1585365984931792E-2</v>
      </c>
      <c r="H36" s="214" t="str">
        <f>IF(ISBLANK(Prevalence!G76), "",Prevalence!G76)</f>
        <v/>
      </c>
      <c r="I36" s="214">
        <f t="shared" si="2"/>
        <v>4.6020863335199995E-2</v>
      </c>
      <c r="J36" s="214" t="str">
        <f t="shared" si="3"/>
        <v/>
      </c>
      <c r="K36" s="214">
        <f t="shared" si="6"/>
        <v>4.6020863335199995E-2</v>
      </c>
      <c r="L36" s="214" t="str">
        <f t="shared" si="7"/>
        <v/>
      </c>
      <c r="M36" s="214">
        <f t="shared" si="4"/>
        <v>1.5564502649731799E-2</v>
      </c>
      <c r="N36" s="214" t="str">
        <f>IF(ISBLANK(Prevalence!H76), "",Prevalence!H76)</f>
        <v/>
      </c>
      <c r="O36" s="214">
        <f>IF(ISBLANK(Prevalence!I76), "",Prevalence!I76)</f>
        <v>1.5564502649731799E-2</v>
      </c>
      <c r="P36" s="214" t="str">
        <f>IF(ISBLANK(Prevalence!J76), "",Prevalence!J76)</f>
        <v/>
      </c>
      <c r="Q36" s="214">
        <f t="shared" si="5"/>
        <v>3.3196910007993095E-2</v>
      </c>
      <c r="R36" s="214">
        <f>IF(ISBLANK(Prevalence!K76), "",Prevalence!K76)</f>
        <v>3.3196910007993095E-2</v>
      </c>
      <c r="S36" s="214" t="str">
        <f>IF(ISBLANK(Prevalence!L76), "",Prevalence!L76)</f>
        <v/>
      </c>
      <c r="T36" s="214" t="str">
        <f>IF(ISBLANK(Prevalence!M76), "",Prevalence!M76)</f>
        <v/>
      </c>
      <c r="U36" s="214" t="str">
        <f>IF(ISBLANK(Prevalence!N76), "",Prevalence!N76)</f>
        <v/>
      </c>
      <c r="V36" s="214">
        <f>Prevalence!O76</f>
        <v>0</v>
      </c>
    </row>
    <row r="37" spans="2:22" x14ac:dyDescent="0.35">
      <c r="B37" s="214" t="str">
        <f>IF(ISBLANK(Prevalence!B77), "",Prevalence!B77)</f>
        <v/>
      </c>
      <c r="C37" s="214">
        <f>Prevalence!C77</f>
        <v>0</v>
      </c>
      <c r="D37" s="214">
        <f>IF(ISBLANK(Prevalence!D77), 0,Prevalence!D77)</f>
        <v>0</v>
      </c>
      <c r="E37" s="214">
        <f t="shared" si="1"/>
        <v>0</v>
      </c>
      <c r="F37" s="214" t="str">
        <f>IF(ISBLANK(Prevalence!E77), "",Prevalence!E77)</f>
        <v/>
      </c>
      <c r="G37" s="214" t="str">
        <f>IF(ISBLANK(Prevalence!F77), "",Prevalence!F77)</f>
        <v/>
      </c>
      <c r="H37" s="214" t="str">
        <f>IF(ISBLANK(Prevalence!G77), "",Prevalence!G77)</f>
        <v/>
      </c>
      <c r="I37" s="214">
        <f t="shared" si="2"/>
        <v>0</v>
      </c>
      <c r="J37" s="214" t="str">
        <f t="shared" si="3"/>
        <v/>
      </c>
      <c r="K37" s="214" t="str">
        <f t="shared" si="6"/>
        <v/>
      </c>
      <c r="L37" s="214" t="str">
        <f t="shared" si="7"/>
        <v/>
      </c>
      <c r="M37" s="214">
        <f t="shared" si="4"/>
        <v>0</v>
      </c>
      <c r="N37" s="214" t="str">
        <f>IF(ISBLANK(Prevalence!H77), "",Prevalence!H77)</f>
        <v/>
      </c>
      <c r="O37" s="214" t="str">
        <f>IF(ISBLANK(Prevalence!I77), "",Prevalence!I77)</f>
        <v/>
      </c>
      <c r="P37" s="214" t="str">
        <f>IF(ISBLANK(Prevalence!J77), "",Prevalence!J77)</f>
        <v/>
      </c>
      <c r="Q37" s="214">
        <f t="shared" si="5"/>
        <v>0</v>
      </c>
      <c r="R37" s="214" t="str">
        <f>IF(ISBLANK(Prevalence!K77), "",Prevalence!K77)</f>
        <v/>
      </c>
      <c r="S37" s="214" t="str">
        <f>IF(ISBLANK(Prevalence!L77), "",Prevalence!L77)</f>
        <v/>
      </c>
      <c r="T37" s="214" t="str">
        <f>IF(ISBLANK(Prevalence!M77), "",Prevalence!M77)</f>
        <v/>
      </c>
      <c r="U37" s="214" t="str">
        <f>IF(ISBLANK(Prevalence!N77), "",Prevalence!N77)</f>
        <v/>
      </c>
      <c r="V37" s="214">
        <f>Prevalence!O77</f>
        <v>0</v>
      </c>
    </row>
    <row r="38" spans="2:22" x14ac:dyDescent="0.35">
      <c r="B38" s="214" t="str">
        <f>IF(ISBLANK(Prevalence!B78), "",Prevalence!B78)</f>
        <v/>
      </c>
      <c r="C38" s="214">
        <f>Prevalence!C78</f>
        <v>0</v>
      </c>
      <c r="D38" s="214">
        <f>IF(ISBLANK(Prevalence!D78), 0,Prevalence!D78)</f>
        <v>0</v>
      </c>
      <c r="E38" s="214">
        <f t="shared" si="1"/>
        <v>0</v>
      </c>
      <c r="F38" s="214" t="str">
        <f>IF(ISBLANK(Prevalence!E78), "",Prevalence!E78)</f>
        <v/>
      </c>
      <c r="G38" s="214" t="str">
        <f>IF(ISBLANK(Prevalence!F78), "",Prevalence!F78)</f>
        <v/>
      </c>
      <c r="H38" s="214" t="str">
        <f>IF(ISBLANK(Prevalence!G78), "",Prevalence!G78)</f>
        <v/>
      </c>
      <c r="I38" s="214">
        <f t="shared" si="2"/>
        <v>0</v>
      </c>
      <c r="J38" s="214" t="str">
        <f t="shared" si="3"/>
        <v/>
      </c>
      <c r="K38" s="214" t="str">
        <f t="shared" si="6"/>
        <v/>
      </c>
      <c r="L38" s="214" t="str">
        <f t="shared" si="7"/>
        <v/>
      </c>
      <c r="M38" s="214">
        <f t="shared" si="4"/>
        <v>0</v>
      </c>
      <c r="N38" s="214" t="str">
        <f>IF(ISBLANK(Prevalence!H78), "",Prevalence!H78)</f>
        <v/>
      </c>
      <c r="O38" s="214" t="str">
        <f>IF(ISBLANK(Prevalence!I78), "",Prevalence!I78)</f>
        <v/>
      </c>
      <c r="P38" s="214" t="str">
        <f>IF(ISBLANK(Prevalence!J78), "",Prevalence!J78)</f>
        <v/>
      </c>
      <c r="Q38" s="214">
        <f t="shared" si="5"/>
        <v>0</v>
      </c>
      <c r="R38" s="214" t="str">
        <f>IF(ISBLANK(Prevalence!K78), "",Prevalence!K78)</f>
        <v/>
      </c>
      <c r="S38" s="214" t="str">
        <f>IF(ISBLANK(Prevalence!L78), "",Prevalence!L78)</f>
        <v/>
      </c>
      <c r="T38" s="214" t="str">
        <f>IF(ISBLANK(Prevalence!M78), "",Prevalence!M78)</f>
        <v/>
      </c>
      <c r="U38" s="214" t="str">
        <f>IF(ISBLANK(Prevalence!N78), "",Prevalence!N78)</f>
        <v/>
      </c>
      <c r="V38" s="214">
        <f>Prevalence!O78</f>
        <v>0</v>
      </c>
    </row>
    <row r="39" spans="2:22" x14ac:dyDescent="0.35">
      <c r="B39" s="214" t="str">
        <f>IF(ISBLANK(Prevalence!B79), "",Prevalence!B79)</f>
        <v/>
      </c>
      <c r="C39" s="214">
        <f>Prevalence!C79</f>
        <v>0</v>
      </c>
      <c r="D39" s="214">
        <f>IF(ISBLANK(Prevalence!D79), 0,Prevalence!D79)</f>
        <v>0</v>
      </c>
      <c r="E39" s="214">
        <f t="shared" si="1"/>
        <v>0</v>
      </c>
      <c r="F39" s="214" t="str">
        <f>IF(ISBLANK(Prevalence!E79), "",Prevalence!E79)</f>
        <v/>
      </c>
      <c r="G39" s="214" t="str">
        <f>IF(ISBLANK(Prevalence!F79), "",Prevalence!F79)</f>
        <v/>
      </c>
      <c r="H39" s="214" t="str">
        <f>IF(ISBLANK(Prevalence!G79), "",Prevalence!G79)</f>
        <v/>
      </c>
      <c r="I39" s="214">
        <f t="shared" si="2"/>
        <v>0</v>
      </c>
      <c r="J39" s="214" t="str">
        <f t="shared" si="3"/>
        <v/>
      </c>
      <c r="K39" s="214" t="str">
        <f t="shared" si="6"/>
        <v/>
      </c>
      <c r="L39" s="214" t="str">
        <f t="shared" si="7"/>
        <v/>
      </c>
      <c r="M39" s="214">
        <f t="shared" si="4"/>
        <v>0</v>
      </c>
      <c r="N39" s="214" t="str">
        <f>IF(ISBLANK(Prevalence!H79), "",Prevalence!H79)</f>
        <v/>
      </c>
      <c r="O39" s="214" t="str">
        <f>IF(ISBLANK(Prevalence!I79), "",Prevalence!I79)</f>
        <v/>
      </c>
      <c r="P39" s="214" t="str">
        <f>IF(ISBLANK(Prevalence!J79), "",Prevalence!J79)</f>
        <v/>
      </c>
      <c r="Q39" s="214">
        <f t="shared" si="5"/>
        <v>0</v>
      </c>
      <c r="R39" s="214" t="str">
        <f>IF(ISBLANK(Prevalence!K79), "",Prevalence!K79)</f>
        <v/>
      </c>
      <c r="S39" s="214" t="str">
        <f>IF(ISBLANK(Prevalence!L79), "",Prevalence!L79)</f>
        <v/>
      </c>
      <c r="T39" s="214" t="str">
        <f>IF(ISBLANK(Prevalence!M79), "",Prevalence!M79)</f>
        <v/>
      </c>
      <c r="U39" s="214" t="str">
        <f>IF(ISBLANK(Prevalence!N79), "",Prevalence!N79)</f>
        <v/>
      </c>
      <c r="V39" s="214">
        <f>Prevalence!O79</f>
        <v>0</v>
      </c>
    </row>
    <row r="40" spans="2:22" x14ac:dyDescent="0.35">
      <c r="B40" s="214" t="str">
        <f>IF(ISBLANK(Prevalence!B80), "",Prevalence!B80)</f>
        <v/>
      </c>
      <c r="C40" s="214">
        <f>Prevalence!C80</f>
        <v>0</v>
      </c>
      <c r="D40" s="214">
        <f>IF(ISBLANK(Prevalence!D80), 0,Prevalence!D80)</f>
        <v>0</v>
      </c>
      <c r="E40" s="214">
        <f t="shared" si="1"/>
        <v>0</v>
      </c>
      <c r="F40" s="214" t="str">
        <f>IF(ISBLANK(Prevalence!E80), "",Prevalence!E80)</f>
        <v/>
      </c>
      <c r="G40" s="214" t="str">
        <f>IF(ISBLANK(Prevalence!F80), "",Prevalence!F80)</f>
        <v/>
      </c>
      <c r="H40" s="214" t="str">
        <f>IF(ISBLANK(Prevalence!G80), "",Prevalence!G80)</f>
        <v/>
      </c>
      <c r="I40" s="214">
        <f t="shared" si="2"/>
        <v>0</v>
      </c>
      <c r="J40" s="214" t="str">
        <f t="shared" si="3"/>
        <v/>
      </c>
      <c r="K40" s="214" t="str">
        <f t="shared" si="6"/>
        <v/>
      </c>
      <c r="L40" s="214" t="str">
        <f t="shared" si="7"/>
        <v/>
      </c>
      <c r="M40" s="214">
        <f t="shared" si="4"/>
        <v>0</v>
      </c>
      <c r="N40" s="214" t="str">
        <f>IF(ISBLANK(Prevalence!H80), "",Prevalence!H80)</f>
        <v/>
      </c>
      <c r="O40" s="214" t="str">
        <f>IF(ISBLANK(Prevalence!I80), "",Prevalence!I80)</f>
        <v/>
      </c>
      <c r="P40" s="214" t="str">
        <f>IF(ISBLANK(Prevalence!J80), "",Prevalence!J80)</f>
        <v/>
      </c>
      <c r="Q40" s="214">
        <f t="shared" si="5"/>
        <v>0</v>
      </c>
      <c r="R40" s="214" t="str">
        <f>IF(ISBLANK(Prevalence!K80), "",Prevalence!K80)</f>
        <v/>
      </c>
      <c r="S40" s="214" t="str">
        <f>IF(ISBLANK(Prevalence!L80), "",Prevalence!L80)</f>
        <v/>
      </c>
      <c r="T40" s="214" t="str">
        <f>IF(ISBLANK(Prevalence!M80), "",Prevalence!M80)</f>
        <v/>
      </c>
      <c r="U40" s="214" t="str">
        <f>IF(ISBLANK(Prevalence!N80), "",Prevalence!N80)</f>
        <v/>
      </c>
      <c r="V40" s="214">
        <f>Prevalence!O80</f>
        <v>0</v>
      </c>
    </row>
    <row r="41" spans="2:22" x14ac:dyDescent="0.35">
      <c r="B41" s="214" t="str">
        <f>IF(ISBLANK(Prevalence!B81), "",Prevalence!B81)</f>
        <v/>
      </c>
      <c r="C41" s="214">
        <f>Prevalence!C81</f>
        <v>0</v>
      </c>
      <c r="D41" s="214">
        <f>IF(ISBLANK(Prevalence!D81), 0,Prevalence!D81)</f>
        <v>0</v>
      </c>
      <c r="E41" s="214">
        <f t="shared" si="1"/>
        <v>0</v>
      </c>
      <c r="F41" s="214" t="str">
        <f>IF(ISBLANK(Prevalence!E81), "",Prevalence!E81)</f>
        <v/>
      </c>
      <c r="G41" s="214" t="str">
        <f>IF(ISBLANK(Prevalence!F81), "",Prevalence!F81)</f>
        <v/>
      </c>
      <c r="H41" s="214" t="str">
        <f>IF(ISBLANK(Prevalence!G81), "",Prevalence!G81)</f>
        <v/>
      </c>
      <c r="I41" s="214">
        <f t="shared" si="2"/>
        <v>0</v>
      </c>
      <c r="J41" s="214" t="str">
        <f t="shared" si="3"/>
        <v/>
      </c>
      <c r="K41" s="214" t="str">
        <f t="shared" si="6"/>
        <v/>
      </c>
      <c r="L41" s="214" t="str">
        <f t="shared" si="7"/>
        <v/>
      </c>
      <c r="M41" s="214">
        <f t="shared" si="4"/>
        <v>0</v>
      </c>
      <c r="N41" s="214" t="str">
        <f>IF(ISBLANK(Prevalence!H81), "",Prevalence!H81)</f>
        <v/>
      </c>
      <c r="O41" s="214" t="str">
        <f>IF(ISBLANK(Prevalence!I81), "",Prevalence!I81)</f>
        <v/>
      </c>
      <c r="P41" s="214" t="str">
        <f>IF(ISBLANK(Prevalence!J81), "",Prevalence!J81)</f>
        <v/>
      </c>
      <c r="Q41" s="214">
        <f t="shared" si="5"/>
        <v>0</v>
      </c>
      <c r="R41" s="214" t="str">
        <f>IF(ISBLANK(Prevalence!K81), "",Prevalence!K81)</f>
        <v/>
      </c>
      <c r="S41" s="214" t="str">
        <f>IF(ISBLANK(Prevalence!L81), "",Prevalence!L81)</f>
        <v/>
      </c>
      <c r="T41" s="214" t="str">
        <f>IF(ISBLANK(Prevalence!M81), "",Prevalence!M81)</f>
        <v/>
      </c>
      <c r="U41" s="214" t="str">
        <f>IF(ISBLANK(Prevalence!N81), "",Prevalence!N81)</f>
        <v/>
      </c>
      <c r="V41" s="214">
        <f>Prevalence!O81</f>
        <v>0</v>
      </c>
    </row>
    <row r="42" spans="2:22" x14ac:dyDescent="0.35">
      <c r="B42" s="214" t="str">
        <f>IF(ISBLANK(Prevalence!B82), "",Prevalence!B82)</f>
        <v/>
      </c>
      <c r="C42" s="214">
        <f>Prevalence!C82</f>
        <v>0</v>
      </c>
      <c r="D42" s="214">
        <f>IF(ISBLANK(Prevalence!D82), 0,Prevalence!D82)</f>
        <v>0</v>
      </c>
      <c r="E42" s="214">
        <f t="shared" si="1"/>
        <v>0</v>
      </c>
      <c r="F42" s="214" t="str">
        <f>IF(ISBLANK(Prevalence!E82), "",Prevalence!E82)</f>
        <v/>
      </c>
      <c r="G42" s="214" t="str">
        <f>IF(ISBLANK(Prevalence!F82), "",Prevalence!F82)</f>
        <v/>
      </c>
      <c r="H42" s="214" t="str">
        <f>IF(ISBLANK(Prevalence!G82), "",Prevalence!G82)</f>
        <v/>
      </c>
      <c r="I42" s="214">
        <f t="shared" si="2"/>
        <v>0</v>
      </c>
      <c r="J42" s="214" t="str">
        <f t="shared" si="3"/>
        <v/>
      </c>
      <c r="K42" s="214" t="str">
        <f t="shared" si="6"/>
        <v/>
      </c>
      <c r="L42" s="214" t="str">
        <f t="shared" si="7"/>
        <v/>
      </c>
      <c r="M42" s="214">
        <f t="shared" si="4"/>
        <v>0</v>
      </c>
      <c r="N42" s="214" t="str">
        <f>IF(ISBLANK(Prevalence!H82), "",Prevalence!H82)</f>
        <v/>
      </c>
      <c r="O42" s="214" t="str">
        <f>IF(ISBLANK(Prevalence!I82), "",Prevalence!I82)</f>
        <v/>
      </c>
      <c r="P42" s="214" t="str">
        <f>IF(ISBLANK(Prevalence!J82), "",Prevalence!J82)</f>
        <v/>
      </c>
      <c r="Q42" s="214">
        <f t="shared" si="5"/>
        <v>0</v>
      </c>
      <c r="R42" s="214" t="str">
        <f>IF(ISBLANK(Prevalence!K82), "",Prevalence!K82)</f>
        <v/>
      </c>
      <c r="S42" s="214" t="str">
        <f>IF(ISBLANK(Prevalence!L82), "",Prevalence!L82)</f>
        <v/>
      </c>
      <c r="T42" s="214" t="str">
        <f>IF(ISBLANK(Prevalence!M82), "",Prevalence!M82)</f>
        <v/>
      </c>
      <c r="U42" s="214" t="str">
        <f>IF(ISBLANK(Prevalence!N82), "",Prevalence!N82)</f>
        <v/>
      </c>
      <c r="V42" s="214">
        <f>Prevalence!O82</f>
        <v>0</v>
      </c>
    </row>
    <row r="43" spans="2:22" x14ac:dyDescent="0.35">
      <c r="B43" s="214" t="str">
        <f>IF(ISBLANK(Prevalence!B83), "",Prevalence!B83)</f>
        <v/>
      </c>
      <c r="C43" s="214">
        <f>Prevalence!C83</f>
        <v>0</v>
      </c>
      <c r="D43" s="214">
        <f>IF(ISBLANK(Prevalence!D83), 0,Prevalence!D83)</f>
        <v>0</v>
      </c>
      <c r="E43" s="214">
        <f t="shared" si="1"/>
        <v>0</v>
      </c>
      <c r="F43" s="214" t="str">
        <f>IF(ISBLANK(Prevalence!E83), "",Prevalence!E83)</f>
        <v/>
      </c>
      <c r="G43" s="214" t="str">
        <f>IF(ISBLANK(Prevalence!F83), "",Prevalence!F83)</f>
        <v/>
      </c>
      <c r="H43" s="214" t="str">
        <f>IF(ISBLANK(Prevalence!G83), "",Prevalence!G83)</f>
        <v/>
      </c>
      <c r="I43" s="214">
        <f t="shared" si="2"/>
        <v>0</v>
      </c>
      <c r="J43" s="214" t="str">
        <f t="shared" si="3"/>
        <v/>
      </c>
      <c r="K43" s="214" t="str">
        <f t="shared" si="6"/>
        <v/>
      </c>
      <c r="L43" s="214" t="str">
        <f t="shared" si="7"/>
        <v/>
      </c>
      <c r="M43" s="214">
        <f t="shared" si="4"/>
        <v>0</v>
      </c>
      <c r="N43" s="214" t="str">
        <f>IF(ISBLANK(Prevalence!H83), "",Prevalence!H83)</f>
        <v/>
      </c>
      <c r="O43" s="214" t="str">
        <f>IF(ISBLANK(Prevalence!I83), "",Prevalence!I83)</f>
        <v/>
      </c>
      <c r="P43" s="214" t="str">
        <f>IF(ISBLANK(Prevalence!J83), "",Prevalence!J83)</f>
        <v/>
      </c>
      <c r="Q43" s="214">
        <f t="shared" si="5"/>
        <v>0</v>
      </c>
      <c r="R43" s="214" t="str">
        <f>IF(ISBLANK(Prevalence!K83), "",Prevalence!K83)</f>
        <v/>
      </c>
      <c r="S43" s="214" t="str">
        <f>IF(ISBLANK(Prevalence!L83), "",Prevalence!L83)</f>
        <v/>
      </c>
      <c r="T43" s="214" t="str">
        <f>IF(ISBLANK(Prevalence!M83), "",Prevalence!M83)</f>
        <v/>
      </c>
      <c r="U43" s="214" t="str">
        <f>IF(ISBLANK(Prevalence!N83), "",Prevalence!N83)</f>
        <v/>
      </c>
      <c r="V43" s="214">
        <f>Prevalence!O83</f>
        <v>0</v>
      </c>
    </row>
    <row r="44" spans="2:22" x14ac:dyDescent="0.35">
      <c r="B44" s="214" t="str">
        <f>IF(ISBLANK(Prevalence!B84), "",Prevalence!B84)</f>
        <v/>
      </c>
      <c r="C44" s="214">
        <f>Prevalence!C84</f>
        <v>0</v>
      </c>
      <c r="D44" s="214">
        <f>IF(ISBLANK(Prevalence!D84), 0,Prevalence!D84)</f>
        <v>0</v>
      </c>
      <c r="E44" s="214">
        <f t="shared" si="1"/>
        <v>0</v>
      </c>
      <c r="F44" s="214" t="str">
        <f>IF(ISBLANK(Prevalence!E84), "",Prevalence!E84)</f>
        <v/>
      </c>
      <c r="G44" s="214" t="str">
        <f>IF(ISBLANK(Prevalence!F84), "",Prevalence!F84)</f>
        <v/>
      </c>
      <c r="H44" s="214" t="str">
        <f>IF(ISBLANK(Prevalence!G84), "",Prevalence!G84)</f>
        <v/>
      </c>
      <c r="I44" s="214">
        <f t="shared" si="2"/>
        <v>0</v>
      </c>
      <c r="J44" s="214" t="str">
        <f t="shared" si="3"/>
        <v/>
      </c>
      <c r="K44" s="214" t="str">
        <f t="shared" si="6"/>
        <v/>
      </c>
      <c r="L44" s="214" t="str">
        <f t="shared" si="7"/>
        <v/>
      </c>
      <c r="M44" s="214">
        <f t="shared" si="4"/>
        <v>0</v>
      </c>
      <c r="N44" s="214" t="str">
        <f>IF(ISBLANK(Prevalence!H84), "",Prevalence!H84)</f>
        <v/>
      </c>
      <c r="O44" s="214" t="str">
        <f>IF(ISBLANK(Prevalence!I84), "",Prevalence!I84)</f>
        <v/>
      </c>
      <c r="P44" s="214" t="str">
        <f>IF(ISBLANK(Prevalence!J84), "",Prevalence!J84)</f>
        <v/>
      </c>
      <c r="Q44" s="214">
        <f t="shared" si="5"/>
        <v>0</v>
      </c>
      <c r="R44" s="214" t="str">
        <f>IF(ISBLANK(Prevalence!K84), "",Prevalence!K84)</f>
        <v/>
      </c>
      <c r="S44" s="214" t="str">
        <f>IF(ISBLANK(Prevalence!L84), "",Prevalence!L84)</f>
        <v/>
      </c>
      <c r="T44" s="214" t="str">
        <f>IF(ISBLANK(Prevalence!M84), "",Prevalence!M84)</f>
        <v/>
      </c>
      <c r="U44" s="214" t="str">
        <f>IF(ISBLANK(Prevalence!N84), "",Prevalence!N84)</f>
        <v/>
      </c>
      <c r="V44" s="214">
        <f>Prevalence!O84</f>
        <v>0</v>
      </c>
    </row>
    <row r="45" spans="2:22" x14ac:dyDescent="0.35">
      <c r="B45" s="214" t="str">
        <f>IF(ISBLANK(Prevalence!B85), "",Prevalence!B85)</f>
        <v/>
      </c>
      <c r="C45" s="214">
        <f>Prevalence!C85</f>
        <v>0</v>
      </c>
      <c r="D45" s="214">
        <f>IF(ISBLANK(Prevalence!D85), 0,Prevalence!D85)</f>
        <v>0</v>
      </c>
      <c r="E45" s="214">
        <f t="shared" si="1"/>
        <v>0</v>
      </c>
      <c r="F45" s="214" t="str">
        <f>IF(ISBLANK(Prevalence!E85), "",Prevalence!E85)</f>
        <v/>
      </c>
      <c r="G45" s="214" t="str">
        <f>IF(ISBLANK(Prevalence!F85), "",Prevalence!F85)</f>
        <v/>
      </c>
      <c r="H45" s="214" t="str">
        <f>IF(ISBLANK(Prevalence!G85), "",Prevalence!G85)</f>
        <v/>
      </c>
      <c r="I45" s="214">
        <f t="shared" si="2"/>
        <v>0</v>
      </c>
      <c r="J45" s="214" t="str">
        <f t="shared" si="3"/>
        <v/>
      </c>
      <c r="K45" s="214" t="str">
        <f t="shared" si="6"/>
        <v/>
      </c>
      <c r="L45" s="214" t="str">
        <f t="shared" si="7"/>
        <v/>
      </c>
      <c r="M45" s="214">
        <f t="shared" si="4"/>
        <v>0</v>
      </c>
      <c r="N45" s="214" t="str">
        <f>IF(ISBLANK(Prevalence!H85), "",Prevalence!H85)</f>
        <v/>
      </c>
      <c r="O45" s="214" t="str">
        <f>IF(ISBLANK(Prevalence!I85), "",Prevalence!I85)</f>
        <v/>
      </c>
      <c r="P45" s="214" t="str">
        <f>IF(ISBLANK(Prevalence!J85), "",Prevalence!J85)</f>
        <v/>
      </c>
      <c r="Q45" s="214">
        <f t="shared" si="5"/>
        <v>0</v>
      </c>
      <c r="R45" s="214" t="str">
        <f>IF(ISBLANK(Prevalence!K85), "",Prevalence!K85)</f>
        <v/>
      </c>
      <c r="S45" s="214" t="str">
        <f>IF(ISBLANK(Prevalence!L85), "",Prevalence!L85)</f>
        <v/>
      </c>
      <c r="T45" s="214" t="str">
        <f>IF(ISBLANK(Prevalence!M85), "",Prevalence!M85)</f>
        <v/>
      </c>
      <c r="U45" s="214" t="str">
        <f>IF(ISBLANK(Prevalence!N85), "",Prevalence!N85)</f>
        <v/>
      </c>
      <c r="V45" s="214">
        <f>Prevalence!O85</f>
        <v>0</v>
      </c>
    </row>
    <row r="46" spans="2:22" x14ac:dyDescent="0.35">
      <c r="B46" s="214" t="str">
        <f>IF(ISBLANK(Prevalence!B86), "",Prevalence!B86)</f>
        <v/>
      </c>
      <c r="C46" s="214">
        <f>Prevalence!C86</f>
        <v>0</v>
      </c>
      <c r="D46" s="214">
        <f>IF(ISBLANK(Prevalence!D86), 0,Prevalence!D86)</f>
        <v>0</v>
      </c>
      <c r="E46" s="214">
        <f t="shared" si="1"/>
        <v>0</v>
      </c>
      <c r="F46" s="214" t="str">
        <f>IF(ISBLANK(Prevalence!E86), "",Prevalence!E86)</f>
        <v/>
      </c>
      <c r="G46" s="214" t="str">
        <f>IF(ISBLANK(Prevalence!F86), "",Prevalence!F86)</f>
        <v/>
      </c>
      <c r="H46" s="214" t="str">
        <f>IF(ISBLANK(Prevalence!G86), "",Prevalence!G86)</f>
        <v/>
      </c>
      <c r="I46" s="214">
        <f t="shared" si="2"/>
        <v>0</v>
      </c>
      <c r="J46" s="214" t="str">
        <f t="shared" si="3"/>
        <v/>
      </c>
      <c r="K46" s="214" t="str">
        <f t="shared" si="6"/>
        <v/>
      </c>
      <c r="L46" s="214" t="str">
        <f t="shared" si="7"/>
        <v/>
      </c>
      <c r="M46" s="214">
        <f t="shared" si="4"/>
        <v>0</v>
      </c>
      <c r="N46" s="214" t="str">
        <f>IF(ISBLANK(Prevalence!H86), "",Prevalence!H86)</f>
        <v/>
      </c>
      <c r="O46" s="214" t="str">
        <f>IF(ISBLANK(Prevalence!I86), "",Prevalence!I86)</f>
        <v/>
      </c>
      <c r="P46" s="214" t="str">
        <f>IF(ISBLANK(Prevalence!J86), "",Prevalence!J86)</f>
        <v/>
      </c>
      <c r="Q46" s="214">
        <f t="shared" si="5"/>
        <v>0</v>
      </c>
      <c r="R46" s="214" t="str">
        <f>IF(ISBLANK(Prevalence!K86), "",Prevalence!K86)</f>
        <v/>
      </c>
      <c r="S46" s="214" t="str">
        <f>IF(ISBLANK(Prevalence!L86), "",Prevalence!L86)</f>
        <v/>
      </c>
      <c r="T46" s="214" t="str">
        <f>IF(ISBLANK(Prevalence!M86), "",Prevalence!M86)</f>
        <v/>
      </c>
      <c r="U46" s="214" t="str">
        <f>IF(ISBLANK(Prevalence!N86), "",Prevalence!N86)</f>
        <v/>
      </c>
      <c r="V46" s="214">
        <f>Prevalence!O86</f>
        <v>0</v>
      </c>
    </row>
    <row r="47" spans="2:22" x14ac:dyDescent="0.35">
      <c r="B47" s="214" t="str">
        <f>IF(ISBLANK(Prevalence!B87), "",Prevalence!B87)</f>
        <v/>
      </c>
      <c r="C47" s="214">
        <f>Prevalence!C87</f>
        <v>0</v>
      </c>
      <c r="D47" s="214">
        <f>IF(ISBLANK(Prevalence!D87), 0,Prevalence!D87)</f>
        <v>0</v>
      </c>
      <c r="E47" s="214">
        <f t="shared" si="1"/>
        <v>0</v>
      </c>
      <c r="F47" s="214" t="str">
        <f>IF(ISBLANK(Prevalence!E87), "",Prevalence!E87)</f>
        <v/>
      </c>
      <c r="G47" s="214" t="str">
        <f>IF(ISBLANK(Prevalence!F87), "",Prevalence!F87)</f>
        <v/>
      </c>
      <c r="H47" s="214" t="str">
        <f>IF(ISBLANK(Prevalence!G87), "",Prevalence!G87)</f>
        <v/>
      </c>
      <c r="I47" s="214">
        <f t="shared" si="2"/>
        <v>0</v>
      </c>
      <c r="J47" s="214" t="str">
        <f t="shared" si="3"/>
        <v/>
      </c>
      <c r="K47" s="214" t="str">
        <f t="shared" si="6"/>
        <v/>
      </c>
      <c r="L47" s="214" t="str">
        <f t="shared" si="7"/>
        <v/>
      </c>
      <c r="M47" s="214">
        <f t="shared" si="4"/>
        <v>0</v>
      </c>
      <c r="N47" s="214" t="str">
        <f>IF(ISBLANK(Prevalence!H87), "",Prevalence!H87)</f>
        <v/>
      </c>
      <c r="O47" s="214" t="str">
        <f>IF(ISBLANK(Prevalence!I87), "",Prevalence!I87)</f>
        <v/>
      </c>
      <c r="P47" s="214" t="str">
        <f>IF(ISBLANK(Prevalence!J87), "",Prevalence!J87)</f>
        <v/>
      </c>
      <c r="Q47" s="214">
        <f t="shared" si="5"/>
        <v>0</v>
      </c>
      <c r="R47" s="214" t="str">
        <f>IF(ISBLANK(Prevalence!K87), "",Prevalence!K87)</f>
        <v/>
      </c>
      <c r="S47" s="214" t="str">
        <f>IF(ISBLANK(Prevalence!L87), "",Prevalence!L87)</f>
        <v/>
      </c>
      <c r="T47" s="214" t="str">
        <f>IF(ISBLANK(Prevalence!M87), "",Prevalence!M87)</f>
        <v/>
      </c>
      <c r="U47" s="214" t="str">
        <f>IF(ISBLANK(Prevalence!N87), "",Prevalence!N87)</f>
        <v/>
      </c>
      <c r="V47" s="214">
        <f>Prevalence!O87</f>
        <v>0</v>
      </c>
    </row>
    <row r="48" spans="2:22" x14ac:dyDescent="0.35">
      <c r="B48" s="214" t="str">
        <f>IF(ISBLANK(Prevalence!B88), "",Prevalence!B88)</f>
        <v/>
      </c>
      <c r="C48" s="214">
        <f>Prevalence!C88</f>
        <v>0</v>
      </c>
      <c r="D48" s="214">
        <f>IF(ISBLANK(Prevalence!D88), 0,Prevalence!D88)</f>
        <v>0</v>
      </c>
      <c r="E48" s="214">
        <f t="shared" si="1"/>
        <v>0</v>
      </c>
      <c r="F48" s="214" t="str">
        <f>IF(ISBLANK(Prevalence!E88), "",Prevalence!E88)</f>
        <v/>
      </c>
      <c r="G48" s="214" t="str">
        <f>IF(ISBLANK(Prevalence!F88), "",Prevalence!F88)</f>
        <v/>
      </c>
      <c r="H48" s="214" t="str">
        <f>IF(ISBLANK(Prevalence!G88), "",Prevalence!G88)</f>
        <v/>
      </c>
      <c r="I48" s="214">
        <f t="shared" si="2"/>
        <v>0</v>
      </c>
      <c r="J48" s="214" t="str">
        <f t="shared" si="3"/>
        <v/>
      </c>
      <c r="K48" s="214" t="str">
        <f t="shared" si="6"/>
        <v/>
      </c>
      <c r="L48" s="214" t="str">
        <f t="shared" si="7"/>
        <v/>
      </c>
      <c r="M48" s="214">
        <f t="shared" si="4"/>
        <v>0</v>
      </c>
      <c r="N48" s="214" t="str">
        <f>IF(ISBLANK(Prevalence!H88), "",Prevalence!H88)</f>
        <v/>
      </c>
      <c r="O48" s="214" t="str">
        <f>IF(ISBLANK(Prevalence!I88), "",Prevalence!I88)</f>
        <v/>
      </c>
      <c r="P48" s="214" t="str">
        <f>IF(ISBLANK(Prevalence!J88), "",Prevalence!J88)</f>
        <v/>
      </c>
      <c r="Q48" s="214">
        <f t="shared" si="5"/>
        <v>0</v>
      </c>
      <c r="R48" s="214" t="str">
        <f>IF(ISBLANK(Prevalence!K88), "",Prevalence!K88)</f>
        <v/>
      </c>
      <c r="S48" s="214" t="str">
        <f>IF(ISBLANK(Prevalence!L88), "",Prevalence!L88)</f>
        <v/>
      </c>
      <c r="T48" s="214" t="str">
        <f>IF(ISBLANK(Prevalence!M88), "",Prevalence!M88)</f>
        <v/>
      </c>
      <c r="U48" s="214" t="str">
        <f>IF(ISBLANK(Prevalence!N88), "",Prevalence!N88)</f>
        <v/>
      </c>
      <c r="V48" s="214">
        <f>Prevalence!O88</f>
        <v>0</v>
      </c>
    </row>
    <row r="49" spans="2:22" x14ac:dyDescent="0.35">
      <c r="B49" s="214" t="str">
        <f>IF(ISBLANK(Prevalence!B89), "",Prevalence!B89)</f>
        <v/>
      </c>
      <c r="C49" s="214">
        <f>Prevalence!C89</f>
        <v>0</v>
      </c>
      <c r="D49" s="214">
        <f>IF(ISBLANK(Prevalence!D89), 0,Prevalence!D89)</f>
        <v>0</v>
      </c>
      <c r="E49" s="214">
        <f t="shared" si="1"/>
        <v>0</v>
      </c>
      <c r="F49" s="214" t="str">
        <f>IF(ISBLANK(Prevalence!E89), "",Prevalence!E89)</f>
        <v/>
      </c>
      <c r="G49" s="214" t="str">
        <f>IF(ISBLANK(Prevalence!F89), "",Prevalence!F89)</f>
        <v/>
      </c>
      <c r="H49" s="214" t="str">
        <f>IF(ISBLANK(Prevalence!G89), "",Prevalence!G89)</f>
        <v/>
      </c>
      <c r="I49" s="214">
        <f t="shared" si="2"/>
        <v>0</v>
      </c>
      <c r="J49" s="214" t="str">
        <f t="shared" si="3"/>
        <v/>
      </c>
      <c r="K49" s="214" t="str">
        <f t="shared" si="6"/>
        <v/>
      </c>
      <c r="L49" s="214" t="str">
        <f t="shared" si="7"/>
        <v/>
      </c>
      <c r="M49" s="214">
        <f t="shared" si="4"/>
        <v>0</v>
      </c>
      <c r="N49" s="214" t="str">
        <f>IF(ISBLANK(Prevalence!H89), "",Prevalence!H89)</f>
        <v/>
      </c>
      <c r="O49" s="214" t="str">
        <f>IF(ISBLANK(Prevalence!I89), "",Prevalence!I89)</f>
        <v/>
      </c>
      <c r="P49" s="214" t="str">
        <f>IF(ISBLANK(Prevalence!J89), "",Prevalence!J89)</f>
        <v/>
      </c>
      <c r="Q49" s="214">
        <f t="shared" si="5"/>
        <v>0</v>
      </c>
      <c r="R49" s="214" t="str">
        <f>IF(ISBLANK(Prevalence!K89), "",Prevalence!K89)</f>
        <v/>
      </c>
      <c r="S49" s="214" t="str">
        <f>IF(ISBLANK(Prevalence!L89), "",Prevalence!L89)</f>
        <v/>
      </c>
      <c r="T49" s="214" t="str">
        <f>IF(ISBLANK(Prevalence!M89), "",Prevalence!M89)</f>
        <v/>
      </c>
      <c r="U49" s="214" t="str">
        <f>IF(ISBLANK(Prevalence!N89), "",Prevalence!N89)</f>
        <v/>
      </c>
      <c r="V49" s="214">
        <f>Prevalence!O89</f>
        <v>0</v>
      </c>
    </row>
    <row r="50" spans="2:22" x14ac:dyDescent="0.35">
      <c r="B50" s="214" t="str">
        <f>IF(ISBLANK(Prevalence!B90), "",Prevalence!B90)</f>
        <v/>
      </c>
      <c r="C50" s="214">
        <f>Prevalence!C90</f>
        <v>0</v>
      </c>
      <c r="D50" s="214">
        <f>IF(ISBLANK(Prevalence!D90), 0,Prevalence!D90)</f>
        <v>0</v>
      </c>
      <c r="E50" s="214">
        <f t="shared" si="1"/>
        <v>0</v>
      </c>
      <c r="F50" s="214" t="str">
        <f>IF(ISBLANK(Prevalence!E90), "",Prevalence!E90)</f>
        <v/>
      </c>
      <c r="G50" s="214" t="str">
        <f>IF(ISBLANK(Prevalence!F90), "",Prevalence!F90)</f>
        <v/>
      </c>
      <c r="H50" s="214" t="str">
        <f>IF(ISBLANK(Prevalence!G90), "",Prevalence!G90)</f>
        <v/>
      </c>
      <c r="I50" s="214">
        <f t="shared" si="2"/>
        <v>0</v>
      </c>
      <c r="J50" s="214" t="str">
        <f t="shared" si="3"/>
        <v/>
      </c>
      <c r="K50" s="214" t="str">
        <f t="shared" si="6"/>
        <v/>
      </c>
      <c r="L50" s="214" t="str">
        <f t="shared" si="7"/>
        <v/>
      </c>
      <c r="M50" s="214">
        <f t="shared" si="4"/>
        <v>0</v>
      </c>
      <c r="N50" s="214" t="str">
        <f>IF(ISBLANK(Prevalence!H90), "",Prevalence!H90)</f>
        <v/>
      </c>
      <c r="O50" s="214" t="str">
        <f>IF(ISBLANK(Prevalence!I90), "",Prevalence!I90)</f>
        <v/>
      </c>
      <c r="P50" s="214" t="str">
        <f>IF(ISBLANK(Prevalence!J90), "",Prevalence!J90)</f>
        <v/>
      </c>
      <c r="Q50" s="214">
        <f t="shared" si="5"/>
        <v>0</v>
      </c>
      <c r="R50" s="214" t="str">
        <f>IF(ISBLANK(Prevalence!K90), "",Prevalence!K90)</f>
        <v/>
      </c>
      <c r="S50" s="214" t="str">
        <f>IF(ISBLANK(Prevalence!L90), "",Prevalence!L90)</f>
        <v/>
      </c>
      <c r="T50" s="214" t="str">
        <f>IF(ISBLANK(Prevalence!M90), "",Prevalence!M90)</f>
        <v/>
      </c>
      <c r="U50" s="214" t="str">
        <f>IF(ISBLANK(Prevalence!N90), "",Prevalence!N90)</f>
        <v/>
      </c>
      <c r="V50" s="214">
        <f>Prevalence!O90</f>
        <v>0</v>
      </c>
    </row>
    <row r="51" spans="2:22" x14ac:dyDescent="0.35">
      <c r="B51" s="214" t="str">
        <f>IF(ISBLANK(Prevalence!B91), "",Prevalence!B91)</f>
        <v/>
      </c>
      <c r="C51" s="214">
        <f>Prevalence!C91</f>
        <v>0</v>
      </c>
      <c r="D51" s="214">
        <f>IF(ISBLANK(Prevalence!D91), 0,Prevalence!D91)</f>
        <v>0</v>
      </c>
      <c r="E51" s="214">
        <f t="shared" si="1"/>
        <v>0</v>
      </c>
      <c r="F51" s="214" t="str">
        <f>IF(ISBLANK(Prevalence!E91), "",Prevalence!E91)</f>
        <v/>
      </c>
      <c r="G51" s="214" t="str">
        <f>IF(ISBLANK(Prevalence!F91), "",Prevalence!F91)</f>
        <v/>
      </c>
      <c r="H51" s="214" t="str">
        <f>IF(ISBLANK(Prevalence!G91), "",Prevalence!G91)</f>
        <v/>
      </c>
      <c r="I51" s="214">
        <f t="shared" si="2"/>
        <v>0</v>
      </c>
      <c r="J51" s="214" t="str">
        <f t="shared" si="3"/>
        <v/>
      </c>
      <c r="K51" s="214" t="str">
        <f t="shared" si="6"/>
        <v/>
      </c>
      <c r="L51" s="214" t="str">
        <f t="shared" si="7"/>
        <v/>
      </c>
      <c r="M51" s="214">
        <f t="shared" si="4"/>
        <v>0</v>
      </c>
      <c r="N51" s="214" t="str">
        <f>IF(ISBLANK(Prevalence!H91), "",Prevalence!H91)</f>
        <v/>
      </c>
      <c r="O51" s="214" t="str">
        <f>IF(ISBLANK(Prevalence!I91), "",Prevalence!I91)</f>
        <v/>
      </c>
      <c r="P51" s="214" t="str">
        <f>IF(ISBLANK(Prevalence!J91), "",Prevalence!J91)</f>
        <v/>
      </c>
      <c r="Q51" s="214">
        <f t="shared" si="5"/>
        <v>0</v>
      </c>
      <c r="R51" s="214" t="str">
        <f>IF(ISBLANK(Prevalence!K91), "",Prevalence!K91)</f>
        <v/>
      </c>
      <c r="S51" s="214" t="str">
        <f>IF(ISBLANK(Prevalence!L91), "",Prevalence!L91)</f>
        <v/>
      </c>
      <c r="T51" s="214" t="str">
        <f>IF(ISBLANK(Prevalence!M91), "",Prevalence!M91)</f>
        <v/>
      </c>
      <c r="U51" s="214" t="str">
        <f>IF(ISBLANK(Prevalence!N91), "",Prevalence!N91)</f>
        <v/>
      </c>
      <c r="V51" s="214">
        <f>Prevalence!O91</f>
        <v>0</v>
      </c>
    </row>
    <row r="52" spans="2:22" x14ac:dyDescent="0.35">
      <c r="B52" s="214" t="str">
        <f>IF(ISBLANK(Prevalence!B92), "",Prevalence!B92)</f>
        <v/>
      </c>
      <c r="C52" s="214">
        <f>Prevalence!C92</f>
        <v>0</v>
      </c>
      <c r="D52" s="214">
        <f>IF(ISBLANK(Prevalence!D92), 0,Prevalence!D92)</f>
        <v>0</v>
      </c>
      <c r="E52" s="214">
        <f t="shared" si="1"/>
        <v>0</v>
      </c>
      <c r="F52" s="214" t="str">
        <f>IF(ISBLANK(Prevalence!E92), "",Prevalence!E92)</f>
        <v/>
      </c>
      <c r="G52" s="214" t="str">
        <f>IF(ISBLANK(Prevalence!F92), "",Prevalence!F92)</f>
        <v/>
      </c>
      <c r="H52" s="214" t="str">
        <f>IF(ISBLANK(Prevalence!G92), "",Prevalence!G92)</f>
        <v/>
      </c>
      <c r="I52" s="214">
        <f t="shared" si="2"/>
        <v>0</v>
      </c>
      <c r="J52" s="214" t="str">
        <f t="shared" si="3"/>
        <v/>
      </c>
      <c r="K52" s="214" t="str">
        <f t="shared" si="6"/>
        <v/>
      </c>
      <c r="L52" s="214" t="str">
        <f t="shared" si="7"/>
        <v/>
      </c>
      <c r="M52" s="214">
        <f t="shared" si="4"/>
        <v>0</v>
      </c>
      <c r="N52" s="214" t="str">
        <f>IF(ISBLANK(Prevalence!H92), "",Prevalence!H92)</f>
        <v/>
      </c>
      <c r="O52" s="214" t="str">
        <f>IF(ISBLANK(Prevalence!I92), "",Prevalence!I92)</f>
        <v/>
      </c>
      <c r="P52" s="214" t="str">
        <f>IF(ISBLANK(Prevalence!J92), "",Prevalence!J92)</f>
        <v/>
      </c>
      <c r="Q52" s="214">
        <f t="shared" si="5"/>
        <v>0</v>
      </c>
      <c r="R52" s="214" t="str">
        <f>IF(ISBLANK(Prevalence!K92), "",Prevalence!K92)</f>
        <v/>
      </c>
      <c r="S52" s="214" t="str">
        <f>IF(ISBLANK(Prevalence!L92), "",Prevalence!L92)</f>
        <v/>
      </c>
      <c r="T52" s="214" t="str">
        <f>IF(ISBLANK(Prevalence!M92), "",Prevalence!M92)</f>
        <v/>
      </c>
      <c r="U52" s="214" t="str">
        <f>IF(ISBLANK(Prevalence!N92), "",Prevalence!N92)</f>
        <v/>
      </c>
      <c r="V52" s="214">
        <f>Prevalence!O92</f>
        <v>0</v>
      </c>
    </row>
    <row r="53" spans="2:22" x14ac:dyDescent="0.35">
      <c r="B53" s="214" t="str">
        <f>IF(ISBLANK(Prevalence!B93), "",Prevalence!B93)</f>
        <v/>
      </c>
      <c r="C53" s="214">
        <f>Prevalence!C93</f>
        <v>0</v>
      </c>
      <c r="D53" s="214">
        <f>IF(ISBLANK(Prevalence!D93), 0,Prevalence!D93)</f>
        <v>0</v>
      </c>
      <c r="E53" s="214">
        <f t="shared" si="1"/>
        <v>0</v>
      </c>
      <c r="F53" s="214" t="str">
        <f>IF(ISBLANK(Prevalence!E93), "",Prevalence!E93)</f>
        <v/>
      </c>
      <c r="G53" s="214" t="str">
        <f>IF(ISBLANK(Prevalence!F93), "",Prevalence!F93)</f>
        <v/>
      </c>
      <c r="H53" s="214" t="str">
        <f>IF(ISBLANK(Prevalence!G93), "",Prevalence!G93)</f>
        <v/>
      </c>
      <c r="I53" s="214">
        <f t="shared" si="2"/>
        <v>0</v>
      </c>
      <c r="J53" s="214" t="str">
        <f t="shared" si="3"/>
        <v/>
      </c>
      <c r="K53" s="214" t="str">
        <f t="shared" si="6"/>
        <v/>
      </c>
      <c r="L53" s="214" t="str">
        <f t="shared" si="7"/>
        <v/>
      </c>
      <c r="M53" s="214">
        <f t="shared" si="4"/>
        <v>0</v>
      </c>
      <c r="N53" s="214" t="str">
        <f>IF(ISBLANK(Prevalence!H93), "",Prevalence!H93)</f>
        <v/>
      </c>
      <c r="O53" s="214" t="str">
        <f>IF(ISBLANK(Prevalence!I93), "",Prevalence!I93)</f>
        <v/>
      </c>
      <c r="P53" s="214" t="str">
        <f>IF(ISBLANK(Prevalence!J93), "",Prevalence!J93)</f>
        <v/>
      </c>
      <c r="Q53" s="214">
        <f t="shared" si="5"/>
        <v>0</v>
      </c>
      <c r="R53" s="214" t="str">
        <f>IF(ISBLANK(Prevalence!K93), "",Prevalence!K93)</f>
        <v/>
      </c>
      <c r="S53" s="214" t="str">
        <f>IF(ISBLANK(Prevalence!L93), "",Prevalence!L93)</f>
        <v/>
      </c>
      <c r="T53" s="214" t="str">
        <f>IF(ISBLANK(Prevalence!M93), "",Prevalence!M93)</f>
        <v/>
      </c>
      <c r="U53" s="214" t="str">
        <f>IF(ISBLANK(Prevalence!N93), "",Prevalence!N93)</f>
        <v/>
      </c>
      <c r="V53" s="214">
        <f>Prevalence!O93</f>
        <v>0</v>
      </c>
    </row>
    <row r="54" spans="2:22" x14ac:dyDescent="0.35">
      <c r="B54" s="214" t="str">
        <f>IF(ISBLANK(Prevalence!B94), "",Prevalence!B94)</f>
        <v/>
      </c>
      <c r="C54" s="214">
        <f>Prevalence!C94</f>
        <v>0</v>
      </c>
      <c r="D54" s="214">
        <f>IF(ISBLANK(Prevalence!D94), 0,Prevalence!D94)</f>
        <v>0</v>
      </c>
      <c r="E54" s="214">
        <f t="shared" si="1"/>
        <v>0</v>
      </c>
      <c r="F54" s="214" t="str">
        <f>IF(ISBLANK(Prevalence!E94), "",Prevalence!E94)</f>
        <v/>
      </c>
      <c r="G54" s="214" t="str">
        <f>IF(ISBLANK(Prevalence!F94), "",Prevalence!F94)</f>
        <v/>
      </c>
      <c r="H54" s="214" t="str">
        <f>IF(ISBLANK(Prevalence!G94), "",Prevalence!G94)</f>
        <v/>
      </c>
      <c r="I54" s="214">
        <f t="shared" si="2"/>
        <v>0</v>
      </c>
      <c r="J54" s="214" t="str">
        <f t="shared" si="3"/>
        <v/>
      </c>
      <c r="K54" s="214" t="str">
        <f t="shared" si="6"/>
        <v/>
      </c>
      <c r="L54" s="214" t="str">
        <f t="shared" si="7"/>
        <v/>
      </c>
      <c r="M54" s="214">
        <f t="shared" si="4"/>
        <v>0</v>
      </c>
      <c r="N54" s="214" t="str">
        <f>IF(ISBLANK(Prevalence!H94), "",Prevalence!H94)</f>
        <v/>
      </c>
      <c r="O54" s="214" t="str">
        <f>IF(ISBLANK(Prevalence!I94), "",Prevalence!I94)</f>
        <v/>
      </c>
      <c r="P54" s="214" t="str">
        <f>IF(ISBLANK(Prevalence!J94), "",Prevalence!J94)</f>
        <v/>
      </c>
      <c r="Q54" s="214">
        <f t="shared" si="5"/>
        <v>0</v>
      </c>
      <c r="R54" s="214" t="str">
        <f>IF(ISBLANK(Prevalence!K94), "",Prevalence!K94)</f>
        <v/>
      </c>
      <c r="S54" s="214" t="str">
        <f>IF(ISBLANK(Prevalence!L94), "",Prevalence!L94)</f>
        <v/>
      </c>
      <c r="T54" s="214" t="str">
        <f>IF(ISBLANK(Prevalence!M94), "",Prevalence!M94)</f>
        <v/>
      </c>
      <c r="U54" s="214" t="str">
        <f>IF(ISBLANK(Prevalence!N94), "",Prevalence!N94)</f>
        <v/>
      </c>
      <c r="V54" s="214">
        <f>Prevalence!O94</f>
        <v>0</v>
      </c>
    </row>
    <row r="55" spans="2:22" x14ac:dyDescent="0.35">
      <c r="B55" s="214" t="str">
        <f>IF(ISBLANK(Prevalence!B95), "",Prevalence!B95)</f>
        <v/>
      </c>
      <c r="C55" s="214">
        <f>Prevalence!C95</f>
        <v>0</v>
      </c>
      <c r="D55" s="214">
        <f>IF(ISBLANK(Prevalence!D95), 0,Prevalence!D95)</f>
        <v>0</v>
      </c>
      <c r="E55" s="214">
        <f t="shared" si="1"/>
        <v>0</v>
      </c>
      <c r="F55" s="214" t="str">
        <f>IF(ISBLANK(Prevalence!E95), "",Prevalence!E95)</f>
        <v/>
      </c>
      <c r="G55" s="214" t="str">
        <f>IF(ISBLANK(Prevalence!F95), "",Prevalence!F95)</f>
        <v/>
      </c>
      <c r="H55" s="214" t="str">
        <f>IF(ISBLANK(Prevalence!G95), "",Prevalence!G95)</f>
        <v/>
      </c>
      <c r="I55" s="214">
        <f t="shared" si="2"/>
        <v>0</v>
      </c>
      <c r="J55" s="214" t="str">
        <f t="shared" si="3"/>
        <v/>
      </c>
      <c r="K55" s="214" t="str">
        <f t="shared" si="6"/>
        <v/>
      </c>
      <c r="L55" s="214" t="str">
        <f t="shared" si="7"/>
        <v/>
      </c>
      <c r="M55" s="214">
        <f t="shared" si="4"/>
        <v>0</v>
      </c>
      <c r="N55" s="214" t="str">
        <f>IF(ISBLANK(Prevalence!H95), "",Prevalence!H95)</f>
        <v/>
      </c>
      <c r="O55" s="214" t="str">
        <f>IF(ISBLANK(Prevalence!I95), "",Prevalence!I95)</f>
        <v/>
      </c>
      <c r="P55" s="214" t="str">
        <f>IF(ISBLANK(Prevalence!J95), "",Prevalence!J95)</f>
        <v/>
      </c>
      <c r="Q55" s="214">
        <f t="shared" si="5"/>
        <v>0</v>
      </c>
      <c r="R55" s="214" t="str">
        <f>IF(ISBLANK(Prevalence!K95), "",Prevalence!K95)</f>
        <v/>
      </c>
      <c r="S55" s="214" t="str">
        <f>IF(ISBLANK(Prevalence!L95), "",Prevalence!L95)</f>
        <v/>
      </c>
      <c r="T55" s="214" t="str">
        <f>IF(ISBLANK(Prevalence!M95), "",Prevalence!M95)</f>
        <v/>
      </c>
      <c r="U55" s="214" t="str">
        <f>IF(ISBLANK(Prevalence!N95), "",Prevalence!N95)</f>
        <v/>
      </c>
      <c r="V55" s="214">
        <f>Prevalence!O95</f>
        <v>0</v>
      </c>
    </row>
    <row r="56" spans="2:22" x14ac:dyDescent="0.35">
      <c r="B56" s="214" t="str">
        <f>IF(ISBLANK(Prevalence!B96), "",Prevalence!B96)</f>
        <v/>
      </c>
      <c r="C56" s="214">
        <f>Prevalence!C96</f>
        <v>0</v>
      </c>
      <c r="D56" s="214">
        <f>IF(ISBLANK(Prevalence!D96), 0,Prevalence!D96)</f>
        <v>0</v>
      </c>
      <c r="E56" s="214">
        <f t="shared" si="1"/>
        <v>0</v>
      </c>
      <c r="F56" s="214" t="str">
        <f>IF(ISBLANK(Prevalence!E96), "",Prevalence!E96)</f>
        <v/>
      </c>
      <c r="G56" s="214" t="str">
        <f>IF(ISBLANK(Prevalence!F96), "",Prevalence!F96)</f>
        <v/>
      </c>
      <c r="H56" s="214" t="str">
        <f>IF(ISBLANK(Prevalence!G96), "",Prevalence!G96)</f>
        <v/>
      </c>
      <c r="I56" s="214">
        <f t="shared" si="2"/>
        <v>0</v>
      </c>
      <c r="J56" s="214" t="str">
        <f t="shared" si="3"/>
        <v/>
      </c>
      <c r="K56" s="214" t="str">
        <f t="shared" si="6"/>
        <v/>
      </c>
      <c r="L56" s="214" t="str">
        <f t="shared" si="7"/>
        <v/>
      </c>
      <c r="M56" s="214">
        <f t="shared" si="4"/>
        <v>0</v>
      </c>
      <c r="N56" s="214" t="str">
        <f>IF(ISBLANK(Prevalence!H96), "",Prevalence!H96)</f>
        <v/>
      </c>
      <c r="O56" s="214" t="str">
        <f>IF(ISBLANK(Prevalence!I96), "",Prevalence!I96)</f>
        <v/>
      </c>
      <c r="P56" s="214" t="str">
        <f>IF(ISBLANK(Prevalence!J96), "",Prevalence!J96)</f>
        <v/>
      </c>
      <c r="Q56" s="214">
        <f t="shared" si="5"/>
        <v>0</v>
      </c>
      <c r="R56" s="214" t="str">
        <f>IF(ISBLANK(Prevalence!K96), "",Prevalence!K96)</f>
        <v/>
      </c>
      <c r="S56" s="214" t="str">
        <f>IF(ISBLANK(Prevalence!L96), "",Prevalence!L96)</f>
        <v/>
      </c>
      <c r="T56" s="214" t="str">
        <f>IF(ISBLANK(Prevalence!M96), "",Prevalence!M96)</f>
        <v/>
      </c>
      <c r="U56" s="214" t="str">
        <f>IF(ISBLANK(Prevalence!N96), "",Prevalence!N96)</f>
        <v/>
      </c>
      <c r="V56" s="214">
        <f>Prevalence!O96</f>
        <v>0</v>
      </c>
    </row>
    <row r="57" spans="2:22" x14ac:dyDescent="0.35">
      <c r="B57" s="214" t="str">
        <f>IF(ISBLANK(Prevalence!B97), "",Prevalence!B97)</f>
        <v/>
      </c>
      <c r="C57" s="214">
        <f>Prevalence!C97</f>
        <v>0</v>
      </c>
      <c r="D57" s="214">
        <f>IF(ISBLANK(Prevalence!D97), 0,Prevalence!D97)</f>
        <v>0</v>
      </c>
      <c r="E57" s="214">
        <f t="shared" si="1"/>
        <v>0</v>
      </c>
      <c r="F57" s="214" t="str">
        <f>IF(ISBLANK(Prevalence!E97), "",Prevalence!E97)</f>
        <v/>
      </c>
      <c r="G57" s="214" t="str">
        <f>IF(ISBLANK(Prevalence!F97), "",Prevalence!F97)</f>
        <v/>
      </c>
      <c r="H57" s="214" t="str">
        <f>IF(ISBLANK(Prevalence!G97), "",Prevalence!G97)</f>
        <v/>
      </c>
      <c r="I57" s="214">
        <f t="shared" si="2"/>
        <v>0</v>
      </c>
      <c r="J57" s="214" t="str">
        <f t="shared" si="3"/>
        <v/>
      </c>
      <c r="K57" s="214" t="str">
        <f t="shared" si="6"/>
        <v/>
      </c>
      <c r="L57" s="214" t="str">
        <f t="shared" si="7"/>
        <v/>
      </c>
      <c r="M57" s="214">
        <f t="shared" si="4"/>
        <v>0</v>
      </c>
      <c r="N57" s="214" t="str">
        <f>IF(ISBLANK(Prevalence!H97), "",Prevalence!H97)</f>
        <v/>
      </c>
      <c r="O57" s="214" t="str">
        <f>IF(ISBLANK(Prevalence!I97), "",Prevalence!I97)</f>
        <v/>
      </c>
      <c r="P57" s="214" t="str">
        <f>IF(ISBLANK(Prevalence!J97), "",Prevalence!J97)</f>
        <v/>
      </c>
      <c r="Q57" s="214">
        <f t="shared" si="5"/>
        <v>0</v>
      </c>
      <c r="R57" s="214" t="str">
        <f>IF(ISBLANK(Prevalence!K97), "",Prevalence!K97)</f>
        <v/>
      </c>
      <c r="S57" s="214" t="str">
        <f>IF(ISBLANK(Prevalence!L97), "",Prevalence!L97)</f>
        <v/>
      </c>
      <c r="T57" s="214" t="str">
        <f>IF(ISBLANK(Prevalence!M97), "",Prevalence!M97)</f>
        <v/>
      </c>
      <c r="U57" s="214" t="str">
        <f>IF(ISBLANK(Prevalence!N97), "",Prevalence!N97)</f>
        <v/>
      </c>
      <c r="V57" s="214">
        <f>Prevalence!O97</f>
        <v>0</v>
      </c>
    </row>
    <row r="58" spans="2:22" x14ac:dyDescent="0.35">
      <c r="B58" s="214" t="str">
        <f>IF(ISBLANK(Prevalence!B98), "",Prevalence!B98)</f>
        <v/>
      </c>
      <c r="C58" s="214">
        <f>Prevalence!C98</f>
        <v>0</v>
      </c>
      <c r="D58" s="214">
        <f>IF(ISBLANK(Prevalence!D98), 0,Prevalence!D98)</f>
        <v>0</v>
      </c>
      <c r="E58" s="214">
        <f t="shared" si="1"/>
        <v>0</v>
      </c>
      <c r="F58" s="214" t="str">
        <f>IF(ISBLANK(Prevalence!E98), "",Prevalence!E98)</f>
        <v/>
      </c>
      <c r="G58" s="214" t="str">
        <f>IF(ISBLANK(Prevalence!F98), "",Prevalence!F98)</f>
        <v/>
      </c>
      <c r="H58" s="214" t="str">
        <f>IF(ISBLANK(Prevalence!G98), "",Prevalence!G98)</f>
        <v/>
      </c>
      <c r="I58" s="214">
        <f t="shared" si="2"/>
        <v>0</v>
      </c>
      <c r="J58" s="214" t="str">
        <f t="shared" si="3"/>
        <v/>
      </c>
      <c r="K58" s="214" t="str">
        <f t="shared" si="6"/>
        <v/>
      </c>
      <c r="L58" s="214" t="str">
        <f t="shared" si="7"/>
        <v/>
      </c>
      <c r="M58" s="214">
        <f t="shared" si="4"/>
        <v>0</v>
      </c>
      <c r="N58" s="214" t="str">
        <f>IF(ISBLANK(Prevalence!H98), "",Prevalence!H98)</f>
        <v/>
      </c>
      <c r="O58" s="214" t="str">
        <f>IF(ISBLANK(Prevalence!I98), "",Prevalence!I98)</f>
        <v/>
      </c>
      <c r="P58" s="214" t="str">
        <f>IF(ISBLANK(Prevalence!J98), "",Prevalence!J98)</f>
        <v/>
      </c>
      <c r="Q58" s="214">
        <f t="shared" si="5"/>
        <v>0</v>
      </c>
      <c r="R58" s="214" t="str">
        <f>IF(ISBLANK(Prevalence!K98), "",Prevalence!K98)</f>
        <v/>
      </c>
      <c r="S58" s="214" t="str">
        <f>IF(ISBLANK(Prevalence!L98), "",Prevalence!L98)</f>
        <v/>
      </c>
      <c r="T58" s="214" t="str">
        <f>IF(ISBLANK(Prevalence!M98), "",Prevalence!M98)</f>
        <v/>
      </c>
      <c r="U58" s="214" t="str">
        <f>IF(ISBLANK(Prevalence!N98), "",Prevalence!N98)</f>
        <v/>
      </c>
      <c r="V58" s="214">
        <f>Prevalence!O98</f>
        <v>0</v>
      </c>
    </row>
    <row r="59" spans="2:22" x14ac:dyDescent="0.35">
      <c r="B59" s="214" t="str">
        <f>IF(ISBLANK(Prevalence!B99), "",Prevalence!B99)</f>
        <v/>
      </c>
      <c r="C59" s="214">
        <f>Prevalence!C99</f>
        <v>0</v>
      </c>
      <c r="D59" s="214">
        <f>IF(ISBLANK(Prevalence!D99), 0,Prevalence!D99)</f>
        <v>0</v>
      </c>
      <c r="E59" s="214">
        <f t="shared" si="1"/>
        <v>0</v>
      </c>
      <c r="F59" s="214" t="str">
        <f>IF(ISBLANK(Prevalence!E99), "",Prevalence!E99)</f>
        <v/>
      </c>
      <c r="G59" s="214" t="str">
        <f>IF(ISBLANK(Prevalence!F99), "",Prevalence!F99)</f>
        <v/>
      </c>
      <c r="H59" s="214" t="str">
        <f>IF(ISBLANK(Prevalence!G99), "",Prevalence!G99)</f>
        <v/>
      </c>
      <c r="I59" s="214">
        <f t="shared" si="2"/>
        <v>0</v>
      </c>
      <c r="J59" s="214" t="str">
        <f t="shared" si="3"/>
        <v/>
      </c>
      <c r="K59" s="214" t="str">
        <f t="shared" si="6"/>
        <v/>
      </c>
      <c r="L59" s="214" t="str">
        <f t="shared" si="7"/>
        <v/>
      </c>
      <c r="M59" s="214">
        <f t="shared" si="4"/>
        <v>0</v>
      </c>
      <c r="N59" s="214" t="str">
        <f>IF(ISBLANK(Prevalence!H99), "",Prevalence!H99)</f>
        <v/>
      </c>
      <c r="O59" s="214" t="str">
        <f>IF(ISBLANK(Prevalence!I99), "",Prevalence!I99)</f>
        <v/>
      </c>
      <c r="P59" s="214" t="str">
        <f>IF(ISBLANK(Prevalence!J99), "",Prevalence!J99)</f>
        <v/>
      </c>
      <c r="Q59" s="214">
        <f t="shared" si="5"/>
        <v>0</v>
      </c>
      <c r="R59" s="214" t="str">
        <f>IF(ISBLANK(Prevalence!K99), "",Prevalence!K99)</f>
        <v/>
      </c>
      <c r="S59" s="214" t="str">
        <f>IF(ISBLANK(Prevalence!L99), "",Prevalence!L99)</f>
        <v/>
      </c>
      <c r="T59" s="214" t="str">
        <f>IF(ISBLANK(Prevalence!M99), "",Prevalence!M99)</f>
        <v/>
      </c>
      <c r="U59" s="214" t="str">
        <f>IF(ISBLANK(Prevalence!N99), "",Prevalence!N99)</f>
        <v/>
      </c>
      <c r="V59" s="214">
        <f>Prevalence!O99</f>
        <v>0</v>
      </c>
    </row>
    <row r="60" spans="2:22" x14ac:dyDescent="0.35">
      <c r="B60" s="214" t="str">
        <f>IF(ISBLANK(Prevalence!B100), "",Prevalence!B100)</f>
        <v/>
      </c>
      <c r="C60" s="214">
        <f>Prevalence!C100</f>
        <v>0</v>
      </c>
      <c r="D60" s="214">
        <f>IF(ISBLANK(Prevalence!D100), 0,Prevalence!D100)</f>
        <v>0</v>
      </c>
      <c r="E60" s="214">
        <f t="shared" si="1"/>
        <v>0</v>
      </c>
      <c r="F60" s="214" t="str">
        <f>IF(ISBLANK(Prevalence!E100), "",Prevalence!E100)</f>
        <v/>
      </c>
      <c r="G60" s="214" t="str">
        <f>IF(ISBLANK(Prevalence!F100), "",Prevalence!F100)</f>
        <v/>
      </c>
      <c r="H60" s="214" t="str">
        <f>IF(ISBLANK(Prevalence!G100), "",Prevalence!G100)</f>
        <v/>
      </c>
      <c r="I60" s="214">
        <f t="shared" si="2"/>
        <v>0</v>
      </c>
      <c r="J60" s="214" t="str">
        <f t="shared" si="3"/>
        <v/>
      </c>
      <c r="K60" s="214" t="str">
        <f t="shared" si="6"/>
        <v/>
      </c>
      <c r="L60" s="214" t="str">
        <f t="shared" si="7"/>
        <v/>
      </c>
      <c r="M60" s="214">
        <f t="shared" si="4"/>
        <v>0</v>
      </c>
      <c r="N60" s="214" t="str">
        <f>IF(ISBLANK(Prevalence!H100), "",Prevalence!H100)</f>
        <v/>
      </c>
      <c r="O60" s="214" t="str">
        <f>IF(ISBLANK(Prevalence!I100), "",Prevalence!I100)</f>
        <v/>
      </c>
      <c r="P60" s="214" t="str">
        <f>IF(ISBLANK(Prevalence!J100), "",Prevalence!J100)</f>
        <v/>
      </c>
      <c r="Q60" s="214">
        <f t="shared" si="5"/>
        <v>0</v>
      </c>
      <c r="R60" s="214" t="str">
        <f>IF(ISBLANK(Prevalence!K100), "",Prevalence!K100)</f>
        <v/>
      </c>
      <c r="S60" s="214" t="str">
        <f>IF(ISBLANK(Prevalence!L100), "",Prevalence!L100)</f>
        <v/>
      </c>
      <c r="T60" s="214" t="str">
        <f>IF(ISBLANK(Prevalence!M100), "",Prevalence!M100)</f>
        <v/>
      </c>
      <c r="U60" s="214" t="str">
        <f>IF(ISBLANK(Prevalence!N100), "",Prevalence!N100)</f>
        <v/>
      </c>
      <c r="V60" s="214">
        <f>Prevalence!O100</f>
        <v>0</v>
      </c>
    </row>
    <row r="61" spans="2:22" x14ac:dyDescent="0.35">
      <c r="B61" s="214" t="str">
        <f>IF(ISBLANK(Prevalence!B101), "",Prevalence!B101)</f>
        <v/>
      </c>
      <c r="C61" s="214">
        <f>Prevalence!C101</f>
        <v>0</v>
      </c>
      <c r="D61" s="214">
        <f>IF(ISBLANK(Prevalence!D101), 0,Prevalence!D101)</f>
        <v>0</v>
      </c>
      <c r="E61" s="214">
        <f t="shared" si="1"/>
        <v>0</v>
      </c>
      <c r="F61" s="214" t="str">
        <f>IF(ISBLANK(Prevalence!E101), "",Prevalence!E101)</f>
        <v/>
      </c>
      <c r="G61" s="214" t="str">
        <f>IF(ISBLANK(Prevalence!F101), "",Prevalence!F101)</f>
        <v/>
      </c>
      <c r="H61" s="214" t="str">
        <f>IF(ISBLANK(Prevalence!G101), "",Prevalence!G101)</f>
        <v/>
      </c>
      <c r="I61" s="214">
        <f t="shared" si="2"/>
        <v>0</v>
      </c>
      <c r="J61" s="214" t="str">
        <f t="shared" si="3"/>
        <v/>
      </c>
      <c r="K61" s="214" t="str">
        <f t="shared" si="6"/>
        <v/>
      </c>
      <c r="L61" s="214" t="str">
        <f t="shared" si="7"/>
        <v/>
      </c>
      <c r="M61" s="214">
        <f t="shared" si="4"/>
        <v>0</v>
      </c>
      <c r="N61" s="214" t="str">
        <f>IF(ISBLANK(Prevalence!H101), "",Prevalence!H101)</f>
        <v/>
      </c>
      <c r="O61" s="214" t="str">
        <f>IF(ISBLANK(Prevalence!I101), "",Prevalence!I101)</f>
        <v/>
      </c>
      <c r="P61" s="214" t="str">
        <f>IF(ISBLANK(Prevalence!J101), "",Prevalence!J101)</f>
        <v/>
      </c>
      <c r="Q61" s="214">
        <f t="shared" si="5"/>
        <v>0</v>
      </c>
      <c r="R61" s="214" t="str">
        <f>IF(ISBLANK(Prevalence!K101), "",Prevalence!K101)</f>
        <v/>
      </c>
      <c r="S61" s="214" t="str">
        <f>IF(ISBLANK(Prevalence!L101), "",Prevalence!L101)</f>
        <v/>
      </c>
      <c r="T61" s="214" t="str">
        <f>IF(ISBLANK(Prevalence!M101), "",Prevalence!M101)</f>
        <v/>
      </c>
      <c r="U61" s="214" t="str">
        <f>IF(ISBLANK(Prevalence!N101), "",Prevalence!N101)</f>
        <v/>
      </c>
      <c r="V61" s="214">
        <f>Prevalence!O101</f>
        <v>0</v>
      </c>
    </row>
    <row r="62" spans="2:22" x14ac:dyDescent="0.35">
      <c r="B62" s="214" t="str">
        <f>IF(ISBLANK(Prevalence!B102), "",Prevalence!B102)</f>
        <v/>
      </c>
      <c r="C62" s="214">
        <f>Prevalence!C102</f>
        <v>0</v>
      </c>
      <c r="D62" s="214">
        <f>IF(ISBLANK(Prevalence!D102), 0,Prevalence!D102)</f>
        <v>0</v>
      </c>
      <c r="E62" s="214">
        <f t="shared" si="1"/>
        <v>0</v>
      </c>
      <c r="F62" s="214" t="str">
        <f>IF(ISBLANK(Prevalence!E102), "",Prevalence!E102)</f>
        <v/>
      </c>
      <c r="G62" s="214" t="str">
        <f>IF(ISBLANK(Prevalence!F102), "",Prevalence!F102)</f>
        <v/>
      </c>
      <c r="H62" s="214" t="str">
        <f>IF(ISBLANK(Prevalence!G102), "",Prevalence!G102)</f>
        <v/>
      </c>
      <c r="I62" s="214">
        <f t="shared" si="2"/>
        <v>0</v>
      </c>
      <c r="J62" s="214" t="str">
        <f t="shared" si="3"/>
        <v/>
      </c>
      <c r="K62" s="214" t="str">
        <f t="shared" si="6"/>
        <v/>
      </c>
      <c r="L62" s="214" t="str">
        <f t="shared" si="7"/>
        <v/>
      </c>
      <c r="M62" s="214">
        <f t="shared" si="4"/>
        <v>0</v>
      </c>
      <c r="N62" s="214" t="str">
        <f>IF(ISBLANK(Prevalence!H102), "",Prevalence!H102)</f>
        <v/>
      </c>
      <c r="O62" s="214" t="str">
        <f>IF(ISBLANK(Prevalence!I102), "",Prevalence!I102)</f>
        <v/>
      </c>
      <c r="P62" s="214" t="str">
        <f>IF(ISBLANK(Prevalence!J102), "",Prevalence!J102)</f>
        <v/>
      </c>
      <c r="Q62" s="214">
        <f t="shared" si="5"/>
        <v>0</v>
      </c>
      <c r="R62" s="214" t="str">
        <f>IF(ISBLANK(Prevalence!K102), "",Prevalence!K102)</f>
        <v/>
      </c>
      <c r="S62" s="214" t="str">
        <f>IF(ISBLANK(Prevalence!L102), "",Prevalence!L102)</f>
        <v/>
      </c>
      <c r="T62" s="214" t="str">
        <f>IF(ISBLANK(Prevalence!M102), "",Prevalence!M102)</f>
        <v/>
      </c>
      <c r="U62" s="214" t="str">
        <f>IF(ISBLANK(Prevalence!N102), "",Prevalence!N102)</f>
        <v/>
      </c>
      <c r="V62" s="214">
        <f>Prevalence!O102</f>
        <v>0</v>
      </c>
    </row>
    <row r="63" spans="2:22" x14ac:dyDescent="0.35">
      <c r="B63" s="214" t="str">
        <f>IF(ISBLANK(Prevalence!B103), "",Prevalence!B103)</f>
        <v/>
      </c>
      <c r="C63" s="214">
        <f>Prevalence!C103</f>
        <v>0</v>
      </c>
      <c r="D63" s="214">
        <f>IF(ISBLANK(Prevalence!D103), 0,Prevalence!D103)</f>
        <v>0</v>
      </c>
      <c r="E63" s="214">
        <f t="shared" si="1"/>
        <v>0</v>
      </c>
      <c r="F63" s="214" t="str">
        <f>IF(ISBLANK(Prevalence!E103), "",Prevalence!E103)</f>
        <v/>
      </c>
      <c r="G63" s="214" t="str">
        <f>IF(ISBLANK(Prevalence!F103), "",Prevalence!F103)</f>
        <v/>
      </c>
      <c r="H63" s="214" t="str">
        <f>IF(ISBLANK(Prevalence!G103), "",Prevalence!G103)</f>
        <v/>
      </c>
      <c r="I63" s="214">
        <f t="shared" si="2"/>
        <v>0</v>
      </c>
      <c r="J63" s="214" t="str">
        <f t="shared" si="3"/>
        <v/>
      </c>
      <c r="K63" s="214" t="str">
        <f t="shared" si="6"/>
        <v/>
      </c>
      <c r="L63" s="214" t="str">
        <f t="shared" si="7"/>
        <v/>
      </c>
      <c r="M63" s="214">
        <f t="shared" si="4"/>
        <v>0</v>
      </c>
      <c r="N63" s="214" t="str">
        <f>IF(ISBLANK(Prevalence!H103), "",Prevalence!H103)</f>
        <v/>
      </c>
      <c r="O63" s="214" t="str">
        <f>IF(ISBLANK(Prevalence!I103), "",Prevalence!I103)</f>
        <v/>
      </c>
      <c r="P63" s="214" t="str">
        <f>IF(ISBLANK(Prevalence!J103), "",Prevalence!J103)</f>
        <v/>
      </c>
      <c r="Q63" s="214">
        <f t="shared" si="5"/>
        <v>0</v>
      </c>
      <c r="R63" s="214" t="str">
        <f>IF(ISBLANK(Prevalence!K103), "",Prevalence!K103)</f>
        <v/>
      </c>
      <c r="S63" s="214" t="str">
        <f>IF(ISBLANK(Prevalence!L103), "",Prevalence!L103)</f>
        <v/>
      </c>
      <c r="T63" s="214" t="str">
        <f>IF(ISBLANK(Prevalence!M103), "",Prevalence!M103)</f>
        <v/>
      </c>
      <c r="U63" s="214" t="str">
        <f>IF(ISBLANK(Prevalence!N103), "",Prevalence!N103)</f>
        <v/>
      </c>
      <c r="V63" s="214">
        <f>Prevalence!O103</f>
        <v>0</v>
      </c>
    </row>
    <row r="64" spans="2:22" x14ac:dyDescent="0.35">
      <c r="B64" s="214" t="str">
        <f>IF(ISBLANK(Prevalence!B104), "",Prevalence!B104)</f>
        <v/>
      </c>
      <c r="C64" s="214">
        <f>Prevalence!C104</f>
        <v>0</v>
      </c>
      <c r="D64" s="214">
        <f>IF(ISBLANK(Prevalence!D104), 0,Prevalence!D104)</f>
        <v>0</v>
      </c>
      <c r="E64" s="214">
        <f t="shared" si="1"/>
        <v>0</v>
      </c>
      <c r="F64" s="214" t="str">
        <f>IF(ISBLANK(Prevalence!E104), "",Prevalence!E104)</f>
        <v/>
      </c>
      <c r="G64" s="214" t="str">
        <f>IF(ISBLANK(Prevalence!F104), "",Prevalence!F104)</f>
        <v/>
      </c>
      <c r="H64" s="214" t="str">
        <f>IF(ISBLANK(Prevalence!G104), "",Prevalence!G104)</f>
        <v/>
      </c>
      <c r="I64" s="214">
        <f t="shared" si="2"/>
        <v>0</v>
      </c>
      <c r="J64" s="214" t="str">
        <f t="shared" si="3"/>
        <v/>
      </c>
      <c r="K64" s="214" t="str">
        <f t="shared" si="6"/>
        <v/>
      </c>
      <c r="L64" s="214" t="str">
        <f t="shared" si="7"/>
        <v/>
      </c>
      <c r="M64" s="214">
        <f t="shared" si="4"/>
        <v>0</v>
      </c>
      <c r="N64" s="214" t="str">
        <f>IF(ISBLANK(Prevalence!H104), "",Prevalence!H104)</f>
        <v/>
      </c>
      <c r="O64" s="214" t="str">
        <f>IF(ISBLANK(Prevalence!I104), "",Prevalence!I104)</f>
        <v/>
      </c>
      <c r="P64" s="214" t="str">
        <f>IF(ISBLANK(Prevalence!J104), "",Prevalence!J104)</f>
        <v/>
      </c>
      <c r="Q64" s="214">
        <f t="shared" si="5"/>
        <v>0</v>
      </c>
      <c r="R64" s="214" t="str">
        <f>IF(ISBLANK(Prevalence!K104), "",Prevalence!K104)</f>
        <v/>
      </c>
      <c r="S64" s="214" t="str">
        <f>IF(ISBLANK(Prevalence!L104), "",Prevalence!L104)</f>
        <v/>
      </c>
      <c r="T64" s="214" t="str">
        <f>IF(ISBLANK(Prevalence!M104), "",Prevalence!M104)</f>
        <v/>
      </c>
      <c r="U64" s="214" t="str">
        <f>IF(ISBLANK(Prevalence!N104), "",Prevalence!N104)</f>
        <v/>
      </c>
      <c r="V64" s="214">
        <f>Prevalence!O104</f>
        <v>0</v>
      </c>
    </row>
    <row r="65" spans="2:22" x14ac:dyDescent="0.35">
      <c r="B65" s="214" t="str">
        <f>IF(ISBLANK(Prevalence!B105), "",Prevalence!B105)</f>
        <v/>
      </c>
      <c r="C65" s="214">
        <f>Prevalence!C105</f>
        <v>0</v>
      </c>
      <c r="D65" s="214">
        <f>IF(ISBLANK(Prevalence!D105), 0,Prevalence!D105)</f>
        <v>0</v>
      </c>
      <c r="E65" s="214">
        <f t="shared" si="1"/>
        <v>0</v>
      </c>
      <c r="F65" s="214" t="str">
        <f>IF(ISBLANK(Prevalence!E105), "",Prevalence!E105)</f>
        <v/>
      </c>
      <c r="G65" s="214" t="str">
        <f>IF(ISBLANK(Prevalence!F105), "",Prevalence!F105)</f>
        <v/>
      </c>
      <c r="H65" s="214" t="str">
        <f>IF(ISBLANK(Prevalence!G105), "",Prevalence!G105)</f>
        <v/>
      </c>
      <c r="I65" s="214">
        <f t="shared" si="2"/>
        <v>0</v>
      </c>
      <c r="J65" s="214" t="str">
        <f t="shared" si="3"/>
        <v/>
      </c>
      <c r="K65" s="214" t="str">
        <f t="shared" si="6"/>
        <v/>
      </c>
      <c r="L65" s="214" t="str">
        <f t="shared" si="7"/>
        <v/>
      </c>
      <c r="M65" s="214">
        <f t="shared" si="4"/>
        <v>0</v>
      </c>
      <c r="N65" s="214" t="str">
        <f>IF(ISBLANK(Prevalence!H105), "",Prevalence!H105)</f>
        <v/>
      </c>
      <c r="O65" s="214" t="str">
        <f>IF(ISBLANK(Prevalence!I105), "",Prevalence!I105)</f>
        <v/>
      </c>
      <c r="P65" s="214" t="str">
        <f>IF(ISBLANK(Prevalence!J105), "",Prevalence!J105)</f>
        <v/>
      </c>
      <c r="Q65" s="214">
        <f t="shared" si="5"/>
        <v>0</v>
      </c>
      <c r="R65" s="214" t="str">
        <f>IF(ISBLANK(Prevalence!K105), "",Prevalence!K105)</f>
        <v/>
      </c>
      <c r="S65" s="214" t="str">
        <f>IF(ISBLANK(Prevalence!L105), "",Prevalence!L105)</f>
        <v/>
      </c>
      <c r="T65" s="214" t="str">
        <f>IF(ISBLANK(Prevalence!M105), "",Prevalence!M105)</f>
        <v/>
      </c>
      <c r="U65" s="214" t="str">
        <f>IF(ISBLANK(Prevalence!N105), "",Prevalence!N105)</f>
        <v/>
      </c>
      <c r="V65" s="214">
        <f>Prevalence!O105</f>
        <v>0</v>
      </c>
    </row>
    <row r="66" spans="2:22" x14ac:dyDescent="0.35">
      <c r="B66" s="214" t="str">
        <f>IF(ISBLANK(Prevalence!B106), "",Prevalence!B106)</f>
        <v/>
      </c>
      <c r="C66" s="214">
        <f>Prevalence!C106</f>
        <v>0</v>
      </c>
      <c r="D66" s="214">
        <f>IF(ISBLANK(Prevalence!D106), 0,Prevalence!D106)</f>
        <v>0</v>
      </c>
      <c r="E66" s="214">
        <f t="shared" si="1"/>
        <v>0</v>
      </c>
      <c r="F66" s="214" t="str">
        <f>IF(ISBLANK(Prevalence!E106), "",Prevalence!E106)</f>
        <v/>
      </c>
      <c r="G66" s="214" t="str">
        <f>IF(ISBLANK(Prevalence!F106), "",Prevalence!F106)</f>
        <v/>
      </c>
      <c r="H66" s="214" t="str">
        <f>IF(ISBLANK(Prevalence!G106), "",Prevalence!G106)</f>
        <v/>
      </c>
      <c r="I66" s="214">
        <f t="shared" si="2"/>
        <v>0</v>
      </c>
      <c r="J66" s="214" t="str">
        <f t="shared" si="3"/>
        <v/>
      </c>
      <c r="K66" s="214" t="str">
        <f t="shared" si="6"/>
        <v/>
      </c>
      <c r="L66" s="214" t="str">
        <f t="shared" si="7"/>
        <v/>
      </c>
      <c r="M66" s="214">
        <f t="shared" si="4"/>
        <v>0</v>
      </c>
      <c r="N66" s="214" t="str">
        <f>IF(ISBLANK(Prevalence!H106), "",Prevalence!H106)</f>
        <v/>
      </c>
      <c r="O66" s="214" t="str">
        <f>IF(ISBLANK(Prevalence!I106), "",Prevalence!I106)</f>
        <v/>
      </c>
      <c r="P66" s="214" t="str">
        <f>IF(ISBLANK(Prevalence!J106), "",Prevalence!J106)</f>
        <v/>
      </c>
      <c r="Q66" s="214">
        <f t="shared" si="5"/>
        <v>0</v>
      </c>
      <c r="R66" s="214" t="str">
        <f>IF(ISBLANK(Prevalence!K106), "",Prevalence!K106)</f>
        <v/>
      </c>
      <c r="S66" s="214" t="str">
        <f>IF(ISBLANK(Prevalence!L106), "",Prevalence!L106)</f>
        <v/>
      </c>
      <c r="T66" s="214" t="str">
        <f>IF(ISBLANK(Prevalence!M106), "",Prevalence!M106)</f>
        <v/>
      </c>
      <c r="U66" s="214" t="str">
        <f>IF(ISBLANK(Prevalence!N106), "",Prevalence!N106)</f>
        <v/>
      </c>
      <c r="V66" s="214">
        <f>Prevalence!O106</f>
        <v>0</v>
      </c>
    </row>
    <row r="67" spans="2:22" x14ac:dyDescent="0.35">
      <c r="B67" s="214" t="str">
        <f>IF(ISBLANK(Prevalence!B107), "",Prevalence!B107)</f>
        <v/>
      </c>
      <c r="C67" s="214">
        <f>Prevalence!C107</f>
        <v>0</v>
      </c>
      <c r="D67" s="214">
        <f>IF(ISBLANK(Prevalence!D107), 0,Prevalence!D107)</f>
        <v>0</v>
      </c>
      <c r="E67" s="214">
        <f t="shared" si="1"/>
        <v>0</v>
      </c>
      <c r="F67" s="214" t="str">
        <f>IF(ISBLANK(Prevalence!E107), "",Prevalence!E107)</f>
        <v/>
      </c>
      <c r="G67" s="214" t="str">
        <f>IF(ISBLANK(Prevalence!F107), "",Prevalence!F107)</f>
        <v/>
      </c>
      <c r="H67" s="214" t="str">
        <f>IF(ISBLANK(Prevalence!G107), "",Prevalence!G107)</f>
        <v/>
      </c>
      <c r="I67" s="214">
        <f t="shared" si="2"/>
        <v>0</v>
      </c>
      <c r="J67" s="214" t="str">
        <f t="shared" si="3"/>
        <v/>
      </c>
      <c r="K67" s="214" t="str">
        <f t="shared" si="6"/>
        <v/>
      </c>
      <c r="L67" s="214" t="str">
        <f t="shared" si="7"/>
        <v/>
      </c>
      <c r="M67" s="214">
        <f t="shared" si="4"/>
        <v>0</v>
      </c>
      <c r="N67" s="214" t="str">
        <f>IF(ISBLANK(Prevalence!H107), "",Prevalence!H107)</f>
        <v/>
      </c>
      <c r="O67" s="214" t="str">
        <f>IF(ISBLANK(Prevalence!I107), "",Prevalence!I107)</f>
        <v/>
      </c>
      <c r="P67" s="214" t="str">
        <f>IF(ISBLANK(Prevalence!J107), "",Prevalence!J107)</f>
        <v/>
      </c>
      <c r="Q67" s="214">
        <f t="shared" si="5"/>
        <v>0</v>
      </c>
      <c r="R67" s="214" t="str">
        <f>IF(ISBLANK(Prevalence!K107), "",Prevalence!K107)</f>
        <v/>
      </c>
      <c r="S67" s="214" t="str">
        <f>IF(ISBLANK(Prevalence!L107), "",Prevalence!L107)</f>
        <v/>
      </c>
      <c r="T67" s="214" t="str">
        <f>IF(ISBLANK(Prevalence!M107), "",Prevalence!M107)</f>
        <v/>
      </c>
      <c r="U67" s="214" t="str">
        <f>IF(ISBLANK(Prevalence!N107), "",Prevalence!N107)</f>
        <v/>
      </c>
      <c r="V67" s="214">
        <f>Prevalence!O107</f>
        <v>0</v>
      </c>
    </row>
    <row r="68" spans="2:22" x14ac:dyDescent="0.35">
      <c r="B68" s="214" t="str">
        <f>IF(ISBLANK(Prevalence!B108), "",Prevalence!B108)</f>
        <v/>
      </c>
      <c r="C68" s="214">
        <f>Prevalence!C108</f>
        <v>0</v>
      </c>
      <c r="D68" s="214">
        <f>IF(ISBLANK(Prevalence!D108), 0,Prevalence!D108)</f>
        <v>0</v>
      </c>
      <c r="E68" s="214">
        <f t="shared" si="1"/>
        <v>0</v>
      </c>
      <c r="F68" s="214" t="str">
        <f>IF(ISBLANK(Prevalence!E108), "",Prevalence!E108)</f>
        <v/>
      </c>
      <c r="G68" s="214" t="str">
        <f>IF(ISBLANK(Prevalence!F108), "",Prevalence!F108)</f>
        <v/>
      </c>
      <c r="H68" s="214" t="str">
        <f>IF(ISBLANK(Prevalence!G108), "",Prevalence!G108)</f>
        <v/>
      </c>
      <c r="I68" s="214">
        <f t="shared" si="2"/>
        <v>0</v>
      </c>
      <c r="J68" s="214" t="str">
        <f t="shared" si="3"/>
        <v/>
      </c>
      <c r="K68" s="214" t="str">
        <f t="shared" si="6"/>
        <v/>
      </c>
      <c r="L68" s="214" t="str">
        <f t="shared" si="7"/>
        <v/>
      </c>
      <c r="M68" s="214">
        <f t="shared" si="4"/>
        <v>0</v>
      </c>
      <c r="N68" s="214" t="str">
        <f>IF(ISBLANK(Prevalence!H108), "",Prevalence!H108)</f>
        <v/>
      </c>
      <c r="O68" s="214" t="str">
        <f>IF(ISBLANK(Prevalence!I108), "",Prevalence!I108)</f>
        <v/>
      </c>
      <c r="P68" s="214" t="str">
        <f>IF(ISBLANK(Prevalence!J108), "",Prevalence!J108)</f>
        <v/>
      </c>
      <c r="Q68" s="214">
        <f t="shared" si="5"/>
        <v>0</v>
      </c>
      <c r="R68" s="214" t="str">
        <f>IF(ISBLANK(Prevalence!K108), "",Prevalence!K108)</f>
        <v/>
      </c>
      <c r="S68" s="214" t="str">
        <f>IF(ISBLANK(Prevalence!L108), "",Prevalence!L108)</f>
        <v/>
      </c>
      <c r="T68" s="214" t="str">
        <f>IF(ISBLANK(Prevalence!M108), "",Prevalence!M108)</f>
        <v/>
      </c>
      <c r="U68" s="214" t="str">
        <f>IF(ISBLANK(Prevalence!N108), "",Prevalence!N108)</f>
        <v/>
      </c>
      <c r="V68" s="214">
        <f>Prevalence!O108</f>
        <v>0</v>
      </c>
    </row>
    <row r="69" spans="2:22" x14ac:dyDescent="0.35">
      <c r="B69" s="214" t="str">
        <f>IF(ISBLANK(Prevalence!B109), "",Prevalence!B109)</f>
        <v/>
      </c>
      <c r="C69" s="214">
        <f>Prevalence!C109</f>
        <v>0</v>
      </c>
      <c r="D69" s="214">
        <f>IF(ISBLANK(Prevalence!D109), 0,Prevalence!D109)</f>
        <v>0</v>
      </c>
      <c r="E69" s="214">
        <f t="shared" si="1"/>
        <v>0</v>
      </c>
      <c r="F69" s="214" t="str">
        <f>IF(ISBLANK(Prevalence!E109), "",Prevalence!E109)</f>
        <v/>
      </c>
      <c r="G69" s="214" t="str">
        <f>IF(ISBLANK(Prevalence!F109), "",Prevalence!F109)</f>
        <v/>
      </c>
      <c r="H69" s="214" t="str">
        <f>IF(ISBLANK(Prevalence!G109), "",Prevalence!G109)</f>
        <v/>
      </c>
      <c r="I69" s="214">
        <f t="shared" si="2"/>
        <v>0</v>
      </c>
      <c r="J69" s="214" t="str">
        <f t="shared" si="3"/>
        <v/>
      </c>
      <c r="K69" s="214" t="str">
        <f t="shared" si="6"/>
        <v/>
      </c>
      <c r="L69" s="214" t="str">
        <f t="shared" si="7"/>
        <v/>
      </c>
      <c r="M69" s="214">
        <f t="shared" si="4"/>
        <v>0</v>
      </c>
      <c r="N69" s="214" t="str">
        <f>IF(ISBLANK(Prevalence!H109), "",Prevalence!H109)</f>
        <v/>
      </c>
      <c r="O69" s="214" t="str">
        <f>IF(ISBLANK(Prevalence!I109), "",Prevalence!I109)</f>
        <v/>
      </c>
      <c r="P69" s="214" t="str">
        <f>IF(ISBLANK(Prevalence!J109), "",Prevalence!J109)</f>
        <v/>
      </c>
      <c r="Q69" s="214">
        <f t="shared" si="5"/>
        <v>0</v>
      </c>
      <c r="R69" s="214" t="str">
        <f>IF(ISBLANK(Prevalence!K109), "",Prevalence!K109)</f>
        <v/>
      </c>
      <c r="S69" s="214" t="str">
        <f>IF(ISBLANK(Prevalence!L109), "",Prevalence!L109)</f>
        <v/>
      </c>
      <c r="T69" s="214" t="str">
        <f>IF(ISBLANK(Prevalence!M109), "",Prevalence!M109)</f>
        <v/>
      </c>
      <c r="U69" s="214" t="str">
        <f>IF(ISBLANK(Prevalence!N109), "",Prevalence!N109)</f>
        <v/>
      </c>
      <c r="V69" s="214">
        <f>Prevalence!O109</f>
        <v>0</v>
      </c>
    </row>
    <row r="70" spans="2:22" x14ac:dyDescent="0.35">
      <c r="B70" s="214" t="str">
        <f>IF(ISBLANK(Prevalence!B110), "",Prevalence!B110)</f>
        <v/>
      </c>
      <c r="C70" s="214">
        <f>Prevalence!C110</f>
        <v>0</v>
      </c>
      <c r="D70" s="214">
        <f>IF(ISBLANK(Prevalence!D110), 0,Prevalence!D110)</f>
        <v>0</v>
      </c>
      <c r="E70" s="214">
        <f t="shared" ref="E70:E105" si="8">IF(ISNUMBER(F70),F70,IF(ISNUMBER(G70),G70,IF(ISNUMBER(H70),H70,0)))</f>
        <v>0</v>
      </c>
      <c r="F70" s="214" t="str">
        <f>IF(ISBLANK(Prevalence!E110), "",Prevalence!E110)</f>
        <v/>
      </c>
      <c r="G70" s="214" t="str">
        <f>IF(ISBLANK(Prevalence!F110), "",Prevalence!F110)</f>
        <v/>
      </c>
      <c r="H70" s="214" t="str">
        <f>IF(ISBLANK(Prevalence!G110), "",Prevalence!G110)</f>
        <v/>
      </c>
      <c r="I70" s="214">
        <f t="shared" ref="I70:I105" si="9">IF(ISNUMBER(J70),J70,IF(ISNUMBER(K70),K70,IF(ISNUMBER(L70),L70,0)))</f>
        <v>0</v>
      </c>
      <c r="J70" s="214" t="str">
        <f t="shared" ref="J70:J105" si="10">IF(ISERROR(F70-N70), "",F70-N70)</f>
        <v/>
      </c>
      <c r="K70" s="214" t="str">
        <f t="shared" si="6"/>
        <v/>
      </c>
      <c r="L70" s="214" t="str">
        <f t="shared" si="7"/>
        <v/>
      </c>
      <c r="M70" s="214">
        <f t="shared" ref="M70:M105" si="11">IF(ISNUMBER(N70),N70,IF(ISNUMBER(O70),O70,IF(ISNUMBER(P70),P70,0)))</f>
        <v>0</v>
      </c>
      <c r="N70" s="214" t="str">
        <f>IF(ISBLANK(Prevalence!H110), "",Prevalence!H110)</f>
        <v/>
      </c>
      <c r="O70" s="214" t="str">
        <f>IF(ISBLANK(Prevalence!I110), "",Prevalence!I110)</f>
        <v/>
      </c>
      <c r="P70" s="214" t="str">
        <f>IF(ISBLANK(Prevalence!J110), "",Prevalence!J110)</f>
        <v/>
      </c>
      <c r="Q70" s="214">
        <f t="shared" ref="Q70:Q105" si="12">IF(ISNUMBER(R70),R70,IF(ISNUMBER(S70),S70,IF(ISNUMBER(T70),T70,IF(ISNUMBER(U70),U70,0))))</f>
        <v>0</v>
      </c>
      <c r="R70" s="214" t="str">
        <f>IF(ISBLANK(Prevalence!K110), "",Prevalence!K110)</f>
        <v/>
      </c>
      <c r="S70" s="214" t="str">
        <f>IF(ISBLANK(Prevalence!L110), "",Prevalence!L110)</f>
        <v/>
      </c>
      <c r="T70" s="214" t="str">
        <f>IF(ISBLANK(Prevalence!M110), "",Prevalence!M110)</f>
        <v/>
      </c>
      <c r="U70" s="214" t="str">
        <f>IF(ISBLANK(Prevalence!N110), "",Prevalence!N110)</f>
        <v/>
      </c>
      <c r="V70" s="214">
        <f>Prevalence!O110</f>
        <v>0</v>
      </c>
    </row>
    <row r="71" spans="2:22" x14ac:dyDescent="0.35">
      <c r="B71" s="214" t="str">
        <f>IF(ISBLANK(Prevalence!B111), "",Prevalence!B111)</f>
        <v/>
      </c>
      <c r="C71" s="214">
        <f>Prevalence!C111</f>
        <v>0</v>
      </c>
      <c r="D71" s="214">
        <f>IF(ISBLANK(Prevalence!D111), 0,Prevalence!D111)</f>
        <v>0</v>
      </c>
      <c r="E71" s="214">
        <f t="shared" si="8"/>
        <v>0</v>
      </c>
      <c r="F71" s="214" t="str">
        <f>IF(ISBLANK(Prevalence!E111), "",Prevalence!E111)</f>
        <v/>
      </c>
      <c r="G71" s="214" t="str">
        <f>IF(ISBLANK(Prevalence!F111), "",Prevalence!F111)</f>
        <v/>
      </c>
      <c r="H71" s="214" t="str">
        <f>IF(ISBLANK(Prevalence!G111), "",Prevalence!G111)</f>
        <v/>
      </c>
      <c r="I71" s="214">
        <f t="shared" si="9"/>
        <v>0</v>
      </c>
      <c r="J71" s="214" t="str">
        <f t="shared" si="10"/>
        <v/>
      </c>
      <c r="K71" s="214" t="str">
        <f t="shared" si="6"/>
        <v/>
      </c>
      <c r="L71" s="214" t="str">
        <f t="shared" si="7"/>
        <v/>
      </c>
      <c r="M71" s="214">
        <f t="shared" si="11"/>
        <v>0</v>
      </c>
      <c r="N71" s="214" t="str">
        <f>IF(ISBLANK(Prevalence!H111), "",Prevalence!H111)</f>
        <v/>
      </c>
      <c r="O71" s="214" t="str">
        <f>IF(ISBLANK(Prevalence!I111), "",Prevalence!I111)</f>
        <v/>
      </c>
      <c r="P71" s="214" t="str">
        <f>IF(ISBLANK(Prevalence!J111), "",Prevalence!J111)</f>
        <v/>
      </c>
      <c r="Q71" s="214">
        <f t="shared" si="12"/>
        <v>0</v>
      </c>
      <c r="R71" s="214" t="str">
        <f>IF(ISBLANK(Prevalence!K111), "",Prevalence!K111)</f>
        <v/>
      </c>
      <c r="S71" s="214" t="str">
        <f>IF(ISBLANK(Prevalence!L111), "",Prevalence!L111)</f>
        <v/>
      </c>
      <c r="T71" s="214" t="str">
        <f>IF(ISBLANK(Prevalence!M111), "",Prevalence!M111)</f>
        <v/>
      </c>
      <c r="U71" s="214" t="str">
        <f>IF(ISBLANK(Prevalence!N111), "",Prevalence!N111)</f>
        <v/>
      </c>
      <c r="V71" s="214">
        <f>Prevalence!O111</f>
        <v>0</v>
      </c>
    </row>
    <row r="72" spans="2:22" x14ac:dyDescent="0.35">
      <c r="B72" s="214" t="str">
        <f>IF(ISBLANK(Prevalence!B112), "",Prevalence!B112)</f>
        <v/>
      </c>
      <c r="C72" s="214">
        <f>Prevalence!C112</f>
        <v>0</v>
      </c>
      <c r="D72" s="214">
        <f>IF(ISBLANK(Prevalence!D112), 0,Prevalence!D112)</f>
        <v>0</v>
      </c>
      <c r="E72" s="214">
        <f t="shared" si="8"/>
        <v>0</v>
      </c>
      <c r="F72" s="214" t="str">
        <f>IF(ISBLANK(Prevalence!E112), "",Prevalence!E112)</f>
        <v/>
      </c>
      <c r="G72" s="214" t="str">
        <f>IF(ISBLANK(Prevalence!F112), "",Prevalence!F112)</f>
        <v/>
      </c>
      <c r="H72" s="214" t="str">
        <f>IF(ISBLANK(Prevalence!G112), "",Prevalence!G112)</f>
        <v/>
      </c>
      <c r="I72" s="214">
        <f t="shared" si="9"/>
        <v>0</v>
      </c>
      <c r="J72" s="214" t="str">
        <f t="shared" si="10"/>
        <v/>
      </c>
      <c r="K72" s="214" t="str">
        <f t="shared" si="6"/>
        <v/>
      </c>
      <c r="L72" s="214" t="str">
        <f t="shared" si="7"/>
        <v/>
      </c>
      <c r="M72" s="214">
        <f t="shared" si="11"/>
        <v>0</v>
      </c>
      <c r="N72" s="214" t="str">
        <f>IF(ISBLANK(Prevalence!H112), "",Prevalence!H112)</f>
        <v/>
      </c>
      <c r="O72" s="214" t="str">
        <f>IF(ISBLANK(Prevalence!I112), "",Prevalence!I112)</f>
        <v/>
      </c>
      <c r="P72" s="214" t="str">
        <f>IF(ISBLANK(Prevalence!J112), "",Prevalence!J112)</f>
        <v/>
      </c>
      <c r="Q72" s="214">
        <f t="shared" si="12"/>
        <v>0</v>
      </c>
      <c r="R72" s="214" t="str">
        <f>IF(ISBLANK(Prevalence!K112), "",Prevalence!K112)</f>
        <v/>
      </c>
      <c r="S72" s="214" t="str">
        <f>IF(ISBLANK(Prevalence!L112), "",Prevalence!L112)</f>
        <v/>
      </c>
      <c r="T72" s="214" t="str">
        <f>IF(ISBLANK(Prevalence!M112), "",Prevalence!M112)</f>
        <v/>
      </c>
      <c r="U72" s="214" t="str">
        <f>IF(ISBLANK(Prevalence!N112), "",Prevalence!N112)</f>
        <v/>
      </c>
      <c r="V72" s="214">
        <f>Prevalence!O112</f>
        <v>0</v>
      </c>
    </row>
    <row r="73" spans="2:22" x14ac:dyDescent="0.35">
      <c r="B73" s="214" t="str">
        <f>IF(ISBLANK(Prevalence!B113), "",Prevalence!B113)</f>
        <v/>
      </c>
      <c r="C73" s="214">
        <f>Prevalence!C113</f>
        <v>0</v>
      </c>
      <c r="D73" s="214">
        <f>IF(ISBLANK(Prevalence!D113), 0,Prevalence!D113)</f>
        <v>0</v>
      </c>
      <c r="E73" s="214">
        <f t="shared" si="8"/>
        <v>0</v>
      </c>
      <c r="F73" s="214" t="str">
        <f>IF(ISBLANK(Prevalence!E113), "",Prevalence!E113)</f>
        <v/>
      </c>
      <c r="G73" s="214" t="str">
        <f>IF(ISBLANK(Prevalence!F113), "",Prevalence!F113)</f>
        <v/>
      </c>
      <c r="H73" s="214" t="str">
        <f>IF(ISBLANK(Prevalence!G113), "",Prevalence!G113)</f>
        <v/>
      </c>
      <c r="I73" s="214">
        <f t="shared" si="9"/>
        <v>0</v>
      </c>
      <c r="J73" s="214" t="str">
        <f t="shared" si="10"/>
        <v/>
      </c>
      <c r="K73" s="214" t="str">
        <f t="shared" si="6"/>
        <v/>
      </c>
      <c r="L73" s="214" t="str">
        <f t="shared" si="7"/>
        <v/>
      </c>
      <c r="M73" s="214">
        <f t="shared" si="11"/>
        <v>0</v>
      </c>
      <c r="N73" s="214" t="str">
        <f>IF(ISBLANK(Prevalence!H113), "",Prevalence!H113)</f>
        <v/>
      </c>
      <c r="O73" s="214" t="str">
        <f>IF(ISBLANK(Prevalence!I113), "",Prevalence!I113)</f>
        <v/>
      </c>
      <c r="P73" s="214" t="str">
        <f>IF(ISBLANK(Prevalence!J113), "",Prevalence!J113)</f>
        <v/>
      </c>
      <c r="Q73" s="214">
        <f t="shared" si="12"/>
        <v>0</v>
      </c>
      <c r="R73" s="214" t="str">
        <f>IF(ISBLANK(Prevalence!K113), "",Prevalence!K113)</f>
        <v/>
      </c>
      <c r="S73" s="214" t="str">
        <f>IF(ISBLANK(Prevalence!L113), "",Prevalence!L113)</f>
        <v/>
      </c>
      <c r="T73" s="214" t="str">
        <f>IF(ISBLANK(Prevalence!M113), "",Prevalence!M113)</f>
        <v/>
      </c>
      <c r="U73" s="214" t="str">
        <f>IF(ISBLANK(Prevalence!N113), "",Prevalence!N113)</f>
        <v/>
      </c>
      <c r="V73" s="214">
        <f>Prevalence!O113</f>
        <v>0</v>
      </c>
    </row>
    <row r="74" spans="2:22" x14ac:dyDescent="0.35">
      <c r="B74" s="214" t="str">
        <f>IF(ISBLANK(Prevalence!B114), "",Prevalence!B114)</f>
        <v/>
      </c>
      <c r="C74" s="214">
        <f>Prevalence!C114</f>
        <v>0</v>
      </c>
      <c r="D74" s="214">
        <f>IF(ISBLANK(Prevalence!D114), 0,Prevalence!D114)</f>
        <v>0</v>
      </c>
      <c r="E74" s="214">
        <f t="shared" si="8"/>
        <v>0</v>
      </c>
      <c r="F74" s="214" t="str">
        <f>IF(ISBLANK(Prevalence!E114), "",Prevalence!E114)</f>
        <v/>
      </c>
      <c r="G74" s="214" t="str">
        <f>IF(ISBLANK(Prevalence!F114), "",Prevalence!F114)</f>
        <v/>
      </c>
      <c r="H74" s="214" t="str">
        <f>IF(ISBLANK(Prevalence!G114), "",Prevalence!G114)</f>
        <v/>
      </c>
      <c r="I74" s="214">
        <f t="shared" si="9"/>
        <v>0</v>
      </c>
      <c r="J74" s="214" t="str">
        <f t="shared" si="10"/>
        <v/>
      </c>
      <c r="K74" s="214" t="str">
        <f t="shared" si="6"/>
        <v/>
      </c>
      <c r="L74" s="214" t="str">
        <f t="shared" si="7"/>
        <v/>
      </c>
      <c r="M74" s="214">
        <f t="shared" si="11"/>
        <v>0</v>
      </c>
      <c r="N74" s="214" t="str">
        <f>IF(ISBLANK(Prevalence!H114), "",Prevalence!H114)</f>
        <v/>
      </c>
      <c r="O74" s="214" t="str">
        <f>IF(ISBLANK(Prevalence!I114), "",Prevalence!I114)</f>
        <v/>
      </c>
      <c r="P74" s="214" t="str">
        <f>IF(ISBLANK(Prevalence!J114), "",Prevalence!J114)</f>
        <v/>
      </c>
      <c r="Q74" s="214">
        <f t="shared" si="12"/>
        <v>0</v>
      </c>
      <c r="R74" s="214" t="str">
        <f>IF(ISBLANK(Prevalence!K114), "",Prevalence!K114)</f>
        <v/>
      </c>
      <c r="S74" s="214" t="str">
        <f>IF(ISBLANK(Prevalence!L114), "",Prevalence!L114)</f>
        <v/>
      </c>
      <c r="T74" s="214" t="str">
        <f>IF(ISBLANK(Prevalence!M114), "",Prevalence!M114)</f>
        <v/>
      </c>
      <c r="U74" s="214" t="str">
        <f>IF(ISBLANK(Prevalence!N114), "",Prevalence!N114)</f>
        <v/>
      </c>
      <c r="V74" s="214">
        <f>Prevalence!O114</f>
        <v>0</v>
      </c>
    </row>
    <row r="75" spans="2:22" x14ac:dyDescent="0.35">
      <c r="B75" s="214" t="str">
        <f>IF(ISBLANK(Prevalence!B115), "",Prevalence!B115)</f>
        <v/>
      </c>
      <c r="C75" s="214">
        <f>Prevalence!C115</f>
        <v>0</v>
      </c>
      <c r="D75" s="214">
        <f>IF(ISBLANK(Prevalence!D115), 0,Prevalence!D115)</f>
        <v>0</v>
      </c>
      <c r="E75" s="214">
        <f t="shared" si="8"/>
        <v>0</v>
      </c>
      <c r="F75" s="214" t="str">
        <f>IF(ISBLANK(Prevalence!E115), "",Prevalence!E115)</f>
        <v/>
      </c>
      <c r="G75" s="214" t="str">
        <f>IF(ISBLANK(Prevalence!F115), "",Prevalence!F115)</f>
        <v/>
      </c>
      <c r="H75" s="214" t="str">
        <f>IF(ISBLANK(Prevalence!G115), "",Prevalence!G115)</f>
        <v/>
      </c>
      <c r="I75" s="214">
        <f t="shared" si="9"/>
        <v>0</v>
      </c>
      <c r="J75" s="214" t="str">
        <f t="shared" si="10"/>
        <v/>
      </c>
      <c r="K75" s="214" t="str">
        <f t="shared" si="6"/>
        <v/>
      </c>
      <c r="L75" s="214" t="str">
        <f t="shared" si="7"/>
        <v/>
      </c>
      <c r="M75" s="214">
        <f t="shared" si="11"/>
        <v>0</v>
      </c>
      <c r="N75" s="214" t="str">
        <f>IF(ISBLANK(Prevalence!H115), "",Prevalence!H115)</f>
        <v/>
      </c>
      <c r="O75" s="214" t="str">
        <f>IF(ISBLANK(Prevalence!I115), "",Prevalence!I115)</f>
        <v/>
      </c>
      <c r="P75" s="214" t="str">
        <f>IF(ISBLANK(Prevalence!J115), "",Prevalence!J115)</f>
        <v/>
      </c>
      <c r="Q75" s="214">
        <f t="shared" si="12"/>
        <v>0</v>
      </c>
      <c r="R75" s="214" t="str">
        <f>IF(ISBLANK(Prevalence!K115), "",Prevalence!K115)</f>
        <v/>
      </c>
      <c r="S75" s="214" t="str">
        <f>IF(ISBLANK(Prevalence!L115), "",Prevalence!L115)</f>
        <v/>
      </c>
      <c r="T75" s="214" t="str">
        <f>IF(ISBLANK(Prevalence!M115), "",Prevalence!M115)</f>
        <v/>
      </c>
      <c r="U75" s="214" t="str">
        <f>IF(ISBLANK(Prevalence!N115), "",Prevalence!N115)</f>
        <v/>
      </c>
      <c r="V75" s="214">
        <f>Prevalence!O115</f>
        <v>0</v>
      </c>
    </row>
    <row r="76" spans="2:22" x14ac:dyDescent="0.35">
      <c r="B76" s="214" t="str">
        <f>IF(ISBLANK(Prevalence!B116), "",Prevalence!B116)</f>
        <v/>
      </c>
      <c r="C76" s="214">
        <f>Prevalence!C116</f>
        <v>0</v>
      </c>
      <c r="D76" s="214">
        <f>IF(ISBLANK(Prevalence!D116), 0,Prevalence!D116)</f>
        <v>0</v>
      </c>
      <c r="E76" s="214">
        <f t="shared" si="8"/>
        <v>0</v>
      </c>
      <c r="F76" s="214" t="str">
        <f>IF(ISBLANK(Prevalence!E116), "",Prevalence!E116)</f>
        <v/>
      </c>
      <c r="G76" s="214" t="str">
        <f>IF(ISBLANK(Prevalence!F116), "",Prevalence!F116)</f>
        <v/>
      </c>
      <c r="H76" s="214" t="str">
        <f>IF(ISBLANK(Prevalence!G116), "",Prevalence!G116)</f>
        <v/>
      </c>
      <c r="I76" s="214">
        <f t="shared" si="9"/>
        <v>0</v>
      </c>
      <c r="J76" s="214" t="str">
        <f t="shared" si="10"/>
        <v/>
      </c>
      <c r="K76" s="214" t="str">
        <f t="shared" si="6"/>
        <v/>
      </c>
      <c r="L76" s="214" t="str">
        <f t="shared" si="7"/>
        <v/>
      </c>
      <c r="M76" s="214">
        <f t="shared" si="11"/>
        <v>0</v>
      </c>
      <c r="N76" s="214" t="str">
        <f>IF(ISBLANK(Prevalence!H116), "",Prevalence!H116)</f>
        <v/>
      </c>
      <c r="O76" s="214" t="str">
        <f>IF(ISBLANK(Prevalence!I116), "",Prevalence!I116)</f>
        <v/>
      </c>
      <c r="P76" s="214" t="str">
        <f>IF(ISBLANK(Prevalence!J116), "",Prevalence!J116)</f>
        <v/>
      </c>
      <c r="Q76" s="214">
        <f t="shared" si="12"/>
        <v>0</v>
      </c>
      <c r="R76" s="214" t="str">
        <f>IF(ISBLANK(Prevalence!K116), "",Prevalence!K116)</f>
        <v/>
      </c>
      <c r="S76" s="214" t="str">
        <f>IF(ISBLANK(Prevalence!L116), "",Prevalence!L116)</f>
        <v/>
      </c>
      <c r="T76" s="214" t="str">
        <f>IF(ISBLANK(Prevalence!M116), "",Prevalence!M116)</f>
        <v/>
      </c>
      <c r="U76" s="214" t="str">
        <f>IF(ISBLANK(Prevalence!N116), "",Prevalence!N116)</f>
        <v/>
      </c>
      <c r="V76" s="214">
        <f>Prevalence!O116</f>
        <v>0</v>
      </c>
    </row>
    <row r="77" spans="2:22" x14ac:dyDescent="0.35">
      <c r="B77" s="214" t="str">
        <f>IF(ISBLANK(Prevalence!B117), "",Prevalence!B117)</f>
        <v/>
      </c>
      <c r="C77" s="214">
        <f>Prevalence!C117</f>
        <v>0</v>
      </c>
      <c r="D77" s="214">
        <f>IF(ISBLANK(Prevalence!D117), 0,Prevalence!D117)</f>
        <v>0</v>
      </c>
      <c r="E77" s="214">
        <f t="shared" si="8"/>
        <v>0</v>
      </c>
      <c r="F77" s="214" t="str">
        <f>IF(ISBLANK(Prevalence!E117), "",Prevalence!E117)</f>
        <v/>
      </c>
      <c r="G77" s="214" t="str">
        <f>IF(ISBLANK(Prevalence!F117), "",Prevalence!F117)</f>
        <v/>
      </c>
      <c r="H77" s="214" t="str">
        <f>IF(ISBLANK(Prevalence!G117), "",Prevalence!G117)</f>
        <v/>
      </c>
      <c r="I77" s="214">
        <f t="shared" si="9"/>
        <v>0</v>
      </c>
      <c r="J77" s="214" t="str">
        <f t="shared" si="10"/>
        <v/>
      </c>
      <c r="K77" s="214" t="str">
        <f t="shared" si="6"/>
        <v/>
      </c>
      <c r="L77" s="214" t="str">
        <f t="shared" si="7"/>
        <v/>
      </c>
      <c r="M77" s="214">
        <f t="shared" si="11"/>
        <v>0</v>
      </c>
      <c r="N77" s="214" t="str">
        <f>IF(ISBLANK(Prevalence!H117), "",Prevalence!H117)</f>
        <v/>
      </c>
      <c r="O77" s="214" t="str">
        <f>IF(ISBLANK(Prevalence!I117), "",Prevalence!I117)</f>
        <v/>
      </c>
      <c r="P77" s="214" t="str">
        <f>IF(ISBLANK(Prevalence!J117), "",Prevalence!J117)</f>
        <v/>
      </c>
      <c r="Q77" s="214">
        <f t="shared" si="12"/>
        <v>0</v>
      </c>
      <c r="R77" s="214" t="str">
        <f>IF(ISBLANK(Prevalence!K117), "",Prevalence!K117)</f>
        <v/>
      </c>
      <c r="S77" s="214" t="str">
        <f>IF(ISBLANK(Prevalence!L117), "",Prevalence!L117)</f>
        <v/>
      </c>
      <c r="T77" s="214" t="str">
        <f>IF(ISBLANK(Prevalence!M117), "",Prevalence!M117)</f>
        <v/>
      </c>
      <c r="U77" s="214" t="str">
        <f>IF(ISBLANK(Prevalence!N117), "",Prevalence!N117)</f>
        <v/>
      </c>
      <c r="V77" s="214">
        <f>Prevalence!O117</f>
        <v>0</v>
      </c>
    </row>
    <row r="78" spans="2:22" x14ac:dyDescent="0.35">
      <c r="B78" s="214" t="str">
        <f>IF(ISBLANK(Prevalence!B118), "",Prevalence!B118)</f>
        <v/>
      </c>
      <c r="C78" s="214">
        <f>Prevalence!C118</f>
        <v>0</v>
      </c>
      <c r="D78" s="214">
        <f>IF(ISBLANK(Prevalence!D118), 0,Prevalence!D118)</f>
        <v>0</v>
      </c>
      <c r="E78" s="214">
        <f t="shared" si="8"/>
        <v>0</v>
      </c>
      <c r="F78" s="214" t="str">
        <f>IF(ISBLANK(Prevalence!E118), "",Prevalence!E118)</f>
        <v/>
      </c>
      <c r="G78" s="214" t="str">
        <f>IF(ISBLANK(Prevalence!F118), "",Prevalence!F118)</f>
        <v/>
      </c>
      <c r="H78" s="214" t="str">
        <f>IF(ISBLANK(Prevalence!G118), "",Prevalence!G118)</f>
        <v/>
      </c>
      <c r="I78" s="214">
        <f t="shared" si="9"/>
        <v>0</v>
      </c>
      <c r="J78" s="214" t="str">
        <f t="shared" si="10"/>
        <v/>
      </c>
      <c r="K78" s="214" t="str">
        <f t="shared" si="6"/>
        <v/>
      </c>
      <c r="L78" s="214" t="str">
        <f t="shared" si="7"/>
        <v/>
      </c>
      <c r="M78" s="214">
        <f t="shared" si="11"/>
        <v>0</v>
      </c>
      <c r="N78" s="214" t="str">
        <f>IF(ISBLANK(Prevalence!H118), "",Prevalence!H118)</f>
        <v/>
      </c>
      <c r="O78" s="214" t="str">
        <f>IF(ISBLANK(Prevalence!I118), "",Prevalence!I118)</f>
        <v/>
      </c>
      <c r="P78" s="214" t="str">
        <f>IF(ISBLANK(Prevalence!J118), "",Prevalence!J118)</f>
        <v/>
      </c>
      <c r="Q78" s="214">
        <f t="shared" si="12"/>
        <v>0</v>
      </c>
      <c r="R78" s="214" t="str">
        <f>IF(ISBLANK(Prevalence!K118), "",Prevalence!K118)</f>
        <v/>
      </c>
      <c r="S78" s="214" t="str">
        <f>IF(ISBLANK(Prevalence!L118), "",Prevalence!L118)</f>
        <v/>
      </c>
      <c r="T78" s="214" t="str">
        <f>IF(ISBLANK(Prevalence!M118), "",Prevalence!M118)</f>
        <v/>
      </c>
      <c r="U78" s="214" t="str">
        <f>IF(ISBLANK(Prevalence!N118), "",Prevalence!N118)</f>
        <v/>
      </c>
      <c r="V78" s="214">
        <f>Prevalence!O118</f>
        <v>0</v>
      </c>
    </row>
    <row r="79" spans="2:22" x14ac:dyDescent="0.35">
      <c r="B79" s="214" t="str">
        <f>IF(ISBLANK(Prevalence!B119), "",Prevalence!B119)</f>
        <v/>
      </c>
      <c r="C79" s="214">
        <f>Prevalence!C119</f>
        <v>0</v>
      </c>
      <c r="D79" s="214">
        <f>IF(ISBLANK(Prevalence!D119), 0,Prevalence!D119)</f>
        <v>0</v>
      </c>
      <c r="E79" s="214">
        <f t="shared" si="8"/>
        <v>0</v>
      </c>
      <c r="F79" s="214" t="str">
        <f>IF(ISBLANK(Prevalence!E119), "",Prevalence!E119)</f>
        <v/>
      </c>
      <c r="G79" s="214" t="str">
        <f>IF(ISBLANK(Prevalence!F119), "",Prevalence!F119)</f>
        <v/>
      </c>
      <c r="H79" s="214" t="str">
        <f>IF(ISBLANK(Prevalence!G119), "",Prevalence!G119)</f>
        <v/>
      </c>
      <c r="I79" s="214">
        <f t="shared" si="9"/>
        <v>0</v>
      </c>
      <c r="J79" s="214" t="str">
        <f t="shared" si="10"/>
        <v/>
      </c>
      <c r="K79" s="214" t="str">
        <f t="shared" si="6"/>
        <v/>
      </c>
      <c r="L79" s="214" t="str">
        <f t="shared" si="7"/>
        <v/>
      </c>
      <c r="M79" s="214">
        <f t="shared" si="11"/>
        <v>0</v>
      </c>
      <c r="N79" s="214" t="str">
        <f>IF(ISBLANK(Prevalence!H119), "",Prevalence!H119)</f>
        <v/>
      </c>
      <c r="O79" s="214" t="str">
        <f>IF(ISBLANK(Prevalence!I119), "",Prevalence!I119)</f>
        <v/>
      </c>
      <c r="P79" s="214" t="str">
        <f>IF(ISBLANK(Prevalence!J119), "",Prevalence!J119)</f>
        <v/>
      </c>
      <c r="Q79" s="214">
        <f t="shared" si="12"/>
        <v>0</v>
      </c>
      <c r="R79" s="214" t="str">
        <f>IF(ISBLANK(Prevalence!K119), "",Prevalence!K119)</f>
        <v/>
      </c>
      <c r="S79" s="214" t="str">
        <f>IF(ISBLANK(Prevalence!L119), "",Prevalence!L119)</f>
        <v/>
      </c>
      <c r="T79" s="214" t="str">
        <f>IF(ISBLANK(Prevalence!M119), "",Prevalence!M119)</f>
        <v/>
      </c>
      <c r="U79" s="214" t="str">
        <f>IF(ISBLANK(Prevalence!N119), "",Prevalence!N119)</f>
        <v/>
      </c>
      <c r="V79" s="214">
        <f>Prevalence!O119</f>
        <v>0</v>
      </c>
    </row>
    <row r="80" spans="2:22" x14ac:dyDescent="0.35">
      <c r="B80" s="214" t="str">
        <f>IF(ISBLANK(Prevalence!B120), "",Prevalence!B120)</f>
        <v/>
      </c>
      <c r="C80" s="214">
        <f>Prevalence!C120</f>
        <v>0</v>
      </c>
      <c r="D80" s="214">
        <f>IF(ISBLANK(Prevalence!D120), 0,Prevalence!D120)</f>
        <v>0</v>
      </c>
      <c r="E80" s="214">
        <f t="shared" si="8"/>
        <v>0</v>
      </c>
      <c r="F80" s="214" t="str">
        <f>IF(ISBLANK(Prevalence!E120), "",Prevalence!E120)</f>
        <v/>
      </c>
      <c r="G80" s="214" t="str">
        <f>IF(ISBLANK(Prevalence!F120), "",Prevalence!F120)</f>
        <v/>
      </c>
      <c r="H80" s="214" t="str">
        <f>IF(ISBLANK(Prevalence!G120), "",Prevalence!G120)</f>
        <v/>
      </c>
      <c r="I80" s="214">
        <f t="shared" si="9"/>
        <v>0</v>
      </c>
      <c r="J80" s="214" t="str">
        <f t="shared" si="10"/>
        <v/>
      </c>
      <c r="K80" s="214" t="str">
        <f t="shared" si="6"/>
        <v/>
      </c>
      <c r="L80" s="214" t="str">
        <f t="shared" si="7"/>
        <v/>
      </c>
      <c r="M80" s="214">
        <f t="shared" si="11"/>
        <v>0</v>
      </c>
      <c r="N80" s="214" t="str">
        <f>IF(ISBLANK(Prevalence!H120), "",Prevalence!H120)</f>
        <v/>
      </c>
      <c r="O80" s="214" t="str">
        <f>IF(ISBLANK(Prevalence!I120), "",Prevalence!I120)</f>
        <v/>
      </c>
      <c r="P80" s="214" t="str">
        <f>IF(ISBLANK(Prevalence!J120), "",Prevalence!J120)</f>
        <v/>
      </c>
      <c r="Q80" s="214">
        <f t="shared" si="12"/>
        <v>0</v>
      </c>
      <c r="R80" s="214" t="str">
        <f>IF(ISBLANK(Prevalence!K120), "",Prevalence!K120)</f>
        <v/>
      </c>
      <c r="S80" s="214" t="str">
        <f>IF(ISBLANK(Prevalence!L120), "",Prevalence!L120)</f>
        <v/>
      </c>
      <c r="T80" s="214" t="str">
        <f>IF(ISBLANK(Prevalence!M120), "",Prevalence!M120)</f>
        <v/>
      </c>
      <c r="U80" s="214" t="str">
        <f>IF(ISBLANK(Prevalence!N120), "",Prevalence!N120)</f>
        <v/>
      </c>
      <c r="V80" s="214">
        <f>Prevalence!O120</f>
        <v>0</v>
      </c>
    </row>
    <row r="81" spans="2:22" x14ac:dyDescent="0.35">
      <c r="B81" s="214" t="str">
        <f>IF(ISBLANK(Prevalence!B121), "",Prevalence!B121)</f>
        <v/>
      </c>
      <c r="C81" s="214">
        <f>Prevalence!C121</f>
        <v>0</v>
      </c>
      <c r="D81" s="214">
        <f>IF(ISBLANK(Prevalence!D121), 0,Prevalence!D121)</f>
        <v>0</v>
      </c>
      <c r="E81" s="214">
        <f t="shared" si="8"/>
        <v>0</v>
      </c>
      <c r="F81" s="214" t="str">
        <f>IF(ISBLANK(Prevalence!E121), "",Prevalence!E121)</f>
        <v/>
      </c>
      <c r="G81" s="214" t="str">
        <f>IF(ISBLANK(Prevalence!F121), "",Prevalence!F121)</f>
        <v/>
      </c>
      <c r="H81" s="214" t="str">
        <f>IF(ISBLANK(Prevalence!G121), "",Prevalence!G121)</f>
        <v/>
      </c>
      <c r="I81" s="214">
        <f t="shared" si="9"/>
        <v>0</v>
      </c>
      <c r="J81" s="214" t="str">
        <f t="shared" si="10"/>
        <v/>
      </c>
      <c r="K81" s="214" t="str">
        <f t="shared" si="6"/>
        <v/>
      </c>
      <c r="L81" s="214" t="str">
        <f t="shared" si="7"/>
        <v/>
      </c>
      <c r="M81" s="214">
        <f t="shared" si="11"/>
        <v>0</v>
      </c>
      <c r="N81" s="214" t="str">
        <f>IF(ISBLANK(Prevalence!H121), "",Prevalence!H121)</f>
        <v/>
      </c>
      <c r="O81" s="214" t="str">
        <f>IF(ISBLANK(Prevalence!I121), "",Prevalence!I121)</f>
        <v/>
      </c>
      <c r="P81" s="214" t="str">
        <f>IF(ISBLANK(Prevalence!J121), "",Prevalence!J121)</f>
        <v/>
      </c>
      <c r="Q81" s="214">
        <f t="shared" si="12"/>
        <v>0</v>
      </c>
      <c r="R81" s="214" t="str">
        <f>IF(ISBLANK(Prevalence!K121), "",Prevalence!K121)</f>
        <v/>
      </c>
      <c r="S81" s="214" t="str">
        <f>IF(ISBLANK(Prevalence!L121), "",Prevalence!L121)</f>
        <v/>
      </c>
      <c r="T81" s="214" t="str">
        <f>IF(ISBLANK(Prevalence!M121), "",Prevalence!M121)</f>
        <v/>
      </c>
      <c r="U81" s="214" t="str">
        <f>IF(ISBLANK(Prevalence!N121), "",Prevalence!N121)</f>
        <v/>
      </c>
      <c r="V81" s="214">
        <f>Prevalence!O121</f>
        <v>0</v>
      </c>
    </row>
    <row r="82" spans="2:22" x14ac:dyDescent="0.35">
      <c r="B82" s="214" t="str">
        <f>IF(ISBLANK(Prevalence!B122), "",Prevalence!B122)</f>
        <v/>
      </c>
      <c r="C82" s="214">
        <f>Prevalence!C122</f>
        <v>0</v>
      </c>
      <c r="D82" s="214">
        <f>IF(ISBLANK(Prevalence!D122), 0,Prevalence!D122)</f>
        <v>0</v>
      </c>
      <c r="E82" s="214">
        <f t="shared" si="8"/>
        <v>0</v>
      </c>
      <c r="F82" s="214" t="str">
        <f>IF(ISBLANK(Prevalence!E122), "",Prevalence!E122)</f>
        <v/>
      </c>
      <c r="G82" s="214" t="str">
        <f>IF(ISBLANK(Prevalence!F122), "",Prevalence!F122)</f>
        <v/>
      </c>
      <c r="H82" s="214" t="str">
        <f>IF(ISBLANK(Prevalence!G122), "",Prevalence!G122)</f>
        <v/>
      </c>
      <c r="I82" s="214">
        <f t="shared" si="9"/>
        <v>0</v>
      </c>
      <c r="J82" s="214" t="str">
        <f t="shared" si="10"/>
        <v/>
      </c>
      <c r="K82" s="214" t="str">
        <f t="shared" si="6"/>
        <v/>
      </c>
      <c r="L82" s="214" t="str">
        <f t="shared" si="7"/>
        <v/>
      </c>
      <c r="M82" s="214">
        <f t="shared" si="11"/>
        <v>0</v>
      </c>
      <c r="N82" s="214" t="str">
        <f>IF(ISBLANK(Prevalence!H122), "",Prevalence!H122)</f>
        <v/>
      </c>
      <c r="O82" s="214" t="str">
        <f>IF(ISBLANK(Prevalence!I122), "",Prevalence!I122)</f>
        <v/>
      </c>
      <c r="P82" s="214" t="str">
        <f>IF(ISBLANK(Prevalence!J122), "",Prevalence!J122)</f>
        <v/>
      </c>
      <c r="Q82" s="214">
        <f t="shared" si="12"/>
        <v>0</v>
      </c>
      <c r="R82" s="214" t="str">
        <f>IF(ISBLANK(Prevalence!K122), "",Prevalence!K122)</f>
        <v/>
      </c>
      <c r="S82" s="214" t="str">
        <f>IF(ISBLANK(Prevalence!L122), "",Prevalence!L122)</f>
        <v/>
      </c>
      <c r="T82" s="214" t="str">
        <f>IF(ISBLANK(Prevalence!M122), "",Prevalence!M122)</f>
        <v/>
      </c>
      <c r="U82" s="214" t="str">
        <f>IF(ISBLANK(Prevalence!N122), "",Prevalence!N122)</f>
        <v/>
      </c>
      <c r="V82" s="214">
        <f>Prevalence!O122</f>
        <v>0</v>
      </c>
    </row>
    <row r="83" spans="2:22" x14ac:dyDescent="0.35">
      <c r="B83" s="214" t="str">
        <f>IF(ISBLANK(Prevalence!B123), "",Prevalence!B123)</f>
        <v/>
      </c>
      <c r="C83" s="214">
        <f>Prevalence!C123</f>
        <v>0</v>
      </c>
      <c r="D83" s="214">
        <f>IF(ISBLANK(Prevalence!D123), 0,Prevalence!D123)</f>
        <v>0</v>
      </c>
      <c r="E83" s="214">
        <f t="shared" si="8"/>
        <v>0</v>
      </c>
      <c r="F83" s="214" t="str">
        <f>IF(ISBLANK(Prevalence!E123), "",Prevalence!E123)</f>
        <v/>
      </c>
      <c r="G83" s="214" t="str">
        <f>IF(ISBLANK(Prevalence!F123), "",Prevalence!F123)</f>
        <v/>
      </c>
      <c r="H83" s="214" t="str">
        <f>IF(ISBLANK(Prevalence!G123), "",Prevalence!G123)</f>
        <v/>
      </c>
      <c r="I83" s="214">
        <f t="shared" si="9"/>
        <v>0</v>
      </c>
      <c r="J83" s="214" t="str">
        <f t="shared" si="10"/>
        <v/>
      </c>
      <c r="K83" s="214" t="str">
        <f t="shared" si="6"/>
        <v/>
      </c>
      <c r="L83" s="214" t="str">
        <f t="shared" si="7"/>
        <v/>
      </c>
      <c r="M83" s="214">
        <f t="shared" si="11"/>
        <v>0</v>
      </c>
      <c r="N83" s="214" t="str">
        <f>IF(ISBLANK(Prevalence!H123), "",Prevalence!H123)</f>
        <v/>
      </c>
      <c r="O83" s="214" t="str">
        <f>IF(ISBLANK(Prevalence!I123), "",Prevalence!I123)</f>
        <v/>
      </c>
      <c r="P83" s="214" t="str">
        <f>IF(ISBLANK(Prevalence!J123), "",Prevalence!J123)</f>
        <v/>
      </c>
      <c r="Q83" s="214">
        <f t="shared" si="12"/>
        <v>0</v>
      </c>
      <c r="R83" s="214" t="str">
        <f>IF(ISBLANK(Prevalence!K123), "",Prevalence!K123)</f>
        <v/>
      </c>
      <c r="S83" s="214" t="str">
        <f>IF(ISBLANK(Prevalence!L123), "",Prevalence!L123)</f>
        <v/>
      </c>
      <c r="T83" s="214" t="str">
        <f>IF(ISBLANK(Prevalence!M123), "",Prevalence!M123)</f>
        <v/>
      </c>
      <c r="U83" s="214" t="str">
        <f>IF(ISBLANK(Prevalence!N123), "",Prevalence!N123)</f>
        <v/>
      </c>
      <c r="V83" s="214">
        <f>Prevalence!O123</f>
        <v>0</v>
      </c>
    </row>
    <row r="84" spans="2:22" x14ac:dyDescent="0.35">
      <c r="B84" s="214" t="str">
        <f>IF(ISBLANK(Prevalence!B124), "",Prevalence!B124)</f>
        <v/>
      </c>
      <c r="C84" s="214">
        <f>Prevalence!C124</f>
        <v>0</v>
      </c>
      <c r="D84" s="214">
        <f>IF(ISBLANK(Prevalence!D124), 0,Prevalence!D124)</f>
        <v>0</v>
      </c>
      <c r="E84" s="214">
        <f t="shared" si="8"/>
        <v>0</v>
      </c>
      <c r="F84" s="214" t="str">
        <f>IF(ISBLANK(Prevalence!E124), "",Prevalence!E124)</f>
        <v/>
      </c>
      <c r="G84" s="214" t="str">
        <f>IF(ISBLANK(Prevalence!F124), "",Prevalence!F124)</f>
        <v/>
      </c>
      <c r="H84" s="214" t="str">
        <f>IF(ISBLANK(Prevalence!G124), "",Prevalence!G124)</f>
        <v/>
      </c>
      <c r="I84" s="214">
        <f t="shared" si="9"/>
        <v>0</v>
      </c>
      <c r="J84" s="214" t="str">
        <f t="shared" si="10"/>
        <v/>
      </c>
      <c r="K84" s="214" t="str">
        <f t="shared" si="6"/>
        <v/>
      </c>
      <c r="L84" s="214" t="str">
        <f t="shared" si="7"/>
        <v/>
      </c>
      <c r="M84" s="214">
        <f t="shared" si="11"/>
        <v>0</v>
      </c>
      <c r="N84" s="214" t="str">
        <f>IF(ISBLANK(Prevalence!H124), "",Prevalence!H124)</f>
        <v/>
      </c>
      <c r="O84" s="214" t="str">
        <f>IF(ISBLANK(Prevalence!I124), "",Prevalence!I124)</f>
        <v/>
      </c>
      <c r="P84" s="214" t="str">
        <f>IF(ISBLANK(Prevalence!J124), "",Prevalence!J124)</f>
        <v/>
      </c>
      <c r="Q84" s="214">
        <f t="shared" si="12"/>
        <v>0</v>
      </c>
      <c r="R84" s="214" t="str">
        <f>IF(ISBLANK(Prevalence!K124), "",Prevalence!K124)</f>
        <v/>
      </c>
      <c r="S84" s="214" t="str">
        <f>IF(ISBLANK(Prevalence!L124), "",Prevalence!L124)</f>
        <v/>
      </c>
      <c r="T84" s="214" t="str">
        <f>IF(ISBLANK(Prevalence!M124), "",Prevalence!M124)</f>
        <v/>
      </c>
      <c r="U84" s="214" t="str">
        <f>IF(ISBLANK(Prevalence!N124), "",Prevalence!N124)</f>
        <v/>
      </c>
      <c r="V84" s="214">
        <f>Prevalence!O124</f>
        <v>0</v>
      </c>
    </row>
    <row r="85" spans="2:22" x14ac:dyDescent="0.35">
      <c r="B85" s="214" t="str">
        <f>IF(ISBLANK(Prevalence!B125), "",Prevalence!B125)</f>
        <v/>
      </c>
      <c r="C85" s="214">
        <f>Prevalence!C125</f>
        <v>0</v>
      </c>
      <c r="D85" s="214">
        <f>IF(ISBLANK(Prevalence!D125), 0,Prevalence!D125)</f>
        <v>0</v>
      </c>
      <c r="E85" s="214">
        <f t="shared" si="8"/>
        <v>0</v>
      </c>
      <c r="F85" s="214" t="str">
        <f>IF(ISBLANK(Prevalence!E125), "",Prevalence!E125)</f>
        <v/>
      </c>
      <c r="G85" s="214" t="str">
        <f>IF(ISBLANK(Prevalence!F125), "",Prevalence!F125)</f>
        <v/>
      </c>
      <c r="H85" s="214" t="str">
        <f>IF(ISBLANK(Prevalence!G125), "",Prevalence!G125)</f>
        <v/>
      </c>
      <c r="I85" s="214">
        <f t="shared" si="9"/>
        <v>0</v>
      </c>
      <c r="J85" s="214" t="str">
        <f t="shared" si="10"/>
        <v/>
      </c>
      <c r="K85" s="214" t="str">
        <f t="shared" ref="K85:K105" si="13">IF(ISERROR(G85-O85), "",G85-O85)</f>
        <v/>
      </c>
      <c r="L85" s="214" t="str">
        <f t="shared" ref="L85:L105" si="14">IF(ISERROR(H85-P85), "",H85-P85)</f>
        <v/>
      </c>
      <c r="M85" s="214">
        <f t="shared" si="11"/>
        <v>0</v>
      </c>
      <c r="N85" s="214" t="str">
        <f>IF(ISBLANK(Prevalence!H125), "",Prevalence!H125)</f>
        <v/>
      </c>
      <c r="O85" s="214" t="str">
        <f>IF(ISBLANK(Prevalence!I125), "",Prevalence!I125)</f>
        <v/>
      </c>
      <c r="P85" s="214" t="str">
        <f>IF(ISBLANK(Prevalence!J125), "",Prevalence!J125)</f>
        <v/>
      </c>
      <c r="Q85" s="214">
        <f t="shared" si="12"/>
        <v>0</v>
      </c>
      <c r="R85" s="214" t="str">
        <f>IF(ISBLANK(Prevalence!K125), "",Prevalence!K125)</f>
        <v/>
      </c>
      <c r="S85" s="214" t="str">
        <f>IF(ISBLANK(Prevalence!L125), "",Prevalence!L125)</f>
        <v/>
      </c>
      <c r="T85" s="214" t="str">
        <f>IF(ISBLANK(Prevalence!M125), "",Prevalence!M125)</f>
        <v/>
      </c>
      <c r="U85" s="214" t="str">
        <f>IF(ISBLANK(Prevalence!N125), "",Prevalence!N125)</f>
        <v/>
      </c>
      <c r="V85" s="214">
        <f>Prevalence!O125</f>
        <v>0</v>
      </c>
    </row>
    <row r="86" spans="2:22" x14ac:dyDescent="0.35">
      <c r="B86" s="214" t="str">
        <f>IF(ISBLANK(Prevalence!B126), "",Prevalence!B126)</f>
        <v/>
      </c>
      <c r="C86" s="214">
        <f>Prevalence!C126</f>
        <v>0</v>
      </c>
      <c r="D86" s="214">
        <f>IF(ISBLANK(Prevalence!D126), 0,Prevalence!D126)</f>
        <v>0</v>
      </c>
      <c r="E86" s="214">
        <f t="shared" si="8"/>
        <v>0</v>
      </c>
      <c r="F86" s="214" t="str">
        <f>IF(ISBLANK(Prevalence!E126), "",Prevalence!E126)</f>
        <v/>
      </c>
      <c r="G86" s="214" t="str">
        <f>IF(ISBLANK(Prevalence!F126), "",Prevalence!F126)</f>
        <v/>
      </c>
      <c r="H86" s="214" t="str">
        <f>IF(ISBLANK(Prevalence!G126), "",Prevalence!G126)</f>
        <v/>
      </c>
      <c r="I86" s="214">
        <f t="shared" si="9"/>
        <v>0</v>
      </c>
      <c r="J86" s="214" t="str">
        <f t="shared" si="10"/>
        <v/>
      </c>
      <c r="K86" s="214" t="str">
        <f t="shared" si="13"/>
        <v/>
      </c>
      <c r="L86" s="214" t="str">
        <f t="shared" si="14"/>
        <v/>
      </c>
      <c r="M86" s="214">
        <f t="shared" si="11"/>
        <v>0</v>
      </c>
      <c r="N86" s="214" t="str">
        <f>IF(ISBLANK(Prevalence!H126), "",Prevalence!H126)</f>
        <v/>
      </c>
      <c r="O86" s="214" t="str">
        <f>IF(ISBLANK(Prevalence!I126), "",Prevalence!I126)</f>
        <v/>
      </c>
      <c r="P86" s="214" t="str">
        <f>IF(ISBLANK(Prevalence!J126), "",Prevalence!J126)</f>
        <v/>
      </c>
      <c r="Q86" s="214">
        <f t="shared" si="12"/>
        <v>0</v>
      </c>
      <c r="R86" s="214" t="str">
        <f>IF(ISBLANK(Prevalence!K126), "",Prevalence!K126)</f>
        <v/>
      </c>
      <c r="S86" s="214" t="str">
        <f>IF(ISBLANK(Prevalence!L126), "",Prevalence!L126)</f>
        <v/>
      </c>
      <c r="T86" s="214" t="str">
        <f>IF(ISBLANK(Prevalence!M126), "",Prevalence!M126)</f>
        <v/>
      </c>
      <c r="U86" s="214" t="str">
        <f>IF(ISBLANK(Prevalence!N126), "",Prevalence!N126)</f>
        <v/>
      </c>
      <c r="V86" s="214">
        <f>Prevalence!O126</f>
        <v>0</v>
      </c>
    </row>
    <row r="87" spans="2:22" x14ac:dyDescent="0.35">
      <c r="B87" s="214" t="str">
        <f>IF(ISBLANK(Prevalence!B127), "",Prevalence!B127)</f>
        <v/>
      </c>
      <c r="C87" s="214">
        <f>Prevalence!C127</f>
        <v>0</v>
      </c>
      <c r="D87" s="214">
        <f>IF(ISBLANK(Prevalence!D127), 0,Prevalence!D127)</f>
        <v>0</v>
      </c>
      <c r="E87" s="214">
        <f t="shared" si="8"/>
        <v>0</v>
      </c>
      <c r="F87" s="214" t="str">
        <f>IF(ISBLANK(Prevalence!E127), "",Prevalence!E127)</f>
        <v/>
      </c>
      <c r="G87" s="214" t="str">
        <f>IF(ISBLANK(Prevalence!F127), "",Prevalence!F127)</f>
        <v/>
      </c>
      <c r="H87" s="214" t="str">
        <f>IF(ISBLANK(Prevalence!G127), "",Prevalence!G127)</f>
        <v/>
      </c>
      <c r="I87" s="214">
        <f t="shared" si="9"/>
        <v>0</v>
      </c>
      <c r="J87" s="214" t="str">
        <f t="shared" si="10"/>
        <v/>
      </c>
      <c r="K87" s="214" t="str">
        <f t="shared" si="13"/>
        <v/>
      </c>
      <c r="L87" s="214" t="str">
        <f t="shared" si="14"/>
        <v/>
      </c>
      <c r="M87" s="214">
        <f t="shared" si="11"/>
        <v>0</v>
      </c>
      <c r="N87" s="214" t="str">
        <f>IF(ISBLANK(Prevalence!H127), "",Prevalence!H127)</f>
        <v/>
      </c>
      <c r="O87" s="214" t="str">
        <f>IF(ISBLANK(Prevalence!I127), "",Prevalence!I127)</f>
        <v/>
      </c>
      <c r="P87" s="214" t="str">
        <f>IF(ISBLANK(Prevalence!J127), "",Prevalence!J127)</f>
        <v/>
      </c>
      <c r="Q87" s="214">
        <f t="shared" si="12"/>
        <v>0</v>
      </c>
      <c r="R87" s="214" t="str">
        <f>IF(ISBLANK(Prevalence!K127), "",Prevalence!K127)</f>
        <v/>
      </c>
      <c r="S87" s="214" t="str">
        <f>IF(ISBLANK(Prevalence!L127), "",Prevalence!L127)</f>
        <v/>
      </c>
      <c r="T87" s="214" t="str">
        <f>IF(ISBLANK(Prevalence!M127), "",Prevalence!M127)</f>
        <v/>
      </c>
      <c r="U87" s="214" t="str">
        <f>IF(ISBLANK(Prevalence!N127), "",Prevalence!N127)</f>
        <v/>
      </c>
      <c r="V87" s="214">
        <f>Prevalence!O127</f>
        <v>0</v>
      </c>
    </row>
    <row r="88" spans="2:22" x14ac:dyDescent="0.35">
      <c r="B88" s="214" t="str">
        <f>IF(ISBLANK(Prevalence!B128), "",Prevalence!B128)</f>
        <v/>
      </c>
      <c r="C88" s="214">
        <f>Prevalence!C128</f>
        <v>0</v>
      </c>
      <c r="D88" s="214">
        <f>IF(ISBLANK(Prevalence!D128), 0,Prevalence!D128)</f>
        <v>0</v>
      </c>
      <c r="E88" s="214">
        <f t="shared" si="8"/>
        <v>0</v>
      </c>
      <c r="F88" s="214" t="str">
        <f>IF(ISBLANK(Prevalence!E128), "",Prevalence!E128)</f>
        <v/>
      </c>
      <c r="G88" s="214" t="str">
        <f>IF(ISBLANK(Prevalence!F128), "",Prevalence!F128)</f>
        <v/>
      </c>
      <c r="H88" s="214" t="str">
        <f>IF(ISBLANK(Prevalence!G128), "",Prevalence!G128)</f>
        <v/>
      </c>
      <c r="I88" s="214">
        <f t="shared" si="9"/>
        <v>0</v>
      </c>
      <c r="J88" s="214" t="str">
        <f t="shared" si="10"/>
        <v/>
      </c>
      <c r="K88" s="214" t="str">
        <f t="shared" si="13"/>
        <v/>
      </c>
      <c r="L88" s="214" t="str">
        <f t="shared" si="14"/>
        <v/>
      </c>
      <c r="M88" s="214">
        <f t="shared" si="11"/>
        <v>0</v>
      </c>
      <c r="N88" s="214" t="str">
        <f>IF(ISBLANK(Prevalence!H128), "",Prevalence!H128)</f>
        <v/>
      </c>
      <c r="O88" s="214" t="str">
        <f>IF(ISBLANK(Prevalence!I128), "",Prevalence!I128)</f>
        <v/>
      </c>
      <c r="P88" s="214" t="str">
        <f>IF(ISBLANK(Prevalence!J128), "",Prevalence!J128)</f>
        <v/>
      </c>
      <c r="Q88" s="214">
        <f t="shared" si="12"/>
        <v>0</v>
      </c>
      <c r="R88" s="214" t="str">
        <f>IF(ISBLANK(Prevalence!K128), "",Prevalence!K128)</f>
        <v/>
      </c>
      <c r="S88" s="214" t="str">
        <f>IF(ISBLANK(Prevalence!L128), "",Prevalence!L128)</f>
        <v/>
      </c>
      <c r="T88" s="214" t="str">
        <f>IF(ISBLANK(Prevalence!M128), "",Prevalence!M128)</f>
        <v/>
      </c>
      <c r="U88" s="214" t="str">
        <f>IF(ISBLANK(Prevalence!N128), "",Prevalence!N128)</f>
        <v/>
      </c>
      <c r="V88" s="214">
        <f>Prevalence!O128</f>
        <v>0</v>
      </c>
    </row>
    <row r="89" spans="2:22" x14ac:dyDescent="0.35">
      <c r="B89" s="214" t="str">
        <f>IF(ISBLANK(Prevalence!B129), "",Prevalence!B129)</f>
        <v/>
      </c>
      <c r="C89" s="214">
        <f>Prevalence!C129</f>
        <v>0</v>
      </c>
      <c r="D89" s="214">
        <f>IF(ISBLANK(Prevalence!D129), 0,Prevalence!D129)</f>
        <v>0</v>
      </c>
      <c r="E89" s="214">
        <f t="shared" si="8"/>
        <v>0</v>
      </c>
      <c r="F89" s="214" t="str">
        <f>IF(ISBLANK(Prevalence!E129), "",Prevalence!E129)</f>
        <v/>
      </c>
      <c r="G89" s="214" t="str">
        <f>IF(ISBLANK(Prevalence!F129), "",Prevalence!F129)</f>
        <v/>
      </c>
      <c r="H89" s="214" t="str">
        <f>IF(ISBLANK(Prevalence!G129), "",Prevalence!G129)</f>
        <v/>
      </c>
      <c r="I89" s="214">
        <f t="shared" si="9"/>
        <v>0</v>
      </c>
      <c r="J89" s="214" t="str">
        <f t="shared" si="10"/>
        <v/>
      </c>
      <c r="K89" s="214" t="str">
        <f t="shared" si="13"/>
        <v/>
      </c>
      <c r="L89" s="214" t="str">
        <f t="shared" si="14"/>
        <v/>
      </c>
      <c r="M89" s="214">
        <f t="shared" si="11"/>
        <v>0</v>
      </c>
      <c r="N89" s="214" t="str">
        <f>IF(ISBLANK(Prevalence!H129), "",Prevalence!H129)</f>
        <v/>
      </c>
      <c r="O89" s="214" t="str">
        <f>IF(ISBLANK(Prevalence!I129), "",Prevalence!I129)</f>
        <v/>
      </c>
      <c r="P89" s="214" t="str">
        <f>IF(ISBLANK(Prevalence!J129), "",Prevalence!J129)</f>
        <v/>
      </c>
      <c r="Q89" s="214">
        <f t="shared" si="12"/>
        <v>0</v>
      </c>
      <c r="R89" s="214" t="str">
        <f>IF(ISBLANK(Prevalence!K129), "",Prevalence!K129)</f>
        <v/>
      </c>
      <c r="S89" s="214" t="str">
        <f>IF(ISBLANK(Prevalence!L129), "",Prevalence!L129)</f>
        <v/>
      </c>
      <c r="T89" s="214" t="str">
        <f>IF(ISBLANK(Prevalence!M129), "",Prevalence!M129)</f>
        <v/>
      </c>
      <c r="U89" s="214" t="str">
        <f>IF(ISBLANK(Prevalence!N129), "",Prevalence!N129)</f>
        <v/>
      </c>
      <c r="V89" s="214">
        <f>Prevalence!O129</f>
        <v>0</v>
      </c>
    </row>
    <row r="90" spans="2:22" x14ac:dyDescent="0.35">
      <c r="B90" s="214" t="str">
        <f>IF(ISBLANK(Prevalence!B130), "",Prevalence!B130)</f>
        <v/>
      </c>
      <c r="C90" s="214">
        <f>Prevalence!C130</f>
        <v>0</v>
      </c>
      <c r="D90" s="214">
        <f>IF(ISBLANK(Prevalence!D130), 0,Prevalence!D130)</f>
        <v>0</v>
      </c>
      <c r="E90" s="214">
        <f t="shared" si="8"/>
        <v>0</v>
      </c>
      <c r="F90" s="214" t="str">
        <f>IF(ISBLANK(Prevalence!E130), "",Prevalence!E130)</f>
        <v/>
      </c>
      <c r="G90" s="214" t="str">
        <f>IF(ISBLANK(Prevalence!F130), "",Prevalence!F130)</f>
        <v/>
      </c>
      <c r="H90" s="214" t="str">
        <f>IF(ISBLANK(Prevalence!G130), "",Prevalence!G130)</f>
        <v/>
      </c>
      <c r="I90" s="214">
        <f t="shared" si="9"/>
        <v>0</v>
      </c>
      <c r="J90" s="214" t="str">
        <f t="shared" si="10"/>
        <v/>
      </c>
      <c r="K90" s="214" t="str">
        <f t="shared" si="13"/>
        <v/>
      </c>
      <c r="L90" s="214" t="str">
        <f t="shared" si="14"/>
        <v/>
      </c>
      <c r="M90" s="214">
        <f t="shared" si="11"/>
        <v>0</v>
      </c>
      <c r="N90" s="214" t="str">
        <f>IF(ISBLANK(Prevalence!H130), "",Prevalence!H130)</f>
        <v/>
      </c>
      <c r="O90" s="214" t="str">
        <f>IF(ISBLANK(Prevalence!I130), "",Prevalence!I130)</f>
        <v/>
      </c>
      <c r="P90" s="214" t="str">
        <f>IF(ISBLANK(Prevalence!J130), "",Prevalence!J130)</f>
        <v/>
      </c>
      <c r="Q90" s="214">
        <f t="shared" si="12"/>
        <v>0</v>
      </c>
      <c r="R90" s="214" t="str">
        <f>IF(ISBLANK(Prevalence!K130), "",Prevalence!K130)</f>
        <v/>
      </c>
      <c r="S90" s="214" t="str">
        <f>IF(ISBLANK(Prevalence!L130), "",Prevalence!L130)</f>
        <v/>
      </c>
      <c r="T90" s="214" t="str">
        <f>IF(ISBLANK(Prevalence!M130), "",Prevalence!M130)</f>
        <v/>
      </c>
      <c r="U90" s="214" t="str">
        <f>IF(ISBLANK(Prevalence!N130), "",Prevalence!N130)</f>
        <v/>
      </c>
      <c r="V90" s="214">
        <f>Prevalence!O130</f>
        <v>0</v>
      </c>
    </row>
    <row r="91" spans="2:22" x14ac:dyDescent="0.35">
      <c r="B91" s="214" t="str">
        <f>IF(ISBLANK(Prevalence!B131), "",Prevalence!B131)</f>
        <v/>
      </c>
      <c r="C91" s="214">
        <f>Prevalence!C131</f>
        <v>0</v>
      </c>
      <c r="D91" s="214">
        <f>IF(ISBLANK(Prevalence!D131), 0,Prevalence!D131)</f>
        <v>0</v>
      </c>
      <c r="E91" s="214">
        <f t="shared" si="8"/>
        <v>0</v>
      </c>
      <c r="F91" s="214" t="str">
        <f>IF(ISBLANK(Prevalence!E131), "",Prevalence!E131)</f>
        <v/>
      </c>
      <c r="G91" s="214" t="str">
        <f>IF(ISBLANK(Prevalence!F131), "",Prevalence!F131)</f>
        <v/>
      </c>
      <c r="H91" s="214" t="str">
        <f>IF(ISBLANK(Prevalence!G131), "",Prevalence!G131)</f>
        <v/>
      </c>
      <c r="I91" s="214">
        <f t="shared" si="9"/>
        <v>0</v>
      </c>
      <c r="J91" s="214" t="str">
        <f t="shared" si="10"/>
        <v/>
      </c>
      <c r="K91" s="214" t="str">
        <f t="shared" si="13"/>
        <v/>
      </c>
      <c r="L91" s="214" t="str">
        <f t="shared" si="14"/>
        <v/>
      </c>
      <c r="M91" s="214">
        <f t="shared" si="11"/>
        <v>0</v>
      </c>
      <c r="N91" s="214" t="str">
        <f>IF(ISBLANK(Prevalence!H131), "",Prevalence!H131)</f>
        <v/>
      </c>
      <c r="O91" s="214" t="str">
        <f>IF(ISBLANK(Prevalence!I131), "",Prevalence!I131)</f>
        <v/>
      </c>
      <c r="P91" s="214" t="str">
        <f>IF(ISBLANK(Prevalence!J131), "",Prevalence!J131)</f>
        <v/>
      </c>
      <c r="Q91" s="214">
        <f t="shared" si="12"/>
        <v>0</v>
      </c>
      <c r="R91" s="214" t="str">
        <f>IF(ISBLANK(Prevalence!K131), "",Prevalence!K131)</f>
        <v/>
      </c>
      <c r="S91" s="214" t="str">
        <f>IF(ISBLANK(Prevalence!L131), "",Prevalence!L131)</f>
        <v/>
      </c>
      <c r="T91" s="214" t="str">
        <f>IF(ISBLANK(Prevalence!M131), "",Prevalence!M131)</f>
        <v/>
      </c>
      <c r="U91" s="214" t="str">
        <f>IF(ISBLANK(Prevalence!N131), "",Prevalence!N131)</f>
        <v/>
      </c>
      <c r="V91" s="214">
        <f>Prevalence!O131</f>
        <v>0</v>
      </c>
    </row>
    <row r="92" spans="2:22" x14ac:dyDescent="0.35">
      <c r="B92" s="214" t="str">
        <f>IF(ISBLANK(Prevalence!B132), "",Prevalence!B132)</f>
        <v/>
      </c>
      <c r="C92" s="214">
        <f>Prevalence!C132</f>
        <v>0</v>
      </c>
      <c r="D92" s="214">
        <f>IF(ISBLANK(Prevalence!D132), 0,Prevalence!D132)</f>
        <v>0</v>
      </c>
      <c r="E92" s="214">
        <f t="shared" si="8"/>
        <v>0</v>
      </c>
      <c r="F92" s="214" t="str">
        <f>IF(ISBLANK(Prevalence!E132), "",Prevalence!E132)</f>
        <v/>
      </c>
      <c r="G92" s="214" t="str">
        <f>IF(ISBLANK(Prevalence!F132), "",Prevalence!F132)</f>
        <v/>
      </c>
      <c r="H92" s="214" t="str">
        <f>IF(ISBLANK(Prevalence!G132), "",Prevalence!G132)</f>
        <v/>
      </c>
      <c r="I92" s="214">
        <f t="shared" si="9"/>
        <v>0</v>
      </c>
      <c r="J92" s="214" t="str">
        <f t="shared" si="10"/>
        <v/>
      </c>
      <c r="K92" s="214" t="str">
        <f t="shared" si="13"/>
        <v/>
      </c>
      <c r="L92" s="214" t="str">
        <f t="shared" si="14"/>
        <v/>
      </c>
      <c r="M92" s="214">
        <f t="shared" si="11"/>
        <v>0</v>
      </c>
      <c r="N92" s="214" t="str">
        <f>IF(ISBLANK(Prevalence!H132), "",Prevalence!H132)</f>
        <v/>
      </c>
      <c r="O92" s="214" t="str">
        <f>IF(ISBLANK(Prevalence!I132), "",Prevalence!I132)</f>
        <v/>
      </c>
      <c r="P92" s="214" t="str">
        <f>IF(ISBLANK(Prevalence!J132), "",Prevalence!J132)</f>
        <v/>
      </c>
      <c r="Q92" s="214">
        <f t="shared" si="12"/>
        <v>0</v>
      </c>
      <c r="R92" s="214" t="str">
        <f>IF(ISBLANK(Prevalence!K132), "",Prevalence!K132)</f>
        <v/>
      </c>
      <c r="S92" s="214" t="str">
        <f>IF(ISBLANK(Prevalence!L132), "",Prevalence!L132)</f>
        <v/>
      </c>
      <c r="T92" s="214" t="str">
        <f>IF(ISBLANK(Prevalence!M132), "",Prevalence!M132)</f>
        <v/>
      </c>
      <c r="U92" s="214" t="str">
        <f>IF(ISBLANK(Prevalence!N132), "",Prevalence!N132)</f>
        <v/>
      </c>
      <c r="V92" s="214">
        <f>Prevalence!O132</f>
        <v>0</v>
      </c>
    </row>
    <row r="93" spans="2:22" x14ac:dyDescent="0.35">
      <c r="B93" s="214" t="str">
        <f>IF(ISBLANK(Prevalence!B133), "",Prevalence!B133)</f>
        <v/>
      </c>
      <c r="C93" s="214">
        <f>Prevalence!C133</f>
        <v>0</v>
      </c>
      <c r="D93" s="214">
        <f>IF(ISBLANK(Prevalence!D133), 0,Prevalence!D133)</f>
        <v>0</v>
      </c>
      <c r="E93" s="214">
        <f t="shared" si="8"/>
        <v>0</v>
      </c>
      <c r="F93" s="214" t="str">
        <f>IF(ISBLANK(Prevalence!E133), "",Prevalence!E133)</f>
        <v/>
      </c>
      <c r="G93" s="214" t="str">
        <f>IF(ISBLANK(Prevalence!F133), "",Prevalence!F133)</f>
        <v/>
      </c>
      <c r="H93" s="214" t="str">
        <f>IF(ISBLANK(Prevalence!G133), "",Prevalence!G133)</f>
        <v/>
      </c>
      <c r="I93" s="214">
        <f t="shared" si="9"/>
        <v>0</v>
      </c>
      <c r="J93" s="214" t="str">
        <f t="shared" si="10"/>
        <v/>
      </c>
      <c r="K93" s="214" t="str">
        <f t="shared" si="13"/>
        <v/>
      </c>
      <c r="L93" s="214" t="str">
        <f t="shared" si="14"/>
        <v/>
      </c>
      <c r="M93" s="214">
        <f t="shared" si="11"/>
        <v>0</v>
      </c>
      <c r="N93" s="214" t="str">
        <f>IF(ISBLANK(Prevalence!H133), "",Prevalence!H133)</f>
        <v/>
      </c>
      <c r="O93" s="214" t="str">
        <f>IF(ISBLANK(Prevalence!I133), "",Prevalence!I133)</f>
        <v/>
      </c>
      <c r="P93" s="214" t="str">
        <f>IF(ISBLANK(Prevalence!J133), "",Prevalence!J133)</f>
        <v/>
      </c>
      <c r="Q93" s="214">
        <f t="shared" si="12"/>
        <v>0</v>
      </c>
      <c r="R93" s="214" t="str">
        <f>IF(ISBLANK(Prevalence!K133), "",Prevalence!K133)</f>
        <v/>
      </c>
      <c r="S93" s="214" t="str">
        <f>IF(ISBLANK(Prevalence!L133), "",Prevalence!L133)</f>
        <v/>
      </c>
      <c r="T93" s="214" t="str">
        <f>IF(ISBLANK(Prevalence!M133), "",Prevalence!M133)</f>
        <v/>
      </c>
      <c r="U93" s="214" t="str">
        <f>IF(ISBLANK(Prevalence!N133), "",Prevalence!N133)</f>
        <v/>
      </c>
      <c r="V93" s="214">
        <f>Prevalence!O133</f>
        <v>0</v>
      </c>
    </row>
    <row r="94" spans="2:22" x14ac:dyDescent="0.35">
      <c r="B94" s="214" t="str">
        <f>IF(ISBLANK(Prevalence!B134), "",Prevalence!B134)</f>
        <v/>
      </c>
      <c r="C94" s="214">
        <f>Prevalence!C134</f>
        <v>0</v>
      </c>
      <c r="D94" s="214">
        <f>IF(ISBLANK(Prevalence!D134), 0,Prevalence!D134)</f>
        <v>0</v>
      </c>
      <c r="E94" s="214">
        <f t="shared" si="8"/>
        <v>0</v>
      </c>
      <c r="F94" s="214" t="str">
        <f>IF(ISBLANK(Prevalence!E134), "",Prevalence!E134)</f>
        <v/>
      </c>
      <c r="G94" s="214" t="str">
        <f>IF(ISBLANK(Prevalence!F134), "",Prevalence!F134)</f>
        <v/>
      </c>
      <c r="H94" s="214" t="str">
        <f>IF(ISBLANK(Prevalence!G134), "",Prevalence!G134)</f>
        <v/>
      </c>
      <c r="I94" s="214">
        <f t="shared" si="9"/>
        <v>0</v>
      </c>
      <c r="J94" s="214" t="str">
        <f t="shared" si="10"/>
        <v/>
      </c>
      <c r="K94" s="214" t="str">
        <f t="shared" si="13"/>
        <v/>
      </c>
      <c r="L94" s="214" t="str">
        <f t="shared" si="14"/>
        <v/>
      </c>
      <c r="M94" s="214">
        <f t="shared" si="11"/>
        <v>0</v>
      </c>
      <c r="N94" s="214" t="str">
        <f>IF(ISBLANK(Prevalence!H134), "",Prevalence!H134)</f>
        <v/>
      </c>
      <c r="O94" s="214" t="str">
        <f>IF(ISBLANK(Prevalence!I134), "",Prevalence!I134)</f>
        <v/>
      </c>
      <c r="P94" s="214" t="str">
        <f>IF(ISBLANK(Prevalence!J134), "",Prevalence!J134)</f>
        <v/>
      </c>
      <c r="Q94" s="214">
        <f t="shared" si="12"/>
        <v>0</v>
      </c>
      <c r="R94" s="214" t="str">
        <f>IF(ISBLANK(Prevalence!K134), "",Prevalence!K134)</f>
        <v/>
      </c>
      <c r="S94" s="214" t="str">
        <f>IF(ISBLANK(Prevalence!L134), "",Prevalence!L134)</f>
        <v/>
      </c>
      <c r="T94" s="214" t="str">
        <f>IF(ISBLANK(Prevalence!M134), "",Prevalence!M134)</f>
        <v/>
      </c>
      <c r="U94" s="214" t="str">
        <f>IF(ISBLANK(Prevalence!N134), "",Prevalence!N134)</f>
        <v/>
      </c>
      <c r="V94" s="214">
        <f>Prevalence!O134</f>
        <v>0</v>
      </c>
    </row>
    <row r="95" spans="2:22" x14ac:dyDescent="0.35">
      <c r="B95" s="214" t="str">
        <f>IF(ISBLANK(Prevalence!B135), "",Prevalence!B135)</f>
        <v/>
      </c>
      <c r="C95" s="214">
        <f>Prevalence!C135</f>
        <v>0</v>
      </c>
      <c r="D95" s="214">
        <f>IF(ISBLANK(Prevalence!D135), 0,Prevalence!D135)</f>
        <v>0</v>
      </c>
      <c r="E95" s="214">
        <f t="shared" si="8"/>
        <v>0</v>
      </c>
      <c r="F95" s="214" t="str">
        <f>IF(ISBLANK(Prevalence!E135), "",Prevalence!E135)</f>
        <v/>
      </c>
      <c r="G95" s="214" t="str">
        <f>IF(ISBLANK(Prevalence!F135), "",Prevalence!F135)</f>
        <v/>
      </c>
      <c r="H95" s="214" t="str">
        <f>IF(ISBLANK(Prevalence!G135), "",Prevalence!G135)</f>
        <v/>
      </c>
      <c r="I95" s="214">
        <f t="shared" si="9"/>
        <v>0</v>
      </c>
      <c r="J95" s="214" t="str">
        <f t="shared" si="10"/>
        <v/>
      </c>
      <c r="K95" s="214" t="str">
        <f t="shared" si="13"/>
        <v/>
      </c>
      <c r="L95" s="214" t="str">
        <f t="shared" si="14"/>
        <v/>
      </c>
      <c r="M95" s="214">
        <f t="shared" si="11"/>
        <v>0</v>
      </c>
      <c r="N95" s="214" t="str">
        <f>IF(ISBLANK(Prevalence!H135), "",Prevalence!H135)</f>
        <v/>
      </c>
      <c r="O95" s="214" t="str">
        <f>IF(ISBLANK(Prevalence!I135), "",Prevalence!I135)</f>
        <v/>
      </c>
      <c r="P95" s="214" t="str">
        <f>IF(ISBLANK(Prevalence!J135), "",Prevalence!J135)</f>
        <v/>
      </c>
      <c r="Q95" s="214">
        <f t="shared" si="12"/>
        <v>0</v>
      </c>
      <c r="R95" s="214" t="str">
        <f>IF(ISBLANK(Prevalence!K135), "",Prevalence!K135)</f>
        <v/>
      </c>
      <c r="S95" s="214" t="str">
        <f>IF(ISBLANK(Prevalence!L135), "",Prevalence!L135)</f>
        <v/>
      </c>
      <c r="T95" s="214" t="str">
        <f>IF(ISBLANK(Prevalence!M135), "",Prevalence!M135)</f>
        <v/>
      </c>
      <c r="U95" s="214" t="str">
        <f>IF(ISBLANK(Prevalence!N135), "",Prevalence!N135)</f>
        <v/>
      </c>
      <c r="V95" s="214">
        <f>Prevalence!O135</f>
        <v>0</v>
      </c>
    </row>
    <row r="96" spans="2:22" x14ac:dyDescent="0.35">
      <c r="B96" s="214" t="str">
        <f>IF(ISBLANK(Prevalence!B136), "",Prevalence!B136)</f>
        <v/>
      </c>
      <c r="C96" s="214">
        <f>Prevalence!C136</f>
        <v>0</v>
      </c>
      <c r="D96" s="214">
        <f>IF(ISBLANK(Prevalence!D136), 0,Prevalence!D136)</f>
        <v>0</v>
      </c>
      <c r="E96" s="214">
        <f t="shared" si="8"/>
        <v>0</v>
      </c>
      <c r="F96" s="214" t="str">
        <f>IF(ISBLANK(Prevalence!E136), "",Prevalence!E136)</f>
        <v/>
      </c>
      <c r="G96" s="214" t="str">
        <f>IF(ISBLANK(Prevalence!F136), "",Prevalence!F136)</f>
        <v/>
      </c>
      <c r="H96" s="214" t="str">
        <f>IF(ISBLANK(Prevalence!G136), "",Prevalence!G136)</f>
        <v/>
      </c>
      <c r="I96" s="214">
        <f t="shared" si="9"/>
        <v>0</v>
      </c>
      <c r="J96" s="214" t="str">
        <f t="shared" si="10"/>
        <v/>
      </c>
      <c r="K96" s="214" t="str">
        <f t="shared" si="13"/>
        <v/>
      </c>
      <c r="L96" s="214" t="str">
        <f t="shared" si="14"/>
        <v/>
      </c>
      <c r="M96" s="214">
        <f t="shared" si="11"/>
        <v>0</v>
      </c>
      <c r="N96" s="214" t="str">
        <f>IF(ISBLANK(Prevalence!H136), "",Prevalence!H136)</f>
        <v/>
      </c>
      <c r="O96" s="214" t="str">
        <f>IF(ISBLANK(Prevalence!I136), "",Prevalence!I136)</f>
        <v/>
      </c>
      <c r="P96" s="214" t="str">
        <f>IF(ISBLANK(Prevalence!J136), "",Prevalence!J136)</f>
        <v/>
      </c>
      <c r="Q96" s="214">
        <f t="shared" si="12"/>
        <v>0</v>
      </c>
      <c r="R96" s="214" t="str">
        <f>IF(ISBLANK(Prevalence!K136), "",Prevalence!K136)</f>
        <v/>
      </c>
      <c r="S96" s="214" t="str">
        <f>IF(ISBLANK(Prevalence!L136), "",Prevalence!L136)</f>
        <v/>
      </c>
      <c r="T96" s="214" t="str">
        <f>IF(ISBLANK(Prevalence!M136), "",Prevalence!M136)</f>
        <v/>
      </c>
      <c r="U96" s="214" t="str">
        <f>IF(ISBLANK(Prevalence!N136), "",Prevalence!N136)</f>
        <v/>
      </c>
      <c r="V96" s="214">
        <f>Prevalence!O136</f>
        <v>0</v>
      </c>
    </row>
    <row r="97" spans="2:22" x14ac:dyDescent="0.35">
      <c r="B97" s="214" t="str">
        <f>IF(ISBLANK(Prevalence!B137), "",Prevalence!B137)</f>
        <v/>
      </c>
      <c r="C97" s="214">
        <f>Prevalence!C137</f>
        <v>0</v>
      </c>
      <c r="D97" s="214">
        <f>IF(ISBLANK(Prevalence!D137), 0,Prevalence!D137)</f>
        <v>0</v>
      </c>
      <c r="E97" s="214">
        <f t="shared" si="8"/>
        <v>0</v>
      </c>
      <c r="F97" s="214" t="str">
        <f>IF(ISBLANK(Prevalence!E137), "",Prevalence!E137)</f>
        <v/>
      </c>
      <c r="G97" s="214" t="str">
        <f>IF(ISBLANK(Prevalence!F137), "",Prevalence!F137)</f>
        <v/>
      </c>
      <c r="H97" s="214" t="str">
        <f>IF(ISBLANK(Prevalence!G137), "",Prevalence!G137)</f>
        <v/>
      </c>
      <c r="I97" s="214">
        <f t="shared" si="9"/>
        <v>0</v>
      </c>
      <c r="J97" s="214" t="str">
        <f t="shared" si="10"/>
        <v/>
      </c>
      <c r="K97" s="214" t="str">
        <f t="shared" si="13"/>
        <v/>
      </c>
      <c r="L97" s="214" t="str">
        <f t="shared" si="14"/>
        <v/>
      </c>
      <c r="M97" s="214">
        <f t="shared" si="11"/>
        <v>0</v>
      </c>
      <c r="N97" s="214" t="str">
        <f>IF(ISBLANK(Prevalence!H137), "",Prevalence!H137)</f>
        <v/>
      </c>
      <c r="O97" s="214" t="str">
        <f>IF(ISBLANK(Prevalence!I137), "",Prevalence!I137)</f>
        <v/>
      </c>
      <c r="P97" s="214" t="str">
        <f>IF(ISBLANK(Prevalence!J137), "",Prevalence!J137)</f>
        <v/>
      </c>
      <c r="Q97" s="214">
        <f t="shared" si="12"/>
        <v>0</v>
      </c>
      <c r="R97" s="214" t="str">
        <f>IF(ISBLANK(Prevalence!K137), "",Prevalence!K137)</f>
        <v/>
      </c>
      <c r="S97" s="214" t="str">
        <f>IF(ISBLANK(Prevalence!L137), "",Prevalence!L137)</f>
        <v/>
      </c>
      <c r="T97" s="214" t="str">
        <f>IF(ISBLANK(Prevalence!M137), "",Prevalence!M137)</f>
        <v/>
      </c>
      <c r="U97" s="214" t="str">
        <f>IF(ISBLANK(Prevalence!N137), "",Prevalence!N137)</f>
        <v/>
      </c>
      <c r="V97" s="214">
        <f>Prevalence!O137</f>
        <v>0</v>
      </c>
    </row>
    <row r="98" spans="2:22" x14ac:dyDescent="0.35">
      <c r="B98" s="214" t="str">
        <f>IF(ISBLANK(Prevalence!B138), "",Prevalence!B138)</f>
        <v/>
      </c>
      <c r="C98" s="214">
        <f>Prevalence!C138</f>
        <v>0</v>
      </c>
      <c r="D98" s="214">
        <f>IF(ISBLANK(Prevalence!D138), 0,Prevalence!D138)</f>
        <v>0</v>
      </c>
      <c r="E98" s="214">
        <f t="shared" si="8"/>
        <v>0</v>
      </c>
      <c r="F98" s="214" t="str">
        <f>IF(ISBLANK(Prevalence!E138), "",Prevalence!E138)</f>
        <v/>
      </c>
      <c r="G98" s="214" t="str">
        <f>IF(ISBLANK(Prevalence!F138), "",Prevalence!F138)</f>
        <v/>
      </c>
      <c r="H98" s="214" t="str">
        <f>IF(ISBLANK(Prevalence!G138), "",Prevalence!G138)</f>
        <v/>
      </c>
      <c r="I98" s="214">
        <f t="shared" si="9"/>
        <v>0</v>
      </c>
      <c r="J98" s="214" t="str">
        <f t="shared" si="10"/>
        <v/>
      </c>
      <c r="K98" s="214" t="str">
        <f t="shared" si="13"/>
        <v/>
      </c>
      <c r="L98" s="214" t="str">
        <f t="shared" si="14"/>
        <v/>
      </c>
      <c r="M98" s="214">
        <f t="shared" si="11"/>
        <v>0</v>
      </c>
      <c r="N98" s="214" t="str">
        <f>IF(ISBLANK(Prevalence!H138), "",Prevalence!H138)</f>
        <v/>
      </c>
      <c r="O98" s="214" t="str">
        <f>IF(ISBLANK(Prevalence!I138), "",Prevalence!I138)</f>
        <v/>
      </c>
      <c r="P98" s="214" t="str">
        <f>IF(ISBLANK(Prevalence!J138), "",Prevalence!J138)</f>
        <v/>
      </c>
      <c r="Q98" s="214">
        <f t="shared" si="12"/>
        <v>0</v>
      </c>
      <c r="R98" s="214" t="str">
        <f>IF(ISBLANK(Prevalence!K138), "",Prevalence!K138)</f>
        <v/>
      </c>
      <c r="S98" s="214" t="str">
        <f>IF(ISBLANK(Prevalence!L138), "",Prevalence!L138)</f>
        <v/>
      </c>
      <c r="T98" s="214" t="str">
        <f>IF(ISBLANK(Prevalence!M138), "",Prevalence!M138)</f>
        <v/>
      </c>
      <c r="U98" s="214" t="str">
        <f>IF(ISBLANK(Prevalence!N138), "",Prevalence!N138)</f>
        <v/>
      </c>
      <c r="V98" s="214">
        <f>Prevalence!O138</f>
        <v>0</v>
      </c>
    </row>
    <row r="99" spans="2:22" x14ac:dyDescent="0.35">
      <c r="B99" s="214" t="str">
        <f>IF(ISBLANK(Prevalence!B139), "",Prevalence!B139)</f>
        <v/>
      </c>
      <c r="C99" s="214">
        <f>Prevalence!C139</f>
        <v>0</v>
      </c>
      <c r="D99" s="214">
        <f>IF(ISBLANK(Prevalence!D139), 0,Prevalence!D139)</f>
        <v>0</v>
      </c>
      <c r="E99" s="214">
        <f t="shared" si="8"/>
        <v>0</v>
      </c>
      <c r="F99" s="214" t="str">
        <f>IF(ISBLANK(Prevalence!E139), "",Prevalence!E139)</f>
        <v/>
      </c>
      <c r="G99" s="214" t="str">
        <f>IF(ISBLANK(Prevalence!F139), "",Prevalence!F139)</f>
        <v/>
      </c>
      <c r="H99" s="214" t="str">
        <f>IF(ISBLANK(Prevalence!G139), "",Prevalence!G139)</f>
        <v/>
      </c>
      <c r="I99" s="214">
        <f t="shared" si="9"/>
        <v>0</v>
      </c>
      <c r="J99" s="214" t="str">
        <f t="shared" si="10"/>
        <v/>
      </c>
      <c r="K99" s="214" t="str">
        <f t="shared" si="13"/>
        <v/>
      </c>
      <c r="L99" s="214" t="str">
        <f t="shared" si="14"/>
        <v/>
      </c>
      <c r="M99" s="214">
        <f t="shared" si="11"/>
        <v>0</v>
      </c>
      <c r="N99" s="214" t="str">
        <f>IF(ISBLANK(Prevalence!H139), "",Prevalence!H139)</f>
        <v/>
      </c>
      <c r="O99" s="214" t="str">
        <f>IF(ISBLANK(Prevalence!I139), "",Prevalence!I139)</f>
        <v/>
      </c>
      <c r="P99" s="214" t="str">
        <f>IF(ISBLANK(Prevalence!J139), "",Prevalence!J139)</f>
        <v/>
      </c>
      <c r="Q99" s="214">
        <f t="shared" si="12"/>
        <v>0</v>
      </c>
      <c r="R99" s="214" t="str">
        <f>IF(ISBLANK(Prevalence!K139), "",Prevalence!K139)</f>
        <v/>
      </c>
      <c r="S99" s="214" t="str">
        <f>IF(ISBLANK(Prevalence!L139), "",Prevalence!L139)</f>
        <v/>
      </c>
      <c r="T99" s="214" t="str">
        <f>IF(ISBLANK(Prevalence!M139), "",Prevalence!M139)</f>
        <v/>
      </c>
      <c r="U99" s="214" t="str">
        <f>IF(ISBLANK(Prevalence!N139), "",Prevalence!N139)</f>
        <v/>
      </c>
      <c r="V99" s="214">
        <f>Prevalence!O139</f>
        <v>0</v>
      </c>
    </row>
    <row r="100" spans="2:22" x14ac:dyDescent="0.35">
      <c r="B100" s="214" t="str">
        <f>IF(ISBLANK(Prevalence!B140), "",Prevalence!B140)</f>
        <v/>
      </c>
      <c r="C100" s="214">
        <f>Prevalence!C140</f>
        <v>0</v>
      </c>
      <c r="D100" s="214">
        <f>IF(ISBLANK(Prevalence!D140), 0,Prevalence!D140)</f>
        <v>0</v>
      </c>
      <c r="E100" s="214">
        <f t="shared" si="8"/>
        <v>0</v>
      </c>
      <c r="F100" s="214" t="str">
        <f>IF(ISBLANK(Prevalence!E140), "",Prevalence!E140)</f>
        <v/>
      </c>
      <c r="G100" s="214" t="str">
        <f>IF(ISBLANK(Prevalence!F140), "",Prevalence!F140)</f>
        <v/>
      </c>
      <c r="H100" s="214" t="str">
        <f>IF(ISBLANK(Prevalence!G140), "",Prevalence!G140)</f>
        <v/>
      </c>
      <c r="I100" s="214">
        <f t="shared" si="9"/>
        <v>0</v>
      </c>
      <c r="J100" s="214" t="str">
        <f t="shared" si="10"/>
        <v/>
      </c>
      <c r="K100" s="214" t="str">
        <f t="shared" si="13"/>
        <v/>
      </c>
      <c r="L100" s="214" t="str">
        <f t="shared" si="14"/>
        <v/>
      </c>
      <c r="M100" s="214">
        <f t="shared" si="11"/>
        <v>0</v>
      </c>
      <c r="N100" s="214" t="str">
        <f>IF(ISBLANK(Prevalence!H140), "",Prevalence!H140)</f>
        <v/>
      </c>
      <c r="O100" s="214" t="str">
        <f>IF(ISBLANK(Prevalence!I140), "",Prevalence!I140)</f>
        <v/>
      </c>
      <c r="P100" s="214" t="str">
        <f>IF(ISBLANK(Prevalence!J140), "",Prevalence!J140)</f>
        <v/>
      </c>
      <c r="Q100" s="214">
        <f t="shared" si="12"/>
        <v>0</v>
      </c>
      <c r="R100" s="214" t="str">
        <f>IF(ISBLANK(Prevalence!K140), "",Prevalence!K140)</f>
        <v/>
      </c>
      <c r="S100" s="214" t="str">
        <f>IF(ISBLANK(Prevalence!L140), "",Prevalence!L140)</f>
        <v/>
      </c>
      <c r="T100" s="214" t="str">
        <f>IF(ISBLANK(Prevalence!M140), "",Prevalence!M140)</f>
        <v/>
      </c>
      <c r="U100" s="214" t="str">
        <f>IF(ISBLANK(Prevalence!N140), "",Prevalence!N140)</f>
        <v/>
      </c>
      <c r="V100" s="214">
        <f>Prevalence!O140</f>
        <v>0</v>
      </c>
    </row>
    <row r="101" spans="2:22" x14ac:dyDescent="0.35">
      <c r="B101" s="214" t="str">
        <f>IF(ISBLANK(Prevalence!B141), "",Prevalence!B141)</f>
        <v/>
      </c>
      <c r="C101" s="214">
        <f>Prevalence!C141</f>
        <v>0</v>
      </c>
      <c r="D101" s="214">
        <f>IF(ISBLANK(Prevalence!D141), 0,Prevalence!D141)</f>
        <v>0</v>
      </c>
      <c r="E101" s="214">
        <f t="shared" si="8"/>
        <v>0</v>
      </c>
      <c r="F101" s="214" t="str">
        <f>IF(ISBLANK(Prevalence!E141), "",Prevalence!E141)</f>
        <v/>
      </c>
      <c r="G101" s="214" t="str">
        <f>IF(ISBLANK(Prevalence!F141), "",Prevalence!F141)</f>
        <v/>
      </c>
      <c r="H101" s="214" t="str">
        <f>IF(ISBLANK(Prevalence!G141), "",Prevalence!G141)</f>
        <v/>
      </c>
      <c r="I101" s="214">
        <f t="shared" si="9"/>
        <v>0</v>
      </c>
      <c r="J101" s="214" t="str">
        <f t="shared" si="10"/>
        <v/>
      </c>
      <c r="K101" s="214" t="str">
        <f t="shared" si="13"/>
        <v/>
      </c>
      <c r="L101" s="214" t="str">
        <f t="shared" si="14"/>
        <v/>
      </c>
      <c r="M101" s="214">
        <f t="shared" si="11"/>
        <v>0</v>
      </c>
      <c r="N101" s="214" t="str">
        <f>IF(ISBLANK(Prevalence!H141), "",Prevalence!H141)</f>
        <v/>
      </c>
      <c r="O101" s="214" t="str">
        <f>IF(ISBLANK(Prevalence!I141), "",Prevalence!I141)</f>
        <v/>
      </c>
      <c r="P101" s="214" t="str">
        <f>IF(ISBLANK(Prevalence!J141), "",Prevalence!J141)</f>
        <v/>
      </c>
      <c r="Q101" s="214">
        <f t="shared" si="12"/>
        <v>0</v>
      </c>
      <c r="R101" s="214" t="str">
        <f>IF(ISBLANK(Prevalence!K141), "",Prevalence!K141)</f>
        <v/>
      </c>
      <c r="S101" s="214" t="str">
        <f>IF(ISBLANK(Prevalence!L141), "",Prevalence!L141)</f>
        <v/>
      </c>
      <c r="T101" s="214" t="str">
        <f>IF(ISBLANK(Prevalence!M141), "",Prevalence!M141)</f>
        <v/>
      </c>
      <c r="U101" s="214" t="str">
        <f>IF(ISBLANK(Prevalence!N141), "",Prevalence!N141)</f>
        <v/>
      </c>
      <c r="V101" s="214">
        <f>Prevalence!O141</f>
        <v>0</v>
      </c>
    </row>
    <row r="102" spans="2:22" x14ac:dyDescent="0.35">
      <c r="B102" s="214" t="str">
        <f>IF(ISBLANK(Prevalence!B142), "",Prevalence!B142)</f>
        <v/>
      </c>
      <c r="C102" s="214">
        <f>Prevalence!C142</f>
        <v>0</v>
      </c>
      <c r="D102" s="214">
        <f>IF(ISBLANK(Prevalence!D142), 0,Prevalence!D142)</f>
        <v>0</v>
      </c>
      <c r="E102" s="214">
        <f t="shared" si="8"/>
        <v>0</v>
      </c>
      <c r="F102" s="214" t="str">
        <f>IF(ISBLANK(Prevalence!E142), "",Prevalence!E142)</f>
        <v/>
      </c>
      <c r="G102" s="214" t="str">
        <f>IF(ISBLANK(Prevalence!F142), "",Prevalence!F142)</f>
        <v/>
      </c>
      <c r="H102" s="214" t="str">
        <f>IF(ISBLANK(Prevalence!G142), "",Prevalence!G142)</f>
        <v/>
      </c>
      <c r="I102" s="214">
        <f t="shared" si="9"/>
        <v>0</v>
      </c>
      <c r="J102" s="214" t="str">
        <f t="shared" si="10"/>
        <v/>
      </c>
      <c r="K102" s="214" t="str">
        <f t="shared" si="13"/>
        <v/>
      </c>
      <c r="L102" s="214" t="str">
        <f t="shared" si="14"/>
        <v/>
      </c>
      <c r="M102" s="214">
        <f t="shared" si="11"/>
        <v>0</v>
      </c>
      <c r="N102" s="214" t="str">
        <f>IF(ISBLANK(Prevalence!H142), "",Prevalence!H142)</f>
        <v/>
      </c>
      <c r="O102" s="214" t="str">
        <f>IF(ISBLANK(Prevalence!I142), "",Prevalence!I142)</f>
        <v/>
      </c>
      <c r="P102" s="214" t="str">
        <f>IF(ISBLANK(Prevalence!J142), "",Prevalence!J142)</f>
        <v/>
      </c>
      <c r="Q102" s="214">
        <f t="shared" si="12"/>
        <v>0</v>
      </c>
      <c r="R102" s="214" t="str">
        <f>IF(ISBLANK(Prevalence!K142), "",Prevalence!K142)</f>
        <v/>
      </c>
      <c r="S102" s="214" t="str">
        <f>IF(ISBLANK(Prevalence!L142), "",Prevalence!L142)</f>
        <v/>
      </c>
      <c r="T102" s="214" t="str">
        <f>IF(ISBLANK(Prevalence!M142), "",Prevalence!M142)</f>
        <v/>
      </c>
      <c r="U102" s="214" t="str">
        <f>IF(ISBLANK(Prevalence!N142), "",Prevalence!N142)</f>
        <v/>
      </c>
      <c r="V102" s="214">
        <f>Prevalence!O142</f>
        <v>0</v>
      </c>
    </row>
    <row r="103" spans="2:22" x14ac:dyDescent="0.35">
      <c r="B103" s="214" t="str">
        <f>IF(ISBLANK(Prevalence!B143), "",Prevalence!B143)</f>
        <v/>
      </c>
      <c r="C103" s="214">
        <f>Prevalence!C143</f>
        <v>0</v>
      </c>
      <c r="D103" s="214">
        <f>IF(ISBLANK(Prevalence!D143), 0,Prevalence!D143)</f>
        <v>0</v>
      </c>
      <c r="E103" s="214">
        <f t="shared" si="8"/>
        <v>0</v>
      </c>
      <c r="F103" s="214" t="str">
        <f>IF(ISBLANK(Prevalence!E143), "",Prevalence!E143)</f>
        <v/>
      </c>
      <c r="G103" s="214" t="str">
        <f>IF(ISBLANK(Prevalence!F143), "",Prevalence!F143)</f>
        <v/>
      </c>
      <c r="H103" s="214" t="str">
        <f>IF(ISBLANK(Prevalence!G143), "",Prevalence!G143)</f>
        <v/>
      </c>
      <c r="I103" s="214">
        <f t="shared" si="9"/>
        <v>0</v>
      </c>
      <c r="J103" s="214" t="str">
        <f t="shared" si="10"/>
        <v/>
      </c>
      <c r="K103" s="214" t="str">
        <f t="shared" si="13"/>
        <v/>
      </c>
      <c r="L103" s="214" t="str">
        <f t="shared" si="14"/>
        <v/>
      </c>
      <c r="M103" s="214">
        <f t="shared" si="11"/>
        <v>0</v>
      </c>
      <c r="N103" s="214" t="str">
        <f>IF(ISBLANK(Prevalence!H143), "",Prevalence!H143)</f>
        <v/>
      </c>
      <c r="O103" s="214" t="str">
        <f>IF(ISBLANK(Prevalence!I143), "",Prevalence!I143)</f>
        <v/>
      </c>
      <c r="P103" s="214" t="str">
        <f>IF(ISBLANK(Prevalence!J143), "",Prevalence!J143)</f>
        <v/>
      </c>
      <c r="Q103" s="214">
        <f t="shared" si="12"/>
        <v>0</v>
      </c>
      <c r="R103" s="214" t="str">
        <f>IF(ISBLANK(Prevalence!K143), "",Prevalence!K143)</f>
        <v/>
      </c>
      <c r="S103" s="214" t="str">
        <f>IF(ISBLANK(Prevalence!L143), "",Prevalence!L143)</f>
        <v/>
      </c>
      <c r="T103" s="214" t="str">
        <f>IF(ISBLANK(Prevalence!M143), "",Prevalence!M143)</f>
        <v/>
      </c>
      <c r="U103" s="214" t="str">
        <f>IF(ISBLANK(Prevalence!N143), "",Prevalence!N143)</f>
        <v/>
      </c>
      <c r="V103" s="214">
        <f>Prevalence!O143</f>
        <v>0</v>
      </c>
    </row>
    <row r="104" spans="2:22" x14ac:dyDescent="0.35">
      <c r="B104" s="214" t="str">
        <f>IF(ISBLANK(Prevalence!B144), "",Prevalence!B144)</f>
        <v/>
      </c>
      <c r="C104" s="214">
        <f>Prevalence!C144</f>
        <v>0</v>
      </c>
      <c r="D104" s="214">
        <f>IF(ISBLANK(Prevalence!D144), 0,Prevalence!D144)</f>
        <v>0</v>
      </c>
      <c r="E104" s="214">
        <f t="shared" si="8"/>
        <v>0</v>
      </c>
      <c r="F104" s="214" t="str">
        <f>IF(ISBLANK(Prevalence!E144), "",Prevalence!E144)</f>
        <v/>
      </c>
      <c r="G104" s="214" t="str">
        <f>IF(ISBLANK(Prevalence!F144), "",Prevalence!F144)</f>
        <v/>
      </c>
      <c r="H104" s="214" t="str">
        <f>IF(ISBLANK(Prevalence!G144), "",Prevalence!G144)</f>
        <v/>
      </c>
      <c r="I104" s="214">
        <f t="shared" si="9"/>
        <v>0</v>
      </c>
      <c r="J104" s="214" t="str">
        <f t="shared" si="10"/>
        <v/>
      </c>
      <c r="K104" s="214" t="str">
        <f t="shared" si="13"/>
        <v/>
      </c>
      <c r="L104" s="214" t="str">
        <f t="shared" si="14"/>
        <v/>
      </c>
      <c r="M104" s="214">
        <f t="shared" si="11"/>
        <v>0</v>
      </c>
      <c r="N104" s="214" t="str">
        <f>IF(ISBLANK(Prevalence!H144), "",Prevalence!H144)</f>
        <v/>
      </c>
      <c r="O104" s="214" t="str">
        <f>IF(ISBLANK(Prevalence!I144), "",Prevalence!I144)</f>
        <v/>
      </c>
      <c r="P104" s="214" t="str">
        <f>IF(ISBLANK(Prevalence!J144), "",Prevalence!J144)</f>
        <v/>
      </c>
      <c r="Q104" s="214">
        <f t="shared" si="12"/>
        <v>0</v>
      </c>
      <c r="R104" s="214" t="str">
        <f>IF(ISBLANK(Prevalence!K144), "",Prevalence!K144)</f>
        <v/>
      </c>
      <c r="S104" s="214" t="str">
        <f>IF(ISBLANK(Prevalence!L144), "",Prevalence!L144)</f>
        <v/>
      </c>
      <c r="T104" s="214" t="str">
        <f>IF(ISBLANK(Prevalence!M144), "",Prevalence!M144)</f>
        <v/>
      </c>
      <c r="U104" s="214" t="str">
        <f>IF(ISBLANK(Prevalence!N144), "",Prevalence!N144)</f>
        <v/>
      </c>
      <c r="V104" s="214">
        <f>Prevalence!O144</f>
        <v>0</v>
      </c>
    </row>
    <row r="105" spans="2:22" x14ac:dyDescent="0.35">
      <c r="B105" s="214" t="str">
        <f>IF(ISBLANK(Prevalence!B145), "",Prevalence!B145)</f>
        <v/>
      </c>
      <c r="C105" s="214">
        <f>Prevalence!C145</f>
        <v>0</v>
      </c>
      <c r="D105" s="214">
        <f>IF(ISBLANK(Prevalence!D145), 0,Prevalence!D145)</f>
        <v>0</v>
      </c>
      <c r="E105" s="214">
        <f t="shared" si="8"/>
        <v>0</v>
      </c>
      <c r="F105" s="214" t="str">
        <f>IF(ISBLANK(Prevalence!E145), "",Prevalence!E145)</f>
        <v/>
      </c>
      <c r="G105" s="214" t="str">
        <f>IF(ISBLANK(Prevalence!F145), "",Prevalence!F145)</f>
        <v/>
      </c>
      <c r="H105" s="214" t="str">
        <f>IF(ISBLANK(Prevalence!G145), "",Prevalence!G145)</f>
        <v/>
      </c>
      <c r="I105" s="214">
        <f t="shared" si="9"/>
        <v>0</v>
      </c>
      <c r="J105" s="214" t="str">
        <f t="shared" si="10"/>
        <v/>
      </c>
      <c r="K105" s="214" t="str">
        <f t="shared" si="13"/>
        <v/>
      </c>
      <c r="L105" s="214" t="str">
        <f t="shared" si="14"/>
        <v/>
      </c>
      <c r="M105" s="214">
        <f t="shared" si="11"/>
        <v>0</v>
      </c>
      <c r="N105" s="214" t="str">
        <f>IF(ISBLANK(Prevalence!H145), "",Prevalence!H145)</f>
        <v/>
      </c>
      <c r="O105" s="214" t="str">
        <f>IF(ISBLANK(Prevalence!I145), "",Prevalence!I145)</f>
        <v/>
      </c>
      <c r="P105" s="214" t="str">
        <f>IF(ISBLANK(Prevalence!J145), "",Prevalence!J145)</f>
        <v/>
      </c>
      <c r="Q105" s="214">
        <f t="shared" si="12"/>
        <v>0</v>
      </c>
      <c r="R105" s="214" t="str">
        <f>IF(ISBLANK(Prevalence!K145), "",Prevalence!K145)</f>
        <v/>
      </c>
      <c r="S105" s="214" t="str">
        <f>IF(ISBLANK(Prevalence!L145), "",Prevalence!L145)</f>
        <v/>
      </c>
      <c r="T105" s="214" t="str">
        <f>IF(ISBLANK(Prevalence!M145), "",Prevalence!M145)</f>
        <v/>
      </c>
      <c r="U105" s="214" t="str">
        <f>IF(ISBLANK(Prevalence!N145), "",Prevalence!N145)</f>
        <v/>
      </c>
      <c r="V105" s="214">
        <f>Prevalence!O145</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6" x14ac:dyDescent="0.35">
      <c r="B113" s="9"/>
      <c r="C113" s="32" t="s">
        <v>216</v>
      </c>
      <c r="D113" s="30" t="s">
        <v>217</v>
      </c>
      <c r="E113" s="30"/>
      <c r="F113" s="30"/>
      <c r="G113" s="30"/>
      <c r="H113" s="30"/>
      <c r="I113" s="30"/>
      <c r="J113" s="30"/>
      <c r="Q113" s="106">
        <f>Instructions!I36</f>
        <v>45047</v>
      </c>
      <c r="R113" s="2"/>
      <c r="S113" s="107"/>
    </row>
    <row r="114" spans="2:36" x14ac:dyDescent="0.35">
      <c r="B114" s="9"/>
      <c r="C114" s="32" t="s">
        <v>218</v>
      </c>
      <c r="D114" s="30" t="s">
        <v>219</v>
      </c>
      <c r="E114" s="30"/>
      <c r="F114" s="30"/>
      <c r="G114" s="30"/>
      <c r="H114" s="30"/>
      <c r="I114" s="30"/>
      <c r="J114" s="30"/>
      <c r="Q114" s="106">
        <f>Instructions!I37</f>
        <v>45199</v>
      </c>
      <c r="R114" s="2"/>
      <c r="S114" s="107"/>
    </row>
    <row r="115" spans="2:36" x14ac:dyDescent="0.35">
      <c r="B115" s="9"/>
      <c r="D115" s="30" t="s">
        <v>220</v>
      </c>
      <c r="E115" s="30"/>
      <c r="F115" s="30"/>
      <c r="G115" s="30"/>
      <c r="H115" s="30"/>
      <c r="I115" s="30"/>
      <c r="J115" s="30"/>
      <c r="Q115" s="2">
        <f>Q114-Q113</f>
        <v>152</v>
      </c>
      <c r="R115" s="2" t="s">
        <v>221</v>
      </c>
      <c r="S115" s="107"/>
    </row>
    <row r="116" spans="2:36" x14ac:dyDescent="0.35">
      <c r="B116" s="9"/>
      <c r="C116" s="32" t="s">
        <v>222</v>
      </c>
      <c r="D116" s="30" t="s">
        <v>223</v>
      </c>
      <c r="E116" s="30"/>
      <c r="F116" s="30"/>
      <c r="G116" s="30"/>
      <c r="H116" s="30"/>
      <c r="I116" s="30"/>
      <c r="J116" s="30"/>
      <c r="Q116" s="2">
        <f>MONTH(Q113+(Q115/2))</f>
        <v>7</v>
      </c>
      <c r="R116" s="2"/>
      <c r="S116" s="105">
        <f>Q113+(Q115/2)</f>
        <v>45123</v>
      </c>
    </row>
    <row r="117" spans="2:36" x14ac:dyDescent="0.35">
      <c r="B117" s="9"/>
      <c r="C117" s="32" t="s">
        <v>224</v>
      </c>
      <c r="D117" s="30" t="s">
        <v>225</v>
      </c>
      <c r="E117" s="30"/>
      <c r="F117" s="30"/>
      <c r="G117" s="30"/>
      <c r="H117" s="30"/>
      <c r="I117" s="30"/>
      <c r="J117" s="30"/>
      <c r="Q117" s="2">
        <f>YEAR(Q114+(Q115/2))</f>
        <v>2023</v>
      </c>
      <c r="R117" s="2"/>
      <c r="S117" s="107"/>
    </row>
    <row r="118" spans="2:36" x14ac:dyDescent="0.35">
      <c r="B118" s="9"/>
      <c r="C118" s="32" t="s">
        <v>388</v>
      </c>
      <c r="D118" s="30"/>
      <c r="E118" s="30"/>
      <c r="F118" s="30"/>
      <c r="G118" s="30"/>
      <c r="H118" s="30"/>
      <c r="I118" s="30"/>
      <c r="J118" s="30"/>
      <c r="P118" s="106">
        <f>DATE(Instructions!I28,Instructions!I40,1)</f>
        <v>45474</v>
      </c>
      <c r="Q118" s="235">
        <f>P118</f>
        <v>45474</v>
      </c>
    </row>
    <row r="119" spans="2:36" x14ac:dyDescent="0.35">
      <c r="B119" s="9"/>
    </row>
    <row r="120" spans="2:36" x14ac:dyDescent="0.35">
      <c r="B120" s="141"/>
      <c r="C120" s="142" t="s">
        <v>226</v>
      </c>
      <c r="D120" s="142"/>
      <c r="E120" s="142"/>
      <c r="F120" s="142"/>
      <c r="G120" s="142"/>
      <c r="H120" s="142"/>
      <c r="I120" s="142"/>
      <c r="J120" s="142"/>
      <c r="K120" s="142"/>
      <c r="L120" s="142"/>
      <c r="M120" s="142"/>
      <c r="N120" s="142"/>
      <c r="O120" s="142"/>
      <c r="P120" s="142"/>
      <c r="Q120" s="142"/>
      <c r="R120" s="141"/>
      <c r="S120" s="141"/>
      <c r="T120" s="141"/>
      <c r="U120" s="141"/>
      <c r="X120" s="141"/>
      <c r="Y120" s="23"/>
      <c r="Z120" s="23"/>
      <c r="AA120" s="23"/>
      <c r="AB120" s="23"/>
    </row>
    <row r="121" spans="2:36" x14ac:dyDescent="0.35">
      <c r="B121" s="141"/>
      <c r="C121" s="142" t="s">
        <v>227</v>
      </c>
      <c r="D121" s="142"/>
      <c r="E121" s="142"/>
      <c r="F121" s="142">
        <v>1</v>
      </c>
      <c r="G121" s="142">
        <v>2</v>
      </c>
      <c r="H121" s="142">
        <v>3</v>
      </c>
      <c r="I121" s="142">
        <v>4</v>
      </c>
      <c r="J121" s="142">
        <v>5</v>
      </c>
      <c r="K121" s="142">
        <v>6</v>
      </c>
      <c r="L121" s="142">
        <v>7</v>
      </c>
      <c r="M121" s="142">
        <v>8</v>
      </c>
      <c r="N121" s="142">
        <v>9</v>
      </c>
      <c r="O121" s="142">
        <v>10</v>
      </c>
      <c r="P121" s="142">
        <v>11</v>
      </c>
      <c r="Q121" s="142">
        <v>12</v>
      </c>
      <c r="R121" s="141"/>
      <c r="S121" s="141"/>
      <c r="T121" s="141"/>
      <c r="U121" s="141"/>
      <c r="X121" s="141"/>
      <c r="Y121" s="23"/>
      <c r="Z121" s="23"/>
      <c r="AA121" s="23"/>
      <c r="AB121" s="23"/>
    </row>
    <row r="122" spans="2:36" x14ac:dyDescent="0.35">
      <c r="B122" s="141"/>
      <c r="C122" s="207" t="s">
        <v>333</v>
      </c>
      <c r="D122" s="142"/>
      <c r="E122" s="142"/>
      <c r="F122" s="143">
        <f t="shared" ref="F122:Q122" si="15">$Q117</f>
        <v>2023</v>
      </c>
      <c r="G122" s="143">
        <f t="shared" si="15"/>
        <v>2023</v>
      </c>
      <c r="H122" s="143">
        <f t="shared" si="15"/>
        <v>2023</v>
      </c>
      <c r="I122" s="143">
        <f t="shared" si="15"/>
        <v>2023</v>
      </c>
      <c r="J122" s="143">
        <f t="shared" si="15"/>
        <v>2023</v>
      </c>
      <c r="K122" s="143">
        <f t="shared" si="15"/>
        <v>2023</v>
      </c>
      <c r="L122" s="143">
        <f t="shared" si="15"/>
        <v>2023</v>
      </c>
      <c r="M122" s="143">
        <f t="shared" si="15"/>
        <v>2023</v>
      </c>
      <c r="N122" s="143">
        <f t="shared" si="15"/>
        <v>2023</v>
      </c>
      <c r="O122" s="143">
        <f t="shared" si="15"/>
        <v>2023</v>
      </c>
      <c r="P122" s="143">
        <f t="shared" si="15"/>
        <v>2023</v>
      </c>
      <c r="Q122" s="143">
        <f t="shared" si="15"/>
        <v>2023</v>
      </c>
      <c r="R122" s="141"/>
      <c r="S122" s="141"/>
      <c r="T122" s="141"/>
      <c r="U122" s="141"/>
      <c r="X122" s="141"/>
      <c r="Y122" s="23"/>
      <c r="Z122" s="23"/>
      <c r="AA122" s="23"/>
      <c r="AB122" s="23"/>
    </row>
    <row r="123" spans="2:36" x14ac:dyDescent="0.35">
      <c r="B123" s="141"/>
      <c r="C123" s="207" t="s">
        <v>332</v>
      </c>
      <c r="D123" s="142"/>
      <c r="E123" s="142"/>
      <c r="F123" s="144">
        <f>DATE(F122,F121,15)</f>
        <v>44941</v>
      </c>
      <c r="G123" s="144">
        <f t="shared" ref="G123:Q123" si="16">DATE(G122,G121,15)</f>
        <v>44972</v>
      </c>
      <c r="H123" s="144">
        <f t="shared" si="16"/>
        <v>45000</v>
      </c>
      <c r="I123" s="144">
        <f t="shared" si="16"/>
        <v>45031</v>
      </c>
      <c r="J123" s="144">
        <f t="shared" si="16"/>
        <v>45061</v>
      </c>
      <c r="K123" s="144">
        <f t="shared" si="16"/>
        <v>45092</v>
      </c>
      <c r="L123" s="144">
        <f t="shared" si="16"/>
        <v>45122</v>
      </c>
      <c r="M123" s="144">
        <f t="shared" si="16"/>
        <v>45153</v>
      </c>
      <c r="N123" s="144">
        <f t="shared" si="16"/>
        <v>45184</v>
      </c>
      <c r="O123" s="144">
        <f t="shared" si="16"/>
        <v>45214</v>
      </c>
      <c r="P123" s="144">
        <f t="shared" si="16"/>
        <v>45245</v>
      </c>
      <c r="Q123" s="144">
        <f t="shared" si="16"/>
        <v>45275</v>
      </c>
      <c r="R123" s="141"/>
      <c r="S123" s="141"/>
      <c r="T123" s="141"/>
      <c r="U123" s="141"/>
      <c r="X123" s="141"/>
      <c r="Y123" s="23"/>
      <c r="Z123" s="23"/>
      <c r="AA123" s="23"/>
      <c r="AB123" s="23"/>
    </row>
    <row r="124" spans="2:36" x14ac:dyDescent="0.35">
      <c r="B124" s="141"/>
      <c r="C124" s="142" t="s">
        <v>229</v>
      </c>
      <c r="D124" s="144">
        <f>DATE(Q117,Q116,15)</f>
        <v>45122</v>
      </c>
      <c r="E124" s="142"/>
      <c r="F124" s="142"/>
      <c r="G124" s="142"/>
      <c r="H124" s="142"/>
      <c r="I124" s="142"/>
      <c r="J124" s="142"/>
      <c r="K124" s="142"/>
      <c r="L124" s="142"/>
      <c r="M124" s="142"/>
      <c r="N124" s="142"/>
      <c r="O124" s="142"/>
      <c r="P124" s="142"/>
      <c r="Q124" s="142"/>
      <c r="R124" s="141"/>
      <c r="S124" s="141"/>
      <c r="T124" s="141"/>
      <c r="U124" s="141"/>
      <c r="X124" s="141"/>
      <c r="Y124" s="23"/>
      <c r="Z124" s="23"/>
      <c r="AA124" s="23"/>
      <c r="AB124" s="23"/>
    </row>
    <row r="125" spans="2:36" x14ac:dyDescent="0.35">
      <c r="B125" s="141"/>
      <c r="C125" s="142" t="s">
        <v>230</v>
      </c>
      <c r="D125" s="142"/>
      <c r="E125" s="142"/>
      <c r="F125" s="145">
        <v>0</v>
      </c>
      <c r="G125" s="145">
        <v>0.4</v>
      </c>
      <c r="H125" s="145">
        <v>1.5</v>
      </c>
      <c r="I125" s="145">
        <v>3</v>
      </c>
      <c r="J125" s="145">
        <v>4.5</v>
      </c>
      <c r="K125" s="145">
        <v>5.6</v>
      </c>
      <c r="L125" s="145">
        <v>6</v>
      </c>
      <c r="M125" s="145">
        <v>5.6</v>
      </c>
      <c r="N125" s="145">
        <v>4.5</v>
      </c>
      <c r="O125" s="145">
        <v>3</v>
      </c>
      <c r="P125" s="145">
        <v>1.5</v>
      </c>
      <c r="Q125" s="145">
        <v>0.4</v>
      </c>
      <c r="R125" s="141"/>
      <c r="T125" s="141"/>
      <c r="U125" s="141"/>
      <c r="X125" s="141"/>
      <c r="Y125" s="23"/>
      <c r="Z125" s="23"/>
      <c r="AA125" s="23"/>
      <c r="AB125" s="23"/>
    </row>
    <row r="126" spans="2:36" x14ac:dyDescent="0.35">
      <c r="B126" s="141"/>
      <c r="C126" s="2"/>
      <c r="D126" s="2"/>
      <c r="E126" s="2"/>
      <c r="F126" s="2"/>
      <c r="G126" s="2"/>
      <c r="H126" s="2"/>
      <c r="I126" s="2"/>
      <c r="J126" s="2"/>
      <c r="K126" s="2"/>
      <c r="L126" s="2"/>
      <c r="M126" s="2"/>
      <c r="N126" s="2"/>
      <c r="O126" s="2"/>
      <c r="P126" s="2"/>
      <c r="Q126" s="2"/>
      <c r="R126" s="141"/>
      <c r="T126" s="141"/>
      <c r="U126" s="141"/>
      <c r="X126" s="141"/>
      <c r="Y126" s="23"/>
      <c r="Z126" s="23"/>
      <c r="AA126" s="23"/>
      <c r="AB126" s="23"/>
      <c r="AE126" s="137" t="s">
        <v>237</v>
      </c>
      <c r="AF126" s="137"/>
      <c r="AG126" s="137"/>
    </row>
    <row r="127" spans="2:36" x14ac:dyDescent="0.35">
      <c r="B127" s="108"/>
      <c r="C127" s="109" t="s">
        <v>231</v>
      </c>
      <c r="D127" s="109"/>
      <c r="E127" s="109"/>
      <c r="F127" s="110" t="str">
        <f>IF($D$124=F123,Calculations!$M$5*100,"")</f>
        <v/>
      </c>
      <c r="G127" s="110" t="str">
        <f>IF($D$124=G123,Calculations!$M$5*100,"")</f>
        <v/>
      </c>
      <c r="H127" s="110" t="str">
        <f>IF($D$124=H123,Calculations!$M$5*100,"")</f>
        <v/>
      </c>
      <c r="I127" s="110" t="str">
        <f>IF($D$124=I123,Calculations!$M$5*100,"")</f>
        <v/>
      </c>
      <c r="J127" s="110" t="str">
        <f>IF($D$124=J123,Calculations!$M$5*100,"")</f>
        <v/>
      </c>
      <c r="K127" s="110" t="str">
        <f>IF($D$124=K123,Calculations!$M$5*100,"")</f>
        <v/>
      </c>
      <c r="L127" s="110">
        <f>IF($D$124=L123,Calculations!$M$5*100,"")</f>
        <v>2.8655200000000001</v>
      </c>
      <c r="M127" s="110" t="str">
        <f>IF($D$124=M123,Calculations!$M$5*100,"")</f>
        <v/>
      </c>
      <c r="N127" s="110" t="str">
        <f>IF($D$124=N123,Calculations!$M$5*100,"")</f>
        <v/>
      </c>
      <c r="O127" s="110" t="str">
        <f>IF($D$124=O123,Calculations!$M$5*100,"")</f>
        <v/>
      </c>
      <c r="P127" s="110" t="str">
        <f>IF($D$124=P123,Calculations!$M$5*100,"")</f>
        <v/>
      </c>
      <c r="Q127" s="110" t="str">
        <f>IF($D$124=Q123,Calculations!$M$5*100,"")</f>
        <v/>
      </c>
      <c r="R127" s="141"/>
      <c r="S127" s="141"/>
      <c r="T127" s="141" t="s">
        <v>233</v>
      </c>
      <c r="U127" s="141"/>
      <c r="V127" s="141"/>
      <c r="W127" s="141"/>
      <c r="X127" s="141"/>
      <c r="Y127" s="23"/>
      <c r="Z127" s="23"/>
      <c r="AA127" s="23"/>
      <c r="AB127" s="23"/>
      <c r="AE127" s="137" t="s">
        <v>241</v>
      </c>
      <c r="AF127" s="137"/>
      <c r="AG127" s="137"/>
    </row>
    <row r="128" spans="2:36" x14ac:dyDescent="0.35">
      <c r="B128" s="108" t="s">
        <v>235</v>
      </c>
      <c r="C128" s="109" t="s">
        <v>236</v>
      </c>
      <c r="D128" s="109"/>
      <c r="E128" s="109"/>
      <c r="F128" s="110" t="str">
        <f>IF(LEN(F127)=0,"",(Calculations!$M$5*100)+ Instructions!$I$39-(Instructions!$I$39*F125/3))</f>
        <v/>
      </c>
      <c r="G128" s="110" t="str">
        <f>IF(LEN(G127)=0,"",(Calculations!$M$5*100)+ Instructions!$I$39-(Instructions!$I$39*G125/3))</f>
        <v/>
      </c>
      <c r="H128" s="110" t="str">
        <f>IF(LEN(H127)=0,"",(Calculations!$M$5*100)+ Instructions!$I$39-(Instructions!$I$39*H125/3))</f>
        <v/>
      </c>
      <c r="I128" s="110" t="str">
        <f>IF(LEN(I127)=0,"",(Calculations!$M$5*100)+ Instructions!$I$39-(Instructions!$I$39*I125/3))</f>
        <v/>
      </c>
      <c r="J128" s="110" t="str">
        <f>IF(LEN(J127)=0,"",(Calculations!$M$5*100)+ Instructions!$I$39-(Instructions!$I$39*J125/3))</f>
        <v/>
      </c>
      <c r="K128" s="110" t="str">
        <f>IF(LEN(K127)=0,"",(Calculations!$M$5*100)+ Instructions!$I$39-(Instructions!$I$39*K125/3))</f>
        <v/>
      </c>
      <c r="L128" s="110">
        <f>IF(LEN(L127)=0,"",(Calculations!$M$5*100)+ Instructions!$I$39-(Instructions!$I$39*L125/3))</f>
        <v>1.8655200000000001</v>
      </c>
      <c r="M128" s="110" t="str">
        <f>IF(LEN(M127)=0,"",(Calculations!$M$5*100)+ Instructions!$I$39-(Instructions!$I$39*M125/3))</f>
        <v/>
      </c>
      <c r="N128" s="110" t="str">
        <f>IF(LEN(N127)=0,"",(Calculations!$M$5*100)+ Instructions!$I$39-(Instructions!$I$39*N125/3))</f>
        <v/>
      </c>
      <c r="O128" s="110" t="str">
        <f>IF(LEN(O127)=0,"",(Calculations!$M$5*100)+ Instructions!$I$39-(Instructions!$I$39*O125/3))</f>
        <v/>
      </c>
      <c r="P128" s="110" t="str">
        <f>IF(LEN(P127)=0,"",(Calculations!$M$5*100)+ Instructions!$I$39-(Instructions!$I$39*P125/3))</f>
        <v/>
      </c>
      <c r="Q128" s="110" t="str">
        <f>IF(LEN(Q127)=0,"",(Calculations!$M$5*100)+ Instructions!$I$39-(Instructions!$I$39*Q125/3))</f>
        <v/>
      </c>
      <c r="R128" s="141"/>
      <c r="S128" s="141" t="s">
        <v>232</v>
      </c>
      <c r="T128" s="146">
        <f>AVERAGE(F128:Q128)</f>
        <v>1.8655200000000001</v>
      </c>
      <c r="U128" s="2" t="s">
        <v>234</v>
      </c>
      <c r="V128" s="141" t="s">
        <v>240</v>
      </c>
      <c r="X128" s="141"/>
      <c r="Y128" s="9" t="s">
        <v>381</v>
      </c>
      <c r="Z128" s="23"/>
      <c r="AA128" s="23"/>
      <c r="AE128" s="137"/>
      <c r="AF128" s="137"/>
      <c r="AG128" s="137"/>
      <c r="AH128" s="137"/>
      <c r="AI128" s="137"/>
      <c r="AJ128" s="137"/>
    </row>
    <row r="129" spans="2:36" x14ac:dyDescent="0.35">
      <c r="B129" s="111" t="s">
        <v>238</v>
      </c>
      <c r="C129" s="109" t="s">
        <v>239</v>
      </c>
      <c r="D129" s="109"/>
      <c r="E129" s="109"/>
      <c r="F129" s="112">
        <f>IF(Instructions!$I$39*COS((F121-Instructions!$I$40)*PI()/6)+$T128&lt;0,0,Instructions!$I$39*COS((F121-Instructions!$I$40)*PI()/6)+$T128)</f>
        <v>0.86552000000000007</v>
      </c>
      <c r="G129" s="112">
        <f>IF(Instructions!$I$39*COS((G121-Instructions!$I$40)*PI()/6)+$T128&lt;0,0,Instructions!$I$39*COS((G121-Instructions!$I$40)*PI()/6)+$T128)</f>
        <v>0.99949459621556136</v>
      </c>
      <c r="H129" s="112">
        <f>IF(Instructions!$I$39*COS((H121-Instructions!$I$40)*PI()/6)+$T128&lt;0,0,Instructions!$I$39*COS((H121-Instructions!$I$40)*PI()/6)+$T128)</f>
        <v>1.3655200000000003</v>
      </c>
      <c r="I129" s="112">
        <f>IF(Instructions!$I$39*COS((I121-Instructions!$I$40)*PI()/6)+$T128&lt;0,0,Instructions!$I$39*COS((I121-Instructions!$I$40)*PI()/6)+$T128)</f>
        <v>1.8655200000000001</v>
      </c>
      <c r="J129" s="112">
        <f>IF(Instructions!$I$39*COS((J121-Instructions!$I$40)*PI()/6)+$T128&lt;0,0,Instructions!$I$39*COS((J121-Instructions!$I$40)*PI()/6)+$T128)</f>
        <v>2.3655200000000001</v>
      </c>
      <c r="K129" s="112">
        <f>IF(Instructions!$I$39*COS((K121-Instructions!$I$40)*PI()/6)+$T128&lt;0,0,Instructions!$I$39*COS((K121-Instructions!$I$40)*PI()/6)+$T128)</f>
        <v>2.7315454037844389</v>
      </c>
      <c r="L129" s="112">
        <f>IF(Instructions!$I$39*COS((L121-Instructions!$I$40)*PI()/6)+$T128&lt;0,0,Instructions!$I$39*COS((L121-Instructions!$I$40)*PI()/6)+$T128)</f>
        <v>2.8655200000000001</v>
      </c>
      <c r="M129" s="112">
        <f>IF(Instructions!$I$39*COS((M121-Instructions!$I$40)*PI()/6)+$T128&lt;0,0,Instructions!$I$39*COS((M121-Instructions!$I$40)*PI()/6)+$T128)</f>
        <v>2.7315454037844389</v>
      </c>
      <c r="N129" s="112">
        <f>IF(Instructions!$I$39*COS((N121-Instructions!$I$40)*PI()/6)+$T128&lt;0,0,Instructions!$I$39*COS((N121-Instructions!$I$40)*PI()/6)+$T128)</f>
        <v>2.3655200000000001</v>
      </c>
      <c r="O129" s="112">
        <f>IF(Instructions!$I$39*COS((O121-Instructions!$I$40)*PI()/6)+$T128&lt;0,0,Instructions!$I$39*COS((O121-Instructions!$I$40)*PI()/6)+$T128)</f>
        <v>1.8655200000000001</v>
      </c>
      <c r="P129" s="112">
        <f>IF(Instructions!$I$39*COS((P121-Instructions!$I$40)*PI()/6)+$T128&lt;0,0,Instructions!$I$39*COS((P121-Instructions!$I$40)*PI()/6)+$T128)</f>
        <v>1.3655200000000003</v>
      </c>
      <c r="Q129" s="112">
        <f>IF(Instructions!$I$39*COS((Q121-Instructions!$I$40)*PI()/6)+$T128&lt;0,0,Instructions!$I$39*COS((Q121-Instructions!$I$40)*PI()/6)+$T128)</f>
        <v>0.99949459621556136</v>
      </c>
      <c r="R129" s="141"/>
      <c r="S129" s="146">
        <f>MIN(F129:Q129)</f>
        <v>0.86552000000000007</v>
      </c>
      <c r="U129" s="146">
        <f>MAX(F129:Q129)</f>
        <v>2.8655200000000001</v>
      </c>
      <c r="W129" s="9"/>
      <c r="X129" s="141"/>
      <c r="Y129" s="23"/>
      <c r="Z129" s="23"/>
      <c r="AA129" s="23"/>
      <c r="AE129" s="212" t="s">
        <v>335</v>
      </c>
      <c r="AF129" s="137"/>
      <c r="AG129" s="137"/>
      <c r="AH129" s="137"/>
      <c r="AI129" s="137"/>
      <c r="AJ129" s="137"/>
    </row>
    <row r="130" spans="2:36" x14ac:dyDescent="0.35">
      <c r="B130" s="83" t="s">
        <v>242</v>
      </c>
      <c r="C130" s="147" t="s">
        <v>231</v>
      </c>
      <c r="D130" s="147"/>
      <c r="E130" s="147"/>
      <c r="F130" s="148" t="str">
        <f>IF($D$124=F123,Calculations!$Q$5*100,"")</f>
        <v/>
      </c>
      <c r="G130" s="148" t="str">
        <f>IF($D$124=G123,Calculations!$Q$5*100,"")</f>
        <v/>
      </c>
      <c r="H130" s="148" t="str">
        <f>IF($D$124=H123,Calculations!$Q$5*100,"")</f>
        <v/>
      </c>
      <c r="I130" s="148" t="str">
        <f>IF($D$124=I123,Calculations!$Q$5*100,"")</f>
        <v/>
      </c>
      <c r="J130" s="148" t="str">
        <f>IF($D$124=J123,Calculations!$Q$5*100,"")</f>
        <v/>
      </c>
      <c r="K130" s="148" t="str">
        <f>IF($D$124=K123,Calculations!$Q$5*100,"")</f>
        <v/>
      </c>
      <c r="L130" s="148">
        <f>IF($D$124=L123,Calculations!$Q$5*100,"")</f>
        <v>5.7938365292358496</v>
      </c>
      <c r="M130" s="148" t="str">
        <f>IF($D$124=M123,Calculations!$Q$5*100,"")</f>
        <v/>
      </c>
      <c r="N130" s="148" t="str">
        <f>IF($D$124=N123,Calculations!$Q$5*100,"")</f>
        <v/>
      </c>
      <c r="O130" s="148" t="str">
        <f>IF($D$124=O123,Calculations!$Q$5*100,"")</f>
        <v/>
      </c>
      <c r="P130" s="148" t="str">
        <f>IF($D$124=P123,Calculations!$Q$5*100,"")</f>
        <v/>
      </c>
      <c r="Q130" s="148" t="str">
        <f>IF($D$124=Q123,Calculations!$Q$5*100,"")</f>
        <v/>
      </c>
      <c r="R130" s="141"/>
      <c r="T130" s="141" t="s">
        <v>233</v>
      </c>
      <c r="X130" s="73"/>
      <c r="Y130" s="23"/>
      <c r="Z130" s="2"/>
      <c r="AA130" s="2"/>
      <c r="AE130" s="137" t="s">
        <v>245</v>
      </c>
      <c r="AF130" s="137"/>
      <c r="AG130" s="137"/>
      <c r="AH130" s="137"/>
      <c r="AI130" s="137"/>
      <c r="AJ130" s="137"/>
    </row>
    <row r="131" spans="2:36" x14ac:dyDescent="0.35">
      <c r="B131" s="83" t="s">
        <v>243</v>
      </c>
      <c r="C131" s="147" t="s">
        <v>236</v>
      </c>
      <c r="D131" s="82"/>
      <c r="E131" s="82"/>
      <c r="F131" s="148" t="str">
        <f>IF(LEN(F130)=0,"",(Calculations!$Q$5*100)+ Instructions!$I$39-(Instructions!$I$39*F125/3))</f>
        <v/>
      </c>
      <c r="G131" s="148" t="str">
        <f>IF(LEN(G130)=0,"",(Calculations!$Q$5*100)+ Instructions!$I$39-(Instructions!$I$39*G125/3))</f>
        <v/>
      </c>
      <c r="H131" s="148" t="str">
        <f>IF(LEN(H130)=0,"",(Calculations!$Q$5*100)+ Instructions!$I$39-(Instructions!$I$39*H125/3))</f>
        <v/>
      </c>
      <c r="I131" s="148" t="str">
        <f>IF(LEN(I130)=0,"",(Calculations!$Q$5*100)+ Instructions!$I$39-(Instructions!$I$39*I125/3))</f>
        <v/>
      </c>
      <c r="J131" s="148" t="str">
        <f>IF(LEN(J130)=0,"",(Calculations!$Q$5*100)+ Instructions!$I$39-(Instructions!$I$39*J125/3))</f>
        <v/>
      </c>
      <c r="K131" s="148" t="str">
        <f>IF(LEN(K130)=0,"",(Calculations!$Q$5*100)+ Instructions!$I$39-(Instructions!$I$39*K125/3))</f>
        <v/>
      </c>
      <c r="L131" s="148">
        <f>IF(LEN(L130)=0,"",(Calculations!$Q$5*100)+ Instructions!$I$39-(Instructions!$I$39*L125/3))</f>
        <v>4.7938365292358496</v>
      </c>
      <c r="M131" s="148" t="str">
        <f>IF(LEN(M130)=0,"",(Calculations!$Q$5*100)+ Instructions!$I$39-(Instructions!$I$39*M125/3))</f>
        <v/>
      </c>
      <c r="N131" s="148" t="str">
        <f>IF(LEN(N130)=0,"",(Calculations!$Q$5*100)+ Instructions!$I$39-(Instructions!$I$39*N125/3))</f>
        <v/>
      </c>
      <c r="O131" s="148" t="str">
        <f>IF(LEN(O130)=0,"",(Calculations!$Q$5*100)+ Instructions!$I$39-(Instructions!$I$39*O125/3))</f>
        <v/>
      </c>
      <c r="P131" s="148" t="str">
        <f>IF(LEN(P130)=0,"",(Calculations!$Q$5*100)+ Instructions!$I$39-(Instructions!$I$39*P125/3))</f>
        <v/>
      </c>
      <c r="Q131" s="148" t="str">
        <f>IF(LEN(Q130)=0,"",(Calculations!$Q$5*100)+ Instructions!$I$39-(Instructions!$I$39*Q125/3))</f>
        <v/>
      </c>
      <c r="R131" s="23"/>
      <c r="S131" s="141" t="s">
        <v>232</v>
      </c>
      <c r="T131" s="146">
        <f>AVERAGE(F131:Q131)</f>
        <v>4.7938365292358496</v>
      </c>
      <c r="U131" s="2" t="s">
        <v>234</v>
      </c>
      <c r="X131" s="2"/>
      <c r="Y131" s="2"/>
      <c r="Z131" s="2"/>
      <c r="AA131" s="2"/>
      <c r="AE131" s="134"/>
      <c r="AF131" s="137"/>
      <c r="AG131" s="137"/>
      <c r="AH131" s="137"/>
      <c r="AI131" s="137"/>
      <c r="AJ131" s="137"/>
    </row>
    <row r="132" spans="2:36" x14ac:dyDescent="0.35">
      <c r="B132" s="83" t="s">
        <v>389</v>
      </c>
      <c r="C132" s="147" t="s">
        <v>239</v>
      </c>
      <c r="D132" s="82"/>
      <c r="E132" s="82"/>
      <c r="F132" s="148">
        <f>IF(Instructions!$I$39*COS((F121-Instructions!$I$40)*PI()/6)+$T131&lt;0,0,Instructions!$I$39*COS((F121-Instructions!$I$40)*PI()/6)+$T131)</f>
        <v>3.7938365292358496</v>
      </c>
      <c r="G132" s="148">
        <f>IF(Instructions!$I$39*COS((G121-Instructions!$I$40)*PI()/6)+$T131&lt;0,0,Instructions!$I$39*COS((G121-Instructions!$I$40)*PI()/6)+$T131)</f>
        <v>3.9278111254514108</v>
      </c>
      <c r="H132" s="148">
        <f>IF(Instructions!$I$39*COS((H121-Instructions!$I$40)*PI()/6)+$T131&lt;0,0,Instructions!$I$39*COS((H121-Instructions!$I$40)*PI()/6)+$T131)</f>
        <v>4.2938365292358496</v>
      </c>
      <c r="I132" s="148">
        <f>IF(Instructions!$I$39*COS((I121-Instructions!$I$40)*PI()/6)+$T131&lt;0,0,Instructions!$I$39*COS((I121-Instructions!$I$40)*PI()/6)+$T131)</f>
        <v>4.7938365292358496</v>
      </c>
      <c r="J132" s="148">
        <f>IF(Instructions!$I$39*COS((J121-Instructions!$I$40)*PI()/6)+$T131&lt;0,0,Instructions!$I$39*COS((J121-Instructions!$I$40)*PI()/6)+$T131)</f>
        <v>5.2938365292358496</v>
      </c>
      <c r="K132" s="148">
        <f>IF(Instructions!$I$39*COS((K121-Instructions!$I$40)*PI()/6)+$T131&lt;0,0,Instructions!$I$39*COS((K121-Instructions!$I$40)*PI()/6)+$T131)</f>
        <v>5.6598619330202879</v>
      </c>
      <c r="L132" s="148">
        <f>IF(Instructions!$I$39*COS((L121-Instructions!$I$40)*PI()/6)+$T131&lt;0,0,Instructions!$I$39*COS((L121-Instructions!$I$40)*PI()/6)+$T131)</f>
        <v>5.7938365292358496</v>
      </c>
      <c r="M132" s="148">
        <f>IF(Instructions!$I$39*COS((M121-Instructions!$I$40)*PI()/6)+$T131&lt;0,0,Instructions!$I$39*COS((M121-Instructions!$I$40)*PI()/6)+$T131)</f>
        <v>5.6598619330202879</v>
      </c>
      <c r="N132" s="148">
        <f>IF(Instructions!$I$39*COS((N121-Instructions!$I$40)*PI()/6)+$T131&lt;0,0,Instructions!$I$39*COS((N121-Instructions!$I$40)*PI()/6)+$T131)</f>
        <v>5.2938365292358496</v>
      </c>
      <c r="O132" s="148">
        <f>IF(Instructions!$I$39*COS((O121-Instructions!$I$40)*PI()/6)+$T131&lt;0,0,Instructions!$I$39*COS((O121-Instructions!$I$40)*PI()/6)+$T131)</f>
        <v>4.7938365292358496</v>
      </c>
      <c r="P132" s="148">
        <f>IF(Instructions!$I$39*COS((P121-Instructions!$I$40)*PI()/6)+$T131&lt;0,0,Instructions!$I$39*COS((P121-Instructions!$I$40)*PI()/6)+$T131)</f>
        <v>4.2938365292358496</v>
      </c>
      <c r="Q132" s="148">
        <f>IF(Instructions!$I$39*COS((Q121-Instructions!$I$40)*PI()/6)+$T131&lt;0,0,Instructions!$I$39*COS((Q121-Instructions!$I$40)*PI()/6)+$T131)</f>
        <v>3.9278111254514108</v>
      </c>
      <c r="R132" s="23"/>
      <c r="S132" s="146">
        <f>MIN(F132:Q132)</f>
        <v>3.7938365292358496</v>
      </c>
      <c r="T132" s="146"/>
      <c r="U132" s="146">
        <f>MAX(F132:Q132)</f>
        <v>5.7938365292358496</v>
      </c>
      <c r="X132" s="2"/>
      <c r="Y132" s="2"/>
      <c r="Z132" s="2"/>
      <c r="AA132" s="2"/>
      <c r="AE132" s="134"/>
      <c r="AF132" s="137"/>
      <c r="AG132" s="137"/>
      <c r="AH132" s="137"/>
      <c r="AI132" s="137"/>
      <c r="AJ132" s="137"/>
    </row>
    <row r="133" spans="2:36" x14ac:dyDescent="0.35">
      <c r="B133" s="149" t="s">
        <v>244</v>
      </c>
      <c r="C133" s="150"/>
      <c r="D133" s="150"/>
      <c r="E133" s="150"/>
      <c r="F133" s="150" t="str">
        <f>IF($D$124=F123,Calculations!$I$5*100,"")</f>
        <v/>
      </c>
      <c r="G133" s="150" t="str">
        <f>IF($D$124=G123,Calculations!$I$5*100,"")</f>
        <v/>
      </c>
      <c r="H133" s="150" t="str">
        <f>IF($D$124=H123,Calculations!$I$5*100,"")</f>
        <v/>
      </c>
      <c r="I133" s="150" t="str">
        <f>IF($D$124=I123,Calculations!$I$5*100,"")</f>
        <v/>
      </c>
      <c r="J133" s="150" t="str">
        <f>IF($D$124=J123,Calculations!$I$5*100,"")</f>
        <v/>
      </c>
      <c r="K133" s="150" t="str">
        <f>IF($D$124=K123,Calculations!$I$5*100,"")</f>
        <v/>
      </c>
      <c r="L133" s="150">
        <f>IF($D$124=L123,Calculations!$I$5*100,"")</f>
        <v>7.1192238195443904</v>
      </c>
      <c r="M133" s="150" t="str">
        <f>IF($D$124=M123,Calculations!$I$5*100,"")</f>
        <v/>
      </c>
      <c r="N133" s="150" t="str">
        <f>IF($D$124=N123,Calculations!$I$5*100,"")</f>
        <v/>
      </c>
      <c r="O133" s="150" t="str">
        <f>IF($D$124=O123,Calculations!$I$5*100,"")</f>
        <v/>
      </c>
      <c r="P133" s="150" t="str">
        <f>IF($D$124=P123,Calculations!$I$5*100,"")</f>
        <v/>
      </c>
      <c r="Q133" s="150" t="str">
        <f>IF($D$124=Q123,Calculations!$I$5*100,"")</f>
        <v/>
      </c>
      <c r="R133" s="2"/>
      <c r="T133" s="2"/>
      <c r="U133" s="2"/>
      <c r="X133" s="2"/>
      <c r="Y133" s="2"/>
      <c r="Z133" s="2"/>
      <c r="AA133" s="2"/>
      <c r="AE133" s="134" t="s">
        <v>249</v>
      </c>
      <c r="AF133" s="137"/>
      <c r="AG133" s="137"/>
      <c r="AH133" s="137"/>
      <c r="AI133" s="137"/>
      <c r="AJ133" s="137"/>
    </row>
    <row r="134" spans="2:36" x14ac:dyDescent="0.35">
      <c r="B134" s="149" t="s">
        <v>246</v>
      </c>
      <c r="C134" s="150" t="s">
        <v>247</v>
      </c>
      <c r="D134" s="150"/>
      <c r="E134" s="150"/>
      <c r="F134" s="150" t="str">
        <f>IF(LEN(F133)=0,"",(Calculations!$I$5*100)+ Instructions!$I$39-(Instructions!$I$39*F125/3))</f>
        <v/>
      </c>
      <c r="G134" s="150" t="str">
        <f>IF(LEN(G133)=0,"",(Calculations!$I$5*100)+ Instructions!$I$39-(Instructions!$I$39*G125/3))</f>
        <v/>
      </c>
      <c r="H134" s="150" t="str">
        <f>IF(LEN(H133)=0,"",(Calculations!$I$5*100)+ Instructions!$I$39-(Instructions!$I$39*H125/3))</f>
        <v/>
      </c>
      <c r="I134" s="150" t="str">
        <f>IF(LEN(I133)=0,"",(Calculations!$I$5*100)+ Instructions!$I$39-(Instructions!$I$39*I125/3))</f>
        <v/>
      </c>
      <c r="J134" s="150" t="str">
        <f>IF(LEN(J133)=0,"",(Calculations!$I$5*100)+ Instructions!$I$39-(Instructions!$I$39*J125/3))</f>
        <v/>
      </c>
      <c r="K134" s="150" t="str">
        <f>IF(LEN(K133)=0,"",(Calculations!$I$5*100)+ Instructions!$I$39-(Instructions!$I$39*K125/3))</f>
        <v/>
      </c>
      <c r="L134" s="150">
        <f>IF(LEN(L133)=0,"",(Calculations!$I$5*100)+ Instructions!$I$39-(Instructions!$I$39*L125/3))</f>
        <v>6.1192238195443913</v>
      </c>
      <c r="M134" s="150" t="str">
        <f>IF(LEN(M133)=0,"",(Calculations!$I$5*100)+ Instructions!$I$39-(Instructions!$I$39*M125/3))</f>
        <v/>
      </c>
      <c r="N134" s="150" t="str">
        <f>IF(LEN(N133)=0,"",(Calculations!$I$5*100)+ Instructions!$I$39-(Instructions!$I$39*N125/3))</f>
        <v/>
      </c>
      <c r="O134" s="150" t="str">
        <f>IF(LEN(O133)=0,"",(Calculations!$I$5*100)+ Instructions!$I$39-(Instructions!$I$39*O125/3))</f>
        <v/>
      </c>
      <c r="P134" s="150" t="str">
        <f>IF(LEN(P133)=0,"",(Calculations!$I$5*100)+ Instructions!$I$39-(Instructions!$I$39*P125/3))</f>
        <v/>
      </c>
      <c r="Q134" s="150" t="str">
        <f>IF(LEN(Q133)=0,"",(Calculations!$I$5*100)+ Instructions!$I$39-(Instructions!$I$39*Q125/3))</f>
        <v/>
      </c>
      <c r="R134" s="6"/>
      <c r="T134" s="2"/>
      <c r="U134" s="6"/>
      <c r="X134" s="2"/>
      <c r="Y134" s="2"/>
      <c r="Z134" s="6"/>
      <c r="AA134" s="6"/>
      <c r="AE134" s="210" t="s">
        <v>245</v>
      </c>
      <c r="AF134" s="137"/>
      <c r="AG134" s="137"/>
      <c r="AH134" s="137"/>
      <c r="AI134" s="137"/>
      <c r="AJ134" s="137"/>
    </row>
    <row r="135" spans="2:36" x14ac:dyDescent="0.35">
      <c r="B135" s="151" t="s">
        <v>248</v>
      </c>
      <c r="C135" s="152"/>
      <c r="D135" s="152"/>
      <c r="E135" s="152"/>
      <c r="F135" s="152" t="str">
        <f>IF($D$124=F123,Calculations!$V$5*100,"")</f>
        <v/>
      </c>
      <c r="G135" s="152" t="str">
        <f>IF($D$124=G123,Calculations!$V$5*100,"")</f>
        <v/>
      </c>
      <c r="H135" s="152" t="str">
        <f>IF($D$124=H123,Calculations!$V$5*100,"")</f>
        <v/>
      </c>
      <c r="I135" s="152" t="str">
        <f>IF($D$124=I123,Calculations!$V$5*100,"")</f>
        <v/>
      </c>
      <c r="J135" s="152" t="str">
        <f>IF($D$124=J123,Calculations!$V$5*100,"")</f>
        <v/>
      </c>
      <c r="K135" s="152" t="str">
        <f>IF($D$124=K123,Calculations!$V$5*100,"")</f>
        <v/>
      </c>
      <c r="L135" s="152">
        <f>IF($D$124=L123,Calculations!$V$5*100,"")</f>
        <v>0</v>
      </c>
      <c r="M135" s="152" t="str">
        <f>IF($D$124=M123,Calculations!$V$5*100,"")</f>
        <v/>
      </c>
      <c r="N135" s="152" t="str">
        <f>IF($D$124=N123,Calculations!$V$5*100,"")</f>
        <v/>
      </c>
      <c r="O135" s="152" t="str">
        <f>IF($D$124=O123,Calculations!$V$5*100,"")</f>
        <v/>
      </c>
      <c r="P135" s="152" t="str">
        <f>IF($D$124=P123,Calculations!$V$5*100,"")</f>
        <v/>
      </c>
      <c r="Q135" s="152" t="str">
        <f>IF($D$124=Q123,Calculations!$V$5*100,"")</f>
        <v/>
      </c>
      <c r="R135" s="6"/>
      <c r="S135" s="6"/>
      <c r="T135" s="6"/>
      <c r="U135" s="2"/>
      <c r="X135" s="2"/>
      <c r="Y135" s="2"/>
      <c r="Z135" s="6"/>
      <c r="AA135" s="6"/>
      <c r="AE135" s="210" t="s">
        <v>252</v>
      </c>
      <c r="AF135" s="134"/>
      <c r="AG135" s="134"/>
      <c r="AH135" s="137"/>
      <c r="AI135" s="137"/>
      <c r="AJ135" s="137"/>
    </row>
    <row r="136" spans="2:36" x14ac:dyDescent="0.35">
      <c r="B136" s="151" t="s">
        <v>250</v>
      </c>
      <c r="C136" s="152" t="s">
        <v>247</v>
      </c>
      <c r="D136" s="152"/>
      <c r="E136" s="152"/>
      <c r="F136" s="152" t="str">
        <f>IF(LEN(F135)=0,"",(Calculations!$V$5*100)+ Instructions!$I$39-(Instructions!$I$39*F125/3))</f>
        <v/>
      </c>
      <c r="G136" s="152" t="str">
        <f>IF(LEN(G135)=0,"",(Calculations!$V$5*100)+ Instructions!$I$39-(Instructions!$I$39*G125/3))</f>
        <v/>
      </c>
      <c r="H136" s="152" t="str">
        <f>IF(LEN(H135)=0,"",(Calculations!$V$5*100)+ Instructions!$I$39-(Instructions!$I$39*H125/3))</f>
        <v/>
      </c>
      <c r="I136" s="152" t="str">
        <f>IF(LEN(I135)=0,"",(Calculations!$V$5*100)+ Instructions!$I$39-(Instructions!$I$39*I125/3))</f>
        <v/>
      </c>
      <c r="J136" s="152" t="str">
        <f>IF(LEN(J135)=0,"",(Calculations!$V$5*100)+ Instructions!$I$39-(Instructions!$I$39*J125/3))</f>
        <v/>
      </c>
      <c r="K136" s="152" t="str">
        <f>IF(LEN(K135)=0,"",(Calculations!$V$5*100)+ Instructions!$I$39-(Instructions!$I$39*K125/3))</f>
        <v/>
      </c>
      <c r="L136" s="152">
        <f>IF(LEN(L135)=0,"",(Calculations!$V$5*100)+ Instructions!$I$39-(Instructions!$I$39*L125/3))</f>
        <v>-1</v>
      </c>
      <c r="M136" s="152" t="str">
        <f>IF(LEN(M135)=0,"",(Calculations!$V$5*100)+ Instructions!$I$39-(Instructions!$I$39*M125/3))</f>
        <v/>
      </c>
      <c r="N136" s="152" t="str">
        <f>IF(LEN(N135)=0,"",(Calculations!$V$5*100)+ Instructions!$I$39-(Instructions!$I$39*N125/3))</f>
        <v/>
      </c>
      <c r="O136" s="152" t="str">
        <f>IF(LEN(O135)=0,"",(Calculations!$V$5*100)+ Instructions!$I$39-(Instructions!$I$39*O125/3))</f>
        <v/>
      </c>
      <c r="P136" s="152" t="str">
        <f>IF(LEN(P135)=0,"",(Calculations!$V$5*100)+ Instructions!$I$39-(Instructions!$I$39*P125/3))</f>
        <v/>
      </c>
      <c r="Q136" s="152" t="str">
        <f>IF(LEN(Q135)=0,"",(Calculations!$V$5*100)+ Instructions!$I$39-(Instructions!$I$39*Q125/3))</f>
        <v/>
      </c>
      <c r="R136" s="6"/>
      <c r="S136" s="6" t="s">
        <v>251</v>
      </c>
      <c r="T136" s="6"/>
      <c r="U136" s="6"/>
      <c r="X136" s="6"/>
      <c r="Y136" s="6"/>
      <c r="Z136" s="6"/>
      <c r="AA136" s="6"/>
      <c r="AE136" s="141"/>
      <c r="AF136" s="137"/>
      <c r="AG136" s="137"/>
      <c r="AH136" s="137"/>
      <c r="AI136" s="137"/>
      <c r="AJ136" s="137"/>
    </row>
    <row r="137" spans="2:36" x14ac:dyDescent="0.35">
      <c r="B137" s="2"/>
      <c r="C137" s="2"/>
      <c r="D137" s="2"/>
      <c r="E137" s="2"/>
      <c r="F137" s="2"/>
      <c r="G137" s="2"/>
      <c r="H137" s="2"/>
      <c r="I137" s="2"/>
      <c r="J137" s="2"/>
      <c r="K137" s="2"/>
      <c r="L137" s="2"/>
      <c r="M137" s="2"/>
      <c r="N137" s="2"/>
      <c r="O137" s="2"/>
      <c r="P137" s="2"/>
      <c r="Q137" s="2"/>
      <c r="R137" s="2"/>
      <c r="S137" s="2"/>
      <c r="T137" s="2"/>
      <c r="U137" s="2"/>
      <c r="V137" s="2"/>
      <c r="W137" s="2"/>
      <c r="X137" s="6"/>
      <c r="Y137" s="6"/>
      <c r="Z137" s="6"/>
      <c r="AA137" s="6"/>
      <c r="AE137" s="236" t="s">
        <v>390</v>
      </c>
      <c r="AF137" s="137"/>
      <c r="AG137" s="137"/>
      <c r="AH137" s="137"/>
      <c r="AI137" s="137"/>
      <c r="AJ137" s="137"/>
    </row>
    <row r="138" spans="2:36" x14ac:dyDescent="0.35">
      <c r="AE138" s="134" t="s">
        <v>253</v>
      </c>
      <c r="AF138" s="137"/>
      <c r="AG138" s="137"/>
      <c r="AH138" s="137"/>
      <c r="AI138" s="137"/>
      <c r="AJ138" s="137"/>
    </row>
    <row r="139" spans="2:36" x14ac:dyDescent="0.35">
      <c r="F139" s="233"/>
      <c r="G139" s="233"/>
      <c r="H139" s="233"/>
      <c r="I139" s="233"/>
      <c r="J139" s="233"/>
      <c r="K139" s="233"/>
      <c r="L139" s="233"/>
      <c r="M139" s="233"/>
      <c r="N139" s="233"/>
      <c r="O139" s="233"/>
      <c r="P139" s="233"/>
      <c r="Q139" s="233"/>
      <c r="AE139" s="137" t="s">
        <v>254</v>
      </c>
      <c r="AF139" s="137"/>
      <c r="AG139" s="137"/>
      <c r="AH139" s="137"/>
      <c r="AI139" s="137"/>
      <c r="AJ139" s="137"/>
    </row>
    <row r="140" spans="2:36" x14ac:dyDescent="0.35">
      <c r="AE140" s="137"/>
      <c r="AF140" s="137"/>
      <c r="AG140" s="137"/>
      <c r="AH140" s="137"/>
      <c r="AI140" s="137"/>
      <c r="AJ140" s="137"/>
    </row>
    <row r="141" spans="2:36" x14ac:dyDescent="0.35">
      <c r="AE141" s="137"/>
      <c r="AF141" s="137" t="s">
        <v>255</v>
      </c>
      <c r="AG141" s="137"/>
      <c r="AH141" s="137"/>
      <c r="AI141" s="137"/>
      <c r="AJ141" s="137"/>
    </row>
    <row r="142" spans="2:36" x14ac:dyDescent="0.35">
      <c r="J142" s="19"/>
      <c r="K142" s="19"/>
      <c r="L142" s="19"/>
      <c r="M142" s="19"/>
      <c r="N142" s="2"/>
      <c r="O142" s="6"/>
      <c r="P142" s="6"/>
      <c r="Q142" s="6"/>
      <c r="R142" s="2"/>
      <c r="AH142" s="137"/>
      <c r="AI142" s="137"/>
      <c r="AJ142" s="137"/>
    </row>
    <row r="143" spans="2:36" x14ac:dyDescent="0.35">
      <c r="J143" s="19"/>
      <c r="K143" s="19"/>
      <c r="L143" s="19"/>
      <c r="M143" s="19"/>
      <c r="N143" s="2"/>
      <c r="O143" s="6"/>
      <c r="P143" s="6"/>
      <c r="Q143" s="6"/>
      <c r="R143" s="2"/>
      <c r="AE143" s="211" t="s">
        <v>334</v>
      </c>
      <c r="AH143" s="137"/>
      <c r="AI143" s="137"/>
      <c r="AJ143" s="137"/>
    </row>
    <row r="144" spans="2:36" ht="18.5" x14ac:dyDescent="0.45">
      <c r="C144" s="113">
        <v>1</v>
      </c>
      <c r="D144" s="6" t="s">
        <v>256</v>
      </c>
      <c r="F144" s="19"/>
      <c r="G144" s="19"/>
      <c r="H144" s="19"/>
      <c r="I144" s="19"/>
      <c r="J144" s="6"/>
      <c r="K144" s="6"/>
      <c r="L144" s="6"/>
      <c r="M144" s="6"/>
      <c r="N144" s="6"/>
      <c r="O144" s="6"/>
      <c r="P144" s="6"/>
      <c r="Q144" s="6"/>
      <c r="R144" s="6"/>
      <c r="AI144" s="137"/>
      <c r="AJ144" s="137"/>
    </row>
    <row r="145" spans="3:130" x14ac:dyDescent="0.35">
      <c r="D145" s="20" t="s">
        <v>257</v>
      </c>
      <c r="F145" s="19"/>
      <c r="G145" s="19"/>
      <c r="H145" s="19"/>
      <c r="I145" s="19"/>
      <c r="J145" s="86"/>
      <c r="K145" s="86"/>
      <c r="L145" s="86"/>
      <c r="M145" s="86"/>
      <c r="N145" s="86"/>
      <c r="O145" s="86"/>
      <c r="P145" s="86"/>
      <c r="Q145" s="86"/>
      <c r="R145" s="2"/>
      <c r="AE145" s="137"/>
      <c r="AF145" s="2"/>
      <c r="AG145" s="2"/>
      <c r="AH145" s="2"/>
      <c r="AI145" s="137"/>
      <c r="AJ145" s="137"/>
    </row>
    <row r="146" spans="3:130" x14ac:dyDescent="0.35">
      <c r="D146" s="205" t="s">
        <v>331</v>
      </c>
      <c r="E146" s="6"/>
      <c r="F146" s="206">
        <v>1</v>
      </c>
      <c r="G146" s="206">
        <v>2</v>
      </c>
      <c r="H146" s="206">
        <v>3</v>
      </c>
      <c r="I146" s="206">
        <v>4</v>
      </c>
      <c r="J146" s="206">
        <v>5</v>
      </c>
      <c r="K146" s="206">
        <v>6</v>
      </c>
      <c r="L146" s="206">
        <v>7</v>
      </c>
      <c r="M146" s="206">
        <v>8</v>
      </c>
      <c r="N146" s="206">
        <v>9</v>
      </c>
      <c r="O146" s="206">
        <v>10</v>
      </c>
      <c r="P146" s="206">
        <v>11</v>
      </c>
      <c r="Q146" s="206">
        <v>12</v>
      </c>
      <c r="R146" s="4"/>
      <c r="V146" s="133" t="s">
        <v>258</v>
      </c>
      <c r="AE146" s="137"/>
    </row>
    <row r="147" spans="3:130" x14ac:dyDescent="0.35">
      <c r="D147" s="3" t="s">
        <v>228</v>
      </c>
      <c r="E147" s="5"/>
      <c r="F147" s="144">
        <f>DATE(Instructions!$I$28,F146,15)</f>
        <v>45306</v>
      </c>
      <c r="G147" s="144">
        <f>DATE(Instructions!$I$28,G146,15)</f>
        <v>45337</v>
      </c>
      <c r="H147" s="144">
        <f>DATE(Instructions!$I$28,H146,15)</f>
        <v>45366</v>
      </c>
      <c r="I147" s="144">
        <f>DATE(Instructions!$I$28,I146,15)</f>
        <v>45397</v>
      </c>
      <c r="J147" s="144">
        <f>DATE(Instructions!$I$28,J146,15)</f>
        <v>45427</v>
      </c>
      <c r="K147" s="144">
        <f>DATE(Instructions!$I$28,K146,15)</f>
        <v>45458</v>
      </c>
      <c r="L147" s="144">
        <f>DATE(Instructions!$I$28,L146,15)</f>
        <v>45488</v>
      </c>
      <c r="M147" s="144">
        <f>DATE(Instructions!$I$28,M146,15)</f>
        <v>45519</v>
      </c>
      <c r="N147" s="144">
        <f>DATE(Instructions!$I$28,N146,15)</f>
        <v>45550</v>
      </c>
      <c r="O147" s="144">
        <f>DATE(Instructions!$I$28,O146,15)</f>
        <v>45580</v>
      </c>
      <c r="P147" s="144">
        <f>DATE(Instructions!$I$28,P146,15)</f>
        <v>45611</v>
      </c>
      <c r="Q147" s="144">
        <f>DATE(Instructions!$I$28,Q146,15)</f>
        <v>45641</v>
      </c>
      <c r="R147" s="14"/>
      <c r="Y147" s="2"/>
      <c r="Z147" s="102" t="s">
        <v>259</v>
      </c>
      <c r="AC147" s="2"/>
      <c r="AD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DW147" t="s">
        <v>336</v>
      </c>
    </row>
    <row r="148" spans="3:130" x14ac:dyDescent="0.35">
      <c r="D148" s="6" t="s">
        <v>260</v>
      </c>
      <c r="E148" s="6" t="s">
        <v>261</v>
      </c>
      <c r="F148" s="16">
        <f>Calculations!F129</f>
        <v>0.86552000000000007</v>
      </c>
      <c r="G148" s="16">
        <f>Calculations!G129</f>
        <v>0.99949459621556136</v>
      </c>
      <c r="H148" s="16">
        <f>Calculations!H129</f>
        <v>1.3655200000000003</v>
      </c>
      <c r="I148" s="16">
        <f>Calculations!I129</f>
        <v>1.8655200000000001</v>
      </c>
      <c r="J148" s="16">
        <f>Calculations!J129</f>
        <v>2.3655200000000001</v>
      </c>
      <c r="K148" s="16">
        <f>Calculations!K129</f>
        <v>2.7315454037844389</v>
      </c>
      <c r="L148" s="16">
        <f>Calculations!L129</f>
        <v>2.8655200000000001</v>
      </c>
      <c r="M148" s="16">
        <f>Calculations!M129</f>
        <v>2.7315454037844389</v>
      </c>
      <c r="N148" s="16">
        <f>Calculations!N129</f>
        <v>2.3655200000000001</v>
      </c>
      <c r="O148" s="16">
        <f>Calculations!O129</f>
        <v>1.8655200000000001</v>
      </c>
      <c r="P148" s="16">
        <f>Calculations!P129</f>
        <v>1.3655200000000003</v>
      </c>
      <c r="Q148" s="16">
        <f>Calculations!Q129</f>
        <v>0.99949459621556136</v>
      </c>
      <c r="R148" s="16"/>
      <c r="Y148" s="2"/>
      <c r="Z148" s="102" t="s">
        <v>47</v>
      </c>
      <c r="AA148" s="129"/>
      <c r="AB148" s="129"/>
      <c r="AC148" s="137"/>
      <c r="AD148" s="137"/>
      <c r="AE148" s="137"/>
      <c r="AF148" s="137"/>
      <c r="AG148" s="137"/>
      <c r="AH148" s="137"/>
      <c r="AI148" s="137"/>
      <c r="AJ148" s="137"/>
      <c r="AK148" s="137"/>
      <c r="AL148" s="137"/>
      <c r="AM148" s="137"/>
      <c r="AN148" s="137"/>
      <c r="AO148" s="137"/>
      <c r="AP148" s="137"/>
      <c r="AQ148" s="137"/>
      <c r="AR148" s="137"/>
      <c r="AS148" s="137"/>
      <c r="AT148" s="137"/>
      <c r="AU148" s="137"/>
      <c r="AV148" s="137"/>
      <c r="AW148" s="137"/>
      <c r="AX148" s="137"/>
      <c r="AY148" s="137"/>
      <c r="AZ148" s="137"/>
      <c r="BA148" s="137"/>
      <c r="BB148" s="137"/>
      <c r="BC148" s="137"/>
      <c r="BD148" s="137"/>
      <c r="BE148" s="137"/>
      <c r="BF148" s="137"/>
      <c r="BG148" s="137"/>
      <c r="BH148" s="137"/>
      <c r="BI148" s="137"/>
      <c r="BJ148" s="137"/>
      <c r="BK148" s="137"/>
      <c r="BL148" s="137"/>
      <c r="BM148" s="137"/>
      <c r="BN148" s="137"/>
      <c r="BO148" s="137"/>
      <c r="BP148" s="137"/>
      <c r="BQ148" s="137"/>
      <c r="BR148" s="137"/>
      <c r="BS148" s="137"/>
      <c r="BT148" s="137"/>
      <c r="BU148" s="137"/>
      <c r="BV148" s="137"/>
      <c r="BW148" s="137"/>
      <c r="BX148" s="137"/>
      <c r="BY148" s="137"/>
      <c r="BZ148" s="137"/>
      <c r="CA148" s="137"/>
      <c r="CB148" s="137"/>
      <c r="CC148" s="137"/>
      <c r="CD148" s="137"/>
      <c r="CE148" s="137"/>
      <c r="CF148" s="137"/>
      <c r="CG148" s="137"/>
      <c r="CH148" s="137"/>
      <c r="CI148" s="137"/>
      <c r="CJ148" s="137"/>
      <c r="CK148" s="137"/>
      <c r="CL148" s="137"/>
      <c r="CM148" s="137"/>
      <c r="CN148" s="137"/>
      <c r="CO148" s="137"/>
      <c r="CP148" s="137"/>
      <c r="CQ148" s="137"/>
      <c r="CR148" s="137"/>
      <c r="CS148" s="137"/>
      <c r="CT148" s="137"/>
      <c r="CU148" s="137"/>
      <c r="CV148" s="137"/>
      <c r="CW148" s="137"/>
      <c r="CX148" s="137"/>
      <c r="CY148" s="137"/>
      <c r="CZ148" s="137"/>
      <c r="DA148" s="137"/>
      <c r="DB148" s="137"/>
      <c r="DC148" s="137"/>
      <c r="DD148" s="137"/>
      <c r="DE148" s="137"/>
      <c r="DF148" s="137"/>
      <c r="DG148" s="137"/>
      <c r="DH148" s="137"/>
      <c r="DI148" s="137"/>
      <c r="DJ148" s="137"/>
      <c r="DK148" s="137"/>
      <c r="DL148" s="137"/>
      <c r="DM148" s="137"/>
      <c r="DN148" s="137"/>
      <c r="DO148" s="137"/>
      <c r="DP148" s="137"/>
      <c r="DQ148" s="137"/>
      <c r="DR148" s="137"/>
      <c r="DS148" s="137"/>
      <c r="DT148" s="137"/>
      <c r="DU148" s="137"/>
      <c r="DV148" s="137"/>
      <c r="DW148" s="137"/>
      <c r="DX148" s="137"/>
      <c r="DY148" s="137"/>
      <c r="DZ148" s="137"/>
    </row>
    <row r="149" spans="3:130" x14ac:dyDescent="0.35">
      <c r="D149" s="6"/>
      <c r="E149" s="131" t="s">
        <v>262</v>
      </c>
      <c r="F149" s="132" t="s">
        <v>50</v>
      </c>
      <c r="G149" s="132" t="s">
        <v>51</v>
      </c>
      <c r="H149" s="132" t="s">
        <v>52</v>
      </c>
      <c r="I149" s="132" t="s">
        <v>53</v>
      </c>
      <c r="J149" s="132" t="s">
        <v>54</v>
      </c>
      <c r="K149" s="132" t="s">
        <v>55</v>
      </c>
      <c r="L149" s="132" t="s">
        <v>56</v>
      </c>
      <c r="M149" s="132" t="s">
        <v>57</v>
      </c>
      <c r="N149" s="132" t="s">
        <v>58</v>
      </c>
      <c r="O149" s="132" t="s">
        <v>59</v>
      </c>
      <c r="P149" s="132" t="s">
        <v>60</v>
      </c>
      <c r="Q149" s="132" t="s">
        <v>61</v>
      </c>
      <c r="R149" s="16"/>
      <c r="S149" s="128"/>
      <c r="T149" s="6" t="s">
        <v>263</v>
      </c>
      <c r="U149" s="6"/>
      <c r="V149" s="16"/>
      <c r="X149" s="2"/>
      <c r="Y149" s="2"/>
      <c r="AA149" s="16"/>
      <c r="AB149" s="270" t="s">
        <v>392</v>
      </c>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row>
    <row r="150" spans="3:130" x14ac:dyDescent="0.35">
      <c r="C150" s="101">
        <v>1</v>
      </c>
      <c r="D150" s="6"/>
      <c r="E150" s="118" t="str">
        <f>IF(Calculations!C6=0, "Z_empty_row_"&amp;C150,Calculations!C6)</f>
        <v>Z_empty_row_1</v>
      </c>
      <c r="F150" s="117">
        <f>F$148*(Calculations!$M6/Calculations!$M$5)</f>
        <v>0</v>
      </c>
      <c r="G150" s="117">
        <f>G$148*(Calculations!$M6/Calculations!$M$5)</f>
        <v>0</v>
      </c>
      <c r="H150" s="117">
        <f>H$148*(Calculations!$M6/Calculations!$M$5)</f>
        <v>0</v>
      </c>
      <c r="I150" s="117">
        <f>I$148*(Calculations!$M6/Calculations!$M$5)</f>
        <v>0</v>
      </c>
      <c r="J150" s="117">
        <f>J$148*(Calculations!$M6/Calculations!$M$5)</f>
        <v>0</v>
      </c>
      <c r="K150" s="117">
        <f>K$148*(Calculations!$M6/Calculations!$M$5)</f>
        <v>0</v>
      </c>
      <c r="L150" s="117">
        <f>L$148*(Calculations!$M6/Calculations!$M$5)</f>
        <v>0</v>
      </c>
      <c r="M150" s="117">
        <f>M$148*(Calculations!$M6/Calculations!$M$5)</f>
        <v>0</v>
      </c>
      <c r="N150" s="117">
        <f>N$148*(Calculations!$M6/Calculations!$M$5)</f>
        <v>0</v>
      </c>
      <c r="O150" s="117">
        <f>O$148*(Calculations!$M6/Calculations!$M$5)</f>
        <v>0</v>
      </c>
      <c r="P150" s="117">
        <f>P$148*(Calculations!$M6/Calculations!$M$5)</f>
        <v>0</v>
      </c>
      <c r="Q150" s="117">
        <f>Q$148*(Calculations!$M6/Calculations!$M$5)</f>
        <v>0</v>
      </c>
      <c r="R150" s="17"/>
      <c r="S150" s="128"/>
      <c r="T150" s="6" t="s">
        <v>264</v>
      </c>
      <c r="U150" s="6"/>
      <c r="V150" s="16" t="s">
        <v>265</v>
      </c>
      <c r="X150" s="2"/>
      <c r="Y150" s="2"/>
      <c r="AA150" s="270" t="s">
        <v>464</v>
      </c>
      <c r="AB150" s="16" t="s">
        <v>65</v>
      </c>
      <c r="AC150" s="16" t="s">
        <v>67</v>
      </c>
      <c r="AD150" s="16" t="s">
        <v>69</v>
      </c>
      <c r="AE150" s="16" t="s">
        <v>71</v>
      </c>
      <c r="AF150" s="16" t="s">
        <v>74</v>
      </c>
      <c r="AG150" s="16" t="s">
        <v>75</v>
      </c>
      <c r="AH150" s="16" t="s">
        <v>77</v>
      </c>
      <c r="AI150" s="16" t="s">
        <v>79</v>
      </c>
      <c r="AJ150" s="16" t="s">
        <v>81</v>
      </c>
      <c r="AK150" s="16" t="s">
        <v>84</v>
      </c>
      <c r="AL150" s="16" t="s">
        <v>85</v>
      </c>
      <c r="AM150" s="16" t="s">
        <v>87</v>
      </c>
      <c r="AN150" s="16" t="s">
        <v>89</v>
      </c>
      <c r="AO150" s="16" t="s">
        <v>91</v>
      </c>
      <c r="AP150" s="16" t="s">
        <v>94</v>
      </c>
      <c r="AQ150" s="16" t="s">
        <v>95</v>
      </c>
      <c r="AR150" s="16" t="s">
        <v>96</v>
      </c>
      <c r="AS150" s="16" t="s">
        <v>98</v>
      </c>
      <c r="AT150" s="16" t="s">
        <v>99</v>
      </c>
      <c r="AU150" s="16" t="s">
        <v>100</v>
      </c>
      <c r="AV150" s="16" t="s">
        <v>101</v>
      </c>
      <c r="AW150" s="16" t="s">
        <v>102</v>
      </c>
      <c r="AX150" s="16" t="s">
        <v>103</v>
      </c>
      <c r="AY150" s="16" t="s">
        <v>104</v>
      </c>
      <c r="AZ150" s="16" t="s">
        <v>105</v>
      </c>
      <c r="BA150" s="16" t="s">
        <v>106</v>
      </c>
      <c r="BB150" s="16" t="s">
        <v>107</v>
      </c>
      <c r="BC150" s="16" t="s">
        <v>108</v>
      </c>
      <c r="BD150" s="16" t="s">
        <v>109</v>
      </c>
      <c r="BE150" s="16" t="s">
        <v>110</v>
      </c>
      <c r="BF150" s="16" t="s">
        <v>393</v>
      </c>
      <c r="BG150" s="16" t="s">
        <v>394</v>
      </c>
      <c r="BH150" s="16" t="s">
        <v>395</v>
      </c>
      <c r="BI150" s="16" t="s">
        <v>396</v>
      </c>
      <c r="BJ150" s="16" t="s">
        <v>397</v>
      </c>
      <c r="BK150" s="16" t="s">
        <v>398</v>
      </c>
      <c r="BL150" s="16" t="s">
        <v>399</v>
      </c>
      <c r="BM150" s="16" t="s">
        <v>400</v>
      </c>
      <c r="BN150" s="16" t="s">
        <v>401</v>
      </c>
      <c r="BO150" s="16" t="s">
        <v>402</v>
      </c>
      <c r="BP150" s="16" t="s">
        <v>403</v>
      </c>
      <c r="BQ150" s="16" t="s">
        <v>404</v>
      </c>
      <c r="BR150" s="16" t="s">
        <v>405</v>
      </c>
      <c r="BS150" s="16" t="s">
        <v>406</v>
      </c>
      <c r="BT150" s="16" t="s">
        <v>407</v>
      </c>
      <c r="BU150" s="16" t="s">
        <v>408</v>
      </c>
      <c r="BV150" s="16" t="s">
        <v>409</v>
      </c>
      <c r="BW150" s="16" t="s">
        <v>410</v>
      </c>
      <c r="BX150" s="16" t="s">
        <v>411</v>
      </c>
      <c r="BY150" s="16" t="s">
        <v>412</v>
      </c>
      <c r="BZ150" s="16" t="s">
        <v>413</v>
      </c>
      <c r="CA150" s="16" t="s">
        <v>414</v>
      </c>
      <c r="CB150" s="16" t="s">
        <v>415</v>
      </c>
      <c r="CC150" s="16" t="s">
        <v>416</v>
      </c>
      <c r="CD150" s="16" t="s">
        <v>417</v>
      </c>
      <c r="CE150" s="16" t="s">
        <v>418</v>
      </c>
      <c r="CF150" s="16" t="s">
        <v>419</v>
      </c>
      <c r="CG150" s="16" t="s">
        <v>420</v>
      </c>
      <c r="CH150" s="16" t="s">
        <v>421</v>
      </c>
      <c r="CI150" s="16" t="s">
        <v>422</v>
      </c>
      <c r="CJ150" s="16" t="s">
        <v>423</v>
      </c>
      <c r="CK150" s="16" t="s">
        <v>424</v>
      </c>
      <c r="CL150" s="16" t="s">
        <v>425</v>
      </c>
      <c r="CM150" s="16" t="s">
        <v>426</v>
      </c>
      <c r="CN150" s="16" t="s">
        <v>427</v>
      </c>
      <c r="CO150" s="16" t="s">
        <v>428</v>
      </c>
      <c r="CP150" s="16" t="s">
        <v>429</v>
      </c>
      <c r="CQ150" s="16" t="s">
        <v>430</v>
      </c>
      <c r="CR150" s="16" t="s">
        <v>431</v>
      </c>
      <c r="CS150" s="16" t="s">
        <v>432</v>
      </c>
      <c r="CT150" s="16" t="s">
        <v>433</v>
      </c>
      <c r="CU150" s="16" t="s">
        <v>434</v>
      </c>
      <c r="CV150" s="16" t="s">
        <v>435</v>
      </c>
      <c r="CW150" s="16" t="s">
        <v>436</v>
      </c>
      <c r="CX150" s="16" t="s">
        <v>437</v>
      </c>
      <c r="CY150" s="16" t="s">
        <v>438</v>
      </c>
      <c r="CZ150" s="16" t="s">
        <v>439</v>
      </c>
      <c r="DA150" s="16" t="s">
        <v>440</v>
      </c>
      <c r="DB150" s="16" t="s">
        <v>441</v>
      </c>
      <c r="DC150" s="16" t="s">
        <v>442</v>
      </c>
      <c r="DD150" s="16" t="s">
        <v>443</v>
      </c>
      <c r="DE150" s="16" t="s">
        <v>444</v>
      </c>
      <c r="DF150" s="16" t="s">
        <v>445</v>
      </c>
      <c r="DG150" s="16" t="s">
        <v>446</v>
      </c>
      <c r="DH150" s="16" t="s">
        <v>447</v>
      </c>
      <c r="DI150" s="16" t="s">
        <v>448</v>
      </c>
      <c r="DJ150" s="16" t="s">
        <v>449</v>
      </c>
      <c r="DK150" s="16" t="s">
        <v>450</v>
      </c>
      <c r="DL150" s="16" t="s">
        <v>451</v>
      </c>
      <c r="DM150" s="16" t="s">
        <v>452</v>
      </c>
      <c r="DN150" s="16" t="s">
        <v>453</v>
      </c>
      <c r="DO150" s="16" t="s">
        <v>454</v>
      </c>
      <c r="DP150" s="16" t="s">
        <v>455</v>
      </c>
      <c r="DQ150" s="16" t="s">
        <v>456</v>
      </c>
      <c r="DR150" s="16" t="s">
        <v>457</v>
      </c>
      <c r="DS150" s="16" t="s">
        <v>458</v>
      </c>
      <c r="DT150" s="16" t="s">
        <v>459</v>
      </c>
      <c r="DU150" s="16" t="s">
        <v>460</v>
      </c>
      <c r="DV150" s="16" t="s">
        <v>461</v>
      </c>
      <c r="DW150" s="16" t="s">
        <v>462</v>
      </c>
    </row>
    <row r="151" spans="3:130" x14ac:dyDescent="0.35">
      <c r="C151" s="101">
        <v>2</v>
      </c>
      <c r="D151" s="6"/>
      <c r="E151" s="118" t="str">
        <f>IF(Calculations!C7=0, "Z_empty_row_"&amp;C151,Calculations!C7)</f>
        <v>Badakhshan</v>
      </c>
      <c r="F151" s="117">
        <f>F$148*(Calculations!$M7/Calculations!$M$5)</f>
        <v>0.90781400048628069</v>
      </c>
      <c r="G151" s="117">
        <f>G$148*(Calculations!$M7/Calculations!$M$5)</f>
        <v>1.048335321950814</v>
      </c>
      <c r="H151" s="117">
        <f>H$148*(Calculations!$M7/Calculations!$M$5)</f>
        <v>1.4322467117386384</v>
      </c>
      <c r="I151" s="117">
        <f>I$148*(Calculations!$M7/Calculations!$M$5)</f>
        <v>1.9566794229909954</v>
      </c>
      <c r="J151" s="117">
        <f>J$148*(Calculations!$M7/Calculations!$M$5)</f>
        <v>2.4811121342433529</v>
      </c>
      <c r="K151" s="117">
        <f>K$148*(Calculations!$M7/Calculations!$M$5)</f>
        <v>2.865023524031177</v>
      </c>
      <c r="L151" s="117">
        <f>L$148*(Calculations!$M7/Calculations!$M$5)</f>
        <v>3.0055448454957103</v>
      </c>
      <c r="M151" s="117">
        <f>M$148*(Calculations!$M7/Calculations!$M$5)</f>
        <v>2.865023524031177</v>
      </c>
      <c r="N151" s="117">
        <f>N$148*(Calculations!$M7/Calculations!$M$5)</f>
        <v>2.4811121342433529</v>
      </c>
      <c r="O151" s="117">
        <f>O$148*(Calculations!$M7/Calculations!$M$5)</f>
        <v>1.9566794229909954</v>
      </c>
      <c r="P151" s="117">
        <f>P$148*(Calculations!$M7/Calculations!$M$5)</f>
        <v>1.4322467117386384</v>
      </c>
      <c r="Q151" s="117">
        <f>Q$148*(Calculations!$M7/Calculations!$M$5)</f>
        <v>1.048335321950814</v>
      </c>
      <c r="R151" s="17"/>
      <c r="S151" s="128"/>
      <c r="T151" s="6" t="str">
        <f>IF(T152="Grand Total", AB150, Calculations!B5)</f>
        <v>Afghanistan</v>
      </c>
      <c r="U151" s="14" t="s">
        <v>50</v>
      </c>
      <c r="V151" s="16">
        <f>IF(T$152="Grand Total",AC151,Calculations!F$129)</f>
        <v>0.86552000000000007</v>
      </c>
      <c r="X151" s="2"/>
      <c r="Y151" s="2"/>
      <c r="AA151" s="271" t="s">
        <v>465</v>
      </c>
      <c r="AB151" s="16">
        <v>0.90781400048628069</v>
      </c>
      <c r="AC151" s="16">
        <v>0.90613919986599312</v>
      </c>
      <c r="AD151" s="16">
        <v>0.76944636210110839</v>
      </c>
      <c r="AE151" s="16">
        <v>0.36176358065593189</v>
      </c>
      <c r="AF151" s="16">
        <v>0.35181930752472312</v>
      </c>
      <c r="AG151" s="16">
        <v>0.31249923057238393</v>
      </c>
      <c r="AH151" s="16">
        <v>0.40829222950650135</v>
      </c>
      <c r="AI151" s="16">
        <v>0.40392338927892324</v>
      </c>
      <c r="AJ151" s="16">
        <v>2.1747340796783838</v>
      </c>
      <c r="AK151" s="16">
        <v>2.4767804796337143</v>
      </c>
      <c r="AL151" s="16">
        <v>0.90613919986599312</v>
      </c>
      <c r="AM151" s="16">
        <v>1.0269577598481257</v>
      </c>
      <c r="AN151" s="16">
        <v>0.56022974159614802</v>
      </c>
      <c r="AO151" s="16">
        <v>0.54584189945477746</v>
      </c>
      <c r="AP151" s="16">
        <v>1.8122783997319862</v>
      </c>
      <c r="AQ151" s="16">
        <v>0.59989228627045366</v>
      </c>
      <c r="AR151" s="16">
        <v>0.90613919986599312</v>
      </c>
      <c r="AS151" s="16">
        <v>1.1779809598257907</v>
      </c>
      <c r="AT151" s="16">
        <v>0.76151960537706853</v>
      </c>
      <c r="AU151" s="16">
        <v>1.6612551997543206</v>
      </c>
      <c r="AV151" s="16">
        <v>0.31156262691799314</v>
      </c>
      <c r="AW151" s="16">
        <v>0.24163711996426482</v>
      </c>
      <c r="AX151" s="16">
        <v>1.0669471014295857</v>
      </c>
      <c r="AY151" s="16">
        <v>2.567394399620313</v>
      </c>
      <c r="AZ151" s="16">
        <v>0.93634383986152614</v>
      </c>
      <c r="BA151" s="16">
        <v>0.66450207990172816</v>
      </c>
      <c r="BB151" s="16">
        <v>1.6008459197632543</v>
      </c>
      <c r="BC151" s="16">
        <v>0.65146334546021534</v>
      </c>
      <c r="BD151" s="16">
        <v>1.2538105181421584</v>
      </c>
      <c r="BE151" s="16">
        <v>0.47012019924467002</v>
      </c>
      <c r="BF151" s="16">
        <v>0</v>
      </c>
      <c r="BG151" s="16">
        <v>0</v>
      </c>
      <c r="BH151" s="16">
        <v>0</v>
      </c>
      <c r="BI151" s="16">
        <v>0</v>
      </c>
      <c r="BJ151" s="16">
        <v>0</v>
      </c>
      <c r="BK151" s="16">
        <v>0</v>
      </c>
      <c r="BL151" s="16">
        <v>0</v>
      </c>
      <c r="BM151" s="16">
        <v>0</v>
      </c>
      <c r="BN151" s="16">
        <v>0</v>
      </c>
      <c r="BO151" s="16">
        <v>0</v>
      </c>
      <c r="BP151" s="16">
        <v>0</v>
      </c>
      <c r="BQ151" s="16">
        <v>0</v>
      </c>
      <c r="BR151" s="16">
        <v>0</v>
      </c>
      <c r="BS151" s="16">
        <v>0</v>
      </c>
      <c r="BT151" s="16">
        <v>0</v>
      </c>
      <c r="BU151" s="16">
        <v>0</v>
      </c>
      <c r="BV151" s="16">
        <v>0</v>
      </c>
      <c r="BW151" s="16">
        <v>0</v>
      </c>
      <c r="BX151" s="16">
        <v>0</v>
      </c>
      <c r="BY151" s="16">
        <v>0</v>
      </c>
      <c r="BZ151" s="16">
        <v>0</v>
      </c>
      <c r="CA151" s="16">
        <v>0</v>
      </c>
      <c r="CB151" s="16">
        <v>0</v>
      </c>
      <c r="CC151" s="16">
        <v>0</v>
      </c>
      <c r="CD151" s="16">
        <v>0</v>
      </c>
      <c r="CE151" s="16">
        <v>0</v>
      </c>
      <c r="CF151" s="16">
        <v>0</v>
      </c>
      <c r="CG151" s="16">
        <v>0</v>
      </c>
      <c r="CH151" s="16">
        <v>0</v>
      </c>
      <c r="CI151" s="16">
        <v>0</v>
      </c>
      <c r="CJ151" s="16">
        <v>0</v>
      </c>
      <c r="CK151" s="16">
        <v>0</v>
      </c>
      <c r="CL151" s="16">
        <v>0</v>
      </c>
      <c r="CM151" s="16">
        <v>0</v>
      </c>
      <c r="CN151" s="16">
        <v>0</v>
      </c>
      <c r="CO151" s="16">
        <v>0</v>
      </c>
      <c r="CP151" s="16">
        <v>0</v>
      </c>
      <c r="CQ151" s="16">
        <v>0</v>
      </c>
      <c r="CR151" s="16">
        <v>0</v>
      </c>
      <c r="CS151" s="16">
        <v>0</v>
      </c>
      <c r="CT151" s="16">
        <v>0</v>
      </c>
      <c r="CU151" s="16">
        <v>0</v>
      </c>
      <c r="CV151" s="16">
        <v>0</v>
      </c>
      <c r="CW151" s="16">
        <v>0</v>
      </c>
      <c r="CX151" s="16">
        <v>0</v>
      </c>
      <c r="CY151" s="16">
        <v>0</v>
      </c>
      <c r="CZ151" s="16">
        <v>0</v>
      </c>
      <c r="DA151" s="16">
        <v>0</v>
      </c>
      <c r="DB151" s="16">
        <v>0</v>
      </c>
      <c r="DC151" s="16">
        <v>0</v>
      </c>
      <c r="DD151" s="16">
        <v>0</v>
      </c>
      <c r="DE151" s="16">
        <v>0</v>
      </c>
      <c r="DF151" s="16">
        <v>0</v>
      </c>
      <c r="DG151" s="16">
        <v>0</v>
      </c>
      <c r="DH151" s="16">
        <v>0</v>
      </c>
      <c r="DI151" s="16">
        <v>0</v>
      </c>
      <c r="DJ151" s="16">
        <v>0</v>
      </c>
      <c r="DK151" s="16">
        <v>0</v>
      </c>
      <c r="DL151" s="16">
        <v>0</v>
      </c>
      <c r="DM151" s="16">
        <v>0</v>
      </c>
      <c r="DN151" s="16">
        <v>0</v>
      </c>
      <c r="DO151" s="16">
        <v>0</v>
      </c>
      <c r="DP151" s="16">
        <v>0</v>
      </c>
      <c r="DQ151" s="16">
        <v>0</v>
      </c>
      <c r="DR151" s="16">
        <v>0</v>
      </c>
      <c r="DS151" s="16">
        <v>0</v>
      </c>
      <c r="DT151" s="16">
        <v>0</v>
      </c>
      <c r="DU151" s="16">
        <v>0</v>
      </c>
      <c r="DV151" s="16">
        <v>0</v>
      </c>
      <c r="DW151" s="16">
        <v>28.796073261200309</v>
      </c>
    </row>
    <row r="152" spans="3:130" x14ac:dyDescent="0.35">
      <c r="C152" s="101">
        <v>3</v>
      </c>
      <c r="D152" s="6"/>
      <c r="E152" s="118" t="str">
        <f>IF(Calculations!C8=0, "Z_empty_row_"&amp;C152,Calculations!C8)</f>
        <v>Badghis</v>
      </c>
      <c r="F152" s="116">
        <f>F$148*(Calculations!$M8/Calculations!$M$5)</f>
        <v>0.90613919986599312</v>
      </c>
      <c r="G152" s="116">
        <f>G$148*(Calculations!$M8/Calculations!$M$5)</f>
        <v>1.0464012774807658</v>
      </c>
      <c r="H152" s="116">
        <f>H$148*(Calculations!$M8/Calculations!$M$5)</f>
        <v>1.4296043998994952</v>
      </c>
      <c r="I152" s="116">
        <f>I$148*(Calculations!$M8/Calculations!$M$5)</f>
        <v>1.9530695999329968</v>
      </c>
      <c r="J152" s="116">
        <f>J$148*(Calculations!$M8/Calculations!$M$5)</f>
        <v>2.4765347999664984</v>
      </c>
      <c r="K152" s="116">
        <f>K$148*(Calculations!$M8/Calculations!$M$5)</f>
        <v>2.8597379223852277</v>
      </c>
      <c r="L152" s="116">
        <f>L$148*(Calculations!$M8/Calculations!$M$5)</f>
        <v>3.0000000000000004</v>
      </c>
      <c r="M152" s="116">
        <f>M$148*(Calculations!$M8/Calculations!$M$5)</f>
        <v>2.8597379223852277</v>
      </c>
      <c r="N152" s="116">
        <f>N$148*(Calculations!$M8/Calculations!$M$5)</f>
        <v>2.4765347999664984</v>
      </c>
      <c r="O152" s="116">
        <f>O$148*(Calculations!$M8/Calculations!$M$5)</f>
        <v>1.9530695999329968</v>
      </c>
      <c r="P152" s="116">
        <f>P$148*(Calculations!$M8/Calculations!$M$5)</f>
        <v>1.4296043998994952</v>
      </c>
      <c r="Q152" s="116">
        <f>Q$148*(Calculations!$M8/Calculations!$M$5)</f>
        <v>1.0464012774807658</v>
      </c>
      <c r="R152" s="17"/>
      <c r="S152" s="128"/>
      <c r="T152" s="6" t="str">
        <f>AC150</f>
        <v>Badghis</v>
      </c>
      <c r="U152" s="14" t="s">
        <v>51</v>
      </c>
      <c r="V152" s="16">
        <f>IF(T$152="Grand Total",AC152,Calculations!G$129)</f>
        <v>0.99949459621556136</v>
      </c>
      <c r="X152" s="2"/>
      <c r="Y152" s="2"/>
      <c r="AA152" s="271" t="s">
        <v>466</v>
      </c>
      <c r="AB152" s="16">
        <v>1.048335321950814</v>
      </c>
      <c r="AC152" s="16">
        <v>1.0464012774807658</v>
      </c>
      <c r="AD152" s="16">
        <v>0.88854963605437176</v>
      </c>
      <c r="AE152" s="16">
        <v>0.41776128104861388</v>
      </c>
      <c r="AF152" s="16">
        <v>0.40627772520018196</v>
      </c>
      <c r="AG152" s="16">
        <v>0.36087125921829477</v>
      </c>
      <c r="AH152" s="16">
        <v>0.47149214006441431</v>
      </c>
      <c r="AI152" s="16">
        <v>0.46644704324493758</v>
      </c>
      <c r="AJ152" s="16">
        <v>2.5113630659538386</v>
      </c>
      <c r="AK152" s="16">
        <v>2.8601634917807601</v>
      </c>
      <c r="AL152" s="16">
        <v>1.0464012774807658</v>
      </c>
      <c r="AM152" s="16">
        <v>1.1859214478115347</v>
      </c>
      <c r="AN152" s="16">
        <v>0.64694819225967071</v>
      </c>
      <c r="AO152" s="16">
        <v>0.63033324347569986</v>
      </c>
      <c r="AP152" s="16">
        <v>2.0928025549615317</v>
      </c>
      <c r="AQ152" s="16">
        <v>0.69275013684110942</v>
      </c>
      <c r="AR152" s="16">
        <v>1.0464012774807658</v>
      </c>
      <c r="AS152" s="16">
        <v>1.3603216607249953</v>
      </c>
      <c r="AT152" s="16">
        <v>0.8793958897386388</v>
      </c>
      <c r="AU152" s="16">
        <v>1.9184023420480707</v>
      </c>
      <c r="AV152" s="16">
        <v>0.35978967786678429</v>
      </c>
      <c r="AW152" s="16">
        <v>0.2790403406615376</v>
      </c>
      <c r="AX152" s="16">
        <v>1.2321007744786108</v>
      </c>
      <c r="AY152" s="16">
        <v>2.9648036195288361</v>
      </c>
      <c r="AZ152" s="16">
        <v>1.0812813200634581</v>
      </c>
      <c r="BA152" s="16">
        <v>0.76736093681922823</v>
      </c>
      <c r="BB152" s="16">
        <v>1.8486422568826861</v>
      </c>
      <c r="BC152" s="16">
        <v>0.75230392529346135</v>
      </c>
      <c r="BD152" s="16">
        <v>1.4478889425562902</v>
      </c>
      <c r="BE152" s="16">
        <v>0.54289051520107068</v>
      </c>
      <c r="BF152" s="16">
        <v>0</v>
      </c>
      <c r="BG152" s="16">
        <v>0</v>
      </c>
      <c r="BH152" s="16">
        <v>0</v>
      </c>
      <c r="BI152" s="16">
        <v>0</v>
      </c>
      <c r="BJ152" s="16">
        <v>0</v>
      </c>
      <c r="BK152" s="16">
        <v>0</v>
      </c>
      <c r="BL152" s="16">
        <v>0</v>
      </c>
      <c r="BM152" s="16">
        <v>0</v>
      </c>
      <c r="BN152" s="16">
        <v>0</v>
      </c>
      <c r="BO152" s="16">
        <v>0</v>
      </c>
      <c r="BP152" s="16">
        <v>0</v>
      </c>
      <c r="BQ152" s="16">
        <v>0</v>
      </c>
      <c r="BR152" s="16">
        <v>0</v>
      </c>
      <c r="BS152" s="16">
        <v>0</v>
      </c>
      <c r="BT152" s="16">
        <v>0</v>
      </c>
      <c r="BU152" s="16">
        <v>0</v>
      </c>
      <c r="BV152" s="16">
        <v>0</v>
      </c>
      <c r="BW152" s="16">
        <v>0</v>
      </c>
      <c r="BX152" s="16">
        <v>0</v>
      </c>
      <c r="BY152" s="16">
        <v>0</v>
      </c>
      <c r="BZ152" s="16">
        <v>0</v>
      </c>
      <c r="CA152" s="16">
        <v>0</v>
      </c>
      <c r="CB152" s="16">
        <v>0</v>
      </c>
      <c r="CC152" s="16">
        <v>0</v>
      </c>
      <c r="CD152" s="16">
        <v>0</v>
      </c>
      <c r="CE152" s="16">
        <v>0</v>
      </c>
      <c r="CF152" s="16">
        <v>0</v>
      </c>
      <c r="CG152" s="16">
        <v>0</v>
      </c>
      <c r="CH152" s="16">
        <v>0</v>
      </c>
      <c r="CI152" s="16">
        <v>0</v>
      </c>
      <c r="CJ152" s="16">
        <v>0</v>
      </c>
      <c r="CK152" s="16">
        <v>0</v>
      </c>
      <c r="CL152" s="16">
        <v>0</v>
      </c>
      <c r="CM152" s="16">
        <v>0</v>
      </c>
      <c r="CN152" s="16">
        <v>0</v>
      </c>
      <c r="CO152" s="16">
        <v>0</v>
      </c>
      <c r="CP152" s="16">
        <v>0</v>
      </c>
      <c r="CQ152" s="16">
        <v>0</v>
      </c>
      <c r="CR152" s="16">
        <v>0</v>
      </c>
      <c r="CS152" s="16">
        <v>0</v>
      </c>
      <c r="CT152" s="16">
        <v>0</v>
      </c>
      <c r="CU152" s="16">
        <v>0</v>
      </c>
      <c r="CV152" s="16">
        <v>0</v>
      </c>
      <c r="CW152" s="16">
        <v>0</v>
      </c>
      <c r="CX152" s="16">
        <v>0</v>
      </c>
      <c r="CY152" s="16">
        <v>0</v>
      </c>
      <c r="CZ152" s="16">
        <v>0</v>
      </c>
      <c r="DA152" s="16">
        <v>0</v>
      </c>
      <c r="DB152" s="16">
        <v>0</v>
      </c>
      <c r="DC152" s="16">
        <v>0</v>
      </c>
      <c r="DD152" s="16">
        <v>0</v>
      </c>
      <c r="DE152" s="16">
        <v>0</v>
      </c>
      <c r="DF152" s="16">
        <v>0</v>
      </c>
      <c r="DG152" s="16">
        <v>0</v>
      </c>
      <c r="DH152" s="16">
        <v>0</v>
      </c>
      <c r="DI152" s="16">
        <v>0</v>
      </c>
      <c r="DJ152" s="16">
        <v>0</v>
      </c>
      <c r="DK152" s="16">
        <v>0</v>
      </c>
      <c r="DL152" s="16">
        <v>0</v>
      </c>
      <c r="DM152" s="16">
        <v>0</v>
      </c>
      <c r="DN152" s="16">
        <v>0</v>
      </c>
      <c r="DO152" s="16">
        <v>0</v>
      </c>
      <c r="DP152" s="16">
        <v>0</v>
      </c>
      <c r="DQ152" s="16">
        <v>0</v>
      </c>
      <c r="DR152" s="16">
        <v>0</v>
      </c>
      <c r="DS152" s="16">
        <v>0</v>
      </c>
      <c r="DT152" s="16">
        <v>0</v>
      </c>
      <c r="DU152" s="16">
        <v>0</v>
      </c>
      <c r="DV152" s="16">
        <v>0</v>
      </c>
      <c r="DW152" s="16">
        <v>33.25344257417175</v>
      </c>
    </row>
    <row r="153" spans="3:130" x14ac:dyDescent="0.35">
      <c r="C153" s="101">
        <v>4</v>
      </c>
      <c r="D153" s="6"/>
      <c r="E153" s="118" t="str">
        <f>IF(Calculations!C9=0, "Z_empty_row_"&amp;C153,Calculations!C9)</f>
        <v>Baghlan</v>
      </c>
      <c r="F153" s="117">
        <f>F$148*(Calculations!$M9/Calculations!$M$5)</f>
        <v>0.76944636210110839</v>
      </c>
      <c r="G153" s="117">
        <f>G$148*(Calculations!$M9/Calculations!$M$5)</f>
        <v>0.88854963605437176</v>
      </c>
      <c r="H153" s="117">
        <f>H$148*(Calculations!$M9/Calculations!$M$5)</f>
        <v>1.2139458318424827</v>
      </c>
      <c r="I153" s="117">
        <f>I$148*(Calculations!$M9/Calculations!$M$5)</f>
        <v>1.6584453015838567</v>
      </c>
      <c r="J153" s="117">
        <f>J$148*(Calculations!$M9/Calculations!$M$5)</f>
        <v>2.1029447713252307</v>
      </c>
      <c r="K153" s="117">
        <f>K$148*(Calculations!$M9/Calculations!$M$5)</f>
        <v>2.4283409671133418</v>
      </c>
      <c r="L153" s="117">
        <f>L$148*(Calculations!$M9/Calculations!$M$5)</f>
        <v>2.5474442410666049</v>
      </c>
      <c r="M153" s="117">
        <f>M$148*(Calculations!$M9/Calculations!$M$5)</f>
        <v>2.4283409671133418</v>
      </c>
      <c r="N153" s="117">
        <f>N$148*(Calculations!$M9/Calculations!$M$5)</f>
        <v>2.1029447713252307</v>
      </c>
      <c r="O153" s="117">
        <f>O$148*(Calculations!$M9/Calculations!$M$5)</f>
        <v>1.6584453015838567</v>
      </c>
      <c r="P153" s="117">
        <f>P$148*(Calculations!$M9/Calculations!$M$5)</f>
        <v>1.2139458318424827</v>
      </c>
      <c r="Q153" s="117">
        <f>Q$148*(Calculations!$M9/Calculations!$M$5)</f>
        <v>0.88854963605437176</v>
      </c>
      <c r="R153" s="17"/>
      <c r="S153" s="128"/>
      <c r="T153" s="6"/>
      <c r="U153" s="14" t="s">
        <v>52</v>
      </c>
      <c r="V153" s="16">
        <f>IF(T$152="Grand Total",AC153,Calculations!H$129)</f>
        <v>1.3655200000000003</v>
      </c>
      <c r="X153" s="2"/>
      <c r="Y153" s="2"/>
      <c r="AA153" s="271" t="s">
        <v>467</v>
      </c>
      <c r="AB153" s="16">
        <v>1.4322467117386384</v>
      </c>
      <c r="AC153" s="16">
        <v>1.4296043998994952</v>
      </c>
      <c r="AD153" s="16">
        <v>1.2139458318424827</v>
      </c>
      <c r="AE153" s="16">
        <v>0.57074984362844094</v>
      </c>
      <c r="AF153" s="16">
        <v>0.55506088918934282</v>
      </c>
      <c r="AG153" s="16">
        <v>0.49302609914410039</v>
      </c>
      <c r="AH153" s="16">
        <v>0.64415750674244132</v>
      </c>
      <c r="AI153" s="16">
        <v>0.63726484255494431</v>
      </c>
      <c r="AJ153" s="16">
        <v>3.4310505597587886</v>
      </c>
      <c r="AK153" s="16">
        <v>3.9075853597252865</v>
      </c>
      <c r="AL153" s="16">
        <v>1.4296043998994952</v>
      </c>
      <c r="AM153" s="16">
        <v>1.6202183198860947</v>
      </c>
      <c r="AN153" s="16">
        <v>0.88386740542607001</v>
      </c>
      <c r="AO153" s="16">
        <v>0.86116788814064127</v>
      </c>
      <c r="AP153" s="16">
        <v>2.8592087997989903</v>
      </c>
      <c r="AQ153" s="16">
        <v>0.94644250248177975</v>
      </c>
      <c r="AR153" s="16">
        <v>1.4296043998994952</v>
      </c>
      <c r="AS153" s="16">
        <v>1.8584857198693432</v>
      </c>
      <c r="AT153" s="16">
        <v>1.2014398876218859</v>
      </c>
      <c r="AU153" s="16">
        <v>2.6209413998157407</v>
      </c>
      <c r="AV153" s="16">
        <v>0.49154843135809462</v>
      </c>
      <c r="AW153" s="16">
        <v>0.3812278399731987</v>
      </c>
      <c r="AX153" s="16">
        <v>1.6833090003051667</v>
      </c>
      <c r="AY153" s="16">
        <v>4.050545799715235</v>
      </c>
      <c r="AZ153" s="16">
        <v>1.4772578798961449</v>
      </c>
      <c r="BA153" s="16">
        <v>1.0483765599262964</v>
      </c>
      <c r="BB153" s="16">
        <v>2.5256344398224408</v>
      </c>
      <c r="BC153" s="16">
        <v>1.0278055128625951</v>
      </c>
      <c r="BD153" s="16">
        <v>1.9781210587086149</v>
      </c>
      <c r="BE153" s="16">
        <v>0.74170271567679769</v>
      </c>
      <c r="BF153" s="16">
        <v>0</v>
      </c>
      <c r="BG153" s="16">
        <v>0</v>
      </c>
      <c r="BH153" s="16">
        <v>0</v>
      </c>
      <c r="BI153" s="16">
        <v>0</v>
      </c>
      <c r="BJ153" s="16">
        <v>0</v>
      </c>
      <c r="BK153" s="16">
        <v>0</v>
      </c>
      <c r="BL153" s="16">
        <v>0</v>
      </c>
      <c r="BM153" s="16">
        <v>0</v>
      </c>
      <c r="BN153" s="16">
        <v>0</v>
      </c>
      <c r="BO153" s="16">
        <v>0</v>
      </c>
      <c r="BP153" s="16">
        <v>0</v>
      </c>
      <c r="BQ153" s="16">
        <v>0</v>
      </c>
      <c r="BR153" s="16">
        <v>0</v>
      </c>
      <c r="BS153" s="16">
        <v>0</v>
      </c>
      <c r="BT153" s="16">
        <v>0</v>
      </c>
      <c r="BU153" s="16">
        <v>0</v>
      </c>
      <c r="BV153" s="16">
        <v>0</v>
      </c>
      <c r="BW153" s="16">
        <v>0</v>
      </c>
      <c r="BX153" s="16">
        <v>0</v>
      </c>
      <c r="BY153" s="16">
        <v>0</v>
      </c>
      <c r="BZ153" s="16">
        <v>0</v>
      </c>
      <c r="CA153" s="16">
        <v>0</v>
      </c>
      <c r="CB153" s="16">
        <v>0</v>
      </c>
      <c r="CC153" s="16">
        <v>0</v>
      </c>
      <c r="CD153" s="16">
        <v>0</v>
      </c>
      <c r="CE153" s="16">
        <v>0</v>
      </c>
      <c r="CF153" s="16">
        <v>0</v>
      </c>
      <c r="CG153" s="16">
        <v>0</v>
      </c>
      <c r="CH153" s="16">
        <v>0</v>
      </c>
      <c r="CI153" s="16">
        <v>0</v>
      </c>
      <c r="CJ153" s="16">
        <v>0</v>
      </c>
      <c r="CK153" s="16">
        <v>0</v>
      </c>
      <c r="CL153" s="16">
        <v>0</v>
      </c>
      <c r="CM153" s="16">
        <v>0</v>
      </c>
      <c r="CN153" s="16">
        <v>0</v>
      </c>
      <c r="CO153" s="16">
        <v>0</v>
      </c>
      <c r="CP153" s="16">
        <v>0</v>
      </c>
      <c r="CQ153" s="16">
        <v>0</v>
      </c>
      <c r="CR153" s="16">
        <v>0</v>
      </c>
      <c r="CS153" s="16">
        <v>0</v>
      </c>
      <c r="CT153" s="16">
        <v>0</v>
      </c>
      <c r="CU153" s="16">
        <v>0</v>
      </c>
      <c r="CV153" s="16">
        <v>0</v>
      </c>
      <c r="CW153" s="16">
        <v>0</v>
      </c>
      <c r="CX153" s="16">
        <v>0</v>
      </c>
      <c r="CY153" s="16">
        <v>0</v>
      </c>
      <c r="CZ153" s="16">
        <v>0</v>
      </c>
      <c r="DA153" s="16">
        <v>0</v>
      </c>
      <c r="DB153" s="16">
        <v>0</v>
      </c>
      <c r="DC153" s="16">
        <v>0</v>
      </c>
      <c r="DD153" s="16">
        <v>0</v>
      </c>
      <c r="DE153" s="16">
        <v>0</v>
      </c>
      <c r="DF153" s="16">
        <v>0</v>
      </c>
      <c r="DG153" s="16">
        <v>0</v>
      </c>
      <c r="DH153" s="16">
        <v>0</v>
      </c>
      <c r="DI153" s="16">
        <v>0</v>
      </c>
      <c r="DJ153" s="16">
        <v>0</v>
      </c>
      <c r="DK153" s="16">
        <v>0</v>
      </c>
      <c r="DL153" s="16">
        <v>0</v>
      </c>
      <c r="DM153" s="16">
        <v>0</v>
      </c>
      <c r="DN153" s="16">
        <v>0</v>
      </c>
      <c r="DO153" s="16">
        <v>0</v>
      </c>
      <c r="DP153" s="16">
        <v>0</v>
      </c>
      <c r="DQ153" s="16">
        <v>0</v>
      </c>
      <c r="DR153" s="16">
        <v>0</v>
      </c>
      <c r="DS153" s="16">
        <v>0</v>
      </c>
      <c r="DT153" s="16">
        <v>0</v>
      </c>
      <c r="DU153" s="16">
        <v>0</v>
      </c>
      <c r="DV153" s="16">
        <v>0</v>
      </c>
      <c r="DW153" s="16">
        <v>45.431202005308087</v>
      </c>
    </row>
    <row r="154" spans="3:130" x14ac:dyDescent="0.35">
      <c r="C154" s="101">
        <v>5</v>
      </c>
      <c r="D154" s="6"/>
      <c r="E154" s="118" t="str">
        <f>IF(Calculations!C10=0, "Z_empty_row_"&amp;C154,Calculations!C10)</f>
        <v>Balkh</v>
      </c>
      <c r="F154" s="116">
        <f>F$148*(Calculations!$M10/Calculations!$M$5)</f>
        <v>0.36176358065593189</v>
      </c>
      <c r="G154" s="116">
        <f>G$148*(Calculations!$M10/Calculations!$M$5)</f>
        <v>0.41776128104861388</v>
      </c>
      <c r="H154" s="116">
        <f>H$148*(Calculations!$M10/Calculations!$M$5)</f>
        <v>0.57074984362844094</v>
      </c>
      <c r="I154" s="116">
        <f>I$148*(Calculations!$M10/Calculations!$M$5)</f>
        <v>0.77973610660094983</v>
      </c>
      <c r="J154" s="116">
        <f>J$148*(Calculations!$M10/Calculations!$M$5)</f>
        <v>0.98872236957345871</v>
      </c>
      <c r="K154" s="116">
        <f>K$148*(Calculations!$M10/Calculations!$M$5)</f>
        <v>1.1417109321532857</v>
      </c>
      <c r="L154" s="116">
        <f>L$148*(Calculations!$M10/Calculations!$M$5)</f>
        <v>1.1977086325459676</v>
      </c>
      <c r="M154" s="116">
        <f>M$148*(Calculations!$M10/Calculations!$M$5)</f>
        <v>1.1417109321532857</v>
      </c>
      <c r="N154" s="116">
        <f>N$148*(Calculations!$M10/Calculations!$M$5)</f>
        <v>0.98872236957345871</v>
      </c>
      <c r="O154" s="116">
        <f>O$148*(Calculations!$M10/Calculations!$M$5)</f>
        <v>0.77973610660094983</v>
      </c>
      <c r="P154" s="116">
        <f>P$148*(Calculations!$M10/Calculations!$M$5)</f>
        <v>0.57074984362844094</v>
      </c>
      <c r="Q154" s="116">
        <f>Q$148*(Calculations!$M10/Calculations!$M$5)</f>
        <v>0.41776128104861388</v>
      </c>
      <c r="R154" s="17"/>
      <c r="S154" s="128"/>
      <c r="T154" s="6"/>
      <c r="U154" s="14" t="s">
        <v>53</v>
      </c>
      <c r="V154" s="16">
        <f>IF(T$152="Grand Total",AC154,Calculations!I$129)</f>
        <v>1.8655200000000001</v>
      </c>
      <c r="X154" s="16"/>
      <c r="Y154" s="2"/>
      <c r="AA154" s="271" t="s">
        <v>468</v>
      </c>
      <c r="AB154" s="16">
        <v>1.9566794229909954</v>
      </c>
      <c r="AC154" s="16">
        <v>1.9530695999329968</v>
      </c>
      <c r="AD154" s="16">
        <v>1.6584453015838567</v>
      </c>
      <c r="AE154" s="16">
        <v>0.77973610660094983</v>
      </c>
      <c r="AF154" s="16">
        <v>0.7583024708539623</v>
      </c>
      <c r="AG154" s="16">
        <v>0.67355296771581674</v>
      </c>
      <c r="AH154" s="16">
        <v>0.88002278397838107</v>
      </c>
      <c r="AI154" s="16">
        <v>0.87060629583096505</v>
      </c>
      <c r="AJ154" s="16">
        <v>4.6873670398391925</v>
      </c>
      <c r="AK154" s="16">
        <v>5.3383902398168575</v>
      </c>
      <c r="AL154" s="16">
        <v>1.9530695999329968</v>
      </c>
      <c r="AM154" s="16">
        <v>2.2134788799240632</v>
      </c>
      <c r="AN154" s="16">
        <v>1.2075050692559917</v>
      </c>
      <c r="AO154" s="16">
        <v>1.1764938768265047</v>
      </c>
      <c r="AP154" s="16">
        <v>3.9061391998659936</v>
      </c>
      <c r="AQ154" s="16">
        <v>1.2929927186931056</v>
      </c>
      <c r="AR154" s="16">
        <v>1.9530695999329968</v>
      </c>
      <c r="AS154" s="16">
        <v>2.5389904799128953</v>
      </c>
      <c r="AT154" s="16">
        <v>1.6413601698667031</v>
      </c>
      <c r="AU154" s="16">
        <v>3.5806275998771602</v>
      </c>
      <c r="AV154" s="16">
        <v>0.67153423579819593</v>
      </c>
      <c r="AW154" s="16">
        <v>0.52081855998213245</v>
      </c>
      <c r="AX154" s="16">
        <v>2.2996708991807475</v>
      </c>
      <c r="AY154" s="16">
        <v>5.5336971998101561</v>
      </c>
      <c r="AZ154" s="16">
        <v>2.0181719199307633</v>
      </c>
      <c r="BA154" s="16">
        <v>1.4322510399508641</v>
      </c>
      <c r="BB154" s="16">
        <v>3.4504229598816272</v>
      </c>
      <c r="BC154" s="16">
        <v>1.4041476802649748</v>
      </c>
      <c r="BD154" s="16">
        <v>2.7024315992750707</v>
      </c>
      <c r="BE154" s="16">
        <v>1.013285232108925</v>
      </c>
      <c r="BF154" s="16">
        <v>0</v>
      </c>
      <c r="BG154" s="16">
        <v>0</v>
      </c>
      <c r="BH154" s="16">
        <v>0</v>
      </c>
      <c r="BI154" s="16">
        <v>0</v>
      </c>
      <c r="BJ154" s="16">
        <v>0</v>
      </c>
      <c r="BK154" s="16">
        <v>0</v>
      </c>
      <c r="BL154" s="16">
        <v>0</v>
      </c>
      <c r="BM154" s="16">
        <v>0</v>
      </c>
      <c r="BN154" s="16">
        <v>0</v>
      </c>
      <c r="BO154" s="16">
        <v>0</v>
      </c>
      <c r="BP154" s="16">
        <v>0</v>
      </c>
      <c r="BQ154" s="16">
        <v>0</v>
      </c>
      <c r="BR154" s="16">
        <v>0</v>
      </c>
      <c r="BS154" s="16">
        <v>0</v>
      </c>
      <c r="BT154" s="16">
        <v>0</v>
      </c>
      <c r="BU154" s="16">
        <v>0</v>
      </c>
      <c r="BV154" s="16">
        <v>0</v>
      </c>
      <c r="BW154" s="16">
        <v>0</v>
      </c>
      <c r="BX154" s="16">
        <v>0</v>
      </c>
      <c r="BY154" s="16">
        <v>0</v>
      </c>
      <c r="BZ154" s="16">
        <v>0</v>
      </c>
      <c r="CA154" s="16">
        <v>0</v>
      </c>
      <c r="CB154" s="16">
        <v>0</v>
      </c>
      <c r="CC154" s="16">
        <v>0</v>
      </c>
      <c r="CD154" s="16">
        <v>0</v>
      </c>
      <c r="CE154" s="16">
        <v>0</v>
      </c>
      <c r="CF154" s="16">
        <v>0</v>
      </c>
      <c r="CG154" s="16">
        <v>0</v>
      </c>
      <c r="CH154" s="16">
        <v>0</v>
      </c>
      <c r="CI154" s="16">
        <v>0</v>
      </c>
      <c r="CJ154" s="16">
        <v>0</v>
      </c>
      <c r="CK154" s="16">
        <v>0</v>
      </c>
      <c r="CL154" s="16">
        <v>0</v>
      </c>
      <c r="CM154" s="16">
        <v>0</v>
      </c>
      <c r="CN154" s="16">
        <v>0</v>
      </c>
      <c r="CO154" s="16">
        <v>0</v>
      </c>
      <c r="CP154" s="16">
        <v>0</v>
      </c>
      <c r="CQ154" s="16">
        <v>0</v>
      </c>
      <c r="CR154" s="16">
        <v>0</v>
      </c>
      <c r="CS154" s="16">
        <v>0</v>
      </c>
      <c r="CT154" s="16">
        <v>0</v>
      </c>
      <c r="CU154" s="16">
        <v>0</v>
      </c>
      <c r="CV154" s="16">
        <v>0</v>
      </c>
      <c r="CW154" s="16">
        <v>0</v>
      </c>
      <c r="CX154" s="16">
        <v>0</v>
      </c>
      <c r="CY154" s="16">
        <v>0</v>
      </c>
      <c r="CZ154" s="16">
        <v>0</v>
      </c>
      <c r="DA154" s="16">
        <v>0</v>
      </c>
      <c r="DB154" s="16">
        <v>0</v>
      </c>
      <c r="DC154" s="16">
        <v>0</v>
      </c>
      <c r="DD154" s="16">
        <v>0</v>
      </c>
      <c r="DE154" s="16">
        <v>0</v>
      </c>
      <c r="DF154" s="16">
        <v>0</v>
      </c>
      <c r="DG154" s="16">
        <v>0</v>
      </c>
      <c r="DH154" s="16">
        <v>0</v>
      </c>
      <c r="DI154" s="16">
        <v>0</v>
      </c>
      <c r="DJ154" s="16">
        <v>0</v>
      </c>
      <c r="DK154" s="16">
        <v>0</v>
      </c>
      <c r="DL154" s="16">
        <v>0</v>
      </c>
      <c r="DM154" s="16">
        <v>0</v>
      </c>
      <c r="DN154" s="16">
        <v>0</v>
      </c>
      <c r="DO154" s="16">
        <v>0</v>
      </c>
      <c r="DP154" s="16">
        <v>0</v>
      </c>
      <c r="DQ154" s="16">
        <v>0</v>
      </c>
      <c r="DR154" s="16">
        <v>0</v>
      </c>
      <c r="DS154" s="16">
        <v>0</v>
      </c>
      <c r="DT154" s="16">
        <v>0</v>
      </c>
      <c r="DU154" s="16">
        <v>0</v>
      </c>
      <c r="DV154" s="16">
        <v>0</v>
      </c>
      <c r="DW154" s="16">
        <v>62.066330749415854</v>
      </c>
    </row>
    <row r="155" spans="3:130" x14ac:dyDescent="0.35">
      <c r="C155" s="101">
        <v>6</v>
      </c>
      <c r="D155" s="6"/>
      <c r="E155" s="118" t="str">
        <f>IF(Calculations!C11=0, "Z_empty_row_"&amp;C155,Calculations!C11)</f>
        <v>Bamyan</v>
      </c>
      <c r="F155" s="117">
        <f>F$148*(Calculations!$M11/Calculations!$M$5)</f>
        <v>0.35181930752472312</v>
      </c>
      <c r="G155" s="117">
        <f>G$148*(Calculations!$M11/Calculations!$M$5)</f>
        <v>0.40627772520018196</v>
      </c>
      <c r="H155" s="117">
        <f>H$148*(Calculations!$M11/Calculations!$M$5)</f>
        <v>0.55506088918934282</v>
      </c>
      <c r="I155" s="117">
        <f>I$148*(Calculations!$M11/Calculations!$M$5)</f>
        <v>0.7583024708539623</v>
      </c>
      <c r="J155" s="117">
        <f>J$148*(Calculations!$M11/Calculations!$M$5)</f>
        <v>0.96154405251858188</v>
      </c>
      <c r="K155" s="117">
        <f>K$148*(Calculations!$M11/Calculations!$M$5)</f>
        <v>1.1103272165077427</v>
      </c>
      <c r="L155" s="117">
        <f>L$148*(Calculations!$M11/Calculations!$M$5)</f>
        <v>1.1647856341832015</v>
      </c>
      <c r="M155" s="117">
        <f>M$148*(Calculations!$M11/Calculations!$M$5)</f>
        <v>1.1103272165077427</v>
      </c>
      <c r="N155" s="117">
        <f>N$148*(Calculations!$M11/Calculations!$M$5)</f>
        <v>0.96154405251858188</v>
      </c>
      <c r="O155" s="117">
        <f>O$148*(Calculations!$M11/Calculations!$M$5)</f>
        <v>0.7583024708539623</v>
      </c>
      <c r="P155" s="117">
        <f>P$148*(Calculations!$M11/Calculations!$M$5)</f>
        <v>0.55506088918934282</v>
      </c>
      <c r="Q155" s="117">
        <f>Q$148*(Calculations!$M11/Calculations!$M$5)</f>
        <v>0.40627772520018196</v>
      </c>
      <c r="R155" s="17"/>
      <c r="S155" s="128"/>
      <c r="T155" s="6"/>
      <c r="U155" s="14" t="s">
        <v>54</v>
      </c>
      <c r="V155" s="16">
        <f>IF(T$152="Grand Total",AC155,Calculations!J$129)</f>
        <v>2.3655200000000001</v>
      </c>
      <c r="X155" s="16"/>
      <c r="Y155" s="2"/>
      <c r="AA155" s="271" t="s">
        <v>469</v>
      </c>
      <c r="AB155" s="16">
        <v>2.4811121342433529</v>
      </c>
      <c r="AC155" s="16">
        <v>2.4765347999664984</v>
      </c>
      <c r="AD155" s="16">
        <v>2.1029447713252307</v>
      </c>
      <c r="AE155" s="16">
        <v>0.98872236957345871</v>
      </c>
      <c r="AF155" s="16">
        <v>0.96154405251858188</v>
      </c>
      <c r="AG155" s="16">
        <v>0.85407983628753303</v>
      </c>
      <c r="AH155" s="16">
        <v>1.1158880612143209</v>
      </c>
      <c r="AI155" s="16">
        <v>1.103947749106986</v>
      </c>
      <c r="AJ155" s="16">
        <v>5.9436835199195972</v>
      </c>
      <c r="AK155" s="16">
        <v>6.7691951199084288</v>
      </c>
      <c r="AL155" s="16">
        <v>2.4765347999664984</v>
      </c>
      <c r="AM155" s="16">
        <v>2.806739439962032</v>
      </c>
      <c r="AN155" s="16">
        <v>1.5311427330859135</v>
      </c>
      <c r="AO155" s="16">
        <v>1.4918198655123684</v>
      </c>
      <c r="AP155" s="16">
        <v>4.9530695999329968</v>
      </c>
      <c r="AQ155" s="16">
        <v>1.6395429349044315</v>
      </c>
      <c r="AR155" s="16">
        <v>2.4765347999664984</v>
      </c>
      <c r="AS155" s="16">
        <v>3.2194952399564474</v>
      </c>
      <c r="AT155" s="16">
        <v>2.0812804521115202</v>
      </c>
      <c r="AU155" s="16">
        <v>4.5403137999385805</v>
      </c>
      <c r="AV155" s="16">
        <v>0.8515200402382973</v>
      </c>
      <c r="AW155" s="16">
        <v>0.66040927999106636</v>
      </c>
      <c r="AX155" s="16">
        <v>2.9160327980563285</v>
      </c>
      <c r="AY155" s="16">
        <v>7.016848599905078</v>
      </c>
      <c r="AZ155" s="16">
        <v>2.5590859599653815</v>
      </c>
      <c r="BA155" s="16">
        <v>1.816125519975432</v>
      </c>
      <c r="BB155" s="16">
        <v>4.3752114799408135</v>
      </c>
      <c r="BC155" s="16">
        <v>1.7804898476673545</v>
      </c>
      <c r="BD155" s="16">
        <v>3.4267421398415268</v>
      </c>
      <c r="BE155" s="16">
        <v>1.2848677485410525</v>
      </c>
      <c r="BF155" s="16">
        <v>0</v>
      </c>
      <c r="BG155" s="16">
        <v>0</v>
      </c>
      <c r="BH155" s="16">
        <v>0</v>
      </c>
      <c r="BI155" s="16">
        <v>0</v>
      </c>
      <c r="BJ155" s="16">
        <v>0</v>
      </c>
      <c r="BK155" s="16">
        <v>0</v>
      </c>
      <c r="BL155" s="16">
        <v>0</v>
      </c>
      <c r="BM155" s="16">
        <v>0</v>
      </c>
      <c r="BN155" s="16">
        <v>0</v>
      </c>
      <c r="BO155" s="16">
        <v>0</v>
      </c>
      <c r="BP155" s="16">
        <v>0</v>
      </c>
      <c r="BQ155" s="16">
        <v>0</v>
      </c>
      <c r="BR155" s="16">
        <v>0</v>
      </c>
      <c r="BS155" s="16">
        <v>0</v>
      </c>
      <c r="BT155" s="16">
        <v>0</v>
      </c>
      <c r="BU155" s="16">
        <v>0</v>
      </c>
      <c r="BV155" s="16">
        <v>0</v>
      </c>
      <c r="BW155" s="16">
        <v>0</v>
      </c>
      <c r="BX155" s="16">
        <v>0</v>
      </c>
      <c r="BY155" s="16">
        <v>0</v>
      </c>
      <c r="BZ155" s="16">
        <v>0</v>
      </c>
      <c r="CA155" s="16">
        <v>0</v>
      </c>
      <c r="CB155" s="16">
        <v>0</v>
      </c>
      <c r="CC155" s="16">
        <v>0</v>
      </c>
      <c r="CD155" s="16">
        <v>0</v>
      </c>
      <c r="CE155" s="16">
        <v>0</v>
      </c>
      <c r="CF155" s="16">
        <v>0</v>
      </c>
      <c r="CG155" s="16">
        <v>0</v>
      </c>
      <c r="CH155" s="16">
        <v>0</v>
      </c>
      <c r="CI155" s="16">
        <v>0</v>
      </c>
      <c r="CJ155" s="16">
        <v>0</v>
      </c>
      <c r="CK155" s="16">
        <v>0</v>
      </c>
      <c r="CL155" s="16">
        <v>0</v>
      </c>
      <c r="CM155" s="16">
        <v>0</v>
      </c>
      <c r="CN155" s="16">
        <v>0</v>
      </c>
      <c r="CO155" s="16">
        <v>0</v>
      </c>
      <c r="CP155" s="16">
        <v>0</v>
      </c>
      <c r="CQ155" s="16">
        <v>0</v>
      </c>
      <c r="CR155" s="16">
        <v>0</v>
      </c>
      <c r="CS155" s="16">
        <v>0</v>
      </c>
      <c r="CT155" s="16">
        <v>0</v>
      </c>
      <c r="CU155" s="16">
        <v>0</v>
      </c>
      <c r="CV155" s="16">
        <v>0</v>
      </c>
      <c r="CW155" s="16">
        <v>0</v>
      </c>
      <c r="CX155" s="16">
        <v>0</v>
      </c>
      <c r="CY155" s="16">
        <v>0</v>
      </c>
      <c r="CZ155" s="16">
        <v>0</v>
      </c>
      <c r="DA155" s="16">
        <v>0</v>
      </c>
      <c r="DB155" s="16">
        <v>0</v>
      </c>
      <c r="DC155" s="16">
        <v>0</v>
      </c>
      <c r="DD155" s="16">
        <v>0</v>
      </c>
      <c r="DE155" s="16">
        <v>0</v>
      </c>
      <c r="DF155" s="16">
        <v>0</v>
      </c>
      <c r="DG155" s="16">
        <v>0</v>
      </c>
      <c r="DH155" s="16">
        <v>0</v>
      </c>
      <c r="DI155" s="16">
        <v>0</v>
      </c>
      <c r="DJ155" s="16">
        <v>0</v>
      </c>
      <c r="DK155" s="16">
        <v>0</v>
      </c>
      <c r="DL155" s="16">
        <v>0</v>
      </c>
      <c r="DM155" s="16">
        <v>0</v>
      </c>
      <c r="DN155" s="16">
        <v>0</v>
      </c>
      <c r="DO155" s="16">
        <v>0</v>
      </c>
      <c r="DP155" s="16">
        <v>0</v>
      </c>
      <c r="DQ155" s="16">
        <v>0</v>
      </c>
      <c r="DR155" s="16">
        <v>0</v>
      </c>
      <c r="DS155" s="16">
        <v>0</v>
      </c>
      <c r="DT155" s="16">
        <v>0</v>
      </c>
      <c r="DU155" s="16">
        <v>0</v>
      </c>
      <c r="DV155" s="16">
        <v>0</v>
      </c>
      <c r="DW155" s="16">
        <v>78.7014594935236</v>
      </c>
    </row>
    <row r="156" spans="3:130" x14ac:dyDescent="0.35">
      <c r="C156" s="101">
        <v>7</v>
      </c>
      <c r="D156" s="6"/>
      <c r="E156" s="118" t="str">
        <f>IF(Calculations!C12=0, "Z_empty_row_"&amp;C156,Calculations!C12)</f>
        <v>Dykundi</v>
      </c>
      <c r="F156" s="116">
        <f>F$148*(Calculations!$M12/Calculations!$M$5)</f>
        <v>0.31249923057238393</v>
      </c>
      <c r="G156" s="116">
        <f>G$148*(Calculations!$M12/Calculations!$M$5)</f>
        <v>0.36087125921829477</v>
      </c>
      <c r="H156" s="116">
        <f>H$148*(Calculations!$M12/Calculations!$M$5)</f>
        <v>0.49302609914410039</v>
      </c>
      <c r="I156" s="116">
        <f>I$148*(Calculations!$M12/Calculations!$M$5)</f>
        <v>0.67355296771581674</v>
      </c>
      <c r="J156" s="116">
        <f>J$148*(Calculations!$M12/Calculations!$M$5)</f>
        <v>0.85407983628753303</v>
      </c>
      <c r="K156" s="116">
        <f>K$148*(Calculations!$M12/Calculations!$M$5)</f>
        <v>0.98623467621333871</v>
      </c>
      <c r="L156" s="116">
        <f>L$148*(Calculations!$M12/Calculations!$M$5)</f>
        <v>1.0346067048592495</v>
      </c>
      <c r="M156" s="116">
        <f>M$148*(Calculations!$M12/Calculations!$M$5)</f>
        <v>0.98623467621333871</v>
      </c>
      <c r="N156" s="116">
        <f>N$148*(Calculations!$M12/Calculations!$M$5)</f>
        <v>0.85407983628753303</v>
      </c>
      <c r="O156" s="116">
        <f>O$148*(Calculations!$M12/Calculations!$M$5)</f>
        <v>0.67355296771581674</v>
      </c>
      <c r="P156" s="116">
        <f>P$148*(Calculations!$M12/Calculations!$M$5)</f>
        <v>0.49302609914410039</v>
      </c>
      <c r="Q156" s="116">
        <f>Q$148*(Calculations!$M12/Calculations!$M$5)</f>
        <v>0.36087125921829477</v>
      </c>
      <c r="R156" s="17"/>
      <c r="S156" s="128"/>
      <c r="T156" s="6"/>
      <c r="U156" s="14" t="s">
        <v>55</v>
      </c>
      <c r="V156" s="16">
        <f>IF(T$152="Grand Total",AC156,Calculations!K$129)</f>
        <v>2.7315454037844389</v>
      </c>
      <c r="X156" s="16"/>
      <c r="Y156" s="2"/>
      <c r="AA156" s="271" t="s">
        <v>470</v>
      </c>
      <c r="AB156" s="16">
        <v>2.865023524031177</v>
      </c>
      <c r="AC156" s="16">
        <v>2.8597379223852277</v>
      </c>
      <c r="AD156" s="16">
        <v>2.4283409671133418</v>
      </c>
      <c r="AE156" s="16">
        <v>1.1417109321532857</v>
      </c>
      <c r="AF156" s="16">
        <v>1.1103272165077427</v>
      </c>
      <c r="AG156" s="16">
        <v>0.98623467621333871</v>
      </c>
      <c r="AH156" s="16">
        <v>1.2885534278923481</v>
      </c>
      <c r="AI156" s="16">
        <v>1.2747655484169926</v>
      </c>
      <c r="AJ156" s="16">
        <v>6.8633710137245467</v>
      </c>
      <c r="AK156" s="16">
        <v>7.8166169878529548</v>
      </c>
      <c r="AL156" s="16">
        <v>2.8597379223852277</v>
      </c>
      <c r="AM156" s="16">
        <v>3.2410363120365915</v>
      </c>
      <c r="AN156" s="16">
        <v>1.7680619462523128</v>
      </c>
      <c r="AO156" s="16">
        <v>1.7226545101773096</v>
      </c>
      <c r="AP156" s="16">
        <v>5.7194758447704555</v>
      </c>
      <c r="AQ156" s="16">
        <v>1.8932353005451017</v>
      </c>
      <c r="AR156" s="16">
        <v>2.8597379223852277</v>
      </c>
      <c r="AS156" s="16">
        <v>3.7176592991007951</v>
      </c>
      <c r="AT156" s="16">
        <v>2.4033244499947672</v>
      </c>
      <c r="AU156" s="16">
        <v>5.2428528577062501</v>
      </c>
      <c r="AV156" s="16">
        <v>0.98327879372960769</v>
      </c>
      <c r="AW156" s="16">
        <v>0.7625967793027274</v>
      </c>
      <c r="AX156" s="16">
        <v>3.367241023882884</v>
      </c>
      <c r="AY156" s="16">
        <v>8.1025907800914769</v>
      </c>
      <c r="AZ156" s="16">
        <v>2.9550625197980684</v>
      </c>
      <c r="BA156" s="16">
        <v>2.0971411430825002</v>
      </c>
      <c r="BB156" s="16">
        <v>5.0522036628805678</v>
      </c>
      <c r="BC156" s="16">
        <v>2.0559914352364883</v>
      </c>
      <c r="BD156" s="16">
        <v>3.9569742559938512</v>
      </c>
      <c r="BE156" s="16">
        <v>1.4836799490167794</v>
      </c>
      <c r="BF156" s="16">
        <v>0</v>
      </c>
      <c r="BG156" s="16">
        <v>0</v>
      </c>
      <c r="BH156" s="16">
        <v>0</v>
      </c>
      <c r="BI156" s="16">
        <v>0</v>
      </c>
      <c r="BJ156" s="16">
        <v>0</v>
      </c>
      <c r="BK156" s="16">
        <v>0</v>
      </c>
      <c r="BL156" s="16">
        <v>0</v>
      </c>
      <c r="BM156" s="16">
        <v>0</v>
      </c>
      <c r="BN156" s="16">
        <v>0</v>
      </c>
      <c r="BO156" s="16">
        <v>0</v>
      </c>
      <c r="BP156" s="16">
        <v>0</v>
      </c>
      <c r="BQ156" s="16">
        <v>0</v>
      </c>
      <c r="BR156" s="16">
        <v>0</v>
      </c>
      <c r="BS156" s="16">
        <v>0</v>
      </c>
      <c r="BT156" s="16">
        <v>0</v>
      </c>
      <c r="BU156" s="16">
        <v>0</v>
      </c>
      <c r="BV156" s="16">
        <v>0</v>
      </c>
      <c r="BW156" s="16">
        <v>0</v>
      </c>
      <c r="BX156" s="16">
        <v>0</v>
      </c>
      <c r="BY156" s="16">
        <v>0</v>
      </c>
      <c r="BZ156" s="16">
        <v>0</v>
      </c>
      <c r="CA156" s="16">
        <v>0</v>
      </c>
      <c r="CB156" s="16">
        <v>0</v>
      </c>
      <c r="CC156" s="16">
        <v>0</v>
      </c>
      <c r="CD156" s="16">
        <v>0</v>
      </c>
      <c r="CE156" s="16">
        <v>0</v>
      </c>
      <c r="CF156" s="16">
        <v>0</v>
      </c>
      <c r="CG156" s="16">
        <v>0</v>
      </c>
      <c r="CH156" s="16">
        <v>0</v>
      </c>
      <c r="CI156" s="16">
        <v>0</v>
      </c>
      <c r="CJ156" s="16">
        <v>0</v>
      </c>
      <c r="CK156" s="16">
        <v>0</v>
      </c>
      <c r="CL156" s="16">
        <v>0</v>
      </c>
      <c r="CM156" s="16">
        <v>0</v>
      </c>
      <c r="CN156" s="16">
        <v>0</v>
      </c>
      <c r="CO156" s="16">
        <v>0</v>
      </c>
      <c r="CP156" s="16">
        <v>0</v>
      </c>
      <c r="CQ156" s="16">
        <v>0</v>
      </c>
      <c r="CR156" s="16">
        <v>0</v>
      </c>
      <c r="CS156" s="16">
        <v>0</v>
      </c>
      <c r="CT156" s="16">
        <v>0</v>
      </c>
      <c r="CU156" s="16">
        <v>0</v>
      </c>
      <c r="CV156" s="16">
        <v>0</v>
      </c>
      <c r="CW156" s="16">
        <v>0</v>
      </c>
      <c r="CX156" s="16">
        <v>0</v>
      </c>
      <c r="CY156" s="16">
        <v>0</v>
      </c>
      <c r="CZ156" s="16">
        <v>0</v>
      </c>
      <c r="DA156" s="16">
        <v>0</v>
      </c>
      <c r="DB156" s="16">
        <v>0</v>
      </c>
      <c r="DC156" s="16">
        <v>0</v>
      </c>
      <c r="DD156" s="16">
        <v>0</v>
      </c>
      <c r="DE156" s="16">
        <v>0</v>
      </c>
      <c r="DF156" s="16">
        <v>0</v>
      </c>
      <c r="DG156" s="16">
        <v>0</v>
      </c>
      <c r="DH156" s="16">
        <v>0</v>
      </c>
      <c r="DI156" s="16">
        <v>0</v>
      </c>
      <c r="DJ156" s="16">
        <v>0</v>
      </c>
      <c r="DK156" s="16">
        <v>0</v>
      </c>
      <c r="DL156" s="16">
        <v>0</v>
      </c>
      <c r="DM156" s="16">
        <v>0</v>
      </c>
      <c r="DN156" s="16">
        <v>0</v>
      </c>
      <c r="DO156" s="16">
        <v>0</v>
      </c>
      <c r="DP156" s="16">
        <v>0</v>
      </c>
      <c r="DQ156" s="16">
        <v>0</v>
      </c>
      <c r="DR156" s="16">
        <v>0</v>
      </c>
      <c r="DS156" s="16">
        <v>0</v>
      </c>
      <c r="DT156" s="16">
        <v>0</v>
      </c>
      <c r="DU156" s="16">
        <v>0</v>
      </c>
      <c r="DV156" s="16">
        <v>0</v>
      </c>
      <c r="DW156" s="16">
        <v>90.879218924659938</v>
      </c>
    </row>
    <row r="157" spans="3:130" x14ac:dyDescent="0.35">
      <c r="C157" s="101">
        <v>8</v>
      </c>
      <c r="D157" s="6"/>
      <c r="E157" s="118" t="str">
        <f>IF(Calculations!C13=0, "Z_empty_row_"&amp;C157,Calculations!C13)</f>
        <v>Farah</v>
      </c>
      <c r="F157" s="117">
        <f>F$148*(Calculations!$M13/Calculations!$M$5)</f>
        <v>0.40829222950650135</v>
      </c>
      <c r="G157" s="117">
        <f>G$148*(Calculations!$M13/Calculations!$M$5)</f>
        <v>0.47149214006441431</v>
      </c>
      <c r="H157" s="117">
        <f>H$148*(Calculations!$M13/Calculations!$M$5)</f>
        <v>0.64415750674244132</v>
      </c>
      <c r="I157" s="117">
        <f>I$148*(Calculations!$M13/Calculations!$M$5)</f>
        <v>0.88002278397838107</v>
      </c>
      <c r="J157" s="117">
        <f>J$148*(Calculations!$M13/Calculations!$M$5)</f>
        <v>1.1158880612143209</v>
      </c>
      <c r="K157" s="117">
        <f>K$148*(Calculations!$M13/Calculations!$M$5)</f>
        <v>1.2885534278923481</v>
      </c>
      <c r="L157" s="117">
        <f>L$148*(Calculations!$M13/Calculations!$M$5)</f>
        <v>1.3517533384502609</v>
      </c>
      <c r="M157" s="117">
        <f>M$148*(Calculations!$M13/Calculations!$M$5)</f>
        <v>1.2885534278923481</v>
      </c>
      <c r="N157" s="117">
        <f>N$148*(Calculations!$M13/Calculations!$M$5)</f>
        <v>1.1158880612143209</v>
      </c>
      <c r="O157" s="117">
        <f>O$148*(Calculations!$M13/Calculations!$M$5)</f>
        <v>0.88002278397838107</v>
      </c>
      <c r="P157" s="117">
        <f>P$148*(Calculations!$M13/Calculations!$M$5)</f>
        <v>0.64415750674244132</v>
      </c>
      <c r="Q157" s="117">
        <f>Q$148*(Calculations!$M13/Calculations!$M$5)</f>
        <v>0.47149214006441431</v>
      </c>
      <c r="R157" s="17"/>
      <c r="S157" s="128"/>
      <c r="T157" s="6"/>
      <c r="U157" s="14" t="s">
        <v>56</v>
      </c>
      <c r="V157" s="16">
        <f>IF(T$152="Grand Total",AC157,Calculations!L$129)</f>
        <v>2.8655200000000001</v>
      </c>
      <c r="X157" s="16"/>
      <c r="Y157" s="2"/>
      <c r="AA157" s="271" t="s">
        <v>471</v>
      </c>
      <c r="AB157" s="16">
        <v>3.0055448454957103</v>
      </c>
      <c r="AC157" s="16">
        <v>3.0000000000000004</v>
      </c>
      <c r="AD157" s="16">
        <v>2.5474442410666049</v>
      </c>
      <c r="AE157" s="16">
        <v>1.1977086325459676</v>
      </c>
      <c r="AF157" s="16">
        <v>1.1647856341832015</v>
      </c>
      <c r="AG157" s="16">
        <v>1.0346067048592495</v>
      </c>
      <c r="AH157" s="16">
        <v>1.3517533384502609</v>
      </c>
      <c r="AI157" s="16">
        <v>1.337289202383007</v>
      </c>
      <c r="AJ157" s="16">
        <v>7.200000000000002</v>
      </c>
      <c r="AK157" s="16">
        <v>8.2000000000000011</v>
      </c>
      <c r="AL157" s="16">
        <v>3.0000000000000004</v>
      </c>
      <c r="AM157" s="16">
        <v>3.4000000000000008</v>
      </c>
      <c r="AN157" s="16">
        <v>1.8547803969158354</v>
      </c>
      <c r="AO157" s="16">
        <v>1.8071458541982319</v>
      </c>
      <c r="AP157" s="16">
        <v>6.0000000000000009</v>
      </c>
      <c r="AQ157" s="16">
        <v>1.9860931511157573</v>
      </c>
      <c r="AR157" s="16">
        <v>3.0000000000000004</v>
      </c>
      <c r="AS157" s="16">
        <v>3.8999999999999995</v>
      </c>
      <c r="AT157" s="16">
        <v>2.5212007343563378</v>
      </c>
      <c r="AU157" s="16">
        <v>5.5</v>
      </c>
      <c r="AV157" s="16">
        <v>1.0315058446783987</v>
      </c>
      <c r="AW157" s="16">
        <v>0.80000000000000016</v>
      </c>
      <c r="AX157" s="16">
        <v>3.5323946969319091</v>
      </c>
      <c r="AY157" s="16">
        <v>8.5</v>
      </c>
      <c r="AZ157" s="16">
        <v>3.1</v>
      </c>
      <c r="BA157" s="16">
        <v>2.2000000000000002</v>
      </c>
      <c r="BB157" s="16">
        <v>5.3</v>
      </c>
      <c r="BC157" s="16">
        <v>2.156832015069734</v>
      </c>
      <c r="BD157" s="16">
        <v>4.1510526804079833</v>
      </c>
      <c r="BE157" s="16">
        <v>1.55645026497318</v>
      </c>
      <c r="BF157" s="16">
        <v>0</v>
      </c>
      <c r="BG157" s="16">
        <v>0</v>
      </c>
      <c r="BH157" s="16">
        <v>0</v>
      </c>
      <c r="BI157" s="16">
        <v>0</v>
      </c>
      <c r="BJ157" s="16">
        <v>0</v>
      </c>
      <c r="BK157" s="16">
        <v>0</v>
      </c>
      <c r="BL157" s="16">
        <v>0</v>
      </c>
      <c r="BM157" s="16">
        <v>0</v>
      </c>
      <c r="BN157" s="16">
        <v>0</v>
      </c>
      <c r="BO157" s="16">
        <v>0</v>
      </c>
      <c r="BP157" s="16">
        <v>0</v>
      </c>
      <c r="BQ157" s="16">
        <v>0</v>
      </c>
      <c r="BR157" s="16">
        <v>0</v>
      </c>
      <c r="BS157" s="16">
        <v>0</v>
      </c>
      <c r="BT157" s="16">
        <v>0</v>
      </c>
      <c r="BU157" s="16">
        <v>0</v>
      </c>
      <c r="BV157" s="16">
        <v>0</v>
      </c>
      <c r="BW157" s="16">
        <v>0</v>
      </c>
      <c r="BX157" s="16">
        <v>0</v>
      </c>
      <c r="BY157" s="16">
        <v>0</v>
      </c>
      <c r="BZ157" s="16">
        <v>0</v>
      </c>
      <c r="CA157" s="16">
        <v>0</v>
      </c>
      <c r="CB157" s="16">
        <v>0</v>
      </c>
      <c r="CC157" s="16">
        <v>0</v>
      </c>
      <c r="CD157" s="16">
        <v>0</v>
      </c>
      <c r="CE157" s="16">
        <v>0</v>
      </c>
      <c r="CF157" s="16">
        <v>0</v>
      </c>
      <c r="CG157" s="16">
        <v>0</v>
      </c>
      <c r="CH157" s="16">
        <v>0</v>
      </c>
      <c r="CI157" s="16">
        <v>0</v>
      </c>
      <c r="CJ157" s="16">
        <v>0</v>
      </c>
      <c r="CK157" s="16">
        <v>0</v>
      </c>
      <c r="CL157" s="16">
        <v>0</v>
      </c>
      <c r="CM157" s="16">
        <v>0</v>
      </c>
      <c r="CN157" s="16">
        <v>0</v>
      </c>
      <c r="CO157" s="16">
        <v>0</v>
      </c>
      <c r="CP157" s="16">
        <v>0</v>
      </c>
      <c r="CQ157" s="16">
        <v>0</v>
      </c>
      <c r="CR157" s="16">
        <v>0</v>
      </c>
      <c r="CS157" s="16">
        <v>0</v>
      </c>
      <c r="CT157" s="16">
        <v>0</v>
      </c>
      <c r="CU157" s="16">
        <v>0</v>
      </c>
      <c r="CV157" s="16">
        <v>0</v>
      </c>
      <c r="CW157" s="16">
        <v>0</v>
      </c>
      <c r="CX157" s="16">
        <v>0</v>
      </c>
      <c r="CY157" s="16">
        <v>0</v>
      </c>
      <c r="CZ157" s="16">
        <v>0</v>
      </c>
      <c r="DA157" s="16">
        <v>0</v>
      </c>
      <c r="DB157" s="16">
        <v>0</v>
      </c>
      <c r="DC157" s="16">
        <v>0</v>
      </c>
      <c r="DD157" s="16">
        <v>0</v>
      </c>
      <c r="DE157" s="16">
        <v>0</v>
      </c>
      <c r="DF157" s="16">
        <v>0</v>
      </c>
      <c r="DG157" s="16">
        <v>0</v>
      </c>
      <c r="DH157" s="16">
        <v>0</v>
      </c>
      <c r="DI157" s="16">
        <v>0</v>
      </c>
      <c r="DJ157" s="16">
        <v>0</v>
      </c>
      <c r="DK157" s="16">
        <v>0</v>
      </c>
      <c r="DL157" s="16">
        <v>0</v>
      </c>
      <c r="DM157" s="16">
        <v>0</v>
      </c>
      <c r="DN157" s="16">
        <v>0</v>
      </c>
      <c r="DO157" s="16">
        <v>0</v>
      </c>
      <c r="DP157" s="16">
        <v>0</v>
      </c>
      <c r="DQ157" s="16">
        <v>0</v>
      </c>
      <c r="DR157" s="16">
        <v>0</v>
      </c>
      <c r="DS157" s="16">
        <v>0</v>
      </c>
      <c r="DT157" s="16">
        <v>0</v>
      </c>
      <c r="DU157" s="16">
        <v>0</v>
      </c>
      <c r="DV157" s="16">
        <v>0</v>
      </c>
      <c r="DW157" s="16">
        <v>95.336588237631361</v>
      </c>
    </row>
    <row r="158" spans="3:130" x14ac:dyDescent="0.35">
      <c r="C158" s="101">
        <v>9</v>
      </c>
      <c r="D158" s="6"/>
      <c r="E158" s="118" t="str">
        <f>IF(Calculations!C14=0, "Z_empty_row_"&amp;C158,Calculations!C14)</f>
        <v>Faryab</v>
      </c>
      <c r="F158" s="116">
        <f>F$148*(Calculations!$M14/Calculations!$M$5)</f>
        <v>0.40392338927892324</v>
      </c>
      <c r="G158" s="116">
        <f>G$148*(Calculations!$M14/Calculations!$M$5)</f>
        <v>0.46644704324493758</v>
      </c>
      <c r="H158" s="116">
        <f>H$148*(Calculations!$M14/Calculations!$M$5)</f>
        <v>0.63726484255494431</v>
      </c>
      <c r="I158" s="116">
        <f>I$148*(Calculations!$M14/Calculations!$M$5)</f>
        <v>0.87060629583096505</v>
      </c>
      <c r="J158" s="116">
        <f>J$148*(Calculations!$M14/Calculations!$M$5)</f>
        <v>1.103947749106986</v>
      </c>
      <c r="K158" s="116">
        <f>K$148*(Calculations!$M14/Calculations!$M$5)</f>
        <v>1.2747655484169926</v>
      </c>
      <c r="L158" s="116">
        <f>L$148*(Calculations!$M14/Calculations!$M$5)</f>
        <v>1.337289202383007</v>
      </c>
      <c r="M158" s="116">
        <f>M$148*(Calculations!$M14/Calculations!$M$5)</f>
        <v>1.2747655484169926</v>
      </c>
      <c r="N158" s="116">
        <f>N$148*(Calculations!$M14/Calculations!$M$5)</f>
        <v>1.103947749106986</v>
      </c>
      <c r="O158" s="116">
        <f>O$148*(Calculations!$M14/Calculations!$M$5)</f>
        <v>0.87060629583096505</v>
      </c>
      <c r="P158" s="116">
        <f>P$148*(Calculations!$M14/Calculations!$M$5)</f>
        <v>0.63726484255494431</v>
      </c>
      <c r="Q158" s="116">
        <f>Q$148*(Calculations!$M14/Calculations!$M$5)</f>
        <v>0.46644704324493758</v>
      </c>
      <c r="R158" s="17"/>
      <c r="S158" s="128"/>
      <c r="T158" s="6"/>
      <c r="U158" s="14" t="s">
        <v>57</v>
      </c>
      <c r="V158" s="16">
        <f>IF(T$152="Grand Total",AC158,Calculations!M$129)</f>
        <v>2.7315454037844389</v>
      </c>
      <c r="X158" s="16"/>
      <c r="Y158" s="2"/>
      <c r="AA158" s="271" t="s">
        <v>472</v>
      </c>
      <c r="AB158" s="16">
        <v>2.865023524031177</v>
      </c>
      <c r="AC158" s="16">
        <v>2.8597379223852277</v>
      </c>
      <c r="AD158" s="16">
        <v>2.4283409671133418</v>
      </c>
      <c r="AE158" s="16">
        <v>1.1417109321532857</v>
      </c>
      <c r="AF158" s="16">
        <v>1.1103272165077427</v>
      </c>
      <c r="AG158" s="16">
        <v>0.98623467621333871</v>
      </c>
      <c r="AH158" s="16">
        <v>1.2885534278923481</v>
      </c>
      <c r="AI158" s="16">
        <v>1.2747655484169926</v>
      </c>
      <c r="AJ158" s="16">
        <v>6.8633710137245467</v>
      </c>
      <c r="AK158" s="16">
        <v>7.8166169878529548</v>
      </c>
      <c r="AL158" s="16">
        <v>2.8597379223852277</v>
      </c>
      <c r="AM158" s="16">
        <v>3.2410363120365915</v>
      </c>
      <c r="AN158" s="16">
        <v>1.7680619462523128</v>
      </c>
      <c r="AO158" s="16">
        <v>1.7226545101773096</v>
      </c>
      <c r="AP158" s="16">
        <v>5.7194758447704555</v>
      </c>
      <c r="AQ158" s="16">
        <v>1.8932353005451017</v>
      </c>
      <c r="AR158" s="16">
        <v>2.8597379223852277</v>
      </c>
      <c r="AS158" s="16">
        <v>3.7176592991007951</v>
      </c>
      <c r="AT158" s="16">
        <v>2.4033244499947672</v>
      </c>
      <c r="AU158" s="16">
        <v>5.2428528577062501</v>
      </c>
      <c r="AV158" s="16">
        <v>0.98327879372960769</v>
      </c>
      <c r="AW158" s="16">
        <v>0.7625967793027274</v>
      </c>
      <c r="AX158" s="16">
        <v>3.367241023882884</v>
      </c>
      <c r="AY158" s="16">
        <v>8.1025907800914769</v>
      </c>
      <c r="AZ158" s="16">
        <v>2.9550625197980684</v>
      </c>
      <c r="BA158" s="16">
        <v>2.0971411430825002</v>
      </c>
      <c r="BB158" s="16">
        <v>5.0522036628805678</v>
      </c>
      <c r="BC158" s="16">
        <v>2.0559914352364883</v>
      </c>
      <c r="BD158" s="16">
        <v>3.9569742559938512</v>
      </c>
      <c r="BE158" s="16">
        <v>1.4836799490167794</v>
      </c>
      <c r="BF158" s="16">
        <v>0</v>
      </c>
      <c r="BG158" s="16">
        <v>0</v>
      </c>
      <c r="BH158" s="16">
        <v>0</v>
      </c>
      <c r="BI158" s="16">
        <v>0</v>
      </c>
      <c r="BJ158" s="16">
        <v>0</v>
      </c>
      <c r="BK158" s="16">
        <v>0</v>
      </c>
      <c r="BL158" s="16">
        <v>0</v>
      </c>
      <c r="BM158" s="16">
        <v>0</v>
      </c>
      <c r="BN158" s="16">
        <v>0</v>
      </c>
      <c r="BO158" s="16">
        <v>0</v>
      </c>
      <c r="BP158" s="16">
        <v>0</v>
      </c>
      <c r="BQ158" s="16">
        <v>0</v>
      </c>
      <c r="BR158" s="16">
        <v>0</v>
      </c>
      <c r="BS158" s="16">
        <v>0</v>
      </c>
      <c r="BT158" s="16">
        <v>0</v>
      </c>
      <c r="BU158" s="16">
        <v>0</v>
      </c>
      <c r="BV158" s="16">
        <v>0</v>
      </c>
      <c r="BW158" s="16">
        <v>0</v>
      </c>
      <c r="BX158" s="16">
        <v>0</v>
      </c>
      <c r="BY158" s="16">
        <v>0</v>
      </c>
      <c r="BZ158" s="16">
        <v>0</v>
      </c>
      <c r="CA158" s="16">
        <v>0</v>
      </c>
      <c r="CB158" s="16">
        <v>0</v>
      </c>
      <c r="CC158" s="16">
        <v>0</v>
      </c>
      <c r="CD158" s="16">
        <v>0</v>
      </c>
      <c r="CE158" s="16">
        <v>0</v>
      </c>
      <c r="CF158" s="16">
        <v>0</v>
      </c>
      <c r="CG158" s="16">
        <v>0</v>
      </c>
      <c r="CH158" s="16">
        <v>0</v>
      </c>
      <c r="CI158" s="16">
        <v>0</v>
      </c>
      <c r="CJ158" s="16">
        <v>0</v>
      </c>
      <c r="CK158" s="16">
        <v>0</v>
      </c>
      <c r="CL158" s="16">
        <v>0</v>
      </c>
      <c r="CM158" s="16">
        <v>0</v>
      </c>
      <c r="CN158" s="16">
        <v>0</v>
      </c>
      <c r="CO158" s="16">
        <v>0</v>
      </c>
      <c r="CP158" s="16">
        <v>0</v>
      </c>
      <c r="CQ158" s="16">
        <v>0</v>
      </c>
      <c r="CR158" s="16">
        <v>0</v>
      </c>
      <c r="CS158" s="16">
        <v>0</v>
      </c>
      <c r="CT158" s="16">
        <v>0</v>
      </c>
      <c r="CU158" s="16">
        <v>0</v>
      </c>
      <c r="CV158" s="16">
        <v>0</v>
      </c>
      <c r="CW158" s="16">
        <v>0</v>
      </c>
      <c r="CX158" s="16">
        <v>0</v>
      </c>
      <c r="CY158" s="16">
        <v>0</v>
      </c>
      <c r="CZ158" s="16">
        <v>0</v>
      </c>
      <c r="DA158" s="16">
        <v>0</v>
      </c>
      <c r="DB158" s="16">
        <v>0</v>
      </c>
      <c r="DC158" s="16">
        <v>0</v>
      </c>
      <c r="DD158" s="16">
        <v>0</v>
      </c>
      <c r="DE158" s="16">
        <v>0</v>
      </c>
      <c r="DF158" s="16">
        <v>0</v>
      </c>
      <c r="DG158" s="16">
        <v>0</v>
      </c>
      <c r="DH158" s="16">
        <v>0</v>
      </c>
      <c r="DI158" s="16">
        <v>0</v>
      </c>
      <c r="DJ158" s="16">
        <v>0</v>
      </c>
      <c r="DK158" s="16">
        <v>0</v>
      </c>
      <c r="DL158" s="16">
        <v>0</v>
      </c>
      <c r="DM158" s="16">
        <v>0</v>
      </c>
      <c r="DN158" s="16">
        <v>0</v>
      </c>
      <c r="DO158" s="16">
        <v>0</v>
      </c>
      <c r="DP158" s="16">
        <v>0</v>
      </c>
      <c r="DQ158" s="16">
        <v>0</v>
      </c>
      <c r="DR158" s="16">
        <v>0</v>
      </c>
      <c r="DS158" s="16">
        <v>0</v>
      </c>
      <c r="DT158" s="16">
        <v>0</v>
      </c>
      <c r="DU158" s="16">
        <v>0</v>
      </c>
      <c r="DV158" s="16">
        <v>0</v>
      </c>
      <c r="DW158" s="16">
        <v>90.879218924659938</v>
      </c>
    </row>
    <row r="159" spans="3:130" x14ac:dyDescent="0.35">
      <c r="C159" s="101">
        <v>10</v>
      </c>
      <c r="D159" s="6"/>
      <c r="E159" s="118" t="str">
        <f>IF(Calculations!C15=0, "Z_empty_row_"&amp;C159,Calculations!C15)</f>
        <v>Ghazni</v>
      </c>
      <c r="F159" s="117">
        <f>F$148*(Calculations!$M15/Calculations!$M$5)</f>
        <v>2.1747340796783838</v>
      </c>
      <c r="G159" s="117">
        <f>G$148*(Calculations!$M15/Calculations!$M$5)</f>
        <v>2.5113630659538386</v>
      </c>
      <c r="H159" s="117">
        <f>H$148*(Calculations!$M15/Calculations!$M$5)</f>
        <v>3.4310505597587886</v>
      </c>
      <c r="I159" s="117">
        <f>I$148*(Calculations!$M15/Calculations!$M$5)</f>
        <v>4.6873670398391925</v>
      </c>
      <c r="J159" s="117">
        <f>J$148*(Calculations!$M15/Calculations!$M$5)</f>
        <v>5.9436835199195972</v>
      </c>
      <c r="K159" s="117">
        <f>K$148*(Calculations!$M15/Calculations!$M$5)</f>
        <v>6.8633710137245467</v>
      </c>
      <c r="L159" s="117">
        <f>L$148*(Calculations!$M15/Calculations!$M$5)</f>
        <v>7.200000000000002</v>
      </c>
      <c r="M159" s="117">
        <f>M$148*(Calculations!$M15/Calculations!$M$5)</f>
        <v>6.8633710137245467</v>
      </c>
      <c r="N159" s="117">
        <f>N$148*(Calculations!$M15/Calculations!$M$5)</f>
        <v>5.9436835199195972</v>
      </c>
      <c r="O159" s="117">
        <f>O$148*(Calculations!$M15/Calculations!$M$5)</f>
        <v>4.6873670398391925</v>
      </c>
      <c r="P159" s="117">
        <f>P$148*(Calculations!$M15/Calculations!$M$5)</f>
        <v>3.4310505597587886</v>
      </c>
      <c r="Q159" s="117">
        <f>Q$148*(Calculations!$M15/Calculations!$M$5)</f>
        <v>2.5113630659538386</v>
      </c>
      <c r="R159" s="17"/>
      <c r="S159" s="128"/>
      <c r="T159" s="6"/>
      <c r="U159" s="14" t="s">
        <v>58</v>
      </c>
      <c r="V159" s="16">
        <f>IF(T$152="Grand Total",AC159,Calculations!N$129)</f>
        <v>2.3655200000000001</v>
      </c>
      <c r="X159" s="16"/>
      <c r="Y159" s="2"/>
      <c r="AA159" s="271" t="s">
        <v>473</v>
      </c>
      <c r="AB159" s="16">
        <v>2.4811121342433529</v>
      </c>
      <c r="AC159" s="16">
        <v>2.4765347999664984</v>
      </c>
      <c r="AD159" s="16">
        <v>2.1029447713252307</v>
      </c>
      <c r="AE159" s="16">
        <v>0.98872236957345871</v>
      </c>
      <c r="AF159" s="16">
        <v>0.96154405251858188</v>
      </c>
      <c r="AG159" s="16">
        <v>0.85407983628753303</v>
      </c>
      <c r="AH159" s="16">
        <v>1.1158880612143209</v>
      </c>
      <c r="AI159" s="16">
        <v>1.103947749106986</v>
      </c>
      <c r="AJ159" s="16">
        <v>5.9436835199195972</v>
      </c>
      <c r="AK159" s="16">
        <v>6.7691951199084288</v>
      </c>
      <c r="AL159" s="16">
        <v>2.4765347999664984</v>
      </c>
      <c r="AM159" s="16">
        <v>2.806739439962032</v>
      </c>
      <c r="AN159" s="16">
        <v>1.5311427330859135</v>
      </c>
      <c r="AO159" s="16">
        <v>1.4918198655123684</v>
      </c>
      <c r="AP159" s="16">
        <v>4.9530695999329968</v>
      </c>
      <c r="AQ159" s="16">
        <v>1.6395429349044315</v>
      </c>
      <c r="AR159" s="16">
        <v>2.4765347999664984</v>
      </c>
      <c r="AS159" s="16">
        <v>3.2194952399564474</v>
      </c>
      <c r="AT159" s="16">
        <v>2.0812804521115202</v>
      </c>
      <c r="AU159" s="16">
        <v>4.5403137999385805</v>
      </c>
      <c r="AV159" s="16">
        <v>0.8515200402382973</v>
      </c>
      <c r="AW159" s="16">
        <v>0.66040927999106636</v>
      </c>
      <c r="AX159" s="16">
        <v>2.9160327980563285</v>
      </c>
      <c r="AY159" s="16">
        <v>7.016848599905078</v>
      </c>
      <c r="AZ159" s="16">
        <v>2.5590859599653815</v>
      </c>
      <c r="BA159" s="16">
        <v>1.816125519975432</v>
      </c>
      <c r="BB159" s="16">
        <v>4.3752114799408135</v>
      </c>
      <c r="BC159" s="16">
        <v>1.7804898476673545</v>
      </c>
      <c r="BD159" s="16">
        <v>3.4267421398415268</v>
      </c>
      <c r="BE159" s="16">
        <v>1.2848677485410525</v>
      </c>
      <c r="BF159" s="16">
        <v>0</v>
      </c>
      <c r="BG159" s="16">
        <v>0</v>
      </c>
      <c r="BH159" s="16">
        <v>0</v>
      </c>
      <c r="BI159" s="16">
        <v>0</v>
      </c>
      <c r="BJ159" s="16">
        <v>0</v>
      </c>
      <c r="BK159" s="16">
        <v>0</v>
      </c>
      <c r="BL159" s="16">
        <v>0</v>
      </c>
      <c r="BM159" s="16">
        <v>0</v>
      </c>
      <c r="BN159" s="16">
        <v>0</v>
      </c>
      <c r="BO159" s="16">
        <v>0</v>
      </c>
      <c r="BP159" s="16">
        <v>0</v>
      </c>
      <c r="BQ159" s="16">
        <v>0</v>
      </c>
      <c r="BR159" s="16">
        <v>0</v>
      </c>
      <c r="BS159" s="16">
        <v>0</v>
      </c>
      <c r="BT159" s="16">
        <v>0</v>
      </c>
      <c r="BU159" s="16">
        <v>0</v>
      </c>
      <c r="BV159" s="16">
        <v>0</v>
      </c>
      <c r="BW159" s="16">
        <v>0</v>
      </c>
      <c r="BX159" s="16">
        <v>0</v>
      </c>
      <c r="BY159" s="16">
        <v>0</v>
      </c>
      <c r="BZ159" s="16">
        <v>0</v>
      </c>
      <c r="CA159" s="16">
        <v>0</v>
      </c>
      <c r="CB159" s="16">
        <v>0</v>
      </c>
      <c r="CC159" s="16">
        <v>0</v>
      </c>
      <c r="CD159" s="16">
        <v>0</v>
      </c>
      <c r="CE159" s="16">
        <v>0</v>
      </c>
      <c r="CF159" s="16">
        <v>0</v>
      </c>
      <c r="CG159" s="16">
        <v>0</v>
      </c>
      <c r="CH159" s="16">
        <v>0</v>
      </c>
      <c r="CI159" s="16">
        <v>0</v>
      </c>
      <c r="CJ159" s="16">
        <v>0</v>
      </c>
      <c r="CK159" s="16">
        <v>0</v>
      </c>
      <c r="CL159" s="16">
        <v>0</v>
      </c>
      <c r="CM159" s="16">
        <v>0</v>
      </c>
      <c r="CN159" s="16">
        <v>0</v>
      </c>
      <c r="CO159" s="16">
        <v>0</v>
      </c>
      <c r="CP159" s="16">
        <v>0</v>
      </c>
      <c r="CQ159" s="16">
        <v>0</v>
      </c>
      <c r="CR159" s="16">
        <v>0</v>
      </c>
      <c r="CS159" s="16">
        <v>0</v>
      </c>
      <c r="CT159" s="16">
        <v>0</v>
      </c>
      <c r="CU159" s="16">
        <v>0</v>
      </c>
      <c r="CV159" s="16">
        <v>0</v>
      </c>
      <c r="CW159" s="16">
        <v>0</v>
      </c>
      <c r="CX159" s="16">
        <v>0</v>
      </c>
      <c r="CY159" s="16">
        <v>0</v>
      </c>
      <c r="CZ159" s="16">
        <v>0</v>
      </c>
      <c r="DA159" s="16">
        <v>0</v>
      </c>
      <c r="DB159" s="16">
        <v>0</v>
      </c>
      <c r="DC159" s="16">
        <v>0</v>
      </c>
      <c r="DD159" s="16">
        <v>0</v>
      </c>
      <c r="DE159" s="16">
        <v>0</v>
      </c>
      <c r="DF159" s="16">
        <v>0</v>
      </c>
      <c r="DG159" s="16">
        <v>0</v>
      </c>
      <c r="DH159" s="16">
        <v>0</v>
      </c>
      <c r="DI159" s="16">
        <v>0</v>
      </c>
      <c r="DJ159" s="16">
        <v>0</v>
      </c>
      <c r="DK159" s="16">
        <v>0</v>
      </c>
      <c r="DL159" s="16">
        <v>0</v>
      </c>
      <c r="DM159" s="16">
        <v>0</v>
      </c>
      <c r="DN159" s="16">
        <v>0</v>
      </c>
      <c r="DO159" s="16">
        <v>0</v>
      </c>
      <c r="DP159" s="16">
        <v>0</v>
      </c>
      <c r="DQ159" s="16">
        <v>0</v>
      </c>
      <c r="DR159" s="16">
        <v>0</v>
      </c>
      <c r="DS159" s="16">
        <v>0</v>
      </c>
      <c r="DT159" s="16">
        <v>0</v>
      </c>
      <c r="DU159" s="16">
        <v>0</v>
      </c>
      <c r="DV159" s="16">
        <v>0</v>
      </c>
      <c r="DW159" s="16">
        <v>78.7014594935236</v>
      </c>
    </row>
    <row r="160" spans="3:130" x14ac:dyDescent="0.35">
      <c r="C160" s="101">
        <v>11</v>
      </c>
      <c r="D160" s="6"/>
      <c r="E160" s="118" t="str">
        <f>IF(Calculations!C16=0, "Z_empty_row_"&amp;C160,Calculations!C16)</f>
        <v>Ghor</v>
      </c>
      <c r="F160" s="116">
        <f>F$148*(Calculations!$M16/Calculations!$M$5)</f>
        <v>2.4767804796337143</v>
      </c>
      <c r="G160" s="116">
        <f>G$148*(Calculations!$M16/Calculations!$M$5)</f>
        <v>2.8601634917807601</v>
      </c>
      <c r="H160" s="116">
        <f>H$148*(Calculations!$M16/Calculations!$M$5)</f>
        <v>3.9075853597252865</v>
      </c>
      <c r="I160" s="116">
        <f>I$148*(Calculations!$M16/Calculations!$M$5)</f>
        <v>5.3383902398168575</v>
      </c>
      <c r="J160" s="116">
        <f>J$148*(Calculations!$M16/Calculations!$M$5)</f>
        <v>6.7691951199084288</v>
      </c>
      <c r="K160" s="116">
        <f>K$148*(Calculations!$M16/Calculations!$M$5)</f>
        <v>7.8166169878529548</v>
      </c>
      <c r="L160" s="116">
        <f>L$148*(Calculations!$M16/Calculations!$M$5)</f>
        <v>8.2000000000000011</v>
      </c>
      <c r="M160" s="116">
        <f>M$148*(Calculations!$M16/Calculations!$M$5)</f>
        <v>7.8166169878529548</v>
      </c>
      <c r="N160" s="116">
        <f>N$148*(Calculations!$M16/Calculations!$M$5)</f>
        <v>6.7691951199084288</v>
      </c>
      <c r="O160" s="116">
        <f>O$148*(Calculations!$M16/Calculations!$M$5)</f>
        <v>5.3383902398168575</v>
      </c>
      <c r="P160" s="116">
        <f>P$148*(Calculations!$M16/Calculations!$M$5)</f>
        <v>3.9075853597252865</v>
      </c>
      <c r="Q160" s="116">
        <f>Q$148*(Calculations!$M16/Calculations!$M$5)</f>
        <v>2.8601634917807601</v>
      </c>
      <c r="R160" s="17"/>
      <c r="S160" s="128"/>
      <c r="T160" s="13"/>
      <c r="U160" s="14" t="s">
        <v>59</v>
      </c>
      <c r="V160" s="16">
        <f>IF(T$152="Grand Total",AC160,Calculations!O$129)</f>
        <v>1.8655200000000001</v>
      </c>
      <c r="X160" s="16"/>
      <c r="Y160" s="2"/>
      <c r="AA160" s="271" t="s">
        <v>474</v>
      </c>
      <c r="AB160" s="16">
        <v>1.9566794229909954</v>
      </c>
      <c r="AC160" s="16">
        <v>1.9530695999329968</v>
      </c>
      <c r="AD160" s="16">
        <v>1.6584453015838567</v>
      </c>
      <c r="AE160" s="16">
        <v>0.77973610660094983</v>
      </c>
      <c r="AF160" s="16">
        <v>0.7583024708539623</v>
      </c>
      <c r="AG160" s="16">
        <v>0.67355296771581674</v>
      </c>
      <c r="AH160" s="16">
        <v>0.88002278397838107</v>
      </c>
      <c r="AI160" s="16">
        <v>0.87060629583096505</v>
      </c>
      <c r="AJ160" s="16">
        <v>4.6873670398391925</v>
      </c>
      <c r="AK160" s="16">
        <v>5.3383902398168575</v>
      </c>
      <c r="AL160" s="16">
        <v>1.9530695999329968</v>
      </c>
      <c r="AM160" s="16">
        <v>2.2134788799240632</v>
      </c>
      <c r="AN160" s="16">
        <v>1.2075050692559917</v>
      </c>
      <c r="AO160" s="16">
        <v>1.1764938768265047</v>
      </c>
      <c r="AP160" s="16">
        <v>3.9061391998659936</v>
      </c>
      <c r="AQ160" s="16">
        <v>1.2929927186931056</v>
      </c>
      <c r="AR160" s="16">
        <v>1.9530695999329968</v>
      </c>
      <c r="AS160" s="16">
        <v>2.5389904799128953</v>
      </c>
      <c r="AT160" s="16">
        <v>1.6413601698667031</v>
      </c>
      <c r="AU160" s="16">
        <v>3.5806275998771602</v>
      </c>
      <c r="AV160" s="16">
        <v>0.67153423579819593</v>
      </c>
      <c r="AW160" s="16">
        <v>0.52081855998213245</v>
      </c>
      <c r="AX160" s="16">
        <v>2.2996708991807475</v>
      </c>
      <c r="AY160" s="16">
        <v>5.5336971998101561</v>
      </c>
      <c r="AZ160" s="16">
        <v>2.0181719199307633</v>
      </c>
      <c r="BA160" s="16">
        <v>1.4322510399508641</v>
      </c>
      <c r="BB160" s="16">
        <v>3.4504229598816272</v>
      </c>
      <c r="BC160" s="16">
        <v>1.4041476802649748</v>
      </c>
      <c r="BD160" s="16">
        <v>2.7024315992750707</v>
      </c>
      <c r="BE160" s="16">
        <v>1.013285232108925</v>
      </c>
      <c r="BF160" s="16">
        <v>0</v>
      </c>
      <c r="BG160" s="16">
        <v>0</v>
      </c>
      <c r="BH160" s="16">
        <v>0</v>
      </c>
      <c r="BI160" s="16">
        <v>0</v>
      </c>
      <c r="BJ160" s="16">
        <v>0</v>
      </c>
      <c r="BK160" s="16">
        <v>0</v>
      </c>
      <c r="BL160" s="16">
        <v>0</v>
      </c>
      <c r="BM160" s="16">
        <v>0</v>
      </c>
      <c r="BN160" s="16">
        <v>0</v>
      </c>
      <c r="BO160" s="16">
        <v>0</v>
      </c>
      <c r="BP160" s="16">
        <v>0</v>
      </c>
      <c r="BQ160" s="16">
        <v>0</v>
      </c>
      <c r="BR160" s="16">
        <v>0</v>
      </c>
      <c r="BS160" s="16">
        <v>0</v>
      </c>
      <c r="BT160" s="16">
        <v>0</v>
      </c>
      <c r="BU160" s="16">
        <v>0</v>
      </c>
      <c r="BV160" s="16">
        <v>0</v>
      </c>
      <c r="BW160" s="16">
        <v>0</v>
      </c>
      <c r="BX160" s="16">
        <v>0</v>
      </c>
      <c r="BY160" s="16">
        <v>0</v>
      </c>
      <c r="BZ160" s="16">
        <v>0</v>
      </c>
      <c r="CA160" s="16">
        <v>0</v>
      </c>
      <c r="CB160" s="16">
        <v>0</v>
      </c>
      <c r="CC160" s="16">
        <v>0</v>
      </c>
      <c r="CD160" s="16">
        <v>0</v>
      </c>
      <c r="CE160" s="16">
        <v>0</v>
      </c>
      <c r="CF160" s="16">
        <v>0</v>
      </c>
      <c r="CG160" s="16">
        <v>0</v>
      </c>
      <c r="CH160" s="16">
        <v>0</v>
      </c>
      <c r="CI160" s="16">
        <v>0</v>
      </c>
      <c r="CJ160" s="16">
        <v>0</v>
      </c>
      <c r="CK160" s="16">
        <v>0</v>
      </c>
      <c r="CL160" s="16">
        <v>0</v>
      </c>
      <c r="CM160" s="16">
        <v>0</v>
      </c>
      <c r="CN160" s="16">
        <v>0</v>
      </c>
      <c r="CO160" s="16">
        <v>0</v>
      </c>
      <c r="CP160" s="16">
        <v>0</v>
      </c>
      <c r="CQ160" s="16">
        <v>0</v>
      </c>
      <c r="CR160" s="16">
        <v>0</v>
      </c>
      <c r="CS160" s="16">
        <v>0</v>
      </c>
      <c r="CT160" s="16">
        <v>0</v>
      </c>
      <c r="CU160" s="16">
        <v>0</v>
      </c>
      <c r="CV160" s="16">
        <v>0</v>
      </c>
      <c r="CW160" s="16">
        <v>0</v>
      </c>
      <c r="CX160" s="16">
        <v>0</v>
      </c>
      <c r="CY160" s="16">
        <v>0</v>
      </c>
      <c r="CZ160" s="16">
        <v>0</v>
      </c>
      <c r="DA160" s="16">
        <v>0</v>
      </c>
      <c r="DB160" s="16">
        <v>0</v>
      </c>
      <c r="DC160" s="16">
        <v>0</v>
      </c>
      <c r="DD160" s="16">
        <v>0</v>
      </c>
      <c r="DE160" s="16">
        <v>0</v>
      </c>
      <c r="DF160" s="16">
        <v>0</v>
      </c>
      <c r="DG160" s="16">
        <v>0</v>
      </c>
      <c r="DH160" s="16">
        <v>0</v>
      </c>
      <c r="DI160" s="16">
        <v>0</v>
      </c>
      <c r="DJ160" s="16">
        <v>0</v>
      </c>
      <c r="DK160" s="16">
        <v>0</v>
      </c>
      <c r="DL160" s="16">
        <v>0</v>
      </c>
      <c r="DM160" s="16">
        <v>0</v>
      </c>
      <c r="DN160" s="16">
        <v>0</v>
      </c>
      <c r="DO160" s="16">
        <v>0</v>
      </c>
      <c r="DP160" s="16">
        <v>0</v>
      </c>
      <c r="DQ160" s="16">
        <v>0</v>
      </c>
      <c r="DR160" s="16">
        <v>0</v>
      </c>
      <c r="DS160" s="16">
        <v>0</v>
      </c>
      <c r="DT160" s="16">
        <v>0</v>
      </c>
      <c r="DU160" s="16">
        <v>0</v>
      </c>
      <c r="DV160" s="16">
        <v>0</v>
      </c>
      <c r="DW160" s="16">
        <v>62.066330749415854</v>
      </c>
    </row>
    <row r="161" spans="3:130" x14ac:dyDescent="0.35">
      <c r="C161" s="101">
        <v>12</v>
      </c>
      <c r="D161" s="6"/>
      <c r="E161" s="118" t="str">
        <f>IF(Calculations!C17=0, "Z_empty_row_"&amp;C161,Calculations!C17)</f>
        <v>Helmand</v>
      </c>
      <c r="F161" s="117">
        <f>F$148*(Calculations!$M17/Calculations!$M$5)</f>
        <v>0.90613919986599312</v>
      </c>
      <c r="G161" s="117">
        <f>G$148*(Calculations!$M17/Calculations!$M$5)</f>
        <v>1.0464012774807658</v>
      </c>
      <c r="H161" s="117">
        <f>H$148*(Calculations!$M17/Calculations!$M$5)</f>
        <v>1.4296043998994952</v>
      </c>
      <c r="I161" s="117">
        <f>I$148*(Calculations!$M17/Calculations!$M$5)</f>
        <v>1.9530695999329968</v>
      </c>
      <c r="J161" s="117">
        <f>J$148*(Calculations!$M17/Calculations!$M$5)</f>
        <v>2.4765347999664984</v>
      </c>
      <c r="K161" s="117">
        <f>K$148*(Calculations!$M17/Calculations!$M$5)</f>
        <v>2.8597379223852277</v>
      </c>
      <c r="L161" s="117">
        <f>L$148*(Calculations!$M17/Calculations!$M$5)</f>
        <v>3.0000000000000004</v>
      </c>
      <c r="M161" s="117">
        <f>M$148*(Calculations!$M17/Calculations!$M$5)</f>
        <v>2.8597379223852277</v>
      </c>
      <c r="N161" s="117">
        <f>N$148*(Calculations!$M17/Calculations!$M$5)</f>
        <v>2.4765347999664984</v>
      </c>
      <c r="O161" s="117">
        <f>O$148*(Calculations!$M17/Calculations!$M$5)</f>
        <v>1.9530695999329968</v>
      </c>
      <c r="P161" s="117">
        <f>P$148*(Calculations!$M17/Calculations!$M$5)</f>
        <v>1.4296043998994952</v>
      </c>
      <c r="Q161" s="117">
        <f>Q$148*(Calculations!$M17/Calculations!$M$5)</f>
        <v>1.0464012774807658</v>
      </c>
      <c r="R161" s="17"/>
      <c r="S161" s="128"/>
      <c r="T161" s="13"/>
      <c r="U161" s="14" t="s">
        <v>60</v>
      </c>
      <c r="V161" s="16">
        <f>IF(T$152="Grand Total",AC161,Calculations!P$129)</f>
        <v>1.3655200000000003</v>
      </c>
      <c r="X161" s="16"/>
      <c r="Y161" s="2"/>
      <c r="AA161" s="271" t="s">
        <v>475</v>
      </c>
      <c r="AB161" s="16">
        <v>1.4322467117386384</v>
      </c>
      <c r="AC161" s="16">
        <v>1.4296043998994952</v>
      </c>
      <c r="AD161" s="16">
        <v>1.2139458318424827</v>
      </c>
      <c r="AE161" s="16">
        <v>0.57074984362844094</v>
      </c>
      <c r="AF161" s="16">
        <v>0.55506088918934282</v>
      </c>
      <c r="AG161" s="16">
        <v>0.49302609914410039</v>
      </c>
      <c r="AH161" s="16">
        <v>0.64415750674244132</v>
      </c>
      <c r="AI161" s="16">
        <v>0.63726484255494431</v>
      </c>
      <c r="AJ161" s="16">
        <v>3.4310505597587886</v>
      </c>
      <c r="AK161" s="16">
        <v>3.9075853597252865</v>
      </c>
      <c r="AL161" s="16">
        <v>1.4296043998994952</v>
      </c>
      <c r="AM161" s="16">
        <v>1.6202183198860947</v>
      </c>
      <c r="AN161" s="16">
        <v>0.88386740542607001</v>
      </c>
      <c r="AO161" s="16">
        <v>0.86116788814064127</v>
      </c>
      <c r="AP161" s="16">
        <v>2.8592087997989903</v>
      </c>
      <c r="AQ161" s="16">
        <v>0.94644250248177975</v>
      </c>
      <c r="AR161" s="16">
        <v>1.4296043998994952</v>
      </c>
      <c r="AS161" s="16">
        <v>1.8584857198693432</v>
      </c>
      <c r="AT161" s="16">
        <v>1.2014398876218859</v>
      </c>
      <c r="AU161" s="16">
        <v>2.6209413998157407</v>
      </c>
      <c r="AV161" s="16">
        <v>0.49154843135809462</v>
      </c>
      <c r="AW161" s="16">
        <v>0.3812278399731987</v>
      </c>
      <c r="AX161" s="16">
        <v>1.6833090003051667</v>
      </c>
      <c r="AY161" s="16">
        <v>4.050545799715235</v>
      </c>
      <c r="AZ161" s="16">
        <v>1.4772578798961449</v>
      </c>
      <c r="BA161" s="16">
        <v>1.0483765599262964</v>
      </c>
      <c r="BB161" s="16">
        <v>2.5256344398224408</v>
      </c>
      <c r="BC161" s="16">
        <v>1.0278055128625951</v>
      </c>
      <c r="BD161" s="16">
        <v>1.9781210587086149</v>
      </c>
      <c r="BE161" s="16">
        <v>0.74170271567679769</v>
      </c>
      <c r="BF161" s="16">
        <v>0</v>
      </c>
      <c r="BG161" s="16">
        <v>0</v>
      </c>
      <c r="BH161" s="16">
        <v>0</v>
      </c>
      <c r="BI161" s="16">
        <v>0</v>
      </c>
      <c r="BJ161" s="16">
        <v>0</v>
      </c>
      <c r="BK161" s="16">
        <v>0</v>
      </c>
      <c r="BL161" s="16">
        <v>0</v>
      </c>
      <c r="BM161" s="16">
        <v>0</v>
      </c>
      <c r="BN161" s="16">
        <v>0</v>
      </c>
      <c r="BO161" s="16">
        <v>0</v>
      </c>
      <c r="BP161" s="16">
        <v>0</v>
      </c>
      <c r="BQ161" s="16">
        <v>0</v>
      </c>
      <c r="BR161" s="16">
        <v>0</v>
      </c>
      <c r="BS161" s="16">
        <v>0</v>
      </c>
      <c r="BT161" s="16">
        <v>0</v>
      </c>
      <c r="BU161" s="16">
        <v>0</v>
      </c>
      <c r="BV161" s="16">
        <v>0</v>
      </c>
      <c r="BW161" s="16">
        <v>0</v>
      </c>
      <c r="BX161" s="16">
        <v>0</v>
      </c>
      <c r="BY161" s="16">
        <v>0</v>
      </c>
      <c r="BZ161" s="16">
        <v>0</v>
      </c>
      <c r="CA161" s="16">
        <v>0</v>
      </c>
      <c r="CB161" s="16">
        <v>0</v>
      </c>
      <c r="CC161" s="16">
        <v>0</v>
      </c>
      <c r="CD161" s="16">
        <v>0</v>
      </c>
      <c r="CE161" s="16">
        <v>0</v>
      </c>
      <c r="CF161" s="16">
        <v>0</v>
      </c>
      <c r="CG161" s="16">
        <v>0</v>
      </c>
      <c r="CH161" s="16">
        <v>0</v>
      </c>
      <c r="CI161" s="16">
        <v>0</v>
      </c>
      <c r="CJ161" s="16">
        <v>0</v>
      </c>
      <c r="CK161" s="16">
        <v>0</v>
      </c>
      <c r="CL161" s="16">
        <v>0</v>
      </c>
      <c r="CM161" s="16">
        <v>0</v>
      </c>
      <c r="CN161" s="16">
        <v>0</v>
      </c>
      <c r="CO161" s="16">
        <v>0</v>
      </c>
      <c r="CP161" s="16">
        <v>0</v>
      </c>
      <c r="CQ161" s="16">
        <v>0</v>
      </c>
      <c r="CR161" s="16">
        <v>0</v>
      </c>
      <c r="CS161" s="16">
        <v>0</v>
      </c>
      <c r="CT161" s="16">
        <v>0</v>
      </c>
      <c r="CU161" s="16">
        <v>0</v>
      </c>
      <c r="CV161" s="16">
        <v>0</v>
      </c>
      <c r="CW161" s="16">
        <v>0</v>
      </c>
      <c r="CX161" s="16">
        <v>0</v>
      </c>
      <c r="CY161" s="16">
        <v>0</v>
      </c>
      <c r="CZ161" s="16">
        <v>0</v>
      </c>
      <c r="DA161" s="16">
        <v>0</v>
      </c>
      <c r="DB161" s="16">
        <v>0</v>
      </c>
      <c r="DC161" s="16">
        <v>0</v>
      </c>
      <c r="DD161" s="16">
        <v>0</v>
      </c>
      <c r="DE161" s="16">
        <v>0</v>
      </c>
      <c r="DF161" s="16">
        <v>0</v>
      </c>
      <c r="DG161" s="16">
        <v>0</v>
      </c>
      <c r="DH161" s="16">
        <v>0</v>
      </c>
      <c r="DI161" s="16">
        <v>0</v>
      </c>
      <c r="DJ161" s="16">
        <v>0</v>
      </c>
      <c r="DK161" s="16">
        <v>0</v>
      </c>
      <c r="DL161" s="16">
        <v>0</v>
      </c>
      <c r="DM161" s="16">
        <v>0</v>
      </c>
      <c r="DN161" s="16">
        <v>0</v>
      </c>
      <c r="DO161" s="16">
        <v>0</v>
      </c>
      <c r="DP161" s="16">
        <v>0</v>
      </c>
      <c r="DQ161" s="16">
        <v>0</v>
      </c>
      <c r="DR161" s="16">
        <v>0</v>
      </c>
      <c r="DS161" s="16">
        <v>0</v>
      </c>
      <c r="DT161" s="16">
        <v>0</v>
      </c>
      <c r="DU161" s="16">
        <v>0</v>
      </c>
      <c r="DV161" s="16">
        <v>0</v>
      </c>
      <c r="DW161" s="16">
        <v>45.431202005308087</v>
      </c>
    </row>
    <row r="162" spans="3:130" x14ac:dyDescent="0.35">
      <c r="C162" s="101">
        <v>13</v>
      </c>
      <c r="D162" s="6"/>
      <c r="E162" s="118" t="str">
        <f>IF(Calculations!C18=0, "Z_empty_row_"&amp;C162,Calculations!C18)</f>
        <v>Hirat</v>
      </c>
      <c r="F162" s="116">
        <f>F$148*(Calculations!$M18/Calculations!$M$5)</f>
        <v>1.0269577598481257</v>
      </c>
      <c r="G162" s="116">
        <f>G$148*(Calculations!$M18/Calculations!$M$5)</f>
        <v>1.1859214478115347</v>
      </c>
      <c r="H162" s="116">
        <f>H$148*(Calculations!$M18/Calculations!$M$5)</f>
        <v>1.6202183198860947</v>
      </c>
      <c r="I162" s="116">
        <f>I$148*(Calculations!$M18/Calculations!$M$5)</f>
        <v>2.2134788799240632</v>
      </c>
      <c r="J162" s="116">
        <f>J$148*(Calculations!$M18/Calculations!$M$5)</f>
        <v>2.806739439962032</v>
      </c>
      <c r="K162" s="116">
        <f>K$148*(Calculations!$M18/Calculations!$M$5)</f>
        <v>3.2410363120365915</v>
      </c>
      <c r="L162" s="116">
        <f>L$148*(Calculations!$M18/Calculations!$M$5)</f>
        <v>3.4000000000000008</v>
      </c>
      <c r="M162" s="116">
        <f>M$148*(Calculations!$M18/Calculations!$M$5)</f>
        <v>3.2410363120365915</v>
      </c>
      <c r="N162" s="116">
        <f>N$148*(Calculations!$M18/Calculations!$M$5)</f>
        <v>2.806739439962032</v>
      </c>
      <c r="O162" s="116">
        <f>O$148*(Calculations!$M18/Calculations!$M$5)</f>
        <v>2.2134788799240632</v>
      </c>
      <c r="P162" s="116">
        <f>P$148*(Calculations!$M18/Calculations!$M$5)</f>
        <v>1.6202183198860947</v>
      </c>
      <c r="Q162" s="116">
        <f>Q$148*(Calculations!$M18/Calculations!$M$5)</f>
        <v>1.1859214478115347</v>
      </c>
      <c r="R162" s="17"/>
      <c r="S162" s="128"/>
      <c r="T162" s="13"/>
      <c r="U162" s="14" t="s">
        <v>61</v>
      </c>
      <c r="V162" s="16">
        <f>IF(T$152="Grand Total",AC162,Calculations!Q$129)</f>
        <v>0.99949459621556136</v>
      </c>
      <c r="X162" s="16"/>
      <c r="Y162" s="3"/>
      <c r="AA162" s="271" t="s">
        <v>476</v>
      </c>
      <c r="AB162" s="16">
        <v>1.048335321950814</v>
      </c>
      <c r="AC162" s="16">
        <v>1.0464012774807658</v>
      </c>
      <c r="AD162" s="16">
        <v>0.88854963605437176</v>
      </c>
      <c r="AE162" s="16">
        <v>0.41776128104861388</v>
      </c>
      <c r="AF162" s="16">
        <v>0.40627772520018196</v>
      </c>
      <c r="AG162" s="16">
        <v>0.36087125921829477</v>
      </c>
      <c r="AH162" s="16">
        <v>0.47149214006441431</v>
      </c>
      <c r="AI162" s="16">
        <v>0.46644704324493758</v>
      </c>
      <c r="AJ162" s="16">
        <v>2.5113630659538386</v>
      </c>
      <c r="AK162" s="16">
        <v>2.8601634917807601</v>
      </c>
      <c r="AL162" s="16">
        <v>1.0464012774807658</v>
      </c>
      <c r="AM162" s="16">
        <v>1.1859214478115347</v>
      </c>
      <c r="AN162" s="16">
        <v>0.64694819225967071</v>
      </c>
      <c r="AO162" s="16">
        <v>0.63033324347569986</v>
      </c>
      <c r="AP162" s="16">
        <v>2.0928025549615317</v>
      </c>
      <c r="AQ162" s="16">
        <v>0.69275013684110942</v>
      </c>
      <c r="AR162" s="16">
        <v>1.0464012774807658</v>
      </c>
      <c r="AS162" s="16">
        <v>1.3603216607249953</v>
      </c>
      <c r="AT162" s="16">
        <v>0.8793958897386388</v>
      </c>
      <c r="AU162" s="16">
        <v>1.9184023420480707</v>
      </c>
      <c r="AV162" s="16">
        <v>0.35978967786678429</v>
      </c>
      <c r="AW162" s="16">
        <v>0.2790403406615376</v>
      </c>
      <c r="AX162" s="16">
        <v>1.2321007744786108</v>
      </c>
      <c r="AY162" s="16">
        <v>2.9648036195288361</v>
      </c>
      <c r="AZ162" s="16">
        <v>1.0812813200634581</v>
      </c>
      <c r="BA162" s="16">
        <v>0.76736093681922823</v>
      </c>
      <c r="BB162" s="16">
        <v>1.8486422568826861</v>
      </c>
      <c r="BC162" s="16">
        <v>0.75230392529346135</v>
      </c>
      <c r="BD162" s="16">
        <v>1.4478889425562902</v>
      </c>
      <c r="BE162" s="16">
        <v>0.54289051520107068</v>
      </c>
      <c r="BF162" s="16">
        <v>0</v>
      </c>
      <c r="BG162" s="16">
        <v>0</v>
      </c>
      <c r="BH162" s="16">
        <v>0</v>
      </c>
      <c r="BI162" s="16">
        <v>0</v>
      </c>
      <c r="BJ162" s="16">
        <v>0</v>
      </c>
      <c r="BK162" s="16">
        <v>0</v>
      </c>
      <c r="BL162" s="16">
        <v>0</v>
      </c>
      <c r="BM162" s="16">
        <v>0</v>
      </c>
      <c r="BN162" s="16">
        <v>0</v>
      </c>
      <c r="BO162" s="16">
        <v>0</v>
      </c>
      <c r="BP162" s="16">
        <v>0</v>
      </c>
      <c r="BQ162" s="16">
        <v>0</v>
      </c>
      <c r="BR162" s="16">
        <v>0</v>
      </c>
      <c r="BS162" s="16">
        <v>0</v>
      </c>
      <c r="BT162" s="16">
        <v>0</v>
      </c>
      <c r="BU162" s="16">
        <v>0</v>
      </c>
      <c r="BV162" s="16">
        <v>0</v>
      </c>
      <c r="BW162" s="16">
        <v>0</v>
      </c>
      <c r="BX162" s="16">
        <v>0</v>
      </c>
      <c r="BY162" s="16">
        <v>0</v>
      </c>
      <c r="BZ162" s="16">
        <v>0</v>
      </c>
      <c r="CA162" s="16">
        <v>0</v>
      </c>
      <c r="CB162" s="16">
        <v>0</v>
      </c>
      <c r="CC162" s="16">
        <v>0</v>
      </c>
      <c r="CD162" s="16">
        <v>0</v>
      </c>
      <c r="CE162" s="16">
        <v>0</v>
      </c>
      <c r="CF162" s="16">
        <v>0</v>
      </c>
      <c r="CG162" s="16">
        <v>0</v>
      </c>
      <c r="CH162" s="16">
        <v>0</v>
      </c>
      <c r="CI162" s="16">
        <v>0</v>
      </c>
      <c r="CJ162" s="16">
        <v>0</v>
      </c>
      <c r="CK162" s="16">
        <v>0</v>
      </c>
      <c r="CL162" s="16">
        <v>0</v>
      </c>
      <c r="CM162" s="16">
        <v>0</v>
      </c>
      <c r="CN162" s="16">
        <v>0</v>
      </c>
      <c r="CO162" s="16">
        <v>0</v>
      </c>
      <c r="CP162" s="16">
        <v>0</v>
      </c>
      <c r="CQ162" s="16">
        <v>0</v>
      </c>
      <c r="CR162" s="16">
        <v>0</v>
      </c>
      <c r="CS162" s="16">
        <v>0</v>
      </c>
      <c r="CT162" s="16">
        <v>0</v>
      </c>
      <c r="CU162" s="16">
        <v>0</v>
      </c>
      <c r="CV162" s="16">
        <v>0</v>
      </c>
      <c r="CW162" s="16">
        <v>0</v>
      </c>
      <c r="CX162" s="16">
        <v>0</v>
      </c>
      <c r="CY162" s="16">
        <v>0</v>
      </c>
      <c r="CZ162" s="16">
        <v>0</v>
      </c>
      <c r="DA162" s="16">
        <v>0</v>
      </c>
      <c r="DB162" s="16">
        <v>0</v>
      </c>
      <c r="DC162" s="16">
        <v>0</v>
      </c>
      <c r="DD162" s="16">
        <v>0</v>
      </c>
      <c r="DE162" s="16">
        <v>0</v>
      </c>
      <c r="DF162" s="16">
        <v>0</v>
      </c>
      <c r="DG162" s="16">
        <v>0</v>
      </c>
      <c r="DH162" s="16">
        <v>0</v>
      </c>
      <c r="DI162" s="16">
        <v>0</v>
      </c>
      <c r="DJ162" s="16">
        <v>0</v>
      </c>
      <c r="DK162" s="16">
        <v>0</v>
      </c>
      <c r="DL162" s="16">
        <v>0</v>
      </c>
      <c r="DM162" s="16">
        <v>0</v>
      </c>
      <c r="DN162" s="16">
        <v>0</v>
      </c>
      <c r="DO162" s="16">
        <v>0</v>
      </c>
      <c r="DP162" s="16">
        <v>0</v>
      </c>
      <c r="DQ162" s="16">
        <v>0</v>
      </c>
      <c r="DR162" s="16">
        <v>0</v>
      </c>
      <c r="DS162" s="16">
        <v>0</v>
      </c>
      <c r="DT162" s="16">
        <v>0</v>
      </c>
      <c r="DU162" s="16">
        <v>0</v>
      </c>
      <c r="DV162" s="16">
        <v>0</v>
      </c>
      <c r="DW162" s="16">
        <v>33.25344257417175</v>
      </c>
    </row>
    <row r="163" spans="3:130" x14ac:dyDescent="0.35">
      <c r="C163" s="101">
        <v>14</v>
      </c>
      <c r="D163" s="6"/>
      <c r="E163" s="118" t="str">
        <f>IF(Calculations!C19=0, "Z_empty_row_"&amp;C163,Calculations!C19)</f>
        <v>Jawzjan</v>
      </c>
      <c r="F163" s="117">
        <f>F$148*(Calculations!$M19/Calculations!$M$5)</f>
        <v>0.56022974159614802</v>
      </c>
      <c r="G163" s="117">
        <f>G$148*(Calculations!$M19/Calculations!$M$5)</f>
        <v>0.64694819225967071</v>
      </c>
      <c r="H163" s="117">
        <f>H$148*(Calculations!$M19/Calculations!$M$5)</f>
        <v>0.88386740542607001</v>
      </c>
      <c r="I163" s="117">
        <f>I$148*(Calculations!$M19/Calculations!$M$5)</f>
        <v>1.2075050692559917</v>
      </c>
      <c r="J163" s="117">
        <f>J$148*(Calculations!$M19/Calculations!$M$5)</f>
        <v>1.5311427330859135</v>
      </c>
      <c r="K163" s="117">
        <f>K$148*(Calculations!$M19/Calculations!$M$5)</f>
        <v>1.7680619462523128</v>
      </c>
      <c r="L163" s="117">
        <f>L$148*(Calculations!$M19/Calculations!$M$5)</f>
        <v>1.8547803969158354</v>
      </c>
      <c r="M163" s="117">
        <f>M$148*(Calculations!$M19/Calculations!$M$5)</f>
        <v>1.7680619462523128</v>
      </c>
      <c r="N163" s="117">
        <f>N$148*(Calculations!$M19/Calculations!$M$5)</f>
        <v>1.5311427330859135</v>
      </c>
      <c r="O163" s="117">
        <f>O$148*(Calculations!$M19/Calculations!$M$5)</f>
        <v>1.2075050692559917</v>
      </c>
      <c r="P163" s="117">
        <f>P$148*(Calculations!$M19/Calculations!$M$5)</f>
        <v>0.88386740542607001</v>
      </c>
      <c r="Q163" s="117">
        <f>Q$148*(Calculations!$M19/Calculations!$M$5)</f>
        <v>0.64694819225967071</v>
      </c>
      <c r="R163" s="17"/>
      <c r="S163" s="128"/>
      <c r="T163" s="13"/>
      <c r="U163" s="13"/>
      <c r="V163" s="16"/>
      <c r="X163" s="16"/>
      <c r="Y163" s="3"/>
    </row>
    <row r="164" spans="3:130" x14ac:dyDescent="0.35">
      <c r="C164" s="101">
        <v>15</v>
      </c>
      <c r="D164" s="6"/>
      <c r="E164" s="118" t="str">
        <f>IF(Calculations!C20=0, "Z_empty_row_"&amp;C164,Calculations!C20)</f>
        <v>Kabul</v>
      </c>
      <c r="F164" s="116">
        <f>F$148*(Calculations!$M20/Calculations!$M$5)</f>
        <v>0.54584189945477746</v>
      </c>
      <c r="G164" s="116">
        <f>G$148*(Calculations!$M20/Calculations!$M$5)</f>
        <v>0.63033324347569986</v>
      </c>
      <c r="H164" s="116">
        <f>H$148*(Calculations!$M20/Calculations!$M$5)</f>
        <v>0.86116788814064127</v>
      </c>
      <c r="I164" s="116">
        <f>I$148*(Calculations!$M20/Calculations!$M$5)</f>
        <v>1.1764938768265047</v>
      </c>
      <c r="J164" s="116">
        <f>J$148*(Calculations!$M20/Calculations!$M$5)</f>
        <v>1.4918198655123684</v>
      </c>
      <c r="K164" s="116">
        <f>K$148*(Calculations!$M20/Calculations!$M$5)</f>
        <v>1.7226545101773096</v>
      </c>
      <c r="L164" s="116">
        <f>L$148*(Calculations!$M20/Calculations!$M$5)</f>
        <v>1.8071458541982319</v>
      </c>
      <c r="M164" s="116">
        <f>M$148*(Calculations!$M20/Calculations!$M$5)</f>
        <v>1.7226545101773096</v>
      </c>
      <c r="N164" s="116">
        <f>N$148*(Calculations!$M20/Calculations!$M$5)</f>
        <v>1.4918198655123684</v>
      </c>
      <c r="O164" s="116">
        <f>O$148*(Calculations!$M20/Calculations!$M$5)</f>
        <v>1.1764938768265047</v>
      </c>
      <c r="P164" s="116">
        <f>P$148*(Calculations!$M20/Calculations!$M$5)</f>
        <v>0.86116788814064127</v>
      </c>
      <c r="Q164" s="116">
        <f>Q$148*(Calculations!$M20/Calculations!$M$5)</f>
        <v>0.63033324347569986</v>
      </c>
      <c r="R164" s="17"/>
      <c r="S164" s="128"/>
      <c r="T164" s="2"/>
      <c r="U164" s="9" t="s">
        <v>233</v>
      </c>
      <c r="V164" s="16">
        <f>IF(T$152="Grand Total",AVERAGE(V151:V162),AVERAGE(Calculations!F128:Q128))</f>
        <v>1.8655200000000001</v>
      </c>
      <c r="X164" s="16"/>
      <c r="Y164" s="3"/>
    </row>
    <row r="165" spans="3:130" x14ac:dyDescent="0.35">
      <c r="C165" s="101">
        <v>16</v>
      </c>
      <c r="D165" s="6"/>
      <c r="E165" s="118" t="str">
        <f>IF(Calculations!C21=0, "Z_empty_row_"&amp;C165,Calculations!C21)</f>
        <v>Kandahar</v>
      </c>
      <c r="F165" s="117">
        <f>F$148*(Calculations!$M21/Calculations!$M$5)</f>
        <v>1.8122783997319862</v>
      </c>
      <c r="G165" s="117">
        <f>G$148*(Calculations!$M21/Calculations!$M$5)</f>
        <v>2.0928025549615317</v>
      </c>
      <c r="H165" s="117">
        <f>H$148*(Calculations!$M21/Calculations!$M$5)</f>
        <v>2.8592087997989903</v>
      </c>
      <c r="I165" s="117">
        <f>I$148*(Calculations!$M21/Calculations!$M$5)</f>
        <v>3.9061391998659936</v>
      </c>
      <c r="J165" s="117">
        <f>J$148*(Calculations!$M21/Calculations!$M$5)</f>
        <v>4.9530695999329968</v>
      </c>
      <c r="K165" s="117">
        <f>K$148*(Calculations!$M21/Calculations!$M$5)</f>
        <v>5.7194758447704555</v>
      </c>
      <c r="L165" s="117">
        <f>L$148*(Calculations!$M21/Calculations!$M$5)</f>
        <v>6.0000000000000009</v>
      </c>
      <c r="M165" s="117">
        <f>M$148*(Calculations!$M21/Calculations!$M$5)</f>
        <v>5.7194758447704555</v>
      </c>
      <c r="N165" s="117">
        <f>N$148*(Calculations!$M21/Calculations!$M$5)</f>
        <v>4.9530695999329968</v>
      </c>
      <c r="O165" s="117">
        <f>O$148*(Calculations!$M21/Calculations!$M$5)</f>
        <v>3.9061391998659936</v>
      </c>
      <c r="P165" s="117">
        <f>P$148*(Calculations!$M21/Calculations!$M$5)</f>
        <v>2.8592087997989903</v>
      </c>
      <c r="Q165" s="117">
        <f>Q$148*(Calculations!$M21/Calculations!$M$5)</f>
        <v>2.0928025549615317</v>
      </c>
      <c r="R165" s="17"/>
      <c r="S165" s="128"/>
      <c r="Y165" s="3"/>
    </row>
    <row r="166" spans="3:130" x14ac:dyDescent="0.35">
      <c r="C166" s="101">
        <v>17</v>
      </c>
      <c r="D166" s="6"/>
      <c r="E166" s="118" t="str">
        <f>IF(Calculations!C22=0, "Z_empty_row_"&amp;C166,Calculations!C22)</f>
        <v>Kapisa</v>
      </c>
      <c r="F166" s="116">
        <f>F$148*(Calculations!$M22/Calculations!$M$5)</f>
        <v>0.59989228627045366</v>
      </c>
      <c r="G166" s="116">
        <f>G$148*(Calculations!$M22/Calculations!$M$5)</f>
        <v>0.69275013684110942</v>
      </c>
      <c r="H166" s="116">
        <f>H$148*(Calculations!$M22/Calculations!$M$5)</f>
        <v>0.94644250248177975</v>
      </c>
      <c r="I166" s="116">
        <f>I$148*(Calculations!$M22/Calculations!$M$5)</f>
        <v>1.2929927186931056</v>
      </c>
      <c r="J166" s="116">
        <f>J$148*(Calculations!$M22/Calculations!$M$5)</f>
        <v>1.6395429349044315</v>
      </c>
      <c r="K166" s="116">
        <f>K$148*(Calculations!$M22/Calculations!$M$5)</f>
        <v>1.8932353005451017</v>
      </c>
      <c r="L166" s="116">
        <f>L$148*(Calculations!$M22/Calculations!$M$5)</f>
        <v>1.9860931511157573</v>
      </c>
      <c r="M166" s="116">
        <f>M$148*(Calculations!$M22/Calculations!$M$5)</f>
        <v>1.8932353005451017</v>
      </c>
      <c r="N166" s="116">
        <f>N$148*(Calculations!$M22/Calculations!$M$5)</f>
        <v>1.6395429349044315</v>
      </c>
      <c r="O166" s="116">
        <f>O$148*(Calculations!$M22/Calculations!$M$5)</f>
        <v>1.2929927186931056</v>
      </c>
      <c r="P166" s="116">
        <f>P$148*(Calculations!$M22/Calculations!$M$5)</f>
        <v>0.94644250248177975</v>
      </c>
      <c r="Q166" s="116">
        <f>Q$148*(Calculations!$M22/Calculations!$M$5)</f>
        <v>0.69275013684110942</v>
      </c>
      <c r="R166" s="17"/>
      <c r="S166" s="128"/>
    </row>
    <row r="167" spans="3:130" x14ac:dyDescent="0.35">
      <c r="C167" s="101">
        <v>18</v>
      </c>
      <c r="D167" s="6"/>
      <c r="E167" s="118" t="str">
        <f>IF(Calculations!C23=0, "Z_empty_row_"&amp;C167,Calculations!C23)</f>
        <v>Khost</v>
      </c>
      <c r="F167" s="117">
        <f>F$148*(Calculations!$M23/Calculations!$M$5)</f>
        <v>0.90613919986599312</v>
      </c>
      <c r="G167" s="117">
        <f>G$148*(Calculations!$M23/Calculations!$M$5)</f>
        <v>1.0464012774807658</v>
      </c>
      <c r="H167" s="117">
        <f>H$148*(Calculations!$M23/Calculations!$M$5)</f>
        <v>1.4296043998994952</v>
      </c>
      <c r="I167" s="117">
        <f>I$148*(Calculations!$M23/Calculations!$M$5)</f>
        <v>1.9530695999329968</v>
      </c>
      <c r="J167" s="117">
        <f>J$148*(Calculations!$M23/Calculations!$M$5)</f>
        <v>2.4765347999664984</v>
      </c>
      <c r="K167" s="117">
        <f>K$148*(Calculations!$M23/Calculations!$M$5)</f>
        <v>2.8597379223852277</v>
      </c>
      <c r="L167" s="117">
        <f>L$148*(Calculations!$M23/Calculations!$M$5)</f>
        <v>3.0000000000000004</v>
      </c>
      <c r="M167" s="117">
        <f>M$148*(Calculations!$M23/Calculations!$M$5)</f>
        <v>2.8597379223852277</v>
      </c>
      <c r="N167" s="117">
        <f>N$148*(Calculations!$M23/Calculations!$M$5)</f>
        <v>2.4765347999664984</v>
      </c>
      <c r="O167" s="117">
        <f>O$148*(Calculations!$M23/Calculations!$M$5)</f>
        <v>1.9530695999329968</v>
      </c>
      <c r="P167" s="117">
        <f>P$148*(Calculations!$M23/Calculations!$M$5)</f>
        <v>1.4296043998994952</v>
      </c>
      <c r="Q167" s="117">
        <f>Q$148*(Calculations!$M23/Calculations!$M$5)</f>
        <v>1.0464012774807658</v>
      </c>
      <c r="R167" s="17"/>
      <c r="S167" s="128"/>
    </row>
    <row r="168" spans="3:130" x14ac:dyDescent="0.35">
      <c r="C168" s="101">
        <v>19</v>
      </c>
      <c r="D168" s="6"/>
      <c r="E168" s="118" t="str">
        <f>IF(Calculations!C24=0, "Z_empty_row_"&amp;C168,Calculations!C24)</f>
        <v>Kunar</v>
      </c>
      <c r="F168" s="116">
        <f>F$148*(Calculations!$M24/Calculations!$M$5)</f>
        <v>1.1779809598257907</v>
      </c>
      <c r="G168" s="116">
        <f>G$148*(Calculations!$M24/Calculations!$M$5)</f>
        <v>1.3603216607249953</v>
      </c>
      <c r="H168" s="116">
        <f>H$148*(Calculations!$M24/Calculations!$M$5)</f>
        <v>1.8584857198693432</v>
      </c>
      <c r="I168" s="116">
        <f>I$148*(Calculations!$M24/Calculations!$M$5)</f>
        <v>2.5389904799128953</v>
      </c>
      <c r="J168" s="116">
        <f>J$148*(Calculations!$M24/Calculations!$M$5)</f>
        <v>3.2194952399564474</v>
      </c>
      <c r="K168" s="116">
        <f>K$148*(Calculations!$M24/Calculations!$M$5)</f>
        <v>3.7176592991007951</v>
      </c>
      <c r="L168" s="116">
        <f>L$148*(Calculations!$M24/Calculations!$M$5)</f>
        <v>3.8999999999999995</v>
      </c>
      <c r="M168" s="116">
        <f>M$148*(Calculations!$M24/Calculations!$M$5)</f>
        <v>3.7176592991007951</v>
      </c>
      <c r="N168" s="116">
        <f>N$148*(Calculations!$M24/Calculations!$M$5)</f>
        <v>3.2194952399564474</v>
      </c>
      <c r="O168" s="116">
        <f>O$148*(Calculations!$M24/Calculations!$M$5)</f>
        <v>2.5389904799128953</v>
      </c>
      <c r="P168" s="116">
        <f>P$148*(Calculations!$M24/Calculations!$M$5)</f>
        <v>1.8584857198693432</v>
      </c>
      <c r="Q168" s="116">
        <f>Q$148*(Calculations!$M24/Calculations!$M$5)</f>
        <v>1.3603216607249953</v>
      </c>
      <c r="R168" s="17"/>
      <c r="S168" s="128"/>
    </row>
    <row r="169" spans="3:130" x14ac:dyDescent="0.35">
      <c r="C169" s="101">
        <v>20</v>
      </c>
      <c r="D169" s="6"/>
      <c r="E169" s="118" t="str">
        <f>IF(Calculations!C25=0, "Z_empty_row_"&amp;C169,Calculations!C25)</f>
        <v>Kunduz</v>
      </c>
      <c r="F169" s="117">
        <f>F$148*(Calculations!$M25/Calculations!$M$5)</f>
        <v>0.76151960537706853</v>
      </c>
      <c r="G169" s="117">
        <f>G$148*(Calculations!$M25/Calculations!$M$5)</f>
        <v>0.8793958897386388</v>
      </c>
      <c r="H169" s="117">
        <f>H$148*(Calculations!$M25/Calculations!$M$5)</f>
        <v>1.2014398876218859</v>
      </c>
      <c r="I169" s="117">
        <f>I$148*(Calculations!$M25/Calculations!$M$5)</f>
        <v>1.6413601698667031</v>
      </c>
      <c r="J169" s="117">
        <f>J$148*(Calculations!$M25/Calculations!$M$5)</f>
        <v>2.0812804521115202</v>
      </c>
      <c r="K169" s="117">
        <f>K$148*(Calculations!$M25/Calculations!$M$5)</f>
        <v>2.4033244499947672</v>
      </c>
      <c r="L169" s="117">
        <f>L$148*(Calculations!$M25/Calculations!$M$5)</f>
        <v>2.5212007343563378</v>
      </c>
      <c r="M169" s="117">
        <f>M$148*(Calculations!$M25/Calculations!$M$5)</f>
        <v>2.4033244499947672</v>
      </c>
      <c r="N169" s="117">
        <f>N$148*(Calculations!$M25/Calculations!$M$5)</f>
        <v>2.0812804521115202</v>
      </c>
      <c r="O169" s="117">
        <f>O$148*(Calculations!$M25/Calculations!$M$5)</f>
        <v>1.6413601698667031</v>
      </c>
      <c r="P169" s="117">
        <f>P$148*(Calculations!$M25/Calculations!$M$5)</f>
        <v>1.2014398876218859</v>
      </c>
      <c r="Q169" s="117">
        <f>Q$148*(Calculations!$M25/Calculations!$M$5)</f>
        <v>0.8793958897386388</v>
      </c>
      <c r="R169" s="17"/>
      <c r="S169" s="128"/>
    </row>
    <row r="170" spans="3:130" x14ac:dyDescent="0.35">
      <c r="C170" s="101">
        <v>21</v>
      </c>
      <c r="D170" s="6"/>
      <c r="E170" s="118" t="str">
        <f>IF(Calculations!C26=0, "Z_empty_row_"&amp;C170,Calculations!C26)</f>
        <v>Laghman</v>
      </c>
      <c r="F170" s="116">
        <f>F$148*(Calculations!$M26/Calculations!$M$5)</f>
        <v>1.6612551997543206</v>
      </c>
      <c r="G170" s="116">
        <f>G$148*(Calculations!$M26/Calculations!$M$5)</f>
        <v>1.9184023420480707</v>
      </c>
      <c r="H170" s="116">
        <f>H$148*(Calculations!$M26/Calculations!$M$5)</f>
        <v>2.6209413998157407</v>
      </c>
      <c r="I170" s="116">
        <f>I$148*(Calculations!$M26/Calculations!$M$5)</f>
        <v>3.5806275998771602</v>
      </c>
      <c r="J170" s="116">
        <f>J$148*(Calculations!$M26/Calculations!$M$5)</f>
        <v>4.5403137999385805</v>
      </c>
      <c r="K170" s="116">
        <f>K$148*(Calculations!$M26/Calculations!$M$5)</f>
        <v>5.2428528577062501</v>
      </c>
      <c r="L170" s="116">
        <f>L$148*(Calculations!$M26/Calculations!$M$5)</f>
        <v>5.5</v>
      </c>
      <c r="M170" s="116">
        <f>M$148*(Calculations!$M26/Calculations!$M$5)</f>
        <v>5.2428528577062501</v>
      </c>
      <c r="N170" s="116">
        <f>N$148*(Calculations!$M26/Calculations!$M$5)</f>
        <v>4.5403137999385805</v>
      </c>
      <c r="O170" s="116">
        <f>O$148*(Calculations!$M26/Calculations!$M$5)</f>
        <v>3.5806275998771602</v>
      </c>
      <c r="P170" s="116">
        <f>P$148*(Calculations!$M26/Calculations!$M$5)</f>
        <v>2.6209413998157407</v>
      </c>
      <c r="Q170" s="116">
        <f>Q$148*(Calculations!$M26/Calculations!$M$5)</f>
        <v>1.9184023420480707</v>
      </c>
      <c r="R170" s="17"/>
      <c r="S170" s="128"/>
      <c r="Z170" s="102" t="s">
        <v>391</v>
      </c>
    </row>
    <row r="171" spans="3:130" x14ac:dyDescent="0.35">
      <c r="C171" s="101">
        <v>22</v>
      </c>
      <c r="D171" s="6"/>
      <c r="E171" s="118" t="str">
        <f>IF(Calculations!C27=0, "Z_empty_row_"&amp;C171,Calculations!C27)</f>
        <v>Logar</v>
      </c>
      <c r="F171" s="117">
        <f>F$148*(Calculations!$M27/Calculations!$M$5)</f>
        <v>0.31156262691799314</v>
      </c>
      <c r="G171" s="117">
        <f>G$148*(Calculations!$M27/Calculations!$M$5)</f>
        <v>0.35978967786678429</v>
      </c>
      <c r="H171" s="117">
        <f>H$148*(Calculations!$M27/Calculations!$M$5)</f>
        <v>0.49154843135809462</v>
      </c>
      <c r="I171" s="117">
        <f>I$148*(Calculations!$M27/Calculations!$M$5)</f>
        <v>0.67153423579819593</v>
      </c>
      <c r="J171" s="117">
        <f>J$148*(Calculations!$M27/Calculations!$M$5)</f>
        <v>0.8515200402382973</v>
      </c>
      <c r="K171" s="117">
        <f>K$148*(Calculations!$M27/Calculations!$M$5)</f>
        <v>0.98327879372960769</v>
      </c>
      <c r="L171" s="117">
        <f>L$148*(Calculations!$M27/Calculations!$M$5)</f>
        <v>1.0315058446783987</v>
      </c>
      <c r="M171" s="117">
        <f>M$148*(Calculations!$M27/Calculations!$M$5)</f>
        <v>0.98327879372960769</v>
      </c>
      <c r="N171" s="117">
        <f>N$148*(Calculations!$M27/Calculations!$M$5)</f>
        <v>0.8515200402382973</v>
      </c>
      <c r="O171" s="117">
        <f>O$148*(Calculations!$M27/Calculations!$M$5)</f>
        <v>0.67153423579819593</v>
      </c>
      <c r="P171" s="117">
        <f>P$148*(Calculations!$M27/Calculations!$M$5)</f>
        <v>0.49154843135809462</v>
      </c>
      <c r="Q171" s="117">
        <f>Q$148*(Calculations!$M27/Calculations!$M$5)</f>
        <v>0.35978967786678429</v>
      </c>
      <c r="R171" s="17"/>
      <c r="S171" s="128"/>
      <c r="Z171" s="102" t="s">
        <v>47</v>
      </c>
    </row>
    <row r="172" spans="3:130" x14ac:dyDescent="0.35">
      <c r="C172" s="101">
        <v>23</v>
      </c>
      <c r="D172" s="6"/>
      <c r="E172" s="118" t="str">
        <f>IF(Calculations!C28=0, "Z_empty_row_"&amp;C172,Calculations!C28)</f>
        <v>Nangarhar</v>
      </c>
      <c r="F172" s="116">
        <f>F$148*(Calculations!$M28/Calculations!$M$5)</f>
        <v>0.24163711996426482</v>
      </c>
      <c r="G172" s="116">
        <f>G$148*(Calculations!$M28/Calculations!$M$5)</f>
        <v>0.2790403406615376</v>
      </c>
      <c r="H172" s="116">
        <f>H$148*(Calculations!$M28/Calculations!$M$5)</f>
        <v>0.3812278399731987</v>
      </c>
      <c r="I172" s="116">
        <f>I$148*(Calculations!$M28/Calculations!$M$5)</f>
        <v>0.52081855998213245</v>
      </c>
      <c r="J172" s="116">
        <f>J$148*(Calculations!$M28/Calculations!$M$5)</f>
        <v>0.66040927999106636</v>
      </c>
      <c r="K172" s="116">
        <f>K$148*(Calculations!$M28/Calculations!$M$5)</f>
        <v>0.7625967793027274</v>
      </c>
      <c r="L172" s="116">
        <f>L$148*(Calculations!$M28/Calculations!$M$5)</f>
        <v>0.80000000000000016</v>
      </c>
      <c r="M172" s="116">
        <f>M$148*(Calculations!$M28/Calculations!$M$5)</f>
        <v>0.7625967793027274</v>
      </c>
      <c r="N172" s="116">
        <f>N$148*(Calculations!$M28/Calculations!$M$5)</f>
        <v>0.66040927999106636</v>
      </c>
      <c r="O172" s="116">
        <f>O$148*(Calculations!$M28/Calculations!$M$5)</f>
        <v>0.52081855998213245</v>
      </c>
      <c r="P172" s="116">
        <f>P$148*(Calculations!$M28/Calculations!$M$5)</f>
        <v>0.3812278399731987</v>
      </c>
      <c r="Q172" s="116">
        <f>Q$148*(Calculations!$M28/Calculations!$M$5)</f>
        <v>0.2790403406615376</v>
      </c>
      <c r="R172" s="17"/>
      <c r="S172" s="128"/>
      <c r="T172" s="2" t="s">
        <v>266</v>
      </c>
      <c r="V172" s="2"/>
      <c r="W172" s="2"/>
      <c r="X172" s="2"/>
      <c r="Y172" s="2"/>
      <c r="AB172" s="237" t="s">
        <v>392</v>
      </c>
    </row>
    <row r="173" spans="3:130" x14ac:dyDescent="0.35">
      <c r="C173" s="101">
        <v>24</v>
      </c>
      <c r="D173" s="6"/>
      <c r="E173" s="118" t="str">
        <f>IF(Calculations!C29=0, "Z_empty_row_"&amp;C173,Calculations!C29)</f>
        <v>Nimroz</v>
      </c>
      <c r="F173" s="117">
        <f>F$148*(Calculations!$M29/Calculations!$M$5)</f>
        <v>1.0669471014295857</v>
      </c>
      <c r="G173" s="117">
        <f>G$148*(Calculations!$M29/Calculations!$M$5)</f>
        <v>1.2321007744786108</v>
      </c>
      <c r="H173" s="117">
        <f>H$148*(Calculations!$M29/Calculations!$M$5)</f>
        <v>1.6833090003051667</v>
      </c>
      <c r="I173" s="117">
        <f>I$148*(Calculations!$M29/Calculations!$M$5)</f>
        <v>2.2996708991807475</v>
      </c>
      <c r="J173" s="117">
        <f>J$148*(Calculations!$M29/Calculations!$M$5)</f>
        <v>2.9160327980563285</v>
      </c>
      <c r="K173" s="117">
        <f>K$148*(Calculations!$M29/Calculations!$M$5)</f>
        <v>3.367241023882884</v>
      </c>
      <c r="L173" s="117">
        <f>L$148*(Calculations!$M29/Calculations!$M$5)</f>
        <v>3.5323946969319091</v>
      </c>
      <c r="M173" s="117">
        <f>M$148*(Calculations!$M29/Calculations!$M$5)</f>
        <v>3.367241023882884</v>
      </c>
      <c r="N173" s="117">
        <f>N$148*(Calculations!$M29/Calculations!$M$5)</f>
        <v>2.9160327980563285</v>
      </c>
      <c r="O173" s="117">
        <f>O$148*(Calculations!$M29/Calculations!$M$5)</f>
        <v>2.2996708991807475</v>
      </c>
      <c r="P173" s="117">
        <f>P$148*(Calculations!$M29/Calculations!$M$5)</f>
        <v>1.6833090003051667</v>
      </c>
      <c r="Q173" s="117">
        <f>Q$148*(Calculations!$M29/Calculations!$M$5)</f>
        <v>1.2321007744786108</v>
      </c>
      <c r="R173" s="17"/>
      <c r="S173" s="128"/>
      <c r="T173" s="2"/>
      <c r="V173" s="2" t="s">
        <v>267</v>
      </c>
      <c r="W173" s="2" t="s">
        <v>268</v>
      </c>
      <c r="X173" s="2" t="s">
        <v>269</v>
      </c>
      <c r="Y173" s="2" t="s">
        <v>270</v>
      </c>
      <c r="AA173" s="237" t="s">
        <v>464</v>
      </c>
      <c r="AB173" t="s">
        <v>65</v>
      </c>
      <c r="AC173" t="s">
        <v>67</v>
      </c>
      <c r="AD173" t="s">
        <v>69</v>
      </c>
      <c r="AE173" t="s">
        <v>71</v>
      </c>
      <c r="AF173" t="s">
        <v>74</v>
      </c>
      <c r="AG173" t="s">
        <v>75</v>
      </c>
      <c r="AH173" t="s">
        <v>77</v>
      </c>
      <c r="AI173" t="s">
        <v>79</v>
      </c>
      <c r="AJ173" t="s">
        <v>81</v>
      </c>
      <c r="AK173" t="s">
        <v>84</v>
      </c>
      <c r="AL173" t="s">
        <v>85</v>
      </c>
      <c r="AM173" t="s">
        <v>87</v>
      </c>
      <c r="AN173" t="s">
        <v>89</v>
      </c>
      <c r="AO173" t="s">
        <v>91</v>
      </c>
      <c r="AP173" t="s">
        <v>94</v>
      </c>
      <c r="AQ173" t="s">
        <v>95</v>
      </c>
      <c r="AR173" t="s">
        <v>96</v>
      </c>
      <c r="AS173" t="s">
        <v>98</v>
      </c>
      <c r="AT173" t="s">
        <v>99</v>
      </c>
      <c r="AU173" t="s">
        <v>100</v>
      </c>
      <c r="AV173" t="s">
        <v>101</v>
      </c>
      <c r="AW173" t="s">
        <v>102</v>
      </c>
      <c r="AX173" t="s">
        <v>103</v>
      </c>
      <c r="AY173" t="s">
        <v>104</v>
      </c>
      <c r="AZ173" t="s">
        <v>105</v>
      </c>
      <c r="BA173" t="s">
        <v>106</v>
      </c>
      <c r="BB173" t="s">
        <v>107</v>
      </c>
      <c r="BC173" t="s">
        <v>108</v>
      </c>
      <c r="BD173" t="s">
        <v>109</v>
      </c>
      <c r="BE173" t="s">
        <v>110</v>
      </c>
      <c r="BF173" t="s">
        <v>393</v>
      </c>
      <c r="BG173" t="s">
        <v>394</v>
      </c>
      <c r="BH173" t="s">
        <v>395</v>
      </c>
      <c r="BI173" t="s">
        <v>396</v>
      </c>
      <c r="BJ173" t="s">
        <v>397</v>
      </c>
      <c r="BK173" t="s">
        <v>398</v>
      </c>
      <c r="BL173" t="s">
        <v>399</v>
      </c>
      <c r="BM173" t="s">
        <v>400</v>
      </c>
      <c r="BN173" t="s">
        <v>401</v>
      </c>
      <c r="BO173" t="s">
        <v>402</v>
      </c>
      <c r="BP173" t="s">
        <v>403</v>
      </c>
      <c r="BQ173" t="s">
        <v>404</v>
      </c>
      <c r="BR173" t="s">
        <v>405</v>
      </c>
      <c r="BS173" t="s">
        <v>406</v>
      </c>
      <c r="BT173" t="s">
        <v>407</v>
      </c>
      <c r="BU173" t="s">
        <v>408</v>
      </c>
      <c r="BV173" t="s">
        <v>409</v>
      </c>
      <c r="BW173" t="s">
        <v>410</v>
      </c>
      <c r="BX173" t="s">
        <v>411</v>
      </c>
      <c r="BY173" t="s">
        <v>412</v>
      </c>
      <c r="BZ173" t="s">
        <v>413</v>
      </c>
      <c r="CA173" t="s">
        <v>414</v>
      </c>
      <c r="CB173" t="s">
        <v>415</v>
      </c>
      <c r="CC173" t="s">
        <v>416</v>
      </c>
      <c r="CD173" t="s">
        <v>417</v>
      </c>
      <c r="CE173" t="s">
        <v>418</v>
      </c>
      <c r="CF173" t="s">
        <v>419</v>
      </c>
      <c r="CG173" t="s">
        <v>420</v>
      </c>
      <c r="CH173" t="s">
        <v>421</v>
      </c>
      <c r="CI173" t="s">
        <v>422</v>
      </c>
      <c r="CJ173" t="s">
        <v>423</v>
      </c>
      <c r="CK173" t="s">
        <v>424</v>
      </c>
      <c r="CL173" t="s">
        <v>425</v>
      </c>
      <c r="CM173" t="s">
        <v>426</v>
      </c>
      <c r="CN173" t="s">
        <v>427</v>
      </c>
      <c r="CO173" t="s">
        <v>428</v>
      </c>
      <c r="CP173" t="s">
        <v>429</v>
      </c>
      <c r="CQ173" t="s">
        <v>430</v>
      </c>
      <c r="CR173" t="s">
        <v>431</v>
      </c>
      <c r="CS173" t="s">
        <v>432</v>
      </c>
      <c r="CT173" t="s">
        <v>433</v>
      </c>
      <c r="CU173" t="s">
        <v>434</v>
      </c>
      <c r="CV173" t="s">
        <v>435</v>
      </c>
      <c r="CW173" t="s">
        <v>436</v>
      </c>
      <c r="CX173" t="s">
        <v>437</v>
      </c>
      <c r="CY173" t="s">
        <v>438</v>
      </c>
      <c r="CZ173" t="s">
        <v>439</v>
      </c>
      <c r="DA173" t="s">
        <v>440</v>
      </c>
      <c r="DB173" t="s">
        <v>441</v>
      </c>
      <c r="DC173" t="s">
        <v>442</v>
      </c>
      <c r="DD173" t="s">
        <v>443</v>
      </c>
      <c r="DE173" t="s">
        <v>444</v>
      </c>
      <c r="DF173" t="s">
        <v>445</v>
      </c>
      <c r="DG173" t="s">
        <v>446</v>
      </c>
      <c r="DH173" t="s">
        <v>447</v>
      </c>
      <c r="DI173" t="s">
        <v>448</v>
      </c>
      <c r="DJ173" t="s">
        <v>449</v>
      </c>
      <c r="DK173" t="s">
        <v>450</v>
      </c>
      <c r="DL173" t="s">
        <v>451</v>
      </c>
      <c r="DM173" t="s">
        <v>452</v>
      </c>
      <c r="DN173" t="s">
        <v>453</v>
      </c>
      <c r="DO173" t="s">
        <v>454</v>
      </c>
      <c r="DP173" t="s">
        <v>455</v>
      </c>
      <c r="DQ173" t="s">
        <v>456</v>
      </c>
      <c r="DR173" t="s">
        <v>457</v>
      </c>
      <c r="DS173" t="s">
        <v>458</v>
      </c>
      <c r="DT173" t="s">
        <v>459</v>
      </c>
      <c r="DU173" t="s">
        <v>460</v>
      </c>
      <c r="DV173" t="s">
        <v>461</v>
      </c>
      <c r="DW173" t="s">
        <v>462</v>
      </c>
    </row>
    <row r="174" spans="3:130" x14ac:dyDescent="0.35">
      <c r="C174" s="101">
        <v>25</v>
      </c>
      <c r="D174" s="6"/>
      <c r="E174" s="118" t="str">
        <f>IF(Calculations!C30=0, "Z_empty_row_"&amp;C174,Calculations!C30)</f>
        <v>Nuristan</v>
      </c>
      <c r="F174" s="116">
        <f>F$148*(Calculations!$M30/Calculations!$M$5)</f>
        <v>2.567394399620313</v>
      </c>
      <c r="G174" s="116">
        <f>G$148*(Calculations!$M30/Calculations!$M$5)</f>
        <v>2.9648036195288361</v>
      </c>
      <c r="H174" s="116">
        <f>H$148*(Calculations!$M30/Calculations!$M$5)</f>
        <v>4.050545799715235</v>
      </c>
      <c r="I174" s="116">
        <f>I$148*(Calculations!$M30/Calculations!$M$5)</f>
        <v>5.5336971998101561</v>
      </c>
      <c r="J174" s="116">
        <f>J$148*(Calculations!$M30/Calculations!$M$5)</f>
        <v>7.016848599905078</v>
      </c>
      <c r="K174" s="116">
        <f>K$148*(Calculations!$M30/Calculations!$M$5)</f>
        <v>8.1025907800914769</v>
      </c>
      <c r="L174" s="116">
        <f>L$148*(Calculations!$M30/Calculations!$M$5)</f>
        <v>8.5</v>
      </c>
      <c r="M174" s="116">
        <f>M$148*(Calculations!$M30/Calculations!$M$5)</f>
        <v>8.1025907800914769</v>
      </c>
      <c r="N174" s="116">
        <f>N$148*(Calculations!$M30/Calculations!$M$5)</f>
        <v>7.016848599905078</v>
      </c>
      <c r="O174" s="116">
        <f>O$148*(Calculations!$M30/Calculations!$M$5)</f>
        <v>5.5336971998101561</v>
      </c>
      <c r="P174" s="116">
        <f>P$148*(Calculations!$M30/Calculations!$M$5)</f>
        <v>4.050545799715235</v>
      </c>
      <c r="Q174" s="116">
        <f>Q$148*(Calculations!$M30/Calculations!$M$5)</f>
        <v>2.9648036195288361</v>
      </c>
      <c r="R174" s="17"/>
      <c r="S174" s="128"/>
      <c r="T174" s="2"/>
      <c r="U174" s="14" t="s">
        <v>50</v>
      </c>
      <c r="V174" s="25">
        <f>X174</f>
        <v>21935.678164913759</v>
      </c>
      <c r="W174" s="25">
        <f>V174*Burden!$F$22</f>
        <v>16451.75862368532</v>
      </c>
      <c r="X174" s="87">
        <f>SUM(AB174:DV174)</f>
        <v>21935.678164913759</v>
      </c>
      <c r="Y174" s="25">
        <f>X174*Burden!$F$22</f>
        <v>16451.75862368532</v>
      </c>
      <c r="AA174" s="1" t="s">
        <v>465</v>
      </c>
      <c r="AB174" s="269">
        <v>796.92417639992436</v>
      </c>
      <c r="AC174" s="269">
        <v>457.75379414631112</v>
      </c>
      <c r="AD174" s="269">
        <v>714.64551839983221</v>
      </c>
      <c r="AE174" s="269">
        <v>490.6486909120876</v>
      </c>
      <c r="AF174" s="269">
        <v>160.26095966272581</v>
      </c>
      <c r="AG174" s="269">
        <v>146.5909190792087</v>
      </c>
      <c r="AH174" s="269">
        <v>211.07908567137005</v>
      </c>
      <c r="AI174" s="269">
        <v>410.91829013803726</v>
      </c>
      <c r="AJ174" s="269">
        <v>2722.3655014663668</v>
      </c>
      <c r="AK174" s="269">
        <v>1741.2335075273045</v>
      </c>
      <c r="AL174" s="269">
        <v>853.64906561429859</v>
      </c>
      <c r="AM174" s="269">
        <v>1984.1768412098941</v>
      </c>
      <c r="AN174" s="269">
        <v>308.67182808005919</v>
      </c>
      <c r="AO174" s="269">
        <v>2474.0558932798485</v>
      </c>
      <c r="AP174" s="269">
        <v>2274.8298531427181</v>
      </c>
      <c r="AQ174" s="269">
        <v>269.42373025287776</v>
      </c>
      <c r="AR174" s="269">
        <v>530.28659582495834</v>
      </c>
      <c r="AS174" s="269">
        <v>540.72209491739011</v>
      </c>
      <c r="AT174" s="269">
        <v>785.49452615298674</v>
      </c>
      <c r="AU174" s="269">
        <v>753.88809116881419</v>
      </c>
      <c r="AV174" s="269">
        <v>124.41104502852299</v>
      </c>
      <c r="AW174" s="269">
        <v>374.1667235404085</v>
      </c>
      <c r="AX174" s="269">
        <v>179.45062764735059</v>
      </c>
      <c r="AY174" s="269">
        <v>386.86687906978057</v>
      </c>
      <c r="AZ174" s="269">
        <v>414.56226149669828</v>
      </c>
      <c r="BA174" s="269">
        <v>373.64667361173741</v>
      </c>
      <c r="BB174" s="269">
        <v>250.22115764073305</v>
      </c>
      <c r="BC174" s="269">
        <v>441.11525051890317</v>
      </c>
      <c r="BD174" s="269">
        <v>495.577656980298</v>
      </c>
      <c r="BE174" s="269">
        <v>268.04092633231619</v>
      </c>
      <c r="BF174" s="269">
        <v>0</v>
      </c>
      <c r="BG174" s="269">
        <v>0</v>
      </c>
      <c r="BH174" s="269">
        <v>0</v>
      </c>
      <c r="BI174" s="269">
        <v>0</v>
      </c>
      <c r="BJ174" s="269">
        <v>0</v>
      </c>
      <c r="BK174" s="269">
        <v>0</v>
      </c>
      <c r="BL174" s="269">
        <v>0</v>
      </c>
      <c r="BM174" s="269">
        <v>0</v>
      </c>
      <c r="BN174" s="269">
        <v>0</v>
      </c>
      <c r="BO174" s="269">
        <v>0</v>
      </c>
      <c r="BP174" s="269">
        <v>0</v>
      </c>
      <c r="BQ174" s="269">
        <v>0</v>
      </c>
      <c r="BR174" s="269">
        <v>0</v>
      </c>
      <c r="BS174" s="269">
        <v>0</v>
      </c>
      <c r="BT174" s="269">
        <v>0</v>
      </c>
      <c r="BU174" s="269">
        <v>0</v>
      </c>
      <c r="BV174" s="269">
        <v>0</v>
      </c>
      <c r="BW174" s="269">
        <v>0</v>
      </c>
      <c r="BX174" s="269">
        <v>0</v>
      </c>
      <c r="BY174" s="269">
        <v>0</v>
      </c>
      <c r="BZ174" s="269">
        <v>0</v>
      </c>
      <c r="CA174" s="269">
        <v>0</v>
      </c>
      <c r="CB174" s="269">
        <v>0</v>
      </c>
      <c r="CC174" s="269">
        <v>0</v>
      </c>
      <c r="CD174" s="269">
        <v>0</v>
      </c>
      <c r="CE174" s="269">
        <v>0</v>
      </c>
      <c r="CF174" s="269">
        <v>0</v>
      </c>
      <c r="CG174" s="269">
        <v>0</v>
      </c>
      <c r="CH174" s="269">
        <v>0</v>
      </c>
      <c r="CI174" s="269">
        <v>0</v>
      </c>
      <c r="CJ174" s="269">
        <v>0</v>
      </c>
      <c r="CK174" s="269">
        <v>0</v>
      </c>
      <c r="CL174" s="269">
        <v>0</v>
      </c>
      <c r="CM174" s="269">
        <v>0</v>
      </c>
      <c r="CN174" s="269">
        <v>0</v>
      </c>
      <c r="CO174" s="269">
        <v>0</v>
      </c>
      <c r="CP174" s="269">
        <v>0</v>
      </c>
      <c r="CQ174" s="269">
        <v>0</v>
      </c>
      <c r="CR174" s="269">
        <v>0</v>
      </c>
      <c r="CS174" s="269">
        <v>0</v>
      </c>
      <c r="CT174" s="269">
        <v>0</v>
      </c>
      <c r="CU174" s="269">
        <v>0</v>
      </c>
      <c r="CV174" s="269">
        <v>0</v>
      </c>
      <c r="CW174" s="269">
        <v>0</v>
      </c>
      <c r="CX174" s="269">
        <v>0</v>
      </c>
      <c r="CY174" s="269">
        <v>0</v>
      </c>
      <c r="CZ174" s="269">
        <v>0</v>
      </c>
      <c r="DA174" s="269">
        <v>0</v>
      </c>
      <c r="DB174" s="269">
        <v>0</v>
      </c>
      <c r="DC174" s="269">
        <v>0</v>
      </c>
      <c r="DD174" s="269">
        <v>0</v>
      </c>
      <c r="DE174" s="269">
        <v>0</v>
      </c>
      <c r="DF174" s="269">
        <v>0</v>
      </c>
      <c r="DG174" s="269">
        <v>0</v>
      </c>
      <c r="DH174" s="269">
        <v>0</v>
      </c>
      <c r="DI174" s="269">
        <v>0</v>
      </c>
      <c r="DJ174" s="269">
        <v>0</v>
      </c>
      <c r="DK174" s="269">
        <v>0</v>
      </c>
      <c r="DL174" s="269">
        <v>0</v>
      </c>
      <c r="DM174" s="269">
        <v>0</v>
      </c>
      <c r="DN174" s="269">
        <v>0</v>
      </c>
      <c r="DO174" s="269">
        <v>0</v>
      </c>
      <c r="DP174" s="269">
        <v>0</v>
      </c>
      <c r="DQ174" s="269">
        <v>0</v>
      </c>
      <c r="DR174" s="269">
        <v>0</v>
      </c>
      <c r="DS174" s="269">
        <v>0</v>
      </c>
      <c r="DT174" s="269">
        <v>0</v>
      </c>
      <c r="DU174" s="269">
        <v>0</v>
      </c>
      <c r="DV174" s="269">
        <v>0</v>
      </c>
      <c r="DW174" s="269">
        <v>21935.678164913759</v>
      </c>
    </row>
    <row r="175" spans="3:130" x14ac:dyDescent="0.35">
      <c r="C175" s="101">
        <v>26</v>
      </c>
      <c r="D175" s="6"/>
      <c r="E175" s="118" t="str">
        <f>IF(Calculations!C31=0, "Z_empty_row_"&amp;C175,Calculations!C31)</f>
        <v>Paktika</v>
      </c>
      <c r="F175" s="117">
        <f>F$148*(Calculations!$M31/Calculations!$M$5)</f>
        <v>0.93634383986152614</v>
      </c>
      <c r="G175" s="117">
        <f>G$148*(Calculations!$M31/Calculations!$M$5)</f>
        <v>1.0812813200634581</v>
      </c>
      <c r="H175" s="117">
        <f>H$148*(Calculations!$M31/Calculations!$M$5)</f>
        <v>1.4772578798961449</v>
      </c>
      <c r="I175" s="117">
        <f>I$148*(Calculations!$M31/Calculations!$M$5)</f>
        <v>2.0181719199307633</v>
      </c>
      <c r="J175" s="117">
        <f>J$148*(Calculations!$M31/Calculations!$M$5)</f>
        <v>2.5590859599653815</v>
      </c>
      <c r="K175" s="117">
        <f>K$148*(Calculations!$M31/Calculations!$M$5)</f>
        <v>2.9550625197980684</v>
      </c>
      <c r="L175" s="117">
        <f>L$148*(Calculations!$M31/Calculations!$M$5)</f>
        <v>3.1</v>
      </c>
      <c r="M175" s="117">
        <f>M$148*(Calculations!$M31/Calculations!$M$5)</f>
        <v>2.9550625197980684</v>
      </c>
      <c r="N175" s="117">
        <f>N$148*(Calculations!$M31/Calculations!$M$5)</f>
        <v>2.5590859599653815</v>
      </c>
      <c r="O175" s="117">
        <f>O$148*(Calculations!$M31/Calculations!$M$5)</f>
        <v>2.0181719199307633</v>
      </c>
      <c r="P175" s="117">
        <f>P$148*(Calculations!$M31/Calculations!$M$5)</f>
        <v>1.4772578798961449</v>
      </c>
      <c r="Q175" s="117">
        <f>Q$148*(Calculations!$M31/Calculations!$M$5)</f>
        <v>1.0812813200634581</v>
      </c>
      <c r="R175" s="17"/>
      <c r="S175" s="128"/>
      <c r="T175" s="2"/>
      <c r="U175" s="14" t="s">
        <v>51</v>
      </c>
      <c r="V175" s="25">
        <f t="shared" ref="V175:V185" si="17">V174+X175</f>
        <v>47266.79909817352</v>
      </c>
      <c r="W175" s="25">
        <f>V175*Burden!$F$22</f>
        <v>35450.099323630144</v>
      </c>
      <c r="X175" s="87">
        <f t="shared" ref="X175:X185" si="18">SUM(AB175:DV175)</f>
        <v>25331.120933259761</v>
      </c>
      <c r="Y175" s="25">
        <f>X175*Burden!$F$22</f>
        <v>18998.34069994482</v>
      </c>
      <c r="AA175" s="1" t="s">
        <v>466</v>
      </c>
      <c r="AB175" s="269">
        <v>920.28076521081096</v>
      </c>
      <c r="AC175" s="269">
        <v>528.60990346428559</v>
      </c>
      <c r="AD175" s="269">
        <v>825.26612192705056</v>
      </c>
      <c r="AE175" s="269">
        <v>566.59663001071124</v>
      </c>
      <c r="AF175" s="269">
        <v>185.06789348277857</v>
      </c>
      <c r="AG175" s="269">
        <v>169.28185538629</v>
      </c>
      <c r="AH175" s="269">
        <v>243.75220156975678</v>
      </c>
      <c r="AI175" s="269">
        <v>474.52469091310013</v>
      </c>
      <c r="AJ175" s="269">
        <v>3143.7628334865749</v>
      </c>
      <c r="AK175" s="269">
        <v>2010.7605618853509</v>
      </c>
      <c r="AL175" s="269">
        <v>985.78614953548686</v>
      </c>
      <c r="AM175" s="269">
        <v>2291.3093062267203</v>
      </c>
      <c r="AN175" s="269">
        <v>356.45140975367167</v>
      </c>
      <c r="AO175" s="269">
        <v>2857.0171643271933</v>
      </c>
      <c r="AP175" s="269">
        <v>2626.9527515551176</v>
      </c>
      <c r="AQ175" s="269">
        <v>311.12806460854785</v>
      </c>
      <c r="AR175" s="269">
        <v>612.37012082053718</v>
      </c>
      <c r="AS175" s="269">
        <v>624.42093992546586</v>
      </c>
      <c r="AT175" s="269">
        <v>907.08190942648719</v>
      </c>
      <c r="AU175" s="269">
        <v>870.5830867853939</v>
      </c>
      <c r="AV175" s="269">
        <v>143.66873927296839</v>
      </c>
      <c r="AW175" s="269">
        <v>432.08431724549422</v>
      </c>
      <c r="AX175" s="269">
        <v>207.22794692325738</v>
      </c>
      <c r="AY175" s="269">
        <v>446.75034093380242</v>
      </c>
      <c r="AZ175" s="269">
        <v>478.73271577878313</v>
      </c>
      <c r="BA175" s="269">
        <v>431.48376833447071</v>
      </c>
      <c r="BB175" s="269">
        <v>288.9531090219923</v>
      </c>
      <c r="BC175" s="269">
        <v>509.39586514686812</v>
      </c>
      <c r="BD175" s="269">
        <v>572.28855503856289</v>
      </c>
      <c r="BE175" s="269">
        <v>309.53121526222776</v>
      </c>
      <c r="BF175" s="269">
        <v>0</v>
      </c>
      <c r="BG175" s="269">
        <v>0</v>
      </c>
      <c r="BH175" s="269">
        <v>0</v>
      </c>
      <c r="BI175" s="269">
        <v>0</v>
      </c>
      <c r="BJ175" s="269">
        <v>0</v>
      </c>
      <c r="BK175" s="269">
        <v>0</v>
      </c>
      <c r="BL175" s="269">
        <v>0</v>
      </c>
      <c r="BM175" s="269">
        <v>0</v>
      </c>
      <c r="BN175" s="269">
        <v>0</v>
      </c>
      <c r="BO175" s="269">
        <v>0</v>
      </c>
      <c r="BP175" s="269">
        <v>0</v>
      </c>
      <c r="BQ175" s="269">
        <v>0</v>
      </c>
      <c r="BR175" s="269">
        <v>0</v>
      </c>
      <c r="BS175" s="269">
        <v>0</v>
      </c>
      <c r="BT175" s="269">
        <v>0</v>
      </c>
      <c r="BU175" s="269">
        <v>0</v>
      </c>
      <c r="BV175" s="269">
        <v>0</v>
      </c>
      <c r="BW175" s="269">
        <v>0</v>
      </c>
      <c r="BX175" s="269">
        <v>0</v>
      </c>
      <c r="BY175" s="269">
        <v>0</v>
      </c>
      <c r="BZ175" s="269">
        <v>0</v>
      </c>
      <c r="CA175" s="269">
        <v>0</v>
      </c>
      <c r="CB175" s="269">
        <v>0</v>
      </c>
      <c r="CC175" s="269">
        <v>0</v>
      </c>
      <c r="CD175" s="269">
        <v>0</v>
      </c>
      <c r="CE175" s="269">
        <v>0</v>
      </c>
      <c r="CF175" s="269">
        <v>0</v>
      </c>
      <c r="CG175" s="269">
        <v>0</v>
      </c>
      <c r="CH175" s="269">
        <v>0</v>
      </c>
      <c r="CI175" s="269">
        <v>0</v>
      </c>
      <c r="CJ175" s="269">
        <v>0</v>
      </c>
      <c r="CK175" s="269">
        <v>0</v>
      </c>
      <c r="CL175" s="269">
        <v>0</v>
      </c>
      <c r="CM175" s="269">
        <v>0</v>
      </c>
      <c r="CN175" s="269">
        <v>0</v>
      </c>
      <c r="CO175" s="269">
        <v>0</v>
      </c>
      <c r="CP175" s="269">
        <v>0</v>
      </c>
      <c r="CQ175" s="269">
        <v>0</v>
      </c>
      <c r="CR175" s="269">
        <v>0</v>
      </c>
      <c r="CS175" s="269">
        <v>0</v>
      </c>
      <c r="CT175" s="269">
        <v>0</v>
      </c>
      <c r="CU175" s="269">
        <v>0</v>
      </c>
      <c r="CV175" s="269">
        <v>0</v>
      </c>
      <c r="CW175" s="269">
        <v>0</v>
      </c>
      <c r="CX175" s="269">
        <v>0</v>
      </c>
      <c r="CY175" s="269">
        <v>0</v>
      </c>
      <c r="CZ175" s="269">
        <v>0</v>
      </c>
      <c r="DA175" s="269">
        <v>0</v>
      </c>
      <c r="DB175" s="269">
        <v>0</v>
      </c>
      <c r="DC175" s="269">
        <v>0</v>
      </c>
      <c r="DD175" s="269">
        <v>0</v>
      </c>
      <c r="DE175" s="269">
        <v>0</v>
      </c>
      <c r="DF175" s="269">
        <v>0</v>
      </c>
      <c r="DG175" s="269">
        <v>0</v>
      </c>
      <c r="DH175" s="269">
        <v>0</v>
      </c>
      <c r="DI175" s="269">
        <v>0</v>
      </c>
      <c r="DJ175" s="269">
        <v>0</v>
      </c>
      <c r="DK175" s="269">
        <v>0</v>
      </c>
      <c r="DL175" s="269">
        <v>0</v>
      </c>
      <c r="DM175" s="269">
        <v>0</v>
      </c>
      <c r="DN175" s="269">
        <v>0</v>
      </c>
      <c r="DO175" s="269">
        <v>0</v>
      </c>
      <c r="DP175" s="269">
        <v>0</v>
      </c>
      <c r="DQ175" s="269">
        <v>0</v>
      </c>
      <c r="DR175" s="269">
        <v>0</v>
      </c>
      <c r="DS175" s="269">
        <v>0</v>
      </c>
      <c r="DT175" s="269">
        <v>0</v>
      </c>
      <c r="DU175" s="269">
        <v>0</v>
      </c>
      <c r="DV175" s="269">
        <v>0</v>
      </c>
      <c r="DW175" s="269">
        <v>25331.120933259761</v>
      </c>
    </row>
    <row r="176" spans="3:130" x14ac:dyDescent="0.35">
      <c r="C176" s="101">
        <v>27</v>
      </c>
      <c r="D176" s="6"/>
      <c r="E176" s="118" t="str">
        <f>IF(Calculations!C32=0, "Z_empty_row_"&amp;C176,Calculations!C32)</f>
        <v>Paktya</v>
      </c>
      <c r="F176" s="116">
        <f>F$148*(Calculations!$M32/Calculations!$M$5)</f>
        <v>0.66450207990172816</v>
      </c>
      <c r="G176" s="116">
        <f>G$148*(Calculations!$M32/Calculations!$M$5)</f>
        <v>0.76736093681922823</v>
      </c>
      <c r="H176" s="116">
        <f>H$148*(Calculations!$M32/Calculations!$M$5)</f>
        <v>1.0483765599262964</v>
      </c>
      <c r="I176" s="116">
        <f>I$148*(Calculations!$M32/Calculations!$M$5)</f>
        <v>1.4322510399508641</v>
      </c>
      <c r="J176" s="116">
        <f>J$148*(Calculations!$M32/Calculations!$M$5)</f>
        <v>1.816125519975432</v>
      </c>
      <c r="K176" s="116">
        <f>K$148*(Calculations!$M32/Calculations!$M$5)</f>
        <v>2.0971411430825002</v>
      </c>
      <c r="L176" s="116">
        <f>L$148*(Calculations!$M32/Calculations!$M$5)</f>
        <v>2.2000000000000002</v>
      </c>
      <c r="M176" s="116">
        <f>M$148*(Calculations!$M32/Calculations!$M$5)</f>
        <v>2.0971411430825002</v>
      </c>
      <c r="N176" s="116">
        <f>N$148*(Calculations!$M32/Calculations!$M$5)</f>
        <v>1.816125519975432</v>
      </c>
      <c r="O176" s="116">
        <f>O$148*(Calculations!$M32/Calculations!$M$5)</f>
        <v>1.4322510399508641</v>
      </c>
      <c r="P176" s="116">
        <f>P$148*(Calculations!$M32/Calculations!$M$5)</f>
        <v>1.0483765599262964</v>
      </c>
      <c r="Q176" s="116">
        <f>Q$148*(Calculations!$M32/Calculations!$M$5)</f>
        <v>0.76736093681922823</v>
      </c>
      <c r="R176" s="17"/>
      <c r="T176" s="2"/>
      <c r="U176" s="14" t="s">
        <v>52</v>
      </c>
      <c r="V176" s="25">
        <f t="shared" si="17"/>
        <v>81874.442188746878</v>
      </c>
      <c r="W176" s="25">
        <f>V176*Burden!$F$22</f>
        <v>61405.831641560158</v>
      </c>
      <c r="X176" s="87">
        <f t="shared" si="18"/>
        <v>34607.64309057335</v>
      </c>
      <c r="Y176" s="25">
        <f>X176*Burden!$F$22</f>
        <v>25955.732317930015</v>
      </c>
      <c r="AA176" s="1" t="s">
        <v>467</v>
      </c>
      <c r="AB176" s="269">
        <v>1257.297233290536</v>
      </c>
      <c r="AC176" s="269">
        <v>722.19239414764638</v>
      </c>
      <c r="AD176" s="269">
        <v>1127.4872311273443</v>
      </c>
      <c r="AE176" s="269">
        <v>774.09025835829789</v>
      </c>
      <c r="AF176" s="269">
        <v>252.84169705916142</v>
      </c>
      <c r="AG176" s="269">
        <v>231.27464624854551</v>
      </c>
      <c r="AH176" s="269">
        <v>333.01681424573582</v>
      </c>
      <c r="AI176" s="269">
        <v>648.30060951716041</v>
      </c>
      <c r="AJ176" s="269">
        <v>4295.0417547397556</v>
      </c>
      <c r="AK176" s="269">
        <v>2747.1221684059124</v>
      </c>
      <c r="AL176" s="269">
        <v>1346.791376372166</v>
      </c>
      <c r="AM176" s="269">
        <v>3130.4108053065615</v>
      </c>
      <c r="AN176" s="269">
        <v>486.98765445036793</v>
      </c>
      <c r="AO176" s="269">
        <v>3903.286814159695</v>
      </c>
      <c r="AP176" s="269">
        <v>3588.9704005262092</v>
      </c>
      <c r="AQ176" s="269">
        <v>425.06642496407898</v>
      </c>
      <c r="AR176" s="269">
        <v>836.62648157280853</v>
      </c>
      <c r="AS176" s="269">
        <v>853.09043702236193</v>
      </c>
      <c r="AT176" s="269">
        <v>1239.2648180890408</v>
      </c>
      <c r="AU176" s="269">
        <v>1189.3997437989176</v>
      </c>
      <c r="AV176" s="269">
        <v>196.28173838542003</v>
      </c>
      <c r="AW176" s="269">
        <v>590.31812589991989</v>
      </c>
      <c r="AX176" s="269">
        <v>283.11699448309713</v>
      </c>
      <c r="AY176" s="269">
        <v>610.35500127942373</v>
      </c>
      <c r="AZ176" s="269">
        <v>654.04965722221493</v>
      </c>
      <c r="BA176" s="269">
        <v>589.49764967915212</v>
      </c>
      <c r="BB176" s="269">
        <v>394.7707680718803</v>
      </c>
      <c r="BC176" s="269">
        <v>695.94197348249918</v>
      </c>
      <c r="BD176" s="269">
        <v>781.86662602797935</v>
      </c>
      <c r="BE176" s="269">
        <v>422.88479263945885</v>
      </c>
      <c r="BF176" s="269">
        <v>0</v>
      </c>
      <c r="BG176" s="269">
        <v>0</v>
      </c>
      <c r="BH176" s="269">
        <v>0</v>
      </c>
      <c r="BI176" s="269">
        <v>0</v>
      </c>
      <c r="BJ176" s="269">
        <v>0</v>
      </c>
      <c r="BK176" s="269">
        <v>0</v>
      </c>
      <c r="BL176" s="269">
        <v>0</v>
      </c>
      <c r="BM176" s="269">
        <v>0</v>
      </c>
      <c r="BN176" s="269">
        <v>0</v>
      </c>
      <c r="BO176" s="269">
        <v>0</v>
      </c>
      <c r="BP176" s="269">
        <v>0</v>
      </c>
      <c r="BQ176" s="269">
        <v>0</v>
      </c>
      <c r="BR176" s="269">
        <v>0</v>
      </c>
      <c r="BS176" s="269">
        <v>0</v>
      </c>
      <c r="BT176" s="269">
        <v>0</v>
      </c>
      <c r="BU176" s="269">
        <v>0</v>
      </c>
      <c r="BV176" s="269">
        <v>0</v>
      </c>
      <c r="BW176" s="269">
        <v>0</v>
      </c>
      <c r="BX176" s="269">
        <v>0</v>
      </c>
      <c r="BY176" s="269">
        <v>0</v>
      </c>
      <c r="BZ176" s="269">
        <v>0</v>
      </c>
      <c r="CA176" s="269">
        <v>0</v>
      </c>
      <c r="CB176" s="269">
        <v>0</v>
      </c>
      <c r="CC176" s="269">
        <v>0</v>
      </c>
      <c r="CD176" s="269">
        <v>0</v>
      </c>
      <c r="CE176" s="269">
        <v>0</v>
      </c>
      <c r="CF176" s="269">
        <v>0</v>
      </c>
      <c r="CG176" s="269">
        <v>0</v>
      </c>
      <c r="CH176" s="269">
        <v>0</v>
      </c>
      <c r="CI176" s="269">
        <v>0</v>
      </c>
      <c r="CJ176" s="269">
        <v>0</v>
      </c>
      <c r="CK176" s="269">
        <v>0</v>
      </c>
      <c r="CL176" s="269">
        <v>0</v>
      </c>
      <c r="CM176" s="269">
        <v>0</v>
      </c>
      <c r="CN176" s="269">
        <v>0</v>
      </c>
      <c r="CO176" s="269">
        <v>0</v>
      </c>
      <c r="CP176" s="269">
        <v>0</v>
      </c>
      <c r="CQ176" s="269">
        <v>0</v>
      </c>
      <c r="CR176" s="269">
        <v>0</v>
      </c>
      <c r="CS176" s="269">
        <v>0</v>
      </c>
      <c r="CT176" s="269">
        <v>0</v>
      </c>
      <c r="CU176" s="269">
        <v>0</v>
      </c>
      <c r="CV176" s="269">
        <v>0</v>
      </c>
      <c r="CW176" s="269">
        <v>0</v>
      </c>
      <c r="CX176" s="269">
        <v>0</v>
      </c>
      <c r="CY176" s="269">
        <v>0</v>
      </c>
      <c r="CZ176" s="269">
        <v>0</v>
      </c>
      <c r="DA176" s="269">
        <v>0</v>
      </c>
      <c r="DB176" s="269">
        <v>0</v>
      </c>
      <c r="DC176" s="269">
        <v>0</v>
      </c>
      <c r="DD176" s="269">
        <v>0</v>
      </c>
      <c r="DE176" s="269">
        <v>0</v>
      </c>
      <c r="DF176" s="269">
        <v>0</v>
      </c>
      <c r="DG176" s="269">
        <v>0</v>
      </c>
      <c r="DH176" s="269">
        <v>0</v>
      </c>
      <c r="DI176" s="269">
        <v>0</v>
      </c>
      <c r="DJ176" s="269">
        <v>0</v>
      </c>
      <c r="DK176" s="269">
        <v>0</v>
      </c>
      <c r="DL176" s="269">
        <v>0</v>
      </c>
      <c r="DM176" s="269">
        <v>0</v>
      </c>
      <c r="DN176" s="269">
        <v>0</v>
      </c>
      <c r="DO176" s="269">
        <v>0</v>
      </c>
      <c r="DP176" s="269">
        <v>0</v>
      </c>
      <c r="DQ176" s="269">
        <v>0</v>
      </c>
      <c r="DR176" s="269">
        <v>0</v>
      </c>
      <c r="DS176" s="269">
        <v>0</v>
      </c>
      <c r="DT176" s="269">
        <v>0</v>
      </c>
      <c r="DU176" s="269">
        <v>0</v>
      </c>
      <c r="DV176" s="269">
        <v>0</v>
      </c>
      <c r="DW176" s="269">
        <v>34607.64309057335</v>
      </c>
      <c r="DX176" s="137"/>
      <c r="DY176" s="137"/>
      <c r="DZ176" s="137"/>
    </row>
    <row r="177" spans="3:130" x14ac:dyDescent="0.35">
      <c r="C177" s="101">
        <v>28</v>
      </c>
      <c r="D177" s="6"/>
      <c r="E177" s="118" t="str">
        <f>IF(Calculations!C33=0, "Z_empty_row_"&amp;C177,Calculations!C33)</f>
        <v>Panjsher</v>
      </c>
      <c r="F177" s="117">
        <f>F$148*(Calculations!$M33/Calculations!$M$5)</f>
        <v>1.6008459197632543</v>
      </c>
      <c r="G177" s="117">
        <f>G$148*(Calculations!$M33/Calculations!$M$5)</f>
        <v>1.8486422568826861</v>
      </c>
      <c r="H177" s="117">
        <f>H$148*(Calculations!$M33/Calculations!$M$5)</f>
        <v>2.5256344398224408</v>
      </c>
      <c r="I177" s="117">
        <f>I$148*(Calculations!$M33/Calculations!$M$5)</f>
        <v>3.4504229598816272</v>
      </c>
      <c r="J177" s="117">
        <f>J$148*(Calculations!$M33/Calculations!$M$5)</f>
        <v>4.3752114799408135</v>
      </c>
      <c r="K177" s="117">
        <f>K$148*(Calculations!$M33/Calculations!$M$5)</f>
        <v>5.0522036628805678</v>
      </c>
      <c r="L177" s="117">
        <f>L$148*(Calculations!$M33/Calculations!$M$5)</f>
        <v>5.3</v>
      </c>
      <c r="M177" s="117">
        <f>M$148*(Calculations!$M33/Calculations!$M$5)</f>
        <v>5.0522036628805678</v>
      </c>
      <c r="N177" s="117">
        <f>N$148*(Calculations!$M33/Calculations!$M$5)</f>
        <v>4.3752114799408135</v>
      </c>
      <c r="O177" s="117">
        <f>O$148*(Calculations!$M33/Calculations!$M$5)</f>
        <v>3.4504229598816272</v>
      </c>
      <c r="P177" s="117">
        <f>P$148*(Calculations!$M33/Calculations!$M$5)</f>
        <v>2.5256344398224408</v>
      </c>
      <c r="Q177" s="117">
        <f>Q$148*(Calculations!$M33/Calculations!$M$5)</f>
        <v>1.8486422568826861</v>
      </c>
      <c r="R177" s="17"/>
      <c r="T177" s="2"/>
      <c r="U177" s="14" t="s">
        <v>53</v>
      </c>
      <c r="V177" s="25">
        <f t="shared" si="17"/>
        <v>129154.05020497981</v>
      </c>
      <c r="W177" s="25">
        <f>V177*Burden!$F$22</f>
        <v>96865.537653734849</v>
      </c>
      <c r="X177" s="87">
        <f t="shared" si="18"/>
        <v>47279.608016232924</v>
      </c>
      <c r="Y177" s="25">
        <f>X177*Burden!$F$22</f>
        <v>35459.706012174691</v>
      </c>
      <c r="AA177" s="1" t="s">
        <v>468</v>
      </c>
      <c r="AB177" s="269">
        <v>1717.6702901811475</v>
      </c>
      <c r="AC177" s="269">
        <v>986.63099414898136</v>
      </c>
      <c r="AD177" s="269">
        <v>1540.3289438548561</v>
      </c>
      <c r="AE177" s="269">
        <v>1057.5318258045079</v>
      </c>
      <c r="AF177" s="269">
        <v>345.42243445559694</v>
      </c>
      <c r="AG177" s="269">
        <v>315.95837341788223</v>
      </c>
      <c r="AH177" s="269">
        <v>454.95454282010149</v>
      </c>
      <c r="AI177" s="269">
        <v>885.68292889628344</v>
      </c>
      <c r="AJ177" s="269">
        <v>5867.7180080131438</v>
      </c>
      <c r="AK177" s="269">
        <v>3753.0108292845193</v>
      </c>
      <c r="AL177" s="269">
        <v>1839.9336871300331</v>
      </c>
      <c r="AM177" s="269">
        <v>4276.6447694032277</v>
      </c>
      <c r="AN177" s="269">
        <v>665.30348082067655</v>
      </c>
      <c r="AO177" s="269">
        <v>5332.5177350395406</v>
      </c>
      <c r="AP177" s="269">
        <v>4903.1109479096995</v>
      </c>
      <c r="AQ177" s="269">
        <v>580.70911967528014</v>
      </c>
      <c r="AR177" s="269">
        <v>1142.9663673206585</v>
      </c>
      <c r="AS177" s="269">
        <v>1165.4587791273334</v>
      </c>
      <c r="AT177" s="269">
        <v>1693.0351100250946</v>
      </c>
      <c r="AU177" s="269">
        <v>1624.9113964290209</v>
      </c>
      <c r="AV177" s="269">
        <v>268.15243174231699</v>
      </c>
      <c r="AW177" s="269">
        <v>806.46952825943117</v>
      </c>
      <c r="AX177" s="269">
        <v>386.78336131884356</v>
      </c>
      <c r="AY177" s="269">
        <v>833.84312348906667</v>
      </c>
      <c r="AZ177" s="269">
        <v>893.53705294773147</v>
      </c>
      <c r="BA177" s="269">
        <v>805.34862574656665</v>
      </c>
      <c r="BB177" s="269">
        <v>539.32037850302743</v>
      </c>
      <c r="BC177" s="269">
        <v>950.76869644609508</v>
      </c>
      <c r="BD177" s="269">
        <v>1068.1555950756604</v>
      </c>
      <c r="BE177" s="269">
        <v>577.7286589466014</v>
      </c>
      <c r="BF177" s="269">
        <v>0</v>
      </c>
      <c r="BG177" s="269">
        <v>0</v>
      </c>
      <c r="BH177" s="269">
        <v>0</v>
      </c>
      <c r="BI177" s="269">
        <v>0</v>
      </c>
      <c r="BJ177" s="269">
        <v>0</v>
      </c>
      <c r="BK177" s="269">
        <v>0</v>
      </c>
      <c r="BL177" s="269">
        <v>0</v>
      </c>
      <c r="BM177" s="269">
        <v>0</v>
      </c>
      <c r="BN177" s="269">
        <v>0</v>
      </c>
      <c r="BO177" s="269">
        <v>0</v>
      </c>
      <c r="BP177" s="269">
        <v>0</v>
      </c>
      <c r="BQ177" s="269">
        <v>0</v>
      </c>
      <c r="BR177" s="269">
        <v>0</v>
      </c>
      <c r="BS177" s="269">
        <v>0</v>
      </c>
      <c r="BT177" s="269">
        <v>0</v>
      </c>
      <c r="BU177" s="269">
        <v>0</v>
      </c>
      <c r="BV177" s="269">
        <v>0</v>
      </c>
      <c r="BW177" s="269">
        <v>0</v>
      </c>
      <c r="BX177" s="269">
        <v>0</v>
      </c>
      <c r="BY177" s="269">
        <v>0</v>
      </c>
      <c r="BZ177" s="269">
        <v>0</v>
      </c>
      <c r="CA177" s="269">
        <v>0</v>
      </c>
      <c r="CB177" s="269">
        <v>0</v>
      </c>
      <c r="CC177" s="269">
        <v>0</v>
      </c>
      <c r="CD177" s="269">
        <v>0</v>
      </c>
      <c r="CE177" s="269">
        <v>0</v>
      </c>
      <c r="CF177" s="269">
        <v>0</v>
      </c>
      <c r="CG177" s="269">
        <v>0</v>
      </c>
      <c r="CH177" s="269">
        <v>0</v>
      </c>
      <c r="CI177" s="269">
        <v>0</v>
      </c>
      <c r="CJ177" s="269">
        <v>0</v>
      </c>
      <c r="CK177" s="269">
        <v>0</v>
      </c>
      <c r="CL177" s="269">
        <v>0</v>
      </c>
      <c r="CM177" s="269">
        <v>0</v>
      </c>
      <c r="CN177" s="269">
        <v>0</v>
      </c>
      <c r="CO177" s="269">
        <v>0</v>
      </c>
      <c r="CP177" s="269">
        <v>0</v>
      </c>
      <c r="CQ177" s="269">
        <v>0</v>
      </c>
      <c r="CR177" s="269">
        <v>0</v>
      </c>
      <c r="CS177" s="269">
        <v>0</v>
      </c>
      <c r="CT177" s="269">
        <v>0</v>
      </c>
      <c r="CU177" s="269">
        <v>0</v>
      </c>
      <c r="CV177" s="269">
        <v>0</v>
      </c>
      <c r="CW177" s="269">
        <v>0</v>
      </c>
      <c r="CX177" s="269">
        <v>0</v>
      </c>
      <c r="CY177" s="269">
        <v>0</v>
      </c>
      <c r="CZ177" s="269">
        <v>0</v>
      </c>
      <c r="DA177" s="269">
        <v>0</v>
      </c>
      <c r="DB177" s="269">
        <v>0</v>
      </c>
      <c r="DC177" s="269">
        <v>0</v>
      </c>
      <c r="DD177" s="269">
        <v>0</v>
      </c>
      <c r="DE177" s="269">
        <v>0</v>
      </c>
      <c r="DF177" s="269">
        <v>0</v>
      </c>
      <c r="DG177" s="269">
        <v>0</v>
      </c>
      <c r="DH177" s="269">
        <v>0</v>
      </c>
      <c r="DI177" s="269">
        <v>0</v>
      </c>
      <c r="DJ177" s="269">
        <v>0</v>
      </c>
      <c r="DK177" s="269">
        <v>0</v>
      </c>
      <c r="DL177" s="269">
        <v>0</v>
      </c>
      <c r="DM177" s="269">
        <v>0</v>
      </c>
      <c r="DN177" s="269">
        <v>0</v>
      </c>
      <c r="DO177" s="269">
        <v>0</v>
      </c>
      <c r="DP177" s="269">
        <v>0</v>
      </c>
      <c r="DQ177" s="269">
        <v>0</v>
      </c>
      <c r="DR177" s="269">
        <v>0</v>
      </c>
      <c r="DS177" s="269">
        <v>0</v>
      </c>
      <c r="DT177" s="269">
        <v>0</v>
      </c>
      <c r="DU177" s="269">
        <v>0</v>
      </c>
      <c r="DV177" s="269">
        <v>0</v>
      </c>
      <c r="DW177" s="269">
        <v>47279.608016232924</v>
      </c>
      <c r="DX177" s="137"/>
      <c r="DY177" s="137"/>
      <c r="DZ177" s="137"/>
    </row>
    <row r="178" spans="3:130" x14ac:dyDescent="0.35">
      <c r="C178" s="101">
        <v>29</v>
      </c>
      <c r="D178" s="6"/>
      <c r="E178" s="118" t="str">
        <f>IF(Calculations!C34=0, "Z_empty_row_"&amp;C178,Calculations!C34)</f>
        <v>Parwan</v>
      </c>
      <c r="F178" s="116">
        <f>F$148*(Calculations!$M34/Calculations!$M$5)</f>
        <v>0.65146334546021534</v>
      </c>
      <c r="G178" s="116">
        <f>G$148*(Calculations!$M34/Calculations!$M$5)</f>
        <v>0.75230392529346135</v>
      </c>
      <c r="H178" s="116">
        <f>H$148*(Calculations!$M34/Calculations!$M$5)</f>
        <v>1.0278055128625951</v>
      </c>
      <c r="I178" s="116">
        <f>I$148*(Calculations!$M34/Calculations!$M$5)</f>
        <v>1.4041476802649748</v>
      </c>
      <c r="J178" s="116">
        <f>J$148*(Calculations!$M34/Calculations!$M$5)</f>
        <v>1.7804898476673545</v>
      </c>
      <c r="K178" s="116">
        <f>K$148*(Calculations!$M34/Calculations!$M$5)</f>
        <v>2.0559914352364883</v>
      </c>
      <c r="L178" s="116">
        <f>L$148*(Calculations!$M34/Calculations!$M$5)</f>
        <v>2.156832015069734</v>
      </c>
      <c r="M178" s="116">
        <f>M$148*(Calculations!$M34/Calculations!$M$5)</f>
        <v>2.0559914352364883</v>
      </c>
      <c r="N178" s="116">
        <f>N$148*(Calculations!$M34/Calculations!$M$5)</f>
        <v>1.7804898476673545</v>
      </c>
      <c r="O178" s="116">
        <f>O$148*(Calculations!$M34/Calculations!$M$5)</f>
        <v>1.4041476802649748</v>
      </c>
      <c r="P178" s="116">
        <f>P$148*(Calculations!$M34/Calculations!$M$5)</f>
        <v>1.0278055128625951</v>
      </c>
      <c r="Q178" s="116">
        <f>Q$148*(Calculations!$M34/Calculations!$M$5)</f>
        <v>0.75230392529346135</v>
      </c>
      <c r="R178" s="17"/>
      <c r="T178" s="2"/>
      <c r="U178" s="14" t="s">
        <v>54</v>
      </c>
      <c r="V178" s="25">
        <f t="shared" si="17"/>
        <v>189105.62314687233</v>
      </c>
      <c r="W178" s="25">
        <f>V178*Burden!$F$22</f>
        <v>141829.21736015426</v>
      </c>
      <c r="X178" s="87">
        <f t="shared" si="18"/>
        <v>59951.572941892504</v>
      </c>
      <c r="Y178" s="25">
        <f>X178*Burden!$F$22</f>
        <v>44963.679706419382</v>
      </c>
      <c r="AA178" s="1" t="s">
        <v>469</v>
      </c>
      <c r="AB178" s="269">
        <v>2178.0433470717589</v>
      </c>
      <c r="AC178" s="269">
        <v>1251.0695941503166</v>
      </c>
      <c r="AD178" s="269">
        <v>1953.1706565823681</v>
      </c>
      <c r="AE178" s="269">
        <v>1340.9733932507181</v>
      </c>
      <c r="AF178" s="269">
        <v>438.00317185203249</v>
      </c>
      <c r="AG178" s="269">
        <v>400.64210058721898</v>
      </c>
      <c r="AH178" s="269">
        <v>576.89227139446723</v>
      </c>
      <c r="AI178" s="269">
        <v>1123.0652482754065</v>
      </c>
      <c r="AJ178" s="269">
        <v>7440.3942612865321</v>
      </c>
      <c r="AK178" s="269">
        <v>4758.8994901631268</v>
      </c>
      <c r="AL178" s="269">
        <v>2333.0759978879005</v>
      </c>
      <c r="AM178" s="269">
        <v>5422.8787334998942</v>
      </c>
      <c r="AN178" s="269">
        <v>843.6193071909853</v>
      </c>
      <c r="AO178" s="269">
        <v>6761.7486559193867</v>
      </c>
      <c r="AP178" s="269">
        <v>6217.2514952931906</v>
      </c>
      <c r="AQ178" s="269">
        <v>736.35181438648135</v>
      </c>
      <c r="AR178" s="269">
        <v>1449.3062530685086</v>
      </c>
      <c r="AS178" s="269">
        <v>1477.827121232305</v>
      </c>
      <c r="AT178" s="269">
        <v>2146.8054019611486</v>
      </c>
      <c r="AU178" s="269">
        <v>2060.4230490591244</v>
      </c>
      <c r="AV178" s="269">
        <v>340.02312509921398</v>
      </c>
      <c r="AW178" s="269">
        <v>1022.6209306189425</v>
      </c>
      <c r="AX178" s="269">
        <v>490.44972815459005</v>
      </c>
      <c r="AY178" s="269">
        <v>1057.3312456987098</v>
      </c>
      <c r="AZ178" s="269">
        <v>1133.0244486732481</v>
      </c>
      <c r="BA178" s="269">
        <v>1021.1996018139813</v>
      </c>
      <c r="BB178" s="269">
        <v>683.86998893417467</v>
      </c>
      <c r="BC178" s="269">
        <v>1205.595419409691</v>
      </c>
      <c r="BD178" s="269">
        <v>1354.4445641233415</v>
      </c>
      <c r="BE178" s="269">
        <v>732.57252525374406</v>
      </c>
      <c r="BF178" s="269">
        <v>0</v>
      </c>
      <c r="BG178" s="269">
        <v>0</v>
      </c>
      <c r="BH178" s="269">
        <v>0</v>
      </c>
      <c r="BI178" s="269">
        <v>0</v>
      </c>
      <c r="BJ178" s="269">
        <v>0</v>
      </c>
      <c r="BK178" s="269">
        <v>0</v>
      </c>
      <c r="BL178" s="269">
        <v>0</v>
      </c>
      <c r="BM178" s="269">
        <v>0</v>
      </c>
      <c r="BN178" s="269">
        <v>0</v>
      </c>
      <c r="BO178" s="269">
        <v>0</v>
      </c>
      <c r="BP178" s="269">
        <v>0</v>
      </c>
      <c r="BQ178" s="269">
        <v>0</v>
      </c>
      <c r="BR178" s="269">
        <v>0</v>
      </c>
      <c r="BS178" s="269">
        <v>0</v>
      </c>
      <c r="BT178" s="269">
        <v>0</v>
      </c>
      <c r="BU178" s="269">
        <v>0</v>
      </c>
      <c r="BV178" s="269">
        <v>0</v>
      </c>
      <c r="BW178" s="269">
        <v>0</v>
      </c>
      <c r="BX178" s="269">
        <v>0</v>
      </c>
      <c r="BY178" s="269">
        <v>0</v>
      </c>
      <c r="BZ178" s="269">
        <v>0</v>
      </c>
      <c r="CA178" s="269">
        <v>0</v>
      </c>
      <c r="CB178" s="269">
        <v>0</v>
      </c>
      <c r="CC178" s="269">
        <v>0</v>
      </c>
      <c r="CD178" s="269">
        <v>0</v>
      </c>
      <c r="CE178" s="269">
        <v>0</v>
      </c>
      <c r="CF178" s="269">
        <v>0</v>
      </c>
      <c r="CG178" s="269">
        <v>0</v>
      </c>
      <c r="CH178" s="269">
        <v>0</v>
      </c>
      <c r="CI178" s="269">
        <v>0</v>
      </c>
      <c r="CJ178" s="269">
        <v>0</v>
      </c>
      <c r="CK178" s="269">
        <v>0</v>
      </c>
      <c r="CL178" s="269">
        <v>0</v>
      </c>
      <c r="CM178" s="269">
        <v>0</v>
      </c>
      <c r="CN178" s="269">
        <v>0</v>
      </c>
      <c r="CO178" s="269">
        <v>0</v>
      </c>
      <c r="CP178" s="269">
        <v>0</v>
      </c>
      <c r="CQ178" s="269">
        <v>0</v>
      </c>
      <c r="CR178" s="269">
        <v>0</v>
      </c>
      <c r="CS178" s="269">
        <v>0</v>
      </c>
      <c r="CT178" s="269">
        <v>0</v>
      </c>
      <c r="CU178" s="269">
        <v>0</v>
      </c>
      <c r="CV178" s="269">
        <v>0</v>
      </c>
      <c r="CW178" s="269">
        <v>0</v>
      </c>
      <c r="CX178" s="269">
        <v>0</v>
      </c>
      <c r="CY178" s="269">
        <v>0</v>
      </c>
      <c r="CZ178" s="269">
        <v>0</v>
      </c>
      <c r="DA178" s="269">
        <v>0</v>
      </c>
      <c r="DB178" s="269">
        <v>0</v>
      </c>
      <c r="DC178" s="269">
        <v>0</v>
      </c>
      <c r="DD178" s="269">
        <v>0</v>
      </c>
      <c r="DE178" s="269">
        <v>0</v>
      </c>
      <c r="DF178" s="269">
        <v>0</v>
      </c>
      <c r="DG178" s="269">
        <v>0</v>
      </c>
      <c r="DH178" s="269">
        <v>0</v>
      </c>
      <c r="DI178" s="269">
        <v>0</v>
      </c>
      <c r="DJ178" s="269">
        <v>0</v>
      </c>
      <c r="DK178" s="269">
        <v>0</v>
      </c>
      <c r="DL178" s="269">
        <v>0</v>
      </c>
      <c r="DM178" s="269">
        <v>0</v>
      </c>
      <c r="DN178" s="269">
        <v>0</v>
      </c>
      <c r="DO178" s="269">
        <v>0</v>
      </c>
      <c r="DP178" s="269">
        <v>0</v>
      </c>
      <c r="DQ178" s="269">
        <v>0</v>
      </c>
      <c r="DR178" s="269">
        <v>0</v>
      </c>
      <c r="DS178" s="269">
        <v>0</v>
      </c>
      <c r="DT178" s="269">
        <v>0</v>
      </c>
      <c r="DU178" s="269">
        <v>0</v>
      </c>
      <c r="DV178" s="269">
        <v>0</v>
      </c>
      <c r="DW178" s="269">
        <v>59951.572941892504</v>
      </c>
      <c r="DX178" s="137"/>
      <c r="DY178" s="137"/>
      <c r="DZ178" s="137"/>
    </row>
    <row r="179" spans="3:130" x14ac:dyDescent="0.35">
      <c r="C179" s="101">
        <v>30</v>
      </c>
      <c r="D179" s="6"/>
      <c r="E179" s="118" t="str">
        <f>IF(Calculations!C35=0, "Z_empty_row_"&amp;C179,Calculations!C35)</f>
        <v>Samangan</v>
      </c>
      <c r="F179" s="117">
        <f>F$148*(Calculations!$M35/Calculations!$M$5)</f>
        <v>1.2538105181421584</v>
      </c>
      <c r="G179" s="117">
        <f>G$148*(Calculations!$M35/Calculations!$M$5)</f>
        <v>1.4478889425562902</v>
      </c>
      <c r="H179" s="117">
        <f>H$148*(Calculations!$M35/Calculations!$M$5)</f>
        <v>1.9781210587086149</v>
      </c>
      <c r="I179" s="117">
        <f>I$148*(Calculations!$M35/Calculations!$M$5)</f>
        <v>2.7024315992750707</v>
      </c>
      <c r="J179" s="117">
        <f>J$148*(Calculations!$M35/Calculations!$M$5)</f>
        <v>3.4267421398415268</v>
      </c>
      <c r="K179" s="117">
        <f>K$148*(Calculations!$M35/Calculations!$M$5)</f>
        <v>3.9569742559938512</v>
      </c>
      <c r="L179" s="117">
        <f>L$148*(Calculations!$M35/Calculations!$M$5)</f>
        <v>4.1510526804079833</v>
      </c>
      <c r="M179" s="117">
        <f>M$148*(Calculations!$M35/Calculations!$M$5)</f>
        <v>3.9569742559938512</v>
      </c>
      <c r="N179" s="117">
        <f>N$148*(Calculations!$M35/Calculations!$M$5)</f>
        <v>3.4267421398415268</v>
      </c>
      <c r="O179" s="117">
        <f>O$148*(Calculations!$M35/Calculations!$M$5)</f>
        <v>2.7024315992750707</v>
      </c>
      <c r="P179" s="117">
        <f>P$148*(Calculations!$M35/Calculations!$M$5)</f>
        <v>1.9781210587086149</v>
      </c>
      <c r="Q179" s="117">
        <f>Q$148*(Calculations!$M35/Calculations!$M$5)</f>
        <v>1.4478889425562902</v>
      </c>
      <c r="R179" s="17"/>
      <c r="T179" s="2"/>
      <c r="U179" s="14" t="s">
        <v>55</v>
      </c>
      <c r="V179" s="25">
        <f t="shared" si="17"/>
        <v>258333.71824607841</v>
      </c>
      <c r="W179" s="25">
        <f>V179*Burden!$F$22</f>
        <v>193750.28868455882</v>
      </c>
      <c r="X179" s="87">
        <f t="shared" si="18"/>
        <v>69228.095099206097</v>
      </c>
      <c r="Y179" s="25">
        <f>X179*Burden!$F$22</f>
        <v>51921.071324404576</v>
      </c>
      <c r="AA179" s="1" t="s">
        <v>470</v>
      </c>
      <c r="AB179" s="269">
        <v>2515.0598151514841</v>
      </c>
      <c r="AC179" s="269">
        <v>1444.6520848336772</v>
      </c>
      <c r="AD179" s="269">
        <v>2255.3917657826614</v>
      </c>
      <c r="AE179" s="269">
        <v>1548.4670215983047</v>
      </c>
      <c r="AF179" s="269">
        <v>505.77697542841531</v>
      </c>
      <c r="AG179" s="269">
        <v>462.63489144947442</v>
      </c>
      <c r="AH179" s="269">
        <v>666.15688407044627</v>
      </c>
      <c r="AI179" s="269">
        <v>1296.8411668794668</v>
      </c>
      <c r="AJ179" s="269">
        <v>8591.6731825397128</v>
      </c>
      <c r="AK179" s="269">
        <v>5495.2610966836883</v>
      </c>
      <c r="AL179" s="269">
        <v>2694.0812247245794</v>
      </c>
      <c r="AM179" s="269">
        <v>6261.9802325797345</v>
      </c>
      <c r="AN179" s="269">
        <v>974.15555188768144</v>
      </c>
      <c r="AO179" s="269">
        <v>7808.018305751888</v>
      </c>
      <c r="AP179" s="269">
        <v>7179.2691442642808</v>
      </c>
      <c r="AQ179" s="269">
        <v>850.29017474201237</v>
      </c>
      <c r="AR179" s="269">
        <v>1673.5626138207799</v>
      </c>
      <c r="AS179" s="269">
        <v>1706.4966183292008</v>
      </c>
      <c r="AT179" s="269">
        <v>2478.9883106237021</v>
      </c>
      <c r="AU179" s="269">
        <v>2379.239706072648</v>
      </c>
      <c r="AV179" s="269">
        <v>392.63612421166562</v>
      </c>
      <c r="AW179" s="269">
        <v>1180.8547392733681</v>
      </c>
      <c r="AX179" s="269">
        <v>566.33877571442974</v>
      </c>
      <c r="AY179" s="269">
        <v>1220.935906044331</v>
      </c>
      <c r="AZ179" s="269">
        <v>1308.3413901166798</v>
      </c>
      <c r="BA179" s="269">
        <v>1179.2134831586625</v>
      </c>
      <c r="BB179" s="269">
        <v>789.68764798406255</v>
      </c>
      <c r="BC179" s="269">
        <v>1392.141527745322</v>
      </c>
      <c r="BD179" s="269">
        <v>1564.0226351127578</v>
      </c>
      <c r="BE179" s="269">
        <v>845.92610263097504</v>
      </c>
      <c r="BF179" s="269">
        <v>0</v>
      </c>
      <c r="BG179" s="269">
        <v>0</v>
      </c>
      <c r="BH179" s="269">
        <v>0</v>
      </c>
      <c r="BI179" s="269">
        <v>0</v>
      </c>
      <c r="BJ179" s="269">
        <v>0</v>
      </c>
      <c r="BK179" s="269">
        <v>0</v>
      </c>
      <c r="BL179" s="269">
        <v>0</v>
      </c>
      <c r="BM179" s="269">
        <v>0</v>
      </c>
      <c r="BN179" s="269">
        <v>0</v>
      </c>
      <c r="BO179" s="269">
        <v>0</v>
      </c>
      <c r="BP179" s="269">
        <v>0</v>
      </c>
      <c r="BQ179" s="269">
        <v>0</v>
      </c>
      <c r="BR179" s="269">
        <v>0</v>
      </c>
      <c r="BS179" s="269">
        <v>0</v>
      </c>
      <c r="BT179" s="269">
        <v>0</v>
      </c>
      <c r="BU179" s="269">
        <v>0</v>
      </c>
      <c r="BV179" s="269">
        <v>0</v>
      </c>
      <c r="BW179" s="269">
        <v>0</v>
      </c>
      <c r="BX179" s="269">
        <v>0</v>
      </c>
      <c r="BY179" s="269">
        <v>0</v>
      </c>
      <c r="BZ179" s="269">
        <v>0</v>
      </c>
      <c r="CA179" s="269">
        <v>0</v>
      </c>
      <c r="CB179" s="269">
        <v>0</v>
      </c>
      <c r="CC179" s="269">
        <v>0</v>
      </c>
      <c r="CD179" s="269">
        <v>0</v>
      </c>
      <c r="CE179" s="269">
        <v>0</v>
      </c>
      <c r="CF179" s="269">
        <v>0</v>
      </c>
      <c r="CG179" s="269">
        <v>0</v>
      </c>
      <c r="CH179" s="269">
        <v>0</v>
      </c>
      <c r="CI179" s="269">
        <v>0</v>
      </c>
      <c r="CJ179" s="269">
        <v>0</v>
      </c>
      <c r="CK179" s="269">
        <v>0</v>
      </c>
      <c r="CL179" s="269">
        <v>0</v>
      </c>
      <c r="CM179" s="269">
        <v>0</v>
      </c>
      <c r="CN179" s="269">
        <v>0</v>
      </c>
      <c r="CO179" s="269">
        <v>0</v>
      </c>
      <c r="CP179" s="269">
        <v>0</v>
      </c>
      <c r="CQ179" s="269">
        <v>0</v>
      </c>
      <c r="CR179" s="269">
        <v>0</v>
      </c>
      <c r="CS179" s="269">
        <v>0</v>
      </c>
      <c r="CT179" s="269">
        <v>0</v>
      </c>
      <c r="CU179" s="269">
        <v>0</v>
      </c>
      <c r="CV179" s="269">
        <v>0</v>
      </c>
      <c r="CW179" s="269">
        <v>0</v>
      </c>
      <c r="CX179" s="269">
        <v>0</v>
      </c>
      <c r="CY179" s="269">
        <v>0</v>
      </c>
      <c r="CZ179" s="269">
        <v>0</v>
      </c>
      <c r="DA179" s="269">
        <v>0</v>
      </c>
      <c r="DB179" s="269">
        <v>0</v>
      </c>
      <c r="DC179" s="269">
        <v>0</v>
      </c>
      <c r="DD179" s="269">
        <v>0</v>
      </c>
      <c r="DE179" s="269">
        <v>0</v>
      </c>
      <c r="DF179" s="269">
        <v>0</v>
      </c>
      <c r="DG179" s="269">
        <v>0</v>
      </c>
      <c r="DH179" s="269">
        <v>0</v>
      </c>
      <c r="DI179" s="269">
        <v>0</v>
      </c>
      <c r="DJ179" s="269">
        <v>0</v>
      </c>
      <c r="DK179" s="269">
        <v>0</v>
      </c>
      <c r="DL179" s="269">
        <v>0</v>
      </c>
      <c r="DM179" s="269">
        <v>0</v>
      </c>
      <c r="DN179" s="269">
        <v>0</v>
      </c>
      <c r="DO179" s="269">
        <v>0</v>
      </c>
      <c r="DP179" s="269">
        <v>0</v>
      </c>
      <c r="DQ179" s="269">
        <v>0</v>
      </c>
      <c r="DR179" s="269">
        <v>0</v>
      </c>
      <c r="DS179" s="269">
        <v>0</v>
      </c>
      <c r="DT179" s="269">
        <v>0</v>
      </c>
      <c r="DU179" s="269">
        <v>0</v>
      </c>
      <c r="DV179" s="269">
        <v>0</v>
      </c>
      <c r="DW179" s="269">
        <v>69228.095099206097</v>
      </c>
      <c r="DX179" s="137"/>
      <c r="DY179" s="137"/>
      <c r="DZ179" s="137"/>
    </row>
    <row r="180" spans="3:130" x14ac:dyDescent="0.35">
      <c r="C180" s="101">
        <v>31</v>
      </c>
      <c r="D180" s="6"/>
      <c r="E180" s="118" t="str">
        <f>IF(Calculations!C36=0, "Z_empty_row_"&amp;C180,Calculations!C36)</f>
        <v>Sar-e-Pul</v>
      </c>
      <c r="F180" s="116">
        <f>F$148*(Calculations!$M36/Calculations!$M$5)</f>
        <v>0.47012019924467002</v>
      </c>
      <c r="G180" s="116">
        <f>G$148*(Calculations!$M36/Calculations!$M$5)</f>
        <v>0.54289051520107068</v>
      </c>
      <c r="H180" s="116">
        <f>H$148*(Calculations!$M36/Calculations!$M$5)</f>
        <v>0.74170271567679769</v>
      </c>
      <c r="I180" s="116">
        <f>I$148*(Calculations!$M36/Calculations!$M$5)</f>
        <v>1.013285232108925</v>
      </c>
      <c r="J180" s="116">
        <f>J$148*(Calculations!$M36/Calculations!$M$5)</f>
        <v>1.2848677485410525</v>
      </c>
      <c r="K180" s="116">
        <f>K$148*(Calculations!$M36/Calculations!$M$5)</f>
        <v>1.4836799490167794</v>
      </c>
      <c r="L180" s="116">
        <f>L$148*(Calculations!$M36/Calculations!$M$5)</f>
        <v>1.55645026497318</v>
      </c>
      <c r="M180" s="116">
        <f>M$148*(Calculations!$M36/Calculations!$M$5)</f>
        <v>1.4836799490167794</v>
      </c>
      <c r="N180" s="116">
        <f>N$148*(Calculations!$M36/Calculations!$M$5)</f>
        <v>1.2848677485410525</v>
      </c>
      <c r="O180" s="116">
        <f>O$148*(Calculations!$M36/Calculations!$M$5)</f>
        <v>1.013285232108925</v>
      </c>
      <c r="P180" s="116">
        <f>P$148*(Calculations!$M36/Calculations!$M$5)</f>
        <v>0.74170271567679769</v>
      </c>
      <c r="Q180" s="116">
        <f>Q$148*(Calculations!$M36/Calculations!$M$5)</f>
        <v>0.54289051520107068</v>
      </c>
      <c r="R180" s="17"/>
      <c r="T180" s="2"/>
      <c r="U180" s="14" t="s">
        <v>56</v>
      </c>
      <c r="V180" s="25">
        <f t="shared" si="17"/>
        <v>330957.25611363049</v>
      </c>
      <c r="W180" s="25">
        <f>V180*Burden!$F$22</f>
        <v>248217.94208522286</v>
      </c>
      <c r="X180" s="87">
        <f t="shared" si="18"/>
        <v>72623.537867552077</v>
      </c>
      <c r="Y180" s="25">
        <f>X180*Burden!$F$22</f>
        <v>54467.653400664058</v>
      </c>
      <c r="AA180" s="1" t="s">
        <v>471</v>
      </c>
      <c r="AB180" s="269">
        <v>2638.4164039623706</v>
      </c>
      <c r="AC180" s="269">
        <v>1515.5081941516517</v>
      </c>
      <c r="AD180" s="269">
        <v>2366.0123693098799</v>
      </c>
      <c r="AE180" s="269">
        <v>1624.4149606969281</v>
      </c>
      <c r="AF180" s="269">
        <v>530.5839092484681</v>
      </c>
      <c r="AG180" s="269">
        <v>485.32582775655573</v>
      </c>
      <c r="AH180" s="269">
        <v>698.82999996883291</v>
      </c>
      <c r="AI180" s="269">
        <v>1360.4475676545296</v>
      </c>
      <c r="AJ180" s="269">
        <v>9013.0705145599204</v>
      </c>
      <c r="AK180" s="269">
        <v>5764.7881510417337</v>
      </c>
      <c r="AL180" s="269">
        <v>2826.2183086457676</v>
      </c>
      <c r="AM180" s="269">
        <v>6569.1126975965608</v>
      </c>
      <c r="AN180" s="269">
        <v>1021.9351335612939</v>
      </c>
      <c r="AO180" s="269">
        <v>8190.9795767992327</v>
      </c>
      <c r="AP180" s="269">
        <v>7531.3920426766808</v>
      </c>
      <c r="AQ180" s="269">
        <v>891.99450909768257</v>
      </c>
      <c r="AR180" s="269">
        <v>1755.6461388163586</v>
      </c>
      <c r="AS180" s="269">
        <v>1790.1954633372766</v>
      </c>
      <c r="AT180" s="269">
        <v>2600.5756938972022</v>
      </c>
      <c r="AU180" s="269">
        <v>2495.9347016892275</v>
      </c>
      <c r="AV180" s="269">
        <v>411.89381845611098</v>
      </c>
      <c r="AW180" s="269">
        <v>1238.7723329784537</v>
      </c>
      <c r="AX180" s="269">
        <v>594.11609499033648</v>
      </c>
      <c r="AY180" s="269">
        <v>1280.8193679083529</v>
      </c>
      <c r="AZ180" s="269">
        <v>1372.5118443987647</v>
      </c>
      <c r="BA180" s="269">
        <v>1237.0505778813958</v>
      </c>
      <c r="BB180" s="269">
        <v>828.4195993653218</v>
      </c>
      <c r="BC180" s="269">
        <v>1460.422142373287</v>
      </c>
      <c r="BD180" s="269">
        <v>1640.7335331710226</v>
      </c>
      <c r="BE180" s="269">
        <v>887.41639156088661</v>
      </c>
      <c r="BF180" s="269">
        <v>0</v>
      </c>
      <c r="BG180" s="269">
        <v>0</v>
      </c>
      <c r="BH180" s="269">
        <v>0</v>
      </c>
      <c r="BI180" s="269">
        <v>0</v>
      </c>
      <c r="BJ180" s="269">
        <v>0</v>
      </c>
      <c r="BK180" s="269">
        <v>0</v>
      </c>
      <c r="BL180" s="269">
        <v>0</v>
      </c>
      <c r="BM180" s="269">
        <v>0</v>
      </c>
      <c r="BN180" s="269">
        <v>0</v>
      </c>
      <c r="BO180" s="269">
        <v>0</v>
      </c>
      <c r="BP180" s="269">
        <v>0</v>
      </c>
      <c r="BQ180" s="269">
        <v>0</v>
      </c>
      <c r="BR180" s="269">
        <v>0</v>
      </c>
      <c r="BS180" s="269">
        <v>0</v>
      </c>
      <c r="BT180" s="269">
        <v>0</v>
      </c>
      <c r="BU180" s="269">
        <v>0</v>
      </c>
      <c r="BV180" s="269">
        <v>0</v>
      </c>
      <c r="BW180" s="269">
        <v>0</v>
      </c>
      <c r="BX180" s="269">
        <v>0</v>
      </c>
      <c r="BY180" s="269">
        <v>0</v>
      </c>
      <c r="BZ180" s="269">
        <v>0</v>
      </c>
      <c r="CA180" s="269">
        <v>0</v>
      </c>
      <c r="CB180" s="269">
        <v>0</v>
      </c>
      <c r="CC180" s="269">
        <v>0</v>
      </c>
      <c r="CD180" s="269">
        <v>0</v>
      </c>
      <c r="CE180" s="269">
        <v>0</v>
      </c>
      <c r="CF180" s="269">
        <v>0</v>
      </c>
      <c r="CG180" s="269">
        <v>0</v>
      </c>
      <c r="CH180" s="269">
        <v>0</v>
      </c>
      <c r="CI180" s="269">
        <v>0</v>
      </c>
      <c r="CJ180" s="269">
        <v>0</v>
      </c>
      <c r="CK180" s="269">
        <v>0</v>
      </c>
      <c r="CL180" s="269">
        <v>0</v>
      </c>
      <c r="CM180" s="269">
        <v>0</v>
      </c>
      <c r="CN180" s="269">
        <v>0</v>
      </c>
      <c r="CO180" s="269">
        <v>0</v>
      </c>
      <c r="CP180" s="269">
        <v>0</v>
      </c>
      <c r="CQ180" s="269">
        <v>0</v>
      </c>
      <c r="CR180" s="269">
        <v>0</v>
      </c>
      <c r="CS180" s="269">
        <v>0</v>
      </c>
      <c r="CT180" s="269">
        <v>0</v>
      </c>
      <c r="CU180" s="269">
        <v>0</v>
      </c>
      <c r="CV180" s="269">
        <v>0</v>
      </c>
      <c r="CW180" s="269">
        <v>0</v>
      </c>
      <c r="CX180" s="269">
        <v>0</v>
      </c>
      <c r="CY180" s="269">
        <v>0</v>
      </c>
      <c r="CZ180" s="269">
        <v>0</v>
      </c>
      <c r="DA180" s="269">
        <v>0</v>
      </c>
      <c r="DB180" s="269">
        <v>0</v>
      </c>
      <c r="DC180" s="269">
        <v>0</v>
      </c>
      <c r="DD180" s="269">
        <v>0</v>
      </c>
      <c r="DE180" s="269">
        <v>0</v>
      </c>
      <c r="DF180" s="269">
        <v>0</v>
      </c>
      <c r="DG180" s="269">
        <v>0</v>
      </c>
      <c r="DH180" s="269">
        <v>0</v>
      </c>
      <c r="DI180" s="269">
        <v>0</v>
      </c>
      <c r="DJ180" s="269">
        <v>0</v>
      </c>
      <c r="DK180" s="269">
        <v>0</v>
      </c>
      <c r="DL180" s="269">
        <v>0</v>
      </c>
      <c r="DM180" s="269">
        <v>0</v>
      </c>
      <c r="DN180" s="269">
        <v>0</v>
      </c>
      <c r="DO180" s="269">
        <v>0</v>
      </c>
      <c r="DP180" s="269">
        <v>0</v>
      </c>
      <c r="DQ180" s="269">
        <v>0</v>
      </c>
      <c r="DR180" s="269">
        <v>0</v>
      </c>
      <c r="DS180" s="269">
        <v>0</v>
      </c>
      <c r="DT180" s="269">
        <v>0</v>
      </c>
      <c r="DU180" s="269">
        <v>0</v>
      </c>
      <c r="DV180" s="269">
        <v>0</v>
      </c>
      <c r="DW180" s="269">
        <v>72623.537867552077</v>
      </c>
      <c r="DX180" s="137"/>
      <c r="DY180" s="137"/>
      <c r="DZ180" s="137"/>
    </row>
    <row r="181" spans="3:130" x14ac:dyDescent="0.35">
      <c r="C181" s="101">
        <v>32</v>
      </c>
      <c r="D181" s="6"/>
      <c r="E181" s="118" t="str">
        <f>IF(Calculations!C37=0, "Z_empty_row_"&amp;C181,Calculations!C37)</f>
        <v>Z_empty_row_32</v>
      </c>
      <c r="F181" s="117">
        <f>F$148*(Calculations!$M37/Calculations!$M$5)</f>
        <v>0</v>
      </c>
      <c r="G181" s="117">
        <f>G$148*(Calculations!$M37/Calculations!$M$5)</f>
        <v>0</v>
      </c>
      <c r="H181" s="117">
        <f>H$148*(Calculations!$M37/Calculations!$M$5)</f>
        <v>0</v>
      </c>
      <c r="I181" s="117">
        <f>I$148*(Calculations!$M37/Calculations!$M$5)</f>
        <v>0</v>
      </c>
      <c r="J181" s="117">
        <f>J$148*(Calculations!$M37/Calculations!$M$5)</f>
        <v>0</v>
      </c>
      <c r="K181" s="117">
        <f>K$148*(Calculations!$M37/Calculations!$M$5)</f>
        <v>0</v>
      </c>
      <c r="L181" s="117">
        <f>L$148*(Calculations!$M37/Calculations!$M$5)</f>
        <v>0</v>
      </c>
      <c r="M181" s="117">
        <f>M$148*(Calculations!$M37/Calculations!$M$5)</f>
        <v>0</v>
      </c>
      <c r="N181" s="117">
        <f>N$148*(Calculations!$M37/Calculations!$M$5)</f>
        <v>0</v>
      </c>
      <c r="O181" s="117">
        <f>O$148*(Calculations!$M37/Calculations!$M$5)</f>
        <v>0</v>
      </c>
      <c r="P181" s="117">
        <f>P$148*(Calculations!$M37/Calculations!$M$5)</f>
        <v>0</v>
      </c>
      <c r="Q181" s="117">
        <f>Q$148*(Calculations!$M37/Calculations!$M$5)</f>
        <v>0</v>
      </c>
      <c r="R181" s="17"/>
      <c r="T181" s="2"/>
      <c r="U181" s="14" t="s">
        <v>57</v>
      </c>
      <c r="V181" s="25">
        <f t="shared" si="17"/>
        <v>400185.35121283657</v>
      </c>
      <c r="W181" s="25">
        <f>V181*Burden!$F$22</f>
        <v>300139.01340962743</v>
      </c>
      <c r="X181" s="87">
        <f t="shared" si="18"/>
        <v>69228.095099206097</v>
      </c>
      <c r="Y181" s="25">
        <f>X181*Burden!$F$22</f>
        <v>51921.071324404576</v>
      </c>
      <c r="AA181" s="1" t="s">
        <v>472</v>
      </c>
      <c r="AB181" s="269">
        <v>2515.0598151514841</v>
      </c>
      <c r="AC181" s="269">
        <v>1444.6520848336772</v>
      </c>
      <c r="AD181" s="269">
        <v>2255.3917657826614</v>
      </c>
      <c r="AE181" s="269">
        <v>1548.4670215983047</v>
      </c>
      <c r="AF181" s="269">
        <v>505.77697542841531</v>
      </c>
      <c r="AG181" s="269">
        <v>462.63489144947442</v>
      </c>
      <c r="AH181" s="269">
        <v>666.15688407044627</v>
      </c>
      <c r="AI181" s="269">
        <v>1296.8411668794668</v>
      </c>
      <c r="AJ181" s="269">
        <v>8591.6731825397128</v>
      </c>
      <c r="AK181" s="269">
        <v>5495.2610966836883</v>
      </c>
      <c r="AL181" s="269">
        <v>2694.0812247245794</v>
      </c>
      <c r="AM181" s="269">
        <v>6261.9802325797345</v>
      </c>
      <c r="AN181" s="269">
        <v>974.15555188768144</v>
      </c>
      <c r="AO181" s="269">
        <v>7808.018305751888</v>
      </c>
      <c r="AP181" s="269">
        <v>7179.2691442642808</v>
      </c>
      <c r="AQ181" s="269">
        <v>850.29017474201237</v>
      </c>
      <c r="AR181" s="269">
        <v>1673.5626138207799</v>
      </c>
      <c r="AS181" s="269">
        <v>1706.4966183292008</v>
      </c>
      <c r="AT181" s="269">
        <v>2478.9883106237021</v>
      </c>
      <c r="AU181" s="269">
        <v>2379.239706072648</v>
      </c>
      <c r="AV181" s="269">
        <v>392.63612421166562</v>
      </c>
      <c r="AW181" s="269">
        <v>1180.8547392733681</v>
      </c>
      <c r="AX181" s="269">
        <v>566.33877571442974</v>
      </c>
      <c r="AY181" s="269">
        <v>1220.935906044331</v>
      </c>
      <c r="AZ181" s="269">
        <v>1308.3413901166798</v>
      </c>
      <c r="BA181" s="269">
        <v>1179.2134831586625</v>
      </c>
      <c r="BB181" s="269">
        <v>789.68764798406255</v>
      </c>
      <c r="BC181" s="269">
        <v>1392.141527745322</v>
      </c>
      <c r="BD181" s="269">
        <v>1564.0226351127578</v>
      </c>
      <c r="BE181" s="269">
        <v>845.92610263097504</v>
      </c>
      <c r="BF181" s="269">
        <v>0</v>
      </c>
      <c r="BG181" s="269">
        <v>0</v>
      </c>
      <c r="BH181" s="269">
        <v>0</v>
      </c>
      <c r="BI181" s="269">
        <v>0</v>
      </c>
      <c r="BJ181" s="269">
        <v>0</v>
      </c>
      <c r="BK181" s="269">
        <v>0</v>
      </c>
      <c r="BL181" s="269">
        <v>0</v>
      </c>
      <c r="BM181" s="269">
        <v>0</v>
      </c>
      <c r="BN181" s="269">
        <v>0</v>
      </c>
      <c r="BO181" s="269">
        <v>0</v>
      </c>
      <c r="BP181" s="269">
        <v>0</v>
      </c>
      <c r="BQ181" s="269">
        <v>0</v>
      </c>
      <c r="BR181" s="269">
        <v>0</v>
      </c>
      <c r="BS181" s="269">
        <v>0</v>
      </c>
      <c r="BT181" s="269">
        <v>0</v>
      </c>
      <c r="BU181" s="269">
        <v>0</v>
      </c>
      <c r="BV181" s="269">
        <v>0</v>
      </c>
      <c r="BW181" s="269">
        <v>0</v>
      </c>
      <c r="BX181" s="269">
        <v>0</v>
      </c>
      <c r="BY181" s="269">
        <v>0</v>
      </c>
      <c r="BZ181" s="269">
        <v>0</v>
      </c>
      <c r="CA181" s="269">
        <v>0</v>
      </c>
      <c r="CB181" s="269">
        <v>0</v>
      </c>
      <c r="CC181" s="269">
        <v>0</v>
      </c>
      <c r="CD181" s="269">
        <v>0</v>
      </c>
      <c r="CE181" s="269">
        <v>0</v>
      </c>
      <c r="CF181" s="269">
        <v>0</v>
      </c>
      <c r="CG181" s="269">
        <v>0</v>
      </c>
      <c r="CH181" s="269">
        <v>0</v>
      </c>
      <c r="CI181" s="269">
        <v>0</v>
      </c>
      <c r="CJ181" s="269">
        <v>0</v>
      </c>
      <c r="CK181" s="269">
        <v>0</v>
      </c>
      <c r="CL181" s="269">
        <v>0</v>
      </c>
      <c r="CM181" s="269">
        <v>0</v>
      </c>
      <c r="CN181" s="269">
        <v>0</v>
      </c>
      <c r="CO181" s="269">
        <v>0</v>
      </c>
      <c r="CP181" s="269">
        <v>0</v>
      </c>
      <c r="CQ181" s="269">
        <v>0</v>
      </c>
      <c r="CR181" s="269">
        <v>0</v>
      </c>
      <c r="CS181" s="269">
        <v>0</v>
      </c>
      <c r="CT181" s="269">
        <v>0</v>
      </c>
      <c r="CU181" s="269">
        <v>0</v>
      </c>
      <c r="CV181" s="269">
        <v>0</v>
      </c>
      <c r="CW181" s="269">
        <v>0</v>
      </c>
      <c r="CX181" s="269">
        <v>0</v>
      </c>
      <c r="CY181" s="269">
        <v>0</v>
      </c>
      <c r="CZ181" s="269">
        <v>0</v>
      </c>
      <c r="DA181" s="269">
        <v>0</v>
      </c>
      <c r="DB181" s="269">
        <v>0</v>
      </c>
      <c r="DC181" s="269">
        <v>0</v>
      </c>
      <c r="DD181" s="269">
        <v>0</v>
      </c>
      <c r="DE181" s="269">
        <v>0</v>
      </c>
      <c r="DF181" s="269">
        <v>0</v>
      </c>
      <c r="DG181" s="269">
        <v>0</v>
      </c>
      <c r="DH181" s="269">
        <v>0</v>
      </c>
      <c r="DI181" s="269">
        <v>0</v>
      </c>
      <c r="DJ181" s="269">
        <v>0</v>
      </c>
      <c r="DK181" s="269">
        <v>0</v>
      </c>
      <c r="DL181" s="269">
        <v>0</v>
      </c>
      <c r="DM181" s="269">
        <v>0</v>
      </c>
      <c r="DN181" s="269">
        <v>0</v>
      </c>
      <c r="DO181" s="269">
        <v>0</v>
      </c>
      <c r="DP181" s="269">
        <v>0</v>
      </c>
      <c r="DQ181" s="269">
        <v>0</v>
      </c>
      <c r="DR181" s="269">
        <v>0</v>
      </c>
      <c r="DS181" s="269">
        <v>0</v>
      </c>
      <c r="DT181" s="269">
        <v>0</v>
      </c>
      <c r="DU181" s="269">
        <v>0</v>
      </c>
      <c r="DV181" s="269">
        <v>0</v>
      </c>
      <c r="DW181" s="269">
        <v>69228.095099206097</v>
      </c>
      <c r="DX181" s="137"/>
      <c r="DY181" s="137"/>
      <c r="DZ181" s="137"/>
    </row>
    <row r="182" spans="3:130" x14ac:dyDescent="0.35">
      <c r="C182" s="101">
        <v>33</v>
      </c>
      <c r="D182" s="6"/>
      <c r="E182" s="118" t="str">
        <f>IF(Calculations!C38=0, "Z_empty_row_"&amp;C182,Calculations!C38)</f>
        <v>Z_empty_row_33</v>
      </c>
      <c r="F182" s="116">
        <f>F$148*(Calculations!$M38/Calculations!$M$5)</f>
        <v>0</v>
      </c>
      <c r="G182" s="116">
        <f>G$148*(Calculations!$M38/Calculations!$M$5)</f>
        <v>0</v>
      </c>
      <c r="H182" s="116">
        <f>H$148*(Calculations!$M38/Calculations!$M$5)</f>
        <v>0</v>
      </c>
      <c r="I182" s="116">
        <f>I$148*(Calculations!$M38/Calculations!$M$5)</f>
        <v>0</v>
      </c>
      <c r="J182" s="116">
        <f>J$148*(Calculations!$M38/Calculations!$M$5)</f>
        <v>0</v>
      </c>
      <c r="K182" s="116">
        <f>K$148*(Calculations!$M38/Calculations!$M$5)</f>
        <v>0</v>
      </c>
      <c r="L182" s="116">
        <f>L$148*(Calculations!$M38/Calculations!$M$5)</f>
        <v>0</v>
      </c>
      <c r="M182" s="116">
        <f>M$148*(Calculations!$M38/Calculations!$M$5)</f>
        <v>0</v>
      </c>
      <c r="N182" s="116">
        <f>N$148*(Calculations!$M38/Calculations!$M$5)</f>
        <v>0</v>
      </c>
      <c r="O182" s="116">
        <f>O$148*(Calculations!$M38/Calculations!$M$5)</f>
        <v>0</v>
      </c>
      <c r="P182" s="116">
        <f>P$148*(Calculations!$M38/Calculations!$M$5)</f>
        <v>0</v>
      </c>
      <c r="Q182" s="116">
        <f>Q$148*(Calculations!$M38/Calculations!$M$5)</f>
        <v>0</v>
      </c>
      <c r="R182" s="17"/>
      <c r="T182" s="2"/>
      <c r="U182" s="14" t="s">
        <v>58</v>
      </c>
      <c r="V182" s="25">
        <f t="shared" si="17"/>
        <v>460136.92415472906</v>
      </c>
      <c r="W182" s="25">
        <f>V182*Burden!$F$22</f>
        <v>345102.69311604678</v>
      </c>
      <c r="X182" s="87">
        <f t="shared" si="18"/>
        <v>59951.572941892504</v>
      </c>
      <c r="Y182" s="25">
        <f>X182*Burden!$F$22</f>
        <v>44963.679706419382</v>
      </c>
      <c r="AA182" s="1" t="s">
        <v>473</v>
      </c>
      <c r="AB182" s="269">
        <v>2178.0433470717589</v>
      </c>
      <c r="AC182" s="269">
        <v>1251.0695941503166</v>
      </c>
      <c r="AD182" s="269">
        <v>1953.1706565823681</v>
      </c>
      <c r="AE182" s="269">
        <v>1340.9733932507181</v>
      </c>
      <c r="AF182" s="269">
        <v>438.00317185203249</v>
      </c>
      <c r="AG182" s="269">
        <v>400.64210058721898</v>
      </c>
      <c r="AH182" s="269">
        <v>576.89227139446723</v>
      </c>
      <c r="AI182" s="269">
        <v>1123.0652482754065</v>
      </c>
      <c r="AJ182" s="269">
        <v>7440.3942612865321</v>
      </c>
      <c r="AK182" s="269">
        <v>4758.8994901631268</v>
      </c>
      <c r="AL182" s="269">
        <v>2333.0759978879005</v>
      </c>
      <c r="AM182" s="269">
        <v>5422.8787334998942</v>
      </c>
      <c r="AN182" s="269">
        <v>843.6193071909853</v>
      </c>
      <c r="AO182" s="269">
        <v>6761.7486559193867</v>
      </c>
      <c r="AP182" s="269">
        <v>6217.2514952931906</v>
      </c>
      <c r="AQ182" s="269">
        <v>736.35181438648135</v>
      </c>
      <c r="AR182" s="269">
        <v>1449.3062530685086</v>
      </c>
      <c r="AS182" s="269">
        <v>1477.827121232305</v>
      </c>
      <c r="AT182" s="269">
        <v>2146.8054019611486</v>
      </c>
      <c r="AU182" s="269">
        <v>2060.4230490591244</v>
      </c>
      <c r="AV182" s="269">
        <v>340.02312509921398</v>
      </c>
      <c r="AW182" s="269">
        <v>1022.6209306189425</v>
      </c>
      <c r="AX182" s="269">
        <v>490.44972815459005</v>
      </c>
      <c r="AY182" s="269">
        <v>1057.3312456987098</v>
      </c>
      <c r="AZ182" s="269">
        <v>1133.0244486732481</v>
      </c>
      <c r="BA182" s="269">
        <v>1021.1996018139813</v>
      </c>
      <c r="BB182" s="269">
        <v>683.86998893417467</v>
      </c>
      <c r="BC182" s="269">
        <v>1205.595419409691</v>
      </c>
      <c r="BD182" s="269">
        <v>1354.4445641233415</v>
      </c>
      <c r="BE182" s="269">
        <v>732.57252525374406</v>
      </c>
      <c r="BF182" s="269">
        <v>0</v>
      </c>
      <c r="BG182" s="269">
        <v>0</v>
      </c>
      <c r="BH182" s="269">
        <v>0</v>
      </c>
      <c r="BI182" s="269">
        <v>0</v>
      </c>
      <c r="BJ182" s="269">
        <v>0</v>
      </c>
      <c r="BK182" s="269">
        <v>0</v>
      </c>
      <c r="BL182" s="269">
        <v>0</v>
      </c>
      <c r="BM182" s="269">
        <v>0</v>
      </c>
      <c r="BN182" s="269">
        <v>0</v>
      </c>
      <c r="BO182" s="269">
        <v>0</v>
      </c>
      <c r="BP182" s="269">
        <v>0</v>
      </c>
      <c r="BQ182" s="269">
        <v>0</v>
      </c>
      <c r="BR182" s="269">
        <v>0</v>
      </c>
      <c r="BS182" s="269">
        <v>0</v>
      </c>
      <c r="BT182" s="269">
        <v>0</v>
      </c>
      <c r="BU182" s="269">
        <v>0</v>
      </c>
      <c r="BV182" s="269">
        <v>0</v>
      </c>
      <c r="BW182" s="269">
        <v>0</v>
      </c>
      <c r="BX182" s="269">
        <v>0</v>
      </c>
      <c r="BY182" s="269">
        <v>0</v>
      </c>
      <c r="BZ182" s="269">
        <v>0</v>
      </c>
      <c r="CA182" s="269">
        <v>0</v>
      </c>
      <c r="CB182" s="269">
        <v>0</v>
      </c>
      <c r="CC182" s="269">
        <v>0</v>
      </c>
      <c r="CD182" s="269">
        <v>0</v>
      </c>
      <c r="CE182" s="269">
        <v>0</v>
      </c>
      <c r="CF182" s="269">
        <v>0</v>
      </c>
      <c r="CG182" s="269">
        <v>0</v>
      </c>
      <c r="CH182" s="269">
        <v>0</v>
      </c>
      <c r="CI182" s="269">
        <v>0</v>
      </c>
      <c r="CJ182" s="269">
        <v>0</v>
      </c>
      <c r="CK182" s="269">
        <v>0</v>
      </c>
      <c r="CL182" s="269">
        <v>0</v>
      </c>
      <c r="CM182" s="269">
        <v>0</v>
      </c>
      <c r="CN182" s="269">
        <v>0</v>
      </c>
      <c r="CO182" s="269">
        <v>0</v>
      </c>
      <c r="CP182" s="269">
        <v>0</v>
      </c>
      <c r="CQ182" s="269">
        <v>0</v>
      </c>
      <c r="CR182" s="269">
        <v>0</v>
      </c>
      <c r="CS182" s="269">
        <v>0</v>
      </c>
      <c r="CT182" s="269">
        <v>0</v>
      </c>
      <c r="CU182" s="269">
        <v>0</v>
      </c>
      <c r="CV182" s="269">
        <v>0</v>
      </c>
      <c r="CW182" s="269">
        <v>0</v>
      </c>
      <c r="CX182" s="269">
        <v>0</v>
      </c>
      <c r="CY182" s="269">
        <v>0</v>
      </c>
      <c r="CZ182" s="269">
        <v>0</v>
      </c>
      <c r="DA182" s="269">
        <v>0</v>
      </c>
      <c r="DB182" s="269">
        <v>0</v>
      </c>
      <c r="DC182" s="269">
        <v>0</v>
      </c>
      <c r="DD182" s="269">
        <v>0</v>
      </c>
      <c r="DE182" s="269">
        <v>0</v>
      </c>
      <c r="DF182" s="269">
        <v>0</v>
      </c>
      <c r="DG182" s="269">
        <v>0</v>
      </c>
      <c r="DH182" s="269">
        <v>0</v>
      </c>
      <c r="DI182" s="269">
        <v>0</v>
      </c>
      <c r="DJ182" s="269">
        <v>0</v>
      </c>
      <c r="DK182" s="269">
        <v>0</v>
      </c>
      <c r="DL182" s="269">
        <v>0</v>
      </c>
      <c r="DM182" s="269">
        <v>0</v>
      </c>
      <c r="DN182" s="269">
        <v>0</v>
      </c>
      <c r="DO182" s="269">
        <v>0</v>
      </c>
      <c r="DP182" s="269">
        <v>0</v>
      </c>
      <c r="DQ182" s="269">
        <v>0</v>
      </c>
      <c r="DR182" s="269">
        <v>0</v>
      </c>
      <c r="DS182" s="269">
        <v>0</v>
      </c>
      <c r="DT182" s="269">
        <v>0</v>
      </c>
      <c r="DU182" s="269">
        <v>0</v>
      </c>
      <c r="DV182" s="269">
        <v>0</v>
      </c>
      <c r="DW182" s="269">
        <v>59951.572941892504</v>
      </c>
      <c r="DX182" s="137"/>
      <c r="DY182" s="137"/>
      <c r="DZ182" s="137"/>
    </row>
    <row r="183" spans="3:130" x14ac:dyDescent="0.35">
      <c r="C183" s="101">
        <v>34</v>
      </c>
      <c r="D183" s="6"/>
      <c r="E183" s="118" t="str">
        <f>IF(Calculations!C39=0, "Z_empty_row_"&amp;C183,Calculations!C39)</f>
        <v>Z_empty_row_34</v>
      </c>
      <c r="F183" s="117">
        <f>F$148*(Calculations!$M39/Calculations!$M$5)</f>
        <v>0</v>
      </c>
      <c r="G183" s="117">
        <f>G$148*(Calculations!$M39/Calculations!$M$5)</f>
        <v>0</v>
      </c>
      <c r="H183" s="117">
        <f>H$148*(Calculations!$M39/Calculations!$M$5)</f>
        <v>0</v>
      </c>
      <c r="I183" s="117">
        <f>I$148*(Calculations!$M39/Calculations!$M$5)</f>
        <v>0</v>
      </c>
      <c r="J183" s="117">
        <f>J$148*(Calculations!$M39/Calculations!$M$5)</f>
        <v>0</v>
      </c>
      <c r="K183" s="117">
        <f>K$148*(Calculations!$M39/Calculations!$M$5)</f>
        <v>0</v>
      </c>
      <c r="L183" s="117">
        <f>L$148*(Calculations!$M39/Calculations!$M$5)</f>
        <v>0</v>
      </c>
      <c r="M183" s="117">
        <f>M$148*(Calculations!$M39/Calculations!$M$5)</f>
        <v>0</v>
      </c>
      <c r="N183" s="117">
        <f>N$148*(Calculations!$M39/Calculations!$M$5)</f>
        <v>0</v>
      </c>
      <c r="O183" s="117">
        <f>O$148*(Calculations!$M39/Calculations!$M$5)</f>
        <v>0</v>
      </c>
      <c r="P183" s="117">
        <f>P$148*(Calculations!$M39/Calculations!$M$5)</f>
        <v>0</v>
      </c>
      <c r="Q183" s="117">
        <f>Q$148*(Calculations!$M39/Calculations!$M$5)</f>
        <v>0</v>
      </c>
      <c r="R183" s="17"/>
      <c r="T183" s="2"/>
      <c r="U183" s="14" t="s">
        <v>59</v>
      </c>
      <c r="V183" s="25">
        <f t="shared" si="17"/>
        <v>507416.53217096196</v>
      </c>
      <c r="W183" s="25">
        <f>V183*Burden!$F$22</f>
        <v>380562.39912822144</v>
      </c>
      <c r="X183" s="87">
        <f t="shared" si="18"/>
        <v>47279.608016232924</v>
      </c>
      <c r="Y183" s="25">
        <f>X183*Burden!$F$22</f>
        <v>35459.706012174691</v>
      </c>
      <c r="AA183" s="1" t="s">
        <v>474</v>
      </c>
      <c r="AB183" s="269">
        <v>1717.6702901811475</v>
      </c>
      <c r="AC183" s="269">
        <v>986.63099414898136</v>
      </c>
      <c r="AD183" s="269">
        <v>1540.3289438548561</v>
      </c>
      <c r="AE183" s="269">
        <v>1057.5318258045079</v>
      </c>
      <c r="AF183" s="269">
        <v>345.42243445559694</v>
      </c>
      <c r="AG183" s="269">
        <v>315.95837341788223</v>
      </c>
      <c r="AH183" s="269">
        <v>454.95454282010149</v>
      </c>
      <c r="AI183" s="269">
        <v>885.68292889628344</v>
      </c>
      <c r="AJ183" s="269">
        <v>5867.7180080131438</v>
      </c>
      <c r="AK183" s="269">
        <v>3753.0108292845193</v>
      </c>
      <c r="AL183" s="269">
        <v>1839.9336871300331</v>
      </c>
      <c r="AM183" s="269">
        <v>4276.6447694032277</v>
      </c>
      <c r="AN183" s="269">
        <v>665.30348082067655</v>
      </c>
      <c r="AO183" s="269">
        <v>5332.5177350395406</v>
      </c>
      <c r="AP183" s="269">
        <v>4903.1109479096995</v>
      </c>
      <c r="AQ183" s="269">
        <v>580.70911967528014</v>
      </c>
      <c r="AR183" s="269">
        <v>1142.9663673206585</v>
      </c>
      <c r="AS183" s="269">
        <v>1165.4587791273334</v>
      </c>
      <c r="AT183" s="269">
        <v>1693.0351100250946</v>
      </c>
      <c r="AU183" s="269">
        <v>1624.9113964290209</v>
      </c>
      <c r="AV183" s="269">
        <v>268.15243174231699</v>
      </c>
      <c r="AW183" s="269">
        <v>806.46952825943117</v>
      </c>
      <c r="AX183" s="269">
        <v>386.78336131884356</v>
      </c>
      <c r="AY183" s="269">
        <v>833.84312348906667</v>
      </c>
      <c r="AZ183" s="269">
        <v>893.53705294773147</v>
      </c>
      <c r="BA183" s="269">
        <v>805.34862574656665</v>
      </c>
      <c r="BB183" s="269">
        <v>539.32037850302743</v>
      </c>
      <c r="BC183" s="269">
        <v>950.76869644609508</v>
      </c>
      <c r="BD183" s="269">
        <v>1068.1555950756604</v>
      </c>
      <c r="BE183" s="269">
        <v>577.7286589466014</v>
      </c>
      <c r="BF183" s="269">
        <v>0</v>
      </c>
      <c r="BG183" s="269">
        <v>0</v>
      </c>
      <c r="BH183" s="269">
        <v>0</v>
      </c>
      <c r="BI183" s="269">
        <v>0</v>
      </c>
      <c r="BJ183" s="269">
        <v>0</v>
      </c>
      <c r="BK183" s="269">
        <v>0</v>
      </c>
      <c r="BL183" s="269">
        <v>0</v>
      </c>
      <c r="BM183" s="269">
        <v>0</v>
      </c>
      <c r="BN183" s="269">
        <v>0</v>
      </c>
      <c r="BO183" s="269">
        <v>0</v>
      </c>
      <c r="BP183" s="269">
        <v>0</v>
      </c>
      <c r="BQ183" s="269">
        <v>0</v>
      </c>
      <c r="BR183" s="269">
        <v>0</v>
      </c>
      <c r="BS183" s="269">
        <v>0</v>
      </c>
      <c r="BT183" s="269">
        <v>0</v>
      </c>
      <c r="BU183" s="269">
        <v>0</v>
      </c>
      <c r="BV183" s="269">
        <v>0</v>
      </c>
      <c r="BW183" s="269">
        <v>0</v>
      </c>
      <c r="BX183" s="269">
        <v>0</v>
      </c>
      <c r="BY183" s="269">
        <v>0</v>
      </c>
      <c r="BZ183" s="269">
        <v>0</v>
      </c>
      <c r="CA183" s="269">
        <v>0</v>
      </c>
      <c r="CB183" s="269">
        <v>0</v>
      </c>
      <c r="CC183" s="269">
        <v>0</v>
      </c>
      <c r="CD183" s="269">
        <v>0</v>
      </c>
      <c r="CE183" s="269">
        <v>0</v>
      </c>
      <c r="CF183" s="269">
        <v>0</v>
      </c>
      <c r="CG183" s="269">
        <v>0</v>
      </c>
      <c r="CH183" s="269">
        <v>0</v>
      </c>
      <c r="CI183" s="269">
        <v>0</v>
      </c>
      <c r="CJ183" s="269">
        <v>0</v>
      </c>
      <c r="CK183" s="269">
        <v>0</v>
      </c>
      <c r="CL183" s="269">
        <v>0</v>
      </c>
      <c r="CM183" s="269">
        <v>0</v>
      </c>
      <c r="CN183" s="269">
        <v>0</v>
      </c>
      <c r="CO183" s="269">
        <v>0</v>
      </c>
      <c r="CP183" s="269">
        <v>0</v>
      </c>
      <c r="CQ183" s="269">
        <v>0</v>
      </c>
      <c r="CR183" s="269">
        <v>0</v>
      </c>
      <c r="CS183" s="269">
        <v>0</v>
      </c>
      <c r="CT183" s="269">
        <v>0</v>
      </c>
      <c r="CU183" s="269">
        <v>0</v>
      </c>
      <c r="CV183" s="269">
        <v>0</v>
      </c>
      <c r="CW183" s="269">
        <v>0</v>
      </c>
      <c r="CX183" s="269">
        <v>0</v>
      </c>
      <c r="CY183" s="269">
        <v>0</v>
      </c>
      <c r="CZ183" s="269">
        <v>0</v>
      </c>
      <c r="DA183" s="269">
        <v>0</v>
      </c>
      <c r="DB183" s="269">
        <v>0</v>
      </c>
      <c r="DC183" s="269">
        <v>0</v>
      </c>
      <c r="DD183" s="269">
        <v>0</v>
      </c>
      <c r="DE183" s="269">
        <v>0</v>
      </c>
      <c r="DF183" s="269">
        <v>0</v>
      </c>
      <c r="DG183" s="269">
        <v>0</v>
      </c>
      <c r="DH183" s="269">
        <v>0</v>
      </c>
      <c r="DI183" s="269">
        <v>0</v>
      </c>
      <c r="DJ183" s="269">
        <v>0</v>
      </c>
      <c r="DK183" s="269">
        <v>0</v>
      </c>
      <c r="DL183" s="269">
        <v>0</v>
      </c>
      <c r="DM183" s="269">
        <v>0</v>
      </c>
      <c r="DN183" s="269">
        <v>0</v>
      </c>
      <c r="DO183" s="269">
        <v>0</v>
      </c>
      <c r="DP183" s="269">
        <v>0</v>
      </c>
      <c r="DQ183" s="269">
        <v>0</v>
      </c>
      <c r="DR183" s="269">
        <v>0</v>
      </c>
      <c r="DS183" s="269">
        <v>0</v>
      </c>
      <c r="DT183" s="269">
        <v>0</v>
      </c>
      <c r="DU183" s="269">
        <v>0</v>
      </c>
      <c r="DV183" s="269">
        <v>0</v>
      </c>
      <c r="DW183" s="269">
        <v>47279.608016232924</v>
      </c>
      <c r="DX183" s="137"/>
      <c r="DY183" s="137"/>
      <c r="DZ183" s="137"/>
    </row>
    <row r="184" spans="3:130" x14ac:dyDescent="0.35">
      <c r="C184" s="101">
        <v>35</v>
      </c>
      <c r="D184" s="6"/>
      <c r="E184" s="118" t="str">
        <f>IF(Calculations!C40=0, "Z_empty_row_"&amp;C184,Calculations!C40)</f>
        <v>Z_empty_row_35</v>
      </c>
      <c r="F184" s="116">
        <f>F$148*(Calculations!$M40/Calculations!$M$5)</f>
        <v>0</v>
      </c>
      <c r="G184" s="116">
        <f>G$148*(Calculations!$M40/Calculations!$M$5)</f>
        <v>0</v>
      </c>
      <c r="H184" s="116">
        <f>H$148*(Calculations!$M40/Calculations!$M$5)</f>
        <v>0</v>
      </c>
      <c r="I184" s="116">
        <f>I$148*(Calculations!$M40/Calculations!$M$5)</f>
        <v>0</v>
      </c>
      <c r="J184" s="116">
        <f>J$148*(Calculations!$M40/Calculations!$M$5)</f>
        <v>0</v>
      </c>
      <c r="K184" s="116">
        <f>K$148*(Calculations!$M40/Calculations!$M$5)</f>
        <v>0</v>
      </c>
      <c r="L184" s="116">
        <f>L$148*(Calculations!$M40/Calculations!$M$5)</f>
        <v>0</v>
      </c>
      <c r="M184" s="116">
        <f>M$148*(Calculations!$M40/Calculations!$M$5)</f>
        <v>0</v>
      </c>
      <c r="N184" s="116">
        <f>N$148*(Calculations!$M40/Calculations!$M$5)</f>
        <v>0</v>
      </c>
      <c r="O184" s="116">
        <f>O$148*(Calculations!$M40/Calculations!$M$5)</f>
        <v>0</v>
      </c>
      <c r="P184" s="116">
        <f>P$148*(Calculations!$M40/Calculations!$M$5)</f>
        <v>0</v>
      </c>
      <c r="Q184" s="116">
        <f>Q$148*(Calculations!$M40/Calculations!$M$5)</f>
        <v>0</v>
      </c>
      <c r="R184" s="17"/>
      <c r="T184" s="2"/>
      <c r="U184" s="14" t="s">
        <v>60</v>
      </c>
      <c r="V184" s="25">
        <f t="shared" si="17"/>
        <v>542024.17526153533</v>
      </c>
      <c r="W184" s="25">
        <f>V184*Burden!$F$22</f>
        <v>406518.13144615153</v>
      </c>
      <c r="X184" s="87">
        <f t="shared" si="18"/>
        <v>34607.64309057335</v>
      </c>
      <c r="Y184" s="25">
        <f>X184*Burden!$F$22</f>
        <v>25955.732317930015</v>
      </c>
      <c r="AA184" s="1" t="s">
        <v>475</v>
      </c>
      <c r="AB184" s="269">
        <v>1257.297233290536</v>
      </c>
      <c r="AC184" s="269">
        <v>722.19239414764638</v>
      </c>
      <c r="AD184" s="269">
        <v>1127.4872311273443</v>
      </c>
      <c r="AE184" s="269">
        <v>774.09025835829789</v>
      </c>
      <c r="AF184" s="269">
        <v>252.84169705916142</v>
      </c>
      <c r="AG184" s="269">
        <v>231.27464624854551</v>
      </c>
      <c r="AH184" s="269">
        <v>333.01681424573582</v>
      </c>
      <c r="AI184" s="269">
        <v>648.30060951716041</v>
      </c>
      <c r="AJ184" s="269">
        <v>4295.0417547397556</v>
      </c>
      <c r="AK184" s="269">
        <v>2747.1221684059124</v>
      </c>
      <c r="AL184" s="269">
        <v>1346.791376372166</v>
      </c>
      <c r="AM184" s="269">
        <v>3130.4108053065615</v>
      </c>
      <c r="AN184" s="269">
        <v>486.98765445036793</v>
      </c>
      <c r="AO184" s="269">
        <v>3903.286814159695</v>
      </c>
      <c r="AP184" s="269">
        <v>3588.9704005262092</v>
      </c>
      <c r="AQ184" s="269">
        <v>425.06642496407898</v>
      </c>
      <c r="AR184" s="269">
        <v>836.62648157280853</v>
      </c>
      <c r="AS184" s="269">
        <v>853.09043702236193</v>
      </c>
      <c r="AT184" s="269">
        <v>1239.2648180890408</v>
      </c>
      <c r="AU184" s="269">
        <v>1189.3997437989176</v>
      </c>
      <c r="AV184" s="269">
        <v>196.28173838542003</v>
      </c>
      <c r="AW184" s="269">
        <v>590.31812589991989</v>
      </c>
      <c r="AX184" s="269">
        <v>283.11699448309713</v>
      </c>
      <c r="AY184" s="269">
        <v>610.35500127942373</v>
      </c>
      <c r="AZ184" s="269">
        <v>654.04965722221493</v>
      </c>
      <c r="BA184" s="269">
        <v>589.49764967915212</v>
      </c>
      <c r="BB184" s="269">
        <v>394.7707680718803</v>
      </c>
      <c r="BC184" s="269">
        <v>695.94197348249918</v>
      </c>
      <c r="BD184" s="269">
        <v>781.86662602797935</v>
      </c>
      <c r="BE184" s="269">
        <v>422.88479263945885</v>
      </c>
      <c r="BF184" s="269">
        <v>0</v>
      </c>
      <c r="BG184" s="269">
        <v>0</v>
      </c>
      <c r="BH184" s="269">
        <v>0</v>
      </c>
      <c r="BI184" s="269">
        <v>0</v>
      </c>
      <c r="BJ184" s="269">
        <v>0</v>
      </c>
      <c r="BK184" s="269">
        <v>0</v>
      </c>
      <c r="BL184" s="269">
        <v>0</v>
      </c>
      <c r="BM184" s="269">
        <v>0</v>
      </c>
      <c r="BN184" s="269">
        <v>0</v>
      </c>
      <c r="BO184" s="269">
        <v>0</v>
      </c>
      <c r="BP184" s="269">
        <v>0</v>
      </c>
      <c r="BQ184" s="269">
        <v>0</v>
      </c>
      <c r="BR184" s="269">
        <v>0</v>
      </c>
      <c r="BS184" s="269">
        <v>0</v>
      </c>
      <c r="BT184" s="269">
        <v>0</v>
      </c>
      <c r="BU184" s="269">
        <v>0</v>
      </c>
      <c r="BV184" s="269">
        <v>0</v>
      </c>
      <c r="BW184" s="269">
        <v>0</v>
      </c>
      <c r="BX184" s="269">
        <v>0</v>
      </c>
      <c r="BY184" s="269">
        <v>0</v>
      </c>
      <c r="BZ184" s="269">
        <v>0</v>
      </c>
      <c r="CA184" s="269">
        <v>0</v>
      </c>
      <c r="CB184" s="269">
        <v>0</v>
      </c>
      <c r="CC184" s="269">
        <v>0</v>
      </c>
      <c r="CD184" s="269">
        <v>0</v>
      </c>
      <c r="CE184" s="269">
        <v>0</v>
      </c>
      <c r="CF184" s="269">
        <v>0</v>
      </c>
      <c r="CG184" s="269">
        <v>0</v>
      </c>
      <c r="CH184" s="269">
        <v>0</v>
      </c>
      <c r="CI184" s="269">
        <v>0</v>
      </c>
      <c r="CJ184" s="269">
        <v>0</v>
      </c>
      <c r="CK184" s="269">
        <v>0</v>
      </c>
      <c r="CL184" s="269">
        <v>0</v>
      </c>
      <c r="CM184" s="269">
        <v>0</v>
      </c>
      <c r="CN184" s="269">
        <v>0</v>
      </c>
      <c r="CO184" s="269">
        <v>0</v>
      </c>
      <c r="CP184" s="269">
        <v>0</v>
      </c>
      <c r="CQ184" s="269">
        <v>0</v>
      </c>
      <c r="CR184" s="269">
        <v>0</v>
      </c>
      <c r="CS184" s="269">
        <v>0</v>
      </c>
      <c r="CT184" s="269">
        <v>0</v>
      </c>
      <c r="CU184" s="269">
        <v>0</v>
      </c>
      <c r="CV184" s="269">
        <v>0</v>
      </c>
      <c r="CW184" s="269">
        <v>0</v>
      </c>
      <c r="CX184" s="269">
        <v>0</v>
      </c>
      <c r="CY184" s="269">
        <v>0</v>
      </c>
      <c r="CZ184" s="269">
        <v>0</v>
      </c>
      <c r="DA184" s="269">
        <v>0</v>
      </c>
      <c r="DB184" s="269">
        <v>0</v>
      </c>
      <c r="DC184" s="269">
        <v>0</v>
      </c>
      <c r="DD184" s="269">
        <v>0</v>
      </c>
      <c r="DE184" s="269">
        <v>0</v>
      </c>
      <c r="DF184" s="269">
        <v>0</v>
      </c>
      <c r="DG184" s="269">
        <v>0</v>
      </c>
      <c r="DH184" s="269">
        <v>0</v>
      </c>
      <c r="DI184" s="269">
        <v>0</v>
      </c>
      <c r="DJ184" s="269">
        <v>0</v>
      </c>
      <c r="DK184" s="269">
        <v>0</v>
      </c>
      <c r="DL184" s="269">
        <v>0</v>
      </c>
      <c r="DM184" s="269">
        <v>0</v>
      </c>
      <c r="DN184" s="269">
        <v>0</v>
      </c>
      <c r="DO184" s="269">
        <v>0</v>
      </c>
      <c r="DP184" s="269">
        <v>0</v>
      </c>
      <c r="DQ184" s="269">
        <v>0</v>
      </c>
      <c r="DR184" s="269">
        <v>0</v>
      </c>
      <c r="DS184" s="269">
        <v>0</v>
      </c>
      <c r="DT184" s="269">
        <v>0</v>
      </c>
      <c r="DU184" s="269">
        <v>0</v>
      </c>
      <c r="DV184" s="269">
        <v>0</v>
      </c>
      <c r="DW184" s="269">
        <v>34607.64309057335</v>
      </c>
      <c r="DX184" s="137"/>
      <c r="DY184" s="137"/>
      <c r="DZ184" s="137"/>
    </row>
    <row r="185" spans="3:130" x14ac:dyDescent="0.35">
      <c r="C185" s="101">
        <v>36</v>
      </c>
      <c r="D185" s="6"/>
      <c r="E185" s="118" t="str">
        <f>IF(Calculations!C41=0, "Z_empty_row_"&amp;C185,Calculations!C41)</f>
        <v>Z_empty_row_36</v>
      </c>
      <c r="F185" s="117">
        <f>F$148*(Calculations!$M41/Calculations!$M$5)</f>
        <v>0</v>
      </c>
      <c r="G185" s="117">
        <f>G$148*(Calculations!$M41/Calculations!$M$5)</f>
        <v>0</v>
      </c>
      <c r="H185" s="117">
        <f>H$148*(Calculations!$M41/Calculations!$M$5)</f>
        <v>0</v>
      </c>
      <c r="I185" s="117">
        <f>I$148*(Calculations!$M41/Calculations!$M$5)</f>
        <v>0</v>
      </c>
      <c r="J185" s="117">
        <f>J$148*(Calculations!$M41/Calculations!$M$5)</f>
        <v>0</v>
      </c>
      <c r="K185" s="117">
        <f>K$148*(Calculations!$M41/Calculations!$M$5)</f>
        <v>0</v>
      </c>
      <c r="L185" s="117">
        <f>L$148*(Calculations!$M41/Calculations!$M$5)</f>
        <v>0</v>
      </c>
      <c r="M185" s="117">
        <f>M$148*(Calculations!$M41/Calculations!$M$5)</f>
        <v>0</v>
      </c>
      <c r="N185" s="117">
        <f>N$148*(Calculations!$M41/Calculations!$M$5)</f>
        <v>0</v>
      </c>
      <c r="O185" s="117">
        <f>O$148*(Calculations!$M41/Calculations!$M$5)</f>
        <v>0</v>
      </c>
      <c r="P185" s="117">
        <f>P$148*(Calculations!$M41/Calculations!$M$5)</f>
        <v>0</v>
      </c>
      <c r="Q185" s="117">
        <f>Q$148*(Calculations!$M41/Calculations!$M$5)</f>
        <v>0</v>
      </c>
      <c r="R185" s="17"/>
      <c r="T185" s="2"/>
      <c r="U185" s="14" t="s">
        <v>61</v>
      </c>
      <c r="V185" s="25">
        <f t="shared" si="17"/>
        <v>567355.29619479505</v>
      </c>
      <c r="W185" s="25">
        <f>V185*Burden!$F$22</f>
        <v>425516.47214609629</v>
      </c>
      <c r="X185" s="87">
        <f t="shared" si="18"/>
        <v>25331.120933259761</v>
      </c>
      <c r="Y185" s="25">
        <f>X185*Burden!$F$22</f>
        <v>18998.34069994482</v>
      </c>
      <c r="AA185" s="1" t="s">
        <v>476</v>
      </c>
      <c r="AB185" s="269">
        <v>920.28076521081096</v>
      </c>
      <c r="AC185" s="269">
        <v>528.60990346428559</v>
      </c>
      <c r="AD185" s="269">
        <v>825.26612192705056</v>
      </c>
      <c r="AE185" s="269">
        <v>566.59663001071124</v>
      </c>
      <c r="AF185" s="269">
        <v>185.06789348277857</v>
      </c>
      <c r="AG185" s="269">
        <v>169.28185538629</v>
      </c>
      <c r="AH185" s="269">
        <v>243.75220156975678</v>
      </c>
      <c r="AI185" s="269">
        <v>474.52469091310013</v>
      </c>
      <c r="AJ185" s="269">
        <v>3143.7628334865749</v>
      </c>
      <c r="AK185" s="269">
        <v>2010.7605618853509</v>
      </c>
      <c r="AL185" s="269">
        <v>985.78614953548686</v>
      </c>
      <c r="AM185" s="269">
        <v>2291.3093062267203</v>
      </c>
      <c r="AN185" s="269">
        <v>356.45140975367167</v>
      </c>
      <c r="AO185" s="269">
        <v>2857.0171643271933</v>
      </c>
      <c r="AP185" s="269">
        <v>2626.9527515551176</v>
      </c>
      <c r="AQ185" s="269">
        <v>311.12806460854785</v>
      </c>
      <c r="AR185" s="269">
        <v>612.37012082053718</v>
      </c>
      <c r="AS185" s="269">
        <v>624.42093992546586</v>
      </c>
      <c r="AT185" s="269">
        <v>907.08190942648719</v>
      </c>
      <c r="AU185" s="269">
        <v>870.5830867853939</v>
      </c>
      <c r="AV185" s="269">
        <v>143.66873927296839</v>
      </c>
      <c r="AW185" s="269">
        <v>432.08431724549422</v>
      </c>
      <c r="AX185" s="269">
        <v>207.22794692325738</v>
      </c>
      <c r="AY185" s="269">
        <v>446.75034093380242</v>
      </c>
      <c r="AZ185" s="269">
        <v>478.73271577878313</v>
      </c>
      <c r="BA185" s="269">
        <v>431.48376833447071</v>
      </c>
      <c r="BB185" s="269">
        <v>288.9531090219923</v>
      </c>
      <c r="BC185" s="269">
        <v>509.39586514686812</v>
      </c>
      <c r="BD185" s="269">
        <v>572.28855503856289</v>
      </c>
      <c r="BE185" s="269">
        <v>309.53121526222776</v>
      </c>
      <c r="BF185" s="269">
        <v>0</v>
      </c>
      <c r="BG185" s="269">
        <v>0</v>
      </c>
      <c r="BH185" s="269">
        <v>0</v>
      </c>
      <c r="BI185" s="269">
        <v>0</v>
      </c>
      <c r="BJ185" s="269">
        <v>0</v>
      </c>
      <c r="BK185" s="269">
        <v>0</v>
      </c>
      <c r="BL185" s="269">
        <v>0</v>
      </c>
      <c r="BM185" s="269">
        <v>0</v>
      </c>
      <c r="BN185" s="269">
        <v>0</v>
      </c>
      <c r="BO185" s="269">
        <v>0</v>
      </c>
      <c r="BP185" s="269">
        <v>0</v>
      </c>
      <c r="BQ185" s="269">
        <v>0</v>
      </c>
      <c r="BR185" s="269">
        <v>0</v>
      </c>
      <c r="BS185" s="269">
        <v>0</v>
      </c>
      <c r="BT185" s="269">
        <v>0</v>
      </c>
      <c r="BU185" s="269">
        <v>0</v>
      </c>
      <c r="BV185" s="269">
        <v>0</v>
      </c>
      <c r="BW185" s="269">
        <v>0</v>
      </c>
      <c r="BX185" s="269">
        <v>0</v>
      </c>
      <c r="BY185" s="269">
        <v>0</v>
      </c>
      <c r="BZ185" s="269">
        <v>0</v>
      </c>
      <c r="CA185" s="269">
        <v>0</v>
      </c>
      <c r="CB185" s="269">
        <v>0</v>
      </c>
      <c r="CC185" s="269">
        <v>0</v>
      </c>
      <c r="CD185" s="269">
        <v>0</v>
      </c>
      <c r="CE185" s="269">
        <v>0</v>
      </c>
      <c r="CF185" s="269">
        <v>0</v>
      </c>
      <c r="CG185" s="269">
        <v>0</v>
      </c>
      <c r="CH185" s="269">
        <v>0</v>
      </c>
      <c r="CI185" s="269">
        <v>0</v>
      </c>
      <c r="CJ185" s="269">
        <v>0</v>
      </c>
      <c r="CK185" s="269">
        <v>0</v>
      </c>
      <c r="CL185" s="269">
        <v>0</v>
      </c>
      <c r="CM185" s="269">
        <v>0</v>
      </c>
      <c r="CN185" s="269">
        <v>0</v>
      </c>
      <c r="CO185" s="269">
        <v>0</v>
      </c>
      <c r="CP185" s="269">
        <v>0</v>
      </c>
      <c r="CQ185" s="269">
        <v>0</v>
      </c>
      <c r="CR185" s="269">
        <v>0</v>
      </c>
      <c r="CS185" s="269">
        <v>0</v>
      </c>
      <c r="CT185" s="269">
        <v>0</v>
      </c>
      <c r="CU185" s="269">
        <v>0</v>
      </c>
      <c r="CV185" s="269">
        <v>0</v>
      </c>
      <c r="CW185" s="269">
        <v>0</v>
      </c>
      <c r="CX185" s="269">
        <v>0</v>
      </c>
      <c r="CY185" s="269">
        <v>0</v>
      </c>
      <c r="CZ185" s="269">
        <v>0</v>
      </c>
      <c r="DA185" s="269">
        <v>0</v>
      </c>
      <c r="DB185" s="269">
        <v>0</v>
      </c>
      <c r="DC185" s="269">
        <v>0</v>
      </c>
      <c r="DD185" s="269">
        <v>0</v>
      </c>
      <c r="DE185" s="269">
        <v>0</v>
      </c>
      <c r="DF185" s="269">
        <v>0</v>
      </c>
      <c r="DG185" s="269">
        <v>0</v>
      </c>
      <c r="DH185" s="269">
        <v>0</v>
      </c>
      <c r="DI185" s="269">
        <v>0</v>
      </c>
      <c r="DJ185" s="269">
        <v>0</v>
      </c>
      <c r="DK185" s="269">
        <v>0</v>
      </c>
      <c r="DL185" s="269">
        <v>0</v>
      </c>
      <c r="DM185" s="269">
        <v>0</v>
      </c>
      <c r="DN185" s="269">
        <v>0</v>
      </c>
      <c r="DO185" s="269">
        <v>0</v>
      </c>
      <c r="DP185" s="269">
        <v>0</v>
      </c>
      <c r="DQ185" s="269">
        <v>0</v>
      </c>
      <c r="DR185" s="269">
        <v>0</v>
      </c>
      <c r="DS185" s="269">
        <v>0</v>
      </c>
      <c r="DT185" s="269">
        <v>0</v>
      </c>
      <c r="DU185" s="269">
        <v>0</v>
      </c>
      <c r="DV185" s="269">
        <v>0</v>
      </c>
      <c r="DW185" s="269">
        <v>25331.120933259761</v>
      </c>
      <c r="DX185" s="137"/>
      <c r="DY185" s="137"/>
      <c r="DZ185" s="137"/>
    </row>
    <row r="186" spans="3:130" x14ac:dyDescent="0.35">
      <c r="C186" s="101">
        <v>37</v>
      </c>
      <c r="E186" s="118" t="str">
        <f>IF(Calculations!C42=0, "Z_empty_row_"&amp;C186,Calculations!C42)</f>
        <v>Z_empty_row_37</v>
      </c>
      <c r="F186" s="116">
        <f>F$148*(Calculations!$M42/Calculations!$M$5)</f>
        <v>0</v>
      </c>
      <c r="G186" s="116">
        <f>G$148*(Calculations!$M42/Calculations!$M$5)</f>
        <v>0</v>
      </c>
      <c r="H186" s="116">
        <f>H$148*(Calculations!$M42/Calculations!$M$5)</f>
        <v>0</v>
      </c>
      <c r="I186" s="116">
        <f>I$148*(Calculations!$M42/Calculations!$M$5)</f>
        <v>0</v>
      </c>
      <c r="J186" s="116">
        <f>J$148*(Calculations!$M42/Calculations!$M$5)</f>
        <v>0</v>
      </c>
      <c r="K186" s="116">
        <f>K$148*(Calculations!$M42/Calculations!$M$5)</f>
        <v>0</v>
      </c>
      <c r="L186" s="116">
        <f>L$148*(Calculations!$M42/Calculations!$M$5)</f>
        <v>0</v>
      </c>
      <c r="M186" s="116">
        <f>M$148*(Calculations!$M42/Calculations!$M$5)</f>
        <v>0</v>
      </c>
      <c r="N186" s="116">
        <f>N$148*(Calculations!$M42/Calculations!$M$5)</f>
        <v>0</v>
      </c>
      <c r="O186" s="116">
        <f>O$148*(Calculations!$M42/Calculations!$M$5)</f>
        <v>0</v>
      </c>
      <c r="P186" s="116">
        <f>P$148*(Calculations!$M42/Calculations!$M$5)</f>
        <v>0</v>
      </c>
      <c r="Q186" s="116">
        <f>Q$148*(Calculations!$M42/Calculations!$M$5)</f>
        <v>0</v>
      </c>
      <c r="T186" s="2"/>
      <c r="U186" s="14"/>
      <c r="V186" s="25"/>
      <c r="W186" s="25"/>
      <c r="X186" s="27"/>
      <c r="AD186" s="153"/>
      <c r="AE186" s="153"/>
      <c r="AF186" s="153"/>
      <c r="AG186" s="153"/>
      <c r="AH186" s="153"/>
      <c r="AI186" s="153"/>
      <c r="AJ186" s="153"/>
      <c r="AK186" s="153"/>
      <c r="AL186" s="153"/>
      <c r="AM186" s="153"/>
      <c r="AN186" s="153"/>
      <c r="AO186" s="153"/>
      <c r="AP186" s="153"/>
      <c r="AQ186" s="153"/>
      <c r="AR186" s="153"/>
      <c r="AS186" s="153"/>
      <c r="AT186" s="153"/>
      <c r="AU186" s="153"/>
      <c r="AV186" s="153"/>
      <c r="AW186" s="153"/>
      <c r="AX186" s="153"/>
      <c r="AY186" s="140"/>
      <c r="AZ186" s="153"/>
      <c r="BA186" s="153"/>
      <c r="BB186" s="153"/>
      <c r="BC186" s="153"/>
      <c r="BD186" s="153"/>
      <c r="BE186" s="153"/>
      <c r="BF186" s="153"/>
      <c r="BG186" s="153"/>
      <c r="BH186" s="153"/>
      <c r="BI186" s="153"/>
      <c r="BJ186" s="153"/>
      <c r="BK186" s="153"/>
      <c r="BL186" s="153"/>
      <c r="BM186" s="153"/>
      <c r="BN186" s="153"/>
      <c r="BO186" s="153"/>
      <c r="BP186" s="153"/>
      <c r="BQ186" s="153"/>
      <c r="BR186" s="153"/>
      <c r="BS186" s="153"/>
      <c r="BT186" s="153"/>
      <c r="BU186" s="153"/>
      <c r="BV186" s="153"/>
      <c r="BW186" s="140"/>
      <c r="BX186" s="153"/>
      <c r="BY186" s="153"/>
      <c r="BZ186" s="153"/>
      <c r="CA186" s="153"/>
      <c r="CB186" s="153"/>
      <c r="CC186" s="153"/>
      <c r="CD186" s="153"/>
      <c r="CE186" s="153"/>
      <c r="CF186" s="153"/>
      <c r="CG186" s="153"/>
      <c r="CH186" s="153"/>
      <c r="CI186" s="153"/>
      <c r="CJ186" s="153"/>
      <c r="CK186" s="153"/>
      <c r="CL186" s="153"/>
      <c r="CM186" s="153"/>
      <c r="CN186" s="153"/>
      <c r="CO186" s="153"/>
      <c r="CP186" s="153"/>
      <c r="CQ186" s="153"/>
      <c r="CR186" s="153"/>
      <c r="CS186" s="153"/>
      <c r="CT186" s="153"/>
      <c r="CU186" s="140"/>
      <c r="CV186" s="153"/>
      <c r="CW186" s="153"/>
      <c r="CX186" s="153"/>
      <c r="CY186" s="153"/>
      <c r="CZ186" s="153"/>
      <c r="DA186" s="153"/>
      <c r="DB186" s="153"/>
      <c r="DC186" s="153"/>
      <c r="DD186" s="153"/>
      <c r="DE186" s="153"/>
      <c r="DF186" s="153"/>
      <c r="DG186" s="153"/>
      <c r="DH186" s="153"/>
      <c r="DI186" s="153"/>
      <c r="DJ186" s="153"/>
      <c r="DK186" s="153"/>
      <c r="DL186" s="153"/>
      <c r="DM186" s="153"/>
      <c r="DN186" s="153"/>
      <c r="DO186" s="153"/>
      <c r="DP186" s="153"/>
      <c r="DQ186" s="153"/>
      <c r="DR186" s="153"/>
      <c r="DS186" s="140"/>
      <c r="DT186" s="153"/>
      <c r="DU186" s="153"/>
      <c r="DV186" s="153"/>
      <c r="DW186" s="153"/>
      <c r="DX186" s="137"/>
      <c r="DY186" s="137"/>
      <c r="DZ186" s="137"/>
    </row>
    <row r="187" spans="3:130" x14ac:dyDescent="0.35">
      <c r="C187" s="101">
        <v>38</v>
      </c>
      <c r="E187" s="118" t="str">
        <f>IF(Calculations!C43=0, "Z_empty_row_"&amp;C187,Calculations!C43)</f>
        <v>Z_empty_row_38</v>
      </c>
      <c r="F187" s="117">
        <f>F$148*(Calculations!$M43/Calculations!$M$5)</f>
        <v>0</v>
      </c>
      <c r="G187" s="117">
        <f>G$148*(Calculations!$M43/Calculations!$M$5)</f>
        <v>0</v>
      </c>
      <c r="H187" s="117">
        <f>H$148*(Calculations!$M43/Calculations!$M$5)</f>
        <v>0</v>
      </c>
      <c r="I187" s="117">
        <f>I$148*(Calculations!$M43/Calculations!$M$5)</f>
        <v>0</v>
      </c>
      <c r="J187" s="117">
        <f>J$148*(Calculations!$M43/Calculations!$M$5)</f>
        <v>0</v>
      </c>
      <c r="K187" s="117">
        <f>K$148*(Calculations!$M43/Calculations!$M$5)</f>
        <v>0</v>
      </c>
      <c r="L187" s="117">
        <f>L$148*(Calculations!$M43/Calculations!$M$5)</f>
        <v>0</v>
      </c>
      <c r="M187" s="117">
        <f>M$148*(Calculations!$M43/Calculations!$M$5)</f>
        <v>0</v>
      </c>
      <c r="N187" s="117">
        <f>N$148*(Calculations!$M43/Calculations!$M$5)</f>
        <v>0</v>
      </c>
      <c r="O187" s="117">
        <f>O$148*(Calculations!$M43/Calculations!$M$5)</f>
        <v>0</v>
      </c>
      <c r="P187" s="117">
        <f>P$148*(Calculations!$M43/Calculations!$M$5)</f>
        <v>0</v>
      </c>
      <c r="Q187" s="117">
        <f>Q$148*(Calculations!$M43/Calculations!$M$5)</f>
        <v>0</v>
      </c>
      <c r="T187" s="2"/>
      <c r="U187" s="27" t="s">
        <v>271</v>
      </c>
      <c r="V187" s="25">
        <f>SUM(X174:X185)</f>
        <v>567355.29619479505</v>
      </c>
      <c r="W187" s="6"/>
      <c r="X187" s="24">
        <f>SUM(X174:X185)</f>
        <v>567355.29619479505</v>
      </c>
      <c r="Z187" s="2" t="s">
        <v>272</v>
      </c>
      <c r="AD187" s="153"/>
      <c r="AE187" s="153"/>
      <c r="AF187" s="153"/>
      <c r="AG187" s="153"/>
      <c r="AH187" s="153"/>
      <c r="AI187" s="153"/>
      <c r="AJ187" s="153"/>
      <c r="AK187" s="153"/>
      <c r="AL187" s="153"/>
      <c r="AM187" s="153"/>
      <c r="AN187" s="153"/>
      <c r="AO187" s="153"/>
      <c r="AP187" s="153"/>
      <c r="AQ187" s="153"/>
      <c r="AR187" s="153"/>
      <c r="AS187" s="153"/>
      <c r="AT187" s="153"/>
      <c r="AU187" s="153"/>
      <c r="AV187" s="153"/>
      <c r="AW187" s="153"/>
      <c r="AX187" s="153"/>
      <c r="AY187" s="140"/>
      <c r="AZ187" s="153"/>
      <c r="BA187" s="153"/>
      <c r="BB187" s="153"/>
      <c r="BC187" s="153"/>
      <c r="BD187" s="153"/>
      <c r="BE187" s="153"/>
      <c r="BF187" s="153"/>
      <c r="BG187" s="153"/>
      <c r="BH187" s="153"/>
      <c r="BI187" s="153"/>
      <c r="BJ187" s="153"/>
      <c r="BK187" s="153"/>
      <c r="BL187" s="153"/>
      <c r="BM187" s="153"/>
      <c r="BN187" s="153"/>
      <c r="BO187" s="153"/>
      <c r="BP187" s="153"/>
      <c r="BQ187" s="153"/>
      <c r="BR187" s="153"/>
      <c r="BS187" s="153"/>
      <c r="BT187" s="153"/>
      <c r="BU187" s="153"/>
      <c r="BV187" s="153"/>
      <c r="BW187" s="140"/>
      <c r="BX187" s="153"/>
      <c r="BY187" s="153"/>
      <c r="BZ187" s="153"/>
      <c r="CA187" s="153"/>
      <c r="CB187" s="153"/>
      <c r="CC187" s="153"/>
      <c r="CD187" s="153"/>
      <c r="CE187" s="153"/>
      <c r="CF187" s="153"/>
      <c r="CG187" s="153"/>
      <c r="CH187" s="153"/>
      <c r="CI187" s="153"/>
      <c r="CJ187" s="153"/>
      <c r="CK187" s="153"/>
      <c r="CL187" s="153"/>
      <c r="CM187" s="153"/>
      <c r="CN187" s="153"/>
      <c r="CO187" s="153"/>
      <c r="CP187" s="153"/>
      <c r="CQ187" s="153"/>
      <c r="CR187" s="153"/>
      <c r="CS187" s="153"/>
      <c r="CT187" s="153"/>
      <c r="CU187" s="140"/>
      <c r="CV187" s="153"/>
      <c r="CW187" s="153"/>
      <c r="CX187" s="153"/>
      <c r="CY187" s="153"/>
      <c r="CZ187" s="153"/>
      <c r="DA187" s="153"/>
      <c r="DB187" s="153"/>
      <c r="DC187" s="153"/>
      <c r="DD187" s="153"/>
      <c r="DE187" s="153"/>
      <c r="DF187" s="153"/>
      <c r="DG187" s="153"/>
      <c r="DH187" s="153"/>
      <c r="DI187" s="153"/>
      <c r="DJ187" s="153"/>
      <c r="DK187" s="153"/>
      <c r="DL187" s="153"/>
      <c r="DM187" s="153"/>
      <c r="DN187" s="153"/>
      <c r="DO187" s="153"/>
      <c r="DP187" s="153"/>
      <c r="DQ187" s="153"/>
      <c r="DR187" s="153"/>
      <c r="DS187" s="140"/>
      <c r="DT187" s="153"/>
      <c r="DU187" s="153"/>
      <c r="DV187" s="153"/>
      <c r="DW187" s="153"/>
      <c r="DX187" s="137"/>
      <c r="DY187" s="137"/>
      <c r="DZ187" s="137"/>
    </row>
    <row r="188" spans="3:130" x14ac:dyDescent="0.35">
      <c r="C188" s="101">
        <v>39</v>
      </c>
      <c r="E188" s="118" t="str">
        <f>IF(Calculations!C44=0, "Z_empty_row_"&amp;C188,Calculations!C44)</f>
        <v>Z_empty_row_39</v>
      </c>
      <c r="F188" s="116">
        <f>F$148*(Calculations!$M44/Calculations!$M$5)</f>
        <v>0</v>
      </c>
      <c r="G188" s="116">
        <f>G$148*(Calculations!$M44/Calculations!$M$5)</f>
        <v>0</v>
      </c>
      <c r="H188" s="116">
        <f>H$148*(Calculations!$M44/Calculations!$M$5)</f>
        <v>0</v>
      </c>
      <c r="I188" s="116">
        <f>I$148*(Calculations!$M44/Calculations!$M$5)</f>
        <v>0</v>
      </c>
      <c r="J188" s="116">
        <f>J$148*(Calculations!$M44/Calculations!$M$5)</f>
        <v>0</v>
      </c>
      <c r="K188" s="116">
        <f>K$148*(Calculations!$M44/Calculations!$M$5)</f>
        <v>0</v>
      </c>
      <c r="L188" s="116">
        <f>L$148*(Calculations!$M44/Calculations!$M$5)</f>
        <v>0</v>
      </c>
      <c r="M188" s="116">
        <f>M$148*(Calculations!$M44/Calculations!$M$5)</f>
        <v>0</v>
      </c>
      <c r="N188" s="116">
        <f>N$148*(Calculations!$M44/Calculations!$M$5)</f>
        <v>0</v>
      </c>
      <c r="O188" s="116">
        <f>O$148*(Calculations!$M44/Calculations!$M$5)</f>
        <v>0</v>
      </c>
      <c r="P188" s="116">
        <f>P$148*(Calculations!$M44/Calculations!$M$5)</f>
        <v>0</v>
      </c>
      <c r="Q188" s="116">
        <f>Q$148*(Calculations!$M44/Calculations!$M$5)</f>
        <v>0</v>
      </c>
      <c r="T188" s="2"/>
      <c r="U188" s="14"/>
      <c r="V188" s="25"/>
      <c r="W188" s="25"/>
      <c r="X188" s="27"/>
      <c r="AD188" s="153"/>
      <c r="AE188" s="153"/>
      <c r="AF188" s="153"/>
      <c r="AG188" s="153"/>
      <c r="AH188" s="153"/>
      <c r="AI188" s="153"/>
      <c r="AJ188" s="153"/>
      <c r="AK188" s="153"/>
      <c r="AL188" s="153"/>
      <c r="AM188" s="153"/>
      <c r="AN188" s="153"/>
      <c r="AO188" s="153"/>
      <c r="AP188" s="153"/>
      <c r="AQ188" s="153"/>
      <c r="AR188" s="153"/>
      <c r="AS188" s="153"/>
      <c r="AT188" s="153"/>
      <c r="AU188" s="153"/>
      <c r="AV188" s="153"/>
      <c r="AW188" s="153"/>
      <c r="AX188" s="153"/>
      <c r="AY188" s="140"/>
      <c r="AZ188" s="153"/>
      <c r="BA188" s="153"/>
      <c r="BB188" s="153"/>
      <c r="BC188" s="153"/>
      <c r="BD188" s="153"/>
      <c r="BE188" s="153"/>
      <c r="BF188" s="153"/>
      <c r="BG188" s="153"/>
      <c r="BH188" s="153"/>
      <c r="BI188" s="153"/>
      <c r="BJ188" s="153"/>
      <c r="BK188" s="153"/>
      <c r="BL188" s="153"/>
      <c r="BM188" s="153"/>
      <c r="BN188" s="153"/>
      <c r="BO188" s="153"/>
      <c r="BP188" s="153"/>
      <c r="BQ188" s="153"/>
      <c r="BR188" s="153"/>
      <c r="BS188" s="153"/>
      <c r="BT188" s="153"/>
      <c r="BU188" s="153"/>
      <c r="BV188" s="153"/>
      <c r="BW188" s="140"/>
      <c r="BX188" s="153"/>
      <c r="BY188" s="153"/>
      <c r="BZ188" s="153"/>
      <c r="CA188" s="153"/>
      <c r="CB188" s="153"/>
      <c r="CC188" s="153"/>
      <c r="CD188" s="153"/>
      <c r="CE188" s="153"/>
      <c r="CF188" s="153"/>
      <c r="CG188" s="153"/>
      <c r="CH188" s="153"/>
      <c r="CI188" s="153"/>
      <c r="CJ188" s="153"/>
      <c r="CK188" s="153"/>
      <c r="CL188" s="153"/>
      <c r="CM188" s="153"/>
      <c r="CN188" s="153"/>
      <c r="CO188" s="153"/>
      <c r="CP188" s="153"/>
      <c r="CQ188" s="153"/>
      <c r="CR188" s="153"/>
      <c r="CS188" s="153"/>
      <c r="CT188" s="153"/>
      <c r="CU188" s="140"/>
      <c r="CV188" s="153"/>
      <c r="CW188" s="153"/>
      <c r="CX188" s="153"/>
      <c r="CY188" s="153"/>
      <c r="CZ188" s="153"/>
      <c r="DA188" s="153"/>
      <c r="DB188" s="153"/>
      <c r="DC188" s="153"/>
      <c r="DD188" s="153"/>
      <c r="DE188" s="153"/>
      <c r="DF188" s="153"/>
      <c r="DG188" s="153"/>
      <c r="DH188" s="153"/>
      <c r="DI188" s="153"/>
      <c r="DJ188" s="153"/>
      <c r="DK188" s="153"/>
      <c r="DL188" s="153"/>
      <c r="DM188" s="153"/>
      <c r="DN188" s="153"/>
      <c r="DO188" s="153"/>
      <c r="DP188" s="153"/>
      <c r="DQ188" s="153"/>
      <c r="DR188" s="153"/>
      <c r="DS188" s="140"/>
      <c r="DT188" s="153"/>
      <c r="DU188" s="153"/>
      <c r="DV188" s="153"/>
      <c r="DW188" s="153"/>
      <c r="DX188" s="137"/>
      <c r="DY188" s="137"/>
      <c r="DZ188" s="137"/>
    </row>
    <row r="189" spans="3:130" x14ac:dyDescent="0.35">
      <c r="C189" s="101">
        <v>40</v>
      </c>
      <c r="E189" s="118" t="str">
        <f>IF(Calculations!C45=0, "Z_empty_row_"&amp;C189,Calculations!C45)</f>
        <v>Z_empty_row_40</v>
      </c>
      <c r="F189" s="117">
        <f>F$148*(Calculations!$M45/Calculations!$M$5)</f>
        <v>0</v>
      </c>
      <c r="G189" s="117">
        <f>G$148*(Calculations!$M45/Calculations!$M$5)</f>
        <v>0</v>
      </c>
      <c r="H189" s="117">
        <f>H$148*(Calculations!$M45/Calculations!$M$5)</f>
        <v>0</v>
      </c>
      <c r="I189" s="117">
        <f>I$148*(Calculations!$M45/Calculations!$M$5)</f>
        <v>0</v>
      </c>
      <c r="J189" s="117">
        <f>J$148*(Calculations!$M45/Calculations!$M$5)</f>
        <v>0</v>
      </c>
      <c r="K189" s="117">
        <f>K$148*(Calculations!$M45/Calculations!$M$5)</f>
        <v>0</v>
      </c>
      <c r="L189" s="117">
        <f>L$148*(Calculations!$M45/Calculations!$M$5)</f>
        <v>0</v>
      </c>
      <c r="M189" s="117">
        <f>M$148*(Calculations!$M45/Calculations!$M$5)</f>
        <v>0</v>
      </c>
      <c r="N189" s="117">
        <f>N$148*(Calculations!$M45/Calculations!$M$5)</f>
        <v>0</v>
      </c>
      <c r="O189" s="117">
        <f>O$148*(Calculations!$M45/Calculations!$M$5)</f>
        <v>0</v>
      </c>
      <c r="P189" s="117">
        <f>P$148*(Calculations!$M45/Calculations!$M$5)</f>
        <v>0</v>
      </c>
      <c r="Q189" s="117">
        <f>Q$148*(Calculations!$M45/Calculations!$M$5)</f>
        <v>0</v>
      </c>
      <c r="T189" s="2"/>
      <c r="U189" s="14"/>
      <c r="V189" s="25"/>
      <c r="W189" s="25"/>
      <c r="X189" s="27"/>
      <c r="Z189" s="140"/>
      <c r="AD189" s="153"/>
      <c r="AE189" s="153"/>
      <c r="AF189" s="153"/>
      <c r="AG189" s="153"/>
      <c r="AH189" s="153"/>
      <c r="AI189" s="153"/>
      <c r="AJ189" s="153"/>
      <c r="AK189" s="153"/>
      <c r="AL189" s="153"/>
      <c r="AM189" s="153"/>
      <c r="AN189" s="153"/>
      <c r="AO189" s="153"/>
      <c r="AP189" s="153"/>
      <c r="AQ189" s="153"/>
      <c r="AR189" s="153"/>
      <c r="AS189" s="153"/>
      <c r="AT189" s="153"/>
      <c r="AU189" s="153"/>
      <c r="AV189" s="153"/>
      <c r="AW189" s="153"/>
      <c r="AX189" s="153"/>
      <c r="AY189" s="140"/>
      <c r="AZ189" s="153"/>
      <c r="BA189" s="153"/>
      <c r="BB189" s="153"/>
      <c r="BC189" s="153"/>
      <c r="BD189" s="153"/>
      <c r="BE189" s="153"/>
      <c r="BF189" s="153"/>
      <c r="BG189" s="153"/>
      <c r="BH189" s="153"/>
      <c r="BI189" s="153"/>
      <c r="BJ189" s="153"/>
      <c r="BK189" s="153"/>
      <c r="BL189" s="153"/>
      <c r="BM189" s="153"/>
      <c r="BN189" s="153"/>
      <c r="BO189" s="153"/>
      <c r="BP189" s="153"/>
      <c r="BQ189" s="153"/>
      <c r="BR189" s="153"/>
      <c r="BS189" s="153"/>
      <c r="BT189" s="153"/>
      <c r="BU189" s="153"/>
      <c r="BV189" s="153"/>
      <c r="BW189" s="140"/>
      <c r="BX189" s="153"/>
      <c r="BY189" s="153"/>
      <c r="BZ189" s="153"/>
      <c r="CA189" s="153"/>
      <c r="CB189" s="153"/>
      <c r="CC189" s="153"/>
      <c r="CD189" s="153"/>
      <c r="CE189" s="153"/>
      <c r="CF189" s="153"/>
      <c r="CG189" s="153"/>
      <c r="CH189" s="153"/>
      <c r="CI189" s="153"/>
      <c r="CJ189" s="153"/>
      <c r="CK189" s="153"/>
      <c r="CL189" s="153"/>
      <c r="CM189" s="153"/>
      <c r="CN189" s="153"/>
      <c r="CO189" s="153"/>
      <c r="CP189" s="153"/>
      <c r="CQ189" s="153"/>
      <c r="CR189" s="153"/>
      <c r="CS189" s="153"/>
      <c r="CT189" s="153"/>
      <c r="CU189" s="140"/>
      <c r="CV189" s="153"/>
      <c r="CW189" s="153"/>
      <c r="CX189" s="153"/>
      <c r="CY189" s="153"/>
      <c r="CZ189" s="153"/>
      <c r="DA189" s="153"/>
      <c r="DB189" s="153"/>
      <c r="DC189" s="153"/>
      <c r="DD189" s="153"/>
      <c r="DE189" s="153"/>
      <c r="DF189" s="153"/>
      <c r="DG189" s="153"/>
      <c r="DH189" s="153"/>
      <c r="DI189" s="153"/>
      <c r="DJ189" s="153"/>
      <c r="DK189" s="153"/>
      <c r="DL189" s="153"/>
      <c r="DM189" s="153"/>
      <c r="DN189" s="153"/>
      <c r="DO189" s="153"/>
      <c r="DP189" s="153"/>
      <c r="DQ189" s="153"/>
      <c r="DR189" s="153"/>
      <c r="DS189" s="140"/>
      <c r="DT189" s="153"/>
      <c r="DU189" s="153"/>
      <c r="DV189" s="153"/>
      <c r="DW189" s="153"/>
      <c r="DX189" s="137"/>
      <c r="DY189" s="137"/>
      <c r="DZ189" s="137"/>
    </row>
    <row r="190" spans="3:130" x14ac:dyDescent="0.35">
      <c r="C190" s="101">
        <v>41</v>
      </c>
      <c r="E190" s="118" t="str">
        <f>IF(Calculations!C46=0, "Z_empty_row_"&amp;C190,Calculations!C46)</f>
        <v>Z_empty_row_41</v>
      </c>
      <c r="F190" s="116">
        <f>F$148*(Calculations!$M46/Calculations!$M$5)</f>
        <v>0</v>
      </c>
      <c r="G190" s="116">
        <f>G$148*(Calculations!$M46/Calculations!$M$5)</f>
        <v>0</v>
      </c>
      <c r="H190" s="116">
        <f>H$148*(Calculations!$M46/Calculations!$M$5)</f>
        <v>0</v>
      </c>
      <c r="I190" s="116">
        <f>I$148*(Calculations!$M46/Calculations!$M$5)</f>
        <v>0</v>
      </c>
      <c r="J190" s="116">
        <f>J$148*(Calculations!$M46/Calculations!$M$5)</f>
        <v>0</v>
      </c>
      <c r="K190" s="116">
        <f>K$148*(Calculations!$M46/Calculations!$M$5)</f>
        <v>0</v>
      </c>
      <c r="L190" s="116">
        <f>L$148*(Calculations!$M46/Calculations!$M$5)</f>
        <v>0</v>
      </c>
      <c r="M190" s="116">
        <f>M$148*(Calculations!$M46/Calculations!$M$5)</f>
        <v>0</v>
      </c>
      <c r="N190" s="116">
        <f>N$148*(Calculations!$M46/Calculations!$M$5)</f>
        <v>0</v>
      </c>
      <c r="O190" s="116">
        <f>O$148*(Calculations!$M46/Calculations!$M$5)</f>
        <v>0</v>
      </c>
      <c r="P190" s="116">
        <f>P$148*(Calculations!$M46/Calculations!$M$5)</f>
        <v>0</v>
      </c>
      <c r="Q190" s="116">
        <f>Q$148*(Calculations!$M46/Calculations!$M$5)</f>
        <v>0</v>
      </c>
      <c r="T190" s="2"/>
      <c r="U190" s="14"/>
      <c r="V190" s="25"/>
      <c r="W190" s="25"/>
      <c r="X190" s="62"/>
      <c r="Z190" s="140"/>
      <c r="AA190" s="25"/>
      <c r="AB190" s="25"/>
      <c r="AC190" s="25"/>
      <c r="AD190" s="153"/>
      <c r="AE190" s="153"/>
      <c r="AF190" s="153"/>
      <c r="AG190" s="153"/>
      <c r="AH190" s="153"/>
      <c r="AI190" s="153"/>
      <c r="AJ190" s="153"/>
      <c r="AK190" s="153"/>
      <c r="AL190" s="153"/>
      <c r="AM190" s="153"/>
      <c r="AN190" s="153"/>
      <c r="AO190" s="153"/>
      <c r="AP190" s="153"/>
      <c r="AQ190" s="153"/>
      <c r="AR190" s="153"/>
      <c r="AS190" s="153"/>
      <c r="AT190" s="153"/>
      <c r="AU190" s="153"/>
      <c r="AV190" s="153"/>
      <c r="AW190" s="153"/>
      <c r="AX190" s="153"/>
      <c r="AY190" s="140"/>
      <c r="AZ190" s="153"/>
      <c r="BA190" s="153"/>
      <c r="BB190" s="153"/>
      <c r="BC190" s="153"/>
      <c r="BD190" s="153"/>
      <c r="BE190" s="153"/>
      <c r="BF190" s="153"/>
      <c r="BG190" s="153"/>
      <c r="BH190" s="153"/>
      <c r="BI190" s="153"/>
      <c r="BJ190" s="153"/>
      <c r="BK190" s="153"/>
      <c r="BL190" s="153"/>
      <c r="BM190" s="153"/>
      <c r="BN190" s="153"/>
      <c r="BO190" s="153"/>
      <c r="BP190" s="153"/>
      <c r="BQ190" s="153"/>
      <c r="BR190" s="153"/>
      <c r="BS190" s="153"/>
      <c r="BT190" s="153"/>
      <c r="BU190" s="153"/>
      <c r="BV190" s="153"/>
      <c r="BW190" s="140"/>
      <c r="BX190" s="153"/>
      <c r="BY190" s="153"/>
      <c r="BZ190" s="153"/>
      <c r="CA190" s="153"/>
      <c r="CB190" s="153"/>
      <c r="CC190" s="153"/>
      <c r="CD190" s="153"/>
      <c r="CE190" s="153"/>
      <c r="CF190" s="153"/>
      <c r="CG190" s="153"/>
      <c r="CH190" s="153"/>
      <c r="CI190" s="153"/>
      <c r="CJ190" s="153"/>
      <c r="CK190" s="153"/>
      <c r="CL190" s="153"/>
      <c r="CM190" s="153"/>
      <c r="CN190" s="153"/>
      <c r="CO190" s="153"/>
      <c r="CP190" s="153"/>
      <c r="CQ190" s="153"/>
      <c r="CR190" s="153"/>
      <c r="CS190" s="153"/>
      <c r="CT190" s="153"/>
      <c r="CU190" s="140"/>
      <c r="CV190" s="153"/>
      <c r="CW190" s="153"/>
      <c r="CX190" s="153"/>
      <c r="CY190" s="153"/>
      <c r="CZ190" s="153"/>
      <c r="DA190" s="153"/>
      <c r="DB190" s="153"/>
      <c r="DC190" s="153"/>
      <c r="DD190" s="153"/>
      <c r="DE190" s="153"/>
      <c r="DF190" s="153"/>
      <c r="DG190" s="153"/>
      <c r="DH190" s="153"/>
      <c r="DI190" s="153"/>
      <c r="DJ190" s="153"/>
      <c r="DK190" s="153"/>
      <c r="DL190" s="153"/>
      <c r="DM190" s="153"/>
      <c r="DN190" s="153"/>
      <c r="DO190" s="153"/>
      <c r="DP190" s="153"/>
      <c r="DQ190" s="153"/>
      <c r="DR190" s="153"/>
      <c r="DS190" s="140"/>
      <c r="DT190" s="153"/>
      <c r="DU190" s="153"/>
      <c r="DV190" s="153"/>
      <c r="DW190" s="153"/>
      <c r="DX190" s="137"/>
      <c r="DY190" s="137"/>
      <c r="DZ190" s="137"/>
    </row>
    <row r="191" spans="3:130" x14ac:dyDescent="0.35">
      <c r="C191" s="101">
        <v>42</v>
      </c>
      <c r="E191" s="118" t="str">
        <f>IF(Calculations!C47=0, "Z_empty_row_"&amp;C191,Calculations!C47)</f>
        <v>Z_empty_row_42</v>
      </c>
      <c r="F191" s="117">
        <f>F$148*(Calculations!$M47/Calculations!$M$5)</f>
        <v>0</v>
      </c>
      <c r="G191" s="117">
        <f>G$148*(Calculations!$M47/Calculations!$M$5)</f>
        <v>0</v>
      </c>
      <c r="H191" s="117">
        <f>H$148*(Calculations!$M47/Calculations!$M$5)</f>
        <v>0</v>
      </c>
      <c r="I191" s="117">
        <f>I$148*(Calculations!$M47/Calculations!$M$5)</f>
        <v>0</v>
      </c>
      <c r="J191" s="117">
        <f>J$148*(Calculations!$M47/Calculations!$M$5)</f>
        <v>0</v>
      </c>
      <c r="K191" s="117">
        <f>K$148*(Calculations!$M47/Calculations!$M$5)</f>
        <v>0</v>
      </c>
      <c r="L191" s="117">
        <f>L$148*(Calculations!$M47/Calculations!$M$5)</f>
        <v>0</v>
      </c>
      <c r="M191" s="117">
        <f>M$148*(Calculations!$M47/Calculations!$M$5)</f>
        <v>0</v>
      </c>
      <c r="N191" s="117">
        <f>N$148*(Calculations!$M47/Calculations!$M$5)</f>
        <v>0</v>
      </c>
      <c r="O191" s="117">
        <f>O$148*(Calculations!$M47/Calculations!$M$5)</f>
        <v>0</v>
      </c>
      <c r="P191" s="117">
        <f>P$148*(Calculations!$M47/Calculations!$M$5)</f>
        <v>0</v>
      </c>
      <c r="Q191" s="117">
        <f>Q$148*(Calculations!$M47/Calculations!$M$5)</f>
        <v>0</v>
      </c>
      <c r="Z191" s="81" t="s">
        <v>259</v>
      </c>
      <c r="AA191" s="25"/>
      <c r="AB191" s="25"/>
      <c r="AC191" s="25"/>
      <c r="AD191" s="153"/>
      <c r="AE191" s="153"/>
      <c r="AF191" s="153"/>
      <c r="AG191" s="153"/>
      <c r="AH191" s="153"/>
      <c r="AI191" s="153"/>
      <c r="AJ191" s="153"/>
      <c r="AK191" s="153"/>
      <c r="AL191" s="153"/>
      <c r="AM191" s="153"/>
      <c r="AN191" s="153"/>
      <c r="AO191" s="153"/>
      <c r="AP191" s="153"/>
      <c r="AQ191" s="153"/>
      <c r="AR191" s="153"/>
      <c r="AS191" s="153"/>
      <c r="AT191" s="153"/>
      <c r="AU191" s="153"/>
      <c r="AV191" s="153"/>
      <c r="AW191" s="153"/>
      <c r="AX191" s="153"/>
      <c r="AY191" s="140"/>
      <c r="AZ191" s="153"/>
      <c r="BA191" s="153"/>
      <c r="BB191" s="153"/>
      <c r="BC191" s="153"/>
      <c r="BD191" s="153"/>
      <c r="BE191" s="153"/>
      <c r="BF191" s="153"/>
      <c r="BG191" s="153"/>
      <c r="BH191" s="153"/>
      <c r="BI191" s="153"/>
      <c r="BJ191" s="153"/>
      <c r="BK191" s="153"/>
      <c r="BL191" s="153"/>
      <c r="BM191" s="153"/>
      <c r="BN191" s="153"/>
      <c r="BO191" s="153"/>
      <c r="BP191" s="153"/>
      <c r="BQ191" s="153"/>
      <c r="BR191" s="153"/>
      <c r="BS191" s="153"/>
      <c r="BT191" s="153"/>
      <c r="BU191" s="153"/>
      <c r="BV191" s="153"/>
      <c r="BW191" s="140"/>
      <c r="BX191" s="153"/>
      <c r="BY191" s="153"/>
      <c r="BZ191" s="153"/>
      <c r="CA191" s="153"/>
      <c r="CB191" s="153"/>
      <c r="CC191" s="153"/>
      <c r="CD191" s="153"/>
      <c r="CE191" s="153"/>
      <c r="CF191" s="153"/>
      <c r="CG191" s="153"/>
      <c r="CH191" s="153"/>
      <c r="CI191" s="153"/>
      <c r="CJ191" s="153"/>
      <c r="CK191" s="153"/>
      <c r="CL191" s="153"/>
      <c r="CM191" s="153"/>
      <c r="CN191" s="153"/>
      <c r="CO191" s="153"/>
      <c r="CP191" s="153"/>
      <c r="CQ191" s="153"/>
      <c r="CR191" s="153"/>
      <c r="CS191" s="153"/>
      <c r="CT191" s="153"/>
      <c r="CU191" s="140"/>
      <c r="CV191" s="153"/>
      <c r="CW191" s="153"/>
      <c r="CX191" s="153"/>
      <c r="CY191" s="153"/>
      <c r="CZ191" s="153"/>
      <c r="DA191" s="153"/>
      <c r="DB191" s="153"/>
      <c r="DC191" s="153"/>
      <c r="DD191" s="153"/>
      <c r="DE191" s="153"/>
      <c r="DF191" s="153"/>
      <c r="DG191" s="153"/>
      <c r="DH191" s="153"/>
      <c r="DI191" s="153"/>
      <c r="DJ191" s="153"/>
      <c r="DK191" s="153"/>
      <c r="DL191" s="153"/>
      <c r="DM191" s="153"/>
      <c r="DN191" s="153"/>
      <c r="DO191" s="153"/>
      <c r="DP191" s="153"/>
      <c r="DQ191" s="153"/>
      <c r="DR191" s="153"/>
      <c r="DS191" s="140"/>
      <c r="DT191" s="153"/>
      <c r="DU191" s="153"/>
      <c r="DV191" s="153"/>
      <c r="DW191" t="s">
        <v>336</v>
      </c>
      <c r="DX191" s="137"/>
      <c r="DY191" s="137"/>
      <c r="DZ191" s="137"/>
    </row>
    <row r="192" spans="3:130" x14ac:dyDescent="0.35">
      <c r="C192" s="101">
        <v>43</v>
      </c>
      <c r="E192" s="118" t="str">
        <f>IF(Calculations!C48=0, "Z_empty_row_"&amp;C192,Calculations!C48)</f>
        <v>Z_empty_row_43</v>
      </c>
      <c r="F192" s="116">
        <f>F$148*(Calculations!$M48/Calculations!$M$5)</f>
        <v>0</v>
      </c>
      <c r="G192" s="116">
        <f>G$148*(Calculations!$M48/Calculations!$M$5)</f>
        <v>0</v>
      </c>
      <c r="H192" s="116">
        <f>H$148*(Calculations!$M48/Calculations!$M$5)</f>
        <v>0</v>
      </c>
      <c r="I192" s="116">
        <f>I$148*(Calculations!$M48/Calculations!$M$5)</f>
        <v>0</v>
      </c>
      <c r="J192" s="116">
        <f>J$148*(Calculations!$M48/Calculations!$M$5)</f>
        <v>0</v>
      </c>
      <c r="K192" s="116">
        <f>K$148*(Calculations!$M48/Calculations!$M$5)</f>
        <v>0</v>
      </c>
      <c r="L192" s="116">
        <f>L$148*(Calculations!$M48/Calculations!$M$5)</f>
        <v>0</v>
      </c>
      <c r="M192" s="116">
        <f>M$148*(Calculations!$M48/Calculations!$M$5)</f>
        <v>0</v>
      </c>
      <c r="N192" s="116">
        <f>N$148*(Calculations!$M48/Calculations!$M$5)</f>
        <v>0</v>
      </c>
      <c r="O192" s="116">
        <f>O$148*(Calculations!$M48/Calculations!$M$5)</f>
        <v>0</v>
      </c>
      <c r="P192" s="116">
        <f>P$148*(Calculations!$M48/Calculations!$M$5)</f>
        <v>0</v>
      </c>
      <c r="Q192" s="116">
        <f>Q$148*(Calculations!$M48/Calculations!$M$5)</f>
        <v>0</v>
      </c>
      <c r="Y192" s="3"/>
      <c r="Z192" s="81" t="s">
        <v>48</v>
      </c>
      <c r="AA192" s="25"/>
      <c r="AB192" s="25"/>
      <c r="AC192" s="25"/>
      <c r="AD192" s="153"/>
      <c r="AE192" s="153"/>
      <c r="AF192" s="153"/>
      <c r="AG192" s="153"/>
      <c r="AH192" s="153"/>
      <c r="AI192" s="153"/>
      <c r="AJ192" s="153"/>
      <c r="AK192" s="153"/>
      <c r="AL192" s="153"/>
      <c r="AM192" s="153"/>
      <c r="AN192" s="153"/>
      <c r="AO192" s="153"/>
      <c r="AP192" s="153"/>
      <c r="AQ192" s="153"/>
      <c r="AR192" s="153"/>
      <c r="AS192" s="153"/>
      <c r="AT192" s="153"/>
      <c r="AU192" s="153"/>
      <c r="AV192" s="153"/>
      <c r="AW192" s="153"/>
      <c r="AX192" s="153"/>
      <c r="AY192" s="140"/>
      <c r="AZ192" s="153"/>
      <c r="BA192" s="153"/>
      <c r="BB192" s="153"/>
      <c r="BC192" s="153"/>
      <c r="BD192" s="153"/>
      <c r="BE192" s="153"/>
      <c r="BF192" s="153"/>
      <c r="BG192" s="153"/>
      <c r="BH192" s="153"/>
      <c r="BI192" s="153"/>
      <c r="BJ192" s="153"/>
      <c r="BK192" s="153"/>
      <c r="BL192" s="153"/>
      <c r="BM192" s="153"/>
      <c r="BN192" s="153"/>
      <c r="BO192" s="153"/>
      <c r="BP192" s="153"/>
      <c r="BQ192" s="153"/>
      <c r="BR192" s="153"/>
      <c r="BS192" s="153"/>
      <c r="BT192" s="153"/>
      <c r="BU192" s="153"/>
      <c r="BV192" s="153"/>
      <c r="BW192" s="140"/>
      <c r="BX192" s="153"/>
      <c r="BY192" s="153"/>
      <c r="BZ192" s="153"/>
      <c r="CA192" s="153"/>
      <c r="CB192" s="153"/>
      <c r="CC192" s="153"/>
      <c r="CD192" s="153"/>
      <c r="CE192" s="153"/>
      <c r="CF192" s="153"/>
      <c r="CG192" s="153"/>
      <c r="CH192" s="153"/>
      <c r="CI192" s="153"/>
      <c r="CJ192" s="153"/>
      <c r="CK192" s="153"/>
      <c r="CL192" s="153"/>
      <c r="CM192" s="153"/>
      <c r="CN192" s="153"/>
      <c r="CO192" s="153"/>
      <c r="CP192" s="153"/>
      <c r="CQ192" s="153"/>
      <c r="CR192" s="153"/>
      <c r="CS192" s="153"/>
      <c r="CT192" s="153"/>
      <c r="CU192" s="140"/>
      <c r="CV192" s="153"/>
      <c r="CW192" s="153"/>
      <c r="CX192" s="153"/>
      <c r="CY192" s="153"/>
      <c r="CZ192" s="153"/>
      <c r="DA192" s="153"/>
      <c r="DB192" s="153"/>
      <c r="DC192" s="153"/>
      <c r="DD192" s="153"/>
      <c r="DE192" s="153"/>
      <c r="DF192" s="153"/>
      <c r="DG192" s="153"/>
      <c r="DH192" s="153"/>
      <c r="DI192" s="153"/>
      <c r="DJ192" s="153"/>
      <c r="DK192" s="153"/>
      <c r="DL192" s="153"/>
      <c r="DM192" s="153"/>
      <c r="DN192" s="153"/>
      <c r="DO192" s="153"/>
      <c r="DP192" s="153"/>
      <c r="DQ192" s="153"/>
      <c r="DR192" s="153"/>
      <c r="DS192" s="140"/>
      <c r="DT192" s="153"/>
      <c r="DU192" s="153"/>
      <c r="DV192" s="153"/>
      <c r="DW192" s="153"/>
      <c r="DX192" s="137"/>
      <c r="DY192" s="137"/>
      <c r="DZ192" s="137"/>
    </row>
    <row r="193" spans="3:130" x14ac:dyDescent="0.35">
      <c r="C193" s="101">
        <v>44</v>
      </c>
      <c r="E193" s="118" t="str">
        <f>IF(Calculations!C49=0, "Z_empty_row_"&amp;C193,Calculations!C49)</f>
        <v>Z_empty_row_44</v>
      </c>
      <c r="F193" s="117">
        <f>F$148*(Calculations!$M49/Calculations!$M$5)</f>
        <v>0</v>
      </c>
      <c r="G193" s="117">
        <f>G$148*(Calculations!$M49/Calculations!$M$5)</f>
        <v>0</v>
      </c>
      <c r="H193" s="117">
        <f>H$148*(Calculations!$M49/Calculations!$M$5)</f>
        <v>0</v>
      </c>
      <c r="I193" s="117">
        <f>I$148*(Calculations!$M49/Calculations!$M$5)</f>
        <v>0</v>
      </c>
      <c r="J193" s="117">
        <f>J$148*(Calculations!$M49/Calculations!$M$5)</f>
        <v>0</v>
      </c>
      <c r="K193" s="117">
        <f>K$148*(Calculations!$M49/Calculations!$M$5)</f>
        <v>0</v>
      </c>
      <c r="L193" s="117">
        <f>L$148*(Calculations!$M49/Calculations!$M$5)</f>
        <v>0</v>
      </c>
      <c r="M193" s="117">
        <f>M$148*(Calculations!$M49/Calculations!$M$5)</f>
        <v>0</v>
      </c>
      <c r="N193" s="117">
        <f>N$148*(Calculations!$M49/Calculations!$M$5)</f>
        <v>0</v>
      </c>
      <c r="O193" s="117">
        <f>O$148*(Calculations!$M49/Calculations!$M$5)</f>
        <v>0</v>
      </c>
      <c r="P193" s="117">
        <f>P$148*(Calculations!$M49/Calculations!$M$5)</f>
        <v>0</v>
      </c>
      <c r="Q193" s="117">
        <f>Q$148*(Calculations!$M49/Calculations!$M$5)</f>
        <v>0</v>
      </c>
      <c r="T193" s="6" t="s">
        <v>263</v>
      </c>
      <c r="U193" s="6"/>
      <c r="V193" s="16"/>
      <c r="W193" s="16"/>
      <c r="X193" s="16"/>
      <c r="Y193" s="2"/>
      <c r="AB193" s="237" t="s">
        <v>392</v>
      </c>
    </row>
    <row r="194" spans="3:130" x14ac:dyDescent="0.35">
      <c r="C194" s="101">
        <v>45</v>
      </c>
      <c r="E194" s="118" t="str">
        <f>IF(Calculations!C50=0, "Z_empty_row_"&amp;C194,Calculations!C50)</f>
        <v>Z_empty_row_45</v>
      </c>
      <c r="F194" s="116">
        <f>F$148*(Calculations!$M50/Calculations!$M$5)</f>
        <v>0</v>
      </c>
      <c r="G194" s="116">
        <f>G$148*(Calculations!$M50/Calculations!$M$5)</f>
        <v>0</v>
      </c>
      <c r="H194" s="116">
        <f>H$148*(Calculations!$M50/Calculations!$M$5)</f>
        <v>0</v>
      </c>
      <c r="I194" s="116">
        <f>I$148*(Calculations!$M50/Calculations!$M$5)</f>
        <v>0</v>
      </c>
      <c r="J194" s="116">
        <f>J$148*(Calculations!$M50/Calculations!$M$5)</f>
        <v>0</v>
      </c>
      <c r="K194" s="116">
        <f>K$148*(Calculations!$M50/Calculations!$M$5)</f>
        <v>0</v>
      </c>
      <c r="L194" s="116">
        <f>L$148*(Calculations!$M50/Calculations!$M$5)</f>
        <v>0</v>
      </c>
      <c r="M194" s="116">
        <f>M$148*(Calculations!$M50/Calculations!$M$5)</f>
        <v>0</v>
      </c>
      <c r="N194" s="116">
        <f>N$148*(Calculations!$M50/Calculations!$M$5)</f>
        <v>0</v>
      </c>
      <c r="O194" s="116">
        <f>O$148*(Calculations!$M50/Calculations!$M$5)</f>
        <v>0</v>
      </c>
      <c r="P194" s="116">
        <f>P$148*(Calculations!$M50/Calculations!$M$5)</f>
        <v>0</v>
      </c>
      <c r="Q194" s="116">
        <f>Q$148*(Calculations!$M50/Calculations!$M$5)</f>
        <v>0</v>
      </c>
      <c r="T194" s="6" t="s">
        <v>264</v>
      </c>
      <c r="U194" s="6"/>
      <c r="V194" s="16" t="s">
        <v>273</v>
      </c>
      <c r="W194" s="16"/>
      <c r="X194" s="16"/>
      <c r="Y194" s="2"/>
      <c r="AA194" s="237" t="s">
        <v>464</v>
      </c>
      <c r="AB194" t="s">
        <v>65</v>
      </c>
      <c r="AC194" t="s">
        <v>67</v>
      </c>
      <c r="AD194" t="s">
        <v>69</v>
      </c>
      <c r="AE194" t="s">
        <v>71</v>
      </c>
      <c r="AF194" t="s">
        <v>74</v>
      </c>
      <c r="AG194" t="s">
        <v>75</v>
      </c>
      <c r="AH194" t="s">
        <v>77</v>
      </c>
      <c r="AI194" t="s">
        <v>79</v>
      </c>
      <c r="AJ194" t="s">
        <v>81</v>
      </c>
      <c r="AK194" t="s">
        <v>84</v>
      </c>
      <c r="AL194" t="s">
        <v>85</v>
      </c>
      <c r="AM194" t="s">
        <v>87</v>
      </c>
      <c r="AN194" t="s">
        <v>89</v>
      </c>
      <c r="AO194" t="s">
        <v>91</v>
      </c>
      <c r="AP194" t="s">
        <v>94</v>
      </c>
      <c r="AQ194" t="s">
        <v>95</v>
      </c>
      <c r="AR194" t="s">
        <v>96</v>
      </c>
      <c r="AS194" t="s">
        <v>98</v>
      </c>
      <c r="AT194" t="s">
        <v>99</v>
      </c>
      <c r="AU194" t="s">
        <v>100</v>
      </c>
      <c r="AV194" t="s">
        <v>101</v>
      </c>
      <c r="AW194" t="s">
        <v>102</v>
      </c>
      <c r="AX194" t="s">
        <v>103</v>
      </c>
      <c r="AY194" t="s">
        <v>104</v>
      </c>
      <c r="AZ194" t="s">
        <v>105</v>
      </c>
      <c r="BA194" t="s">
        <v>106</v>
      </c>
      <c r="BB194" t="s">
        <v>107</v>
      </c>
      <c r="BC194" t="s">
        <v>108</v>
      </c>
      <c r="BD194" t="s">
        <v>109</v>
      </c>
      <c r="BE194" t="s">
        <v>110</v>
      </c>
      <c r="BF194" t="s">
        <v>393</v>
      </c>
      <c r="BG194" t="s">
        <v>394</v>
      </c>
      <c r="BH194" t="s">
        <v>395</v>
      </c>
      <c r="BI194" t="s">
        <v>396</v>
      </c>
      <c r="BJ194" t="s">
        <v>397</v>
      </c>
      <c r="BK194" t="s">
        <v>398</v>
      </c>
      <c r="BL194" t="s">
        <v>399</v>
      </c>
      <c r="BM194" t="s">
        <v>400</v>
      </c>
      <c r="BN194" t="s">
        <v>401</v>
      </c>
      <c r="BO194" t="s">
        <v>402</v>
      </c>
      <c r="BP194" t="s">
        <v>403</v>
      </c>
      <c r="BQ194" t="s">
        <v>404</v>
      </c>
      <c r="BR194" t="s">
        <v>405</v>
      </c>
      <c r="BS194" t="s">
        <v>406</v>
      </c>
      <c r="BT194" t="s">
        <v>407</v>
      </c>
      <c r="BU194" t="s">
        <v>408</v>
      </c>
      <c r="BV194" t="s">
        <v>409</v>
      </c>
      <c r="BW194" t="s">
        <v>410</v>
      </c>
      <c r="BX194" t="s">
        <v>411</v>
      </c>
      <c r="BY194" t="s">
        <v>412</v>
      </c>
      <c r="BZ194" t="s">
        <v>413</v>
      </c>
      <c r="CA194" t="s">
        <v>414</v>
      </c>
      <c r="CB194" t="s">
        <v>415</v>
      </c>
      <c r="CC194" t="s">
        <v>416</v>
      </c>
      <c r="CD194" t="s">
        <v>417</v>
      </c>
      <c r="CE194" t="s">
        <v>418</v>
      </c>
      <c r="CF194" t="s">
        <v>419</v>
      </c>
      <c r="CG194" t="s">
        <v>420</v>
      </c>
      <c r="CH194" t="s">
        <v>421</v>
      </c>
      <c r="CI194" t="s">
        <v>422</v>
      </c>
      <c r="CJ194" t="s">
        <v>423</v>
      </c>
      <c r="CK194" t="s">
        <v>424</v>
      </c>
      <c r="CL194" t="s">
        <v>425</v>
      </c>
      <c r="CM194" t="s">
        <v>426</v>
      </c>
      <c r="CN194" t="s">
        <v>427</v>
      </c>
      <c r="CO194" t="s">
        <v>428</v>
      </c>
      <c r="CP194" t="s">
        <v>429</v>
      </c>
      <c r="CQ194" t="s">
        <v>430</v>
      </c>
      <c r="CR194" t="s">
        <v>431</v>
      </c>
      <c r="CS194" t="s">
        <v>432</v>
      </c>
      <c r="CT194" t="s">
        <v>433</v>
      </c>
      <c r="CU194" t="s">
        <v>434</v>
      </c>
      <c r="CV194" t="s">
        <v>435</v>
      </c>
      <c r="CW194" t="s">
        <v>436</v>
      </c>
      <c r="CX194" t="s">
        <v>437</v>
      </c>
      <c r="CY194" t="s">
        <v>438</v>
      </c>
      <c r="CZ194" t="s">
        <v>439</v>
      </c>
      <c r="DA194" t="s">
        <v>440</v>
      </c>
      <c r="DB194" t="s">
        <v>441</v>
      </c>
      <c r="DC194" t="s">
        <v>442</v>
      </c>
      <c r="DD194" t="s">
        <v>443</v>
      </c>
      <c r="DE194" t="s">
        <v>444</v>
      </c>
      <c r="DF194" t="s">
        <v>445</v>
      </c>
      <c r="DG194" t="s">
        <v>446</v>
      </c>
      <c r="DH194" t="s">
        <v>447</v>
      </c>
      <c r="DI194" t="s">
        <v>448</v>
      </c>
      <c r="DJ194" t="s">
        <v>449</v>
      </c>
      <c r="DK194" t="s">
        <v>450</v>
      </c>
      <c r="DL194" t="s">
        <v>451</v>
      </c>
      <c r="DM194" t="s">
        <v>452</v>
      </c>
      <c r="DN194" t="s">
        <v>453</v>
      </c>
      <c r="DO194" t="s">
        <v>454</v>
      </c>
      <c r="DP194" t="s">
        <v>455</v>
      </c>
      <c r="DQ194" t="s">
        <v>456</v>
      </c>
      <c r="DR194" t="s">
        <v>457</v>
      </c>
      <c r="DS194" t="s">
        <v>458</v>
      </c>
      <c r="DT194" t="s">
        <v>459</v>
      </c>
      <c r="DU194" t="s">
        <v>460</v>
      </c>
      <c r="DV194" t="s">
        <v>461</v>
      </c>
      <c r="DW194" t="s">
        <v>462</v>
      </c>
    </row>
    <row r="195" spans="3:130" x14ac:dyDescent="0.35">
      <c r="C195" s="101">
        <v>46</v>
      </c>
      <c r="E195" s="118" t="str">
        <f>IF(Calculations!C51=0, "Z_empty_row_"&amp;C195,Calculations!C51)</f>
        <v>Z_empty_row_46</v>
      </c>
      <c r="F195" s="117">
        <f>F$148*(Calculations!$M51/Calculations!$M$5)</f>
        <v>0</v>
      </c>
      <c r="G195" s="117">
        <f>G$148*(Calculations!$M51/Calculations!$M$5)</f>
        <v>0</v>
      </c>
      <c r="H195" s="117">
        <f>H$148*(Calculations!$M51/Calculations!$M$5)</f>
        <v>0</v>
      </c>
      <c r="I195" s="117">
        <f>I$148*(Calculations!$M51/Calculations!$M$5)</f>
        <v>0</v>
      </c>
      <c r="J195" s="117">
        <f>J$148*(Calculations!$M51/Calculations!$M$5)</f>
        <v>0</v>
      </c>
      <c r="K195" s="117">
        <f>K$148*(Calculations!$M51/Calculations!$M$5)</f>
        <v>0</v>
      </c>
      <c r="L195" s="117">
        <f>L$148*(Calculations!$M51/Calculations!$M$5)</f>
        <v>0</v>
      </c>
      <c r="M195" s="117">
        <f>M$148*(Calculations!$M51/Calculations!$M$5)</f>
        <v>0</v>
      </c>
      <c r="N195" s="117">
        <f>N$148*(Calculations!$M51/Calculations!$M$5)</f>
        <v>0</v>
      </c>
      <c r="O195" s="117">
        <f>O$148*(Calculations!$M51/Calculations!$M$5)</f>
        <v>0</v>
      </c>
      <c r="P195" s="117">
        <f>P$148*(Calculations!$M51/Calculations!$M$5)</f>
        <v>0</v>
      </c>
      <c r="Q195" s="117">
        <f>Q$148*(Calculations!$M51/Calculations!$M$5)</f>
        <v>0</v>
      </c>
      <c r="T195" s="6" t="str">
        <f>IF(T152="Grand Total",AB150, Calculations!B5)</f>
        <v>Afghanistan</v>
      </c>
      <c r="U195" s="14" t="s">
        <v>50</v>
      </c>
      <c r="V195" s="133">
        <f>IF(T$196="Grand Total",AC195,F370)</f>
        <v>3.7938365292358496</v>
      </c>
      <c r="W195" s="16"/>
      <c r="X195" s="16"/>
      <c r="Y195" s="6"/>
      <c r="AA195" s="1" t="s">
        <v>465</v>
      </c>
      <c r="AB195" s="269">
        <v>3.9671263939713053</v>
      </c>
      <c r="AC195" s="269">
        <v>3.9602641898915736</v>
      </c>
      <c r="AD195" s="269">
        <v>3.4001890755062214</v>
      </c>
      <c r="AE195" s="269">
        <v>1.7297798266794111</v>
      </c>
      <c r="AF195" s="269">
        <v>1.6890348981044352</v>
      </c>
      <c r="AG195" s="269">
        <v>1.5279277255794124</v>
      </c>
      <c r="AH195" s="269">
        <v>1.9204228680653954</v>
      </c>
      <c r="AI195" s="269">
        <v>1.9025223055326255</v>
      </c>
      <c r="AJ195" s="269">
        <v>9.1581109391242652</v>
      </c>
      <c r="AK195" s="269">
        <v>10.395693498465381</v>
      </c>
      <c r="AL195" s="269">
        <v>3.9602641898915736</v>
      </c>
      <c r="AM195" s="269">
        <v>4.4552972136280209</v>
      </c>
      <c r="AN195" s="269">
        <v>2.5429603824990554</v>
      </c>
      <c r="AO195" s="269">
        <v>2.4840087032095601</v>
      </c>
      <c r="AP195" s="269">
        <v>7.6730118679149237</v>
      </c>
      <c r="AQ195" s="269">
        <v>2.7054707569159255</v>
      </c>
      <c r="AR195" s="269">
        <v>3.9602641898915736</v>
      </c>
      <c r="AS195" s="269">
        <v>5.0740884932985786</v>
      </c>
      <c r="AT195" s="269">
        <v>3.3677105693056424</v>
      </c>
      <c r="AU195" s="269">
        <v>7.0542205882443643</v>
      </c>
      <c r="AV195" s="269">
        <v>1.5240901551006365</v>
      </c>
      <c r="AW195" s="269">
        <v>1.2375825593411167</v>
      </c>
      <c r="AX195" s="269">
        <v>4.6191465815002042</v>
      </c>
      <c r="AY195" s="269">
        <v>10.766968266267714</v>
      </c>
      <c r="AZ195" s="269">
        <v>4.0840224458256857</v>
      </c>
      <c r="BA195" s="269">
        <v>2.9701981424186799</v>
      </c>
      <c r="BB195" s="269">
        <v>6.8067040763761417</v>
      </c>
      <c r="BC195" s="269">
        <v>2.916774197147082</v>
      </c>
      <c r="BD195" s="269">
        <v>5.3847869120473373</v>
      </c>
      <c r="BE195" s="269">
        <v>2.1737522142808903</v>
      </c>
      <c r="BF195" s="269">
        <v>0</v>
      </c>
      <c r="BG195" s="269">
        <v>0</v>
      </c>
      <c r="BH195" s="269">
        <v>0</v>
      </c>
      <c r="BI195" s="269">
        <v>0</v>
      </c>
      <c r="BJ195" s="269">
        <v>0</v>
      </c>
      <c r="BK195" s="269">
        <v>0</v>
      </c>
      <c r="BL195" s="269">
        <v>0</v>
      </c>
      <c r="BM195" s="269">
        <v>0</v>
      </c>
      <c r="BN195" s="269">
        <v>0</v>
      </c>
      <c r="BO195" s="269">
        <v>0</v>
      </c>
      <c r="BP195" s="269">
        <v>0</v>
      </c>
      <c r="BQ195" s="269">
        <v>0</v>
      </c>
      <c r="BR195" s="269">
        <v>0</v>
      </c>
      <c r="BS195" s="269">
        <v>0</v>
      </c>
      <c r="BT195" s="269">
        <v>0</v>
      </c>
      <c r="BU195" s="269">
        <v>0</v>
      </c>
      <c r="BV195" s="269">
        <v>0</v>
      </c>
      <c r="BW195" s="269">
        <v>0</v>
      </c>
      <c r="BX195" s="269">
        <v>0</v>
      </c>
      <c r="BY195" s="269">
        <v>0</v>
      </c>
      <c r="BZ195" s="269">
        <v>0</v>
      </c>
      <c r="CA195" s="269">
        <v>0</v>
      </c>
      <c r="CB195" s="269">
        <v>0</v>
      </c>
      <c r="CC195" s="269">
        <v>0</v>
      </c>
      <c r="CD195" s="269">
        <v>0</v>
      </c>
      <c r="CE195" s="269">
        <v>0</v>
      </c>
      <c r="CF195" s="269">
        <v>0</v>
      </c>
      <c r="CG195" s="269">
        <v>0</v>
      </c>
      <c r="CH195" s="269">
        <v>0</v>
      </c>
      <c r="CI195" s="269">
        <v>0</v>
      </c>
      <c r="CJ195" s="269">
        <v>0</v>
      </c>
      <c r="CK195" s="269">
        <v>0</v>
      </c>
      <c r="CL195" s="269">
        <v>0</v>
      </c>
      <c r="CM195" s="269">
        <v>0</v>
      </c>
      <c r="CN195" s="269">
        <v>0</v>
      </c>
      <c r="CO195" s="269">
        <v>0</v>
      </c>
      <c r="CP195" s="269">
        <v>0</v>
      </c>
      <c r="CQ195" s="269">
        <v>0</v>
      </c>
      <c r="CR195" s="269">
        <v>0</v>
      </c>
      <c r="CS195" s="269">
        <v>0</v>
      </c>
      <c r="CT195" s="269">
        <v>0</v>
      </c>
      <c r="CU195" s="269">
        <v>0</v>
      </c>
      <c r="CV195" s="269">
        <v>0</v>
      </c>
      <c r="CW195" s="269">
        <v>0</v>
      </c>
      <c r="CX195" s="269">
        <v>0</v>
      </c>
      <c r="CY195" s="269">
        <v>0</v>
      </c>
      <c r="CZ195" s="269">
        <v>0</v>
      </c>
      <c r="DA195" s="269">
        <v>0</v>
      </c>
      <c r="DB195" s="269">
        <v>0</v>
      </c>
      <c r="DC195" s="269">
        <v>0</v>
      </c>
      <c r="DD195" s="269">
        <v>0</v>
      </c>
      <c r="DE195" s="269">
        <v>0</v>
      </c>
      <c r="DF195" s="269">
        <v>0</v>
      </c>
      <c r="DG195" s="269">
        <v>0</v>
      </c>
      <c r="DH195" s="269">
        <v>0</v>
      </c>
      <c r="DI195" s="269">
        <v>0</v>
      </c>
      <c r="DJ195" s="269">
        <v>0</v>
      </c>
      <c r="DK195" s="269">
        <v>0</v>
      </c>
      <c r="DL195" s="269">
        <v>0</v>
      </c>
      <c r="DM195" s="269">
        <v>0</v>
      </c>
      <c r="DN195" s="269">
        <v>0</v>
      </c>
      <c r="DO195" s="269">
        <v>0</v>
      </c>
      <c r="DP195" s="269">
        <v>0</v>
      </c>
      <c r="DQ195" s="269">
        <v>0</v>
      </c>
      <c r="DR195" s="269">
        <v>0</v>
      </c>
      <c r="DS195" s="269">
        <v>0</v>
      </c>
      <c r="DT195" s="269">
        <v>0</v>
      </c>
      <c r="DU195" s="269">
        <v>0</v>
      </c>
      <c r="DV195" s="269">
        <v>0</v>
      </c>
      <c r="DW195" s="269">
        <v>125.41239422602472</v>
      </c>
    </row>
    <row r="196" spans="3:130" x14ac:dyDescent="0.35">
      <c r="C196" s="101">
        <v>47</v>
      </c>
      <c r="E196" s="118" t="str">
        <f>IF(Calculations!C52=0, "Z_empty_row_"&amp;C196,Calculations!C52)</f>
        <v>Z_empty_row_47</v>
      </c>
      <c r="F196" s="116">
        <f>F$148*(Calculations!$M52/Calculations!$M$5)</f>
        <v>0</v>
      </c>
      <c r="G196" s="116">
        <f>G$148*(Calculations!$M52/Calculations!$M$5)</f>
        <v>0</v>
      </c>
      <c r="H196" s="116">
        <f>H$148*(Calculations!$M52/Calculations!$M$5)</f>
        <v>0</v>
      </c>
      <c r="I196" s="116">
        <f>I$148*(Calculations!$M52/Calculations!$M$5)</f>
        <v>0</v>
      </c>
      <c r="J196" s="116">
        <f>J$148*(Calculations!$M52/Calculations!$M$5)</f>
        <v>0</v>
      </c>
      <c r="K196" s="116">
        <f>K$148*(Calculations!$M52/Calculations!$M$5)</f>
        <v>0</v>
      </c>
      <c r="L196" s="116">
        <f>L$148*(Calculations!$M52/Calculations!$M$5)</f>
        <v>0</v>
      </c>
      <c r="M196" s="116">
        <f>M$148*(Calculations!$M52/Calculations!$M$5)</f>
        <v>0</v>
      </c>
      <c r="N196" s="116">
        <f>N$148*(Calculations!$M52/Calculations!$M$5)</f>
        <v>0</v>
      </c>
      <c r="O196" s="116">
        <f>O$148*(Calculations!$M52/Calculations!$M$5)</f>
        <v>0</v>
      </c>
      <c r="P196" s="116">
        <f>P$148*(Calculations!$M52/Calculations!$M$5)</f>
        <v>0</v>
      </c>
      <c r="Q196" s="116">
        <f>Q$148*(Calculations!$M52/Calculations!$M$5)</f>
        <v>0</v>
      </c>
      <c r="T196" s="6" t="str">
        <f>AC194</f>
        <v>Badghis</v>
      </c>
      <c r="U196" s="14" t="s">
        <v>51</v>
      </c>
      <c r="V196" s="16">
        <f>IF(T$196="Grand Total",AC196,G370)</f>
        <v>3.9278111254514108</v>
      </c>
      <c r="W196" s="16"/>
      <c r="X196" s="16"/>
      <c r="Y196" s="6"/>
      <c r="AA196" s="1" t="s">
        <v>466</v>
      </c>
      <c r="AB196" s="269">
        <v>4.1072205052153272</v>
      </c>
      <c r="AC196" s="269">
        <v>4.1001159709735955</v>
      </c>
      <c r="AD196" s="269">
        <v>3.5202625037989428</v>
      </c>
      <c r="AE196" s="269">
        <v>1.7908648397091833</v>
      </c>
      <c r="AF196" s="269">
        <v>1.7486810548968346</v>
      </c>
      <c r="AG196" s="269">
        <v>1.5818845838951539</v>
      </c>
      <c r="AH196" s="269">
        <v>1.9882402018723462</v>
      </c>
      <c r="AI196" s="269">
        <v>1.9697075033424458</v>
      </c>
      <c r="AJ196" s="269">
        <v>9.4815181828764405</v>
      </c>
      <c r="AK196" s="269">
        <v>10.762804423805688</v>
      </c>
      <c r="AL196" s="269">
        <v>4.1001159709735955</v>
      </c>
      <c r="AM196" s="269">
        <v>4.6126304673452951</v>
      </c>
      <c r="AN196" s="269">
        <v>2.6327618506994002</v>
      </c>
      <c r="AO196" s="269">
        <v>2.5717283665223785</v>
      </c>
      <c r="AP196" s="269">
        <v>7.9439746937613416</v>
      </c>
      <c r="AQ196" s="269">
        <v>2.8010110759142846</v>
      </c>
      <c r="AR196" s="269">
        <v>4.1001159709735955</v>
      </c>
      <c r="AS196" s="269">
        <v>5.253273587809919</v>
      </c>
      <c r="AT196" s="269">
        <v>3.4866370597373422</v>
      </c>
      <c r="AU196" s="269">
        <v>7.3033315732967159</v>
      </c>
      <c r="AV196" s="269">
        <v>1.5779114944103845</v>
      </c>
      <c r="AW196" s="269">
        <v>1.2812862409292487</v>
      </c>
      <c r="AX196" s="269">
        <v>4.7822659708961481</v>
      </c>
      <c r="AY196" s="269">
        <v>11.147190296084462</v>
      </c>
      <c r="AZ196" s="269">
        <v>4.2282445950665206</v>
      </c>
      <c r="BA196" s="269">
        <v>3.0750869782301966</v>
      </c>
      <c r="BB196" s="269">
        <v>7.0470743251108674</v>
      </c>
      <c r="BC196" s="269">
        <v>3.0197764330904051</v>
      </c>
      <c r="BD196" s="269">
        <v>5.5749439329650752</v>
      </c>
      <c r="BE196" s="269">
        <v>2.250515557386668</v>
      </c>
      <c r="BF196" s="269">
        <v>0</v>
      </c>
      <c r="BG196" s="269">
        <v>0</v>
      </c>
      <c r="BH196" s="269">
        <v>0</v>
      </c>
      <c r="BI196" s="269">
        <v>0</v>
      </c>
      <c r="BJ196" s="269">
        <v>0</v>
      </c>
      <c r="BK196" s="269">
        <v>0</v>
      </c>
      <c r="BL196" s="269">
        <v>0</v>
      </c>
      <c r="BM196" s="269">
        <v>0</v>
      </c>
      <c r="BN196" s="269">
        <v>0</v>
      </c>
      <c r="BO196" s="269">
        <v>0</v>
      </c>
      <c r="BP196" s="269">
        <v>0</v>
      </c>
      <c r="BQ196" s="269">
        <v>0</v>
      </c>
      <c r="BR196" s="269">
        <v>0</v>
      </c>
      <c r="BS196" s="269">
        <v>0</v>
      </c>
      <c r="BT196" s="269">
        <v>0</v>
      </c>
      <c r="BU196" s="269">
        <v>0</v>
      </c>
      <c r="BV196" s="269">
        <v>0</v>
      </c>
      <c r="BW196" s="269">
        <v>0</v>
      </c>
      <c r="BX196" s="269">
        <v>0</v>
      </c>
      <c r="BY196" s="269">
        <v>0</v>
      </c>
      <c r="BZ196" s="269">
        <v>0</v>
      </c>
      <c r="CA196" s="269">
        <v>0</v>
      </c>
      <c r="CB196" s="269">
        <v>0</v>
      </c>
      <c r="CC196" s="269">
        <v>0</v>
      </c>
      <c r="CD196" s="269">
        <v>0</v>
      </c>
      <c r="CE196" s="269">
        <v>0</v>
      </c>
      <c r="CF196" s="269">
        <v>0</v>
      </c>
      <c r="CG196" s="269">
        <v>0</v>
      </c>
      <c r="CH196" s="269">
        <v>0</v>
      </c>
      <c r="CI196" s="269">
        <v>0</v>
      </c>
      <c r="CJ196" s="269">
        <v>0</v>
      </c>
      <c r="CK196" s="269">
        <v>0</v>
      </c>
      <c r="CL196" s="269">
        <v>0</v>
      </c>
      <c r="CM196" s="269">
        <v>0</v>
      </c>
      <c r="CN196" s="269">
        <v>0</v>
      </c>
      <c r="CO196" s="269">
        <v>0</v>
      </c>
      <c r="CP196" s="269">
        <v>0</v>
      </c>
      <c r="CQ196" s="269">
        <v>0</v>
      </c>
      <c r="CR196" s="269">
        <v>0</v>
      </c>
      <c r="CS196" s="269">
        <v>0</v>
      </c>
      <c r="CT196" s="269">
        <v>0</v>
      </c>
      <c r="CU196" s="269">
        <v>0</v>
      </c>
      <c r="CV196" s="269">
        <v>0</v>
      </c>
      <c r="CW196" s="269">
        <v>0</v>
      </c>
      <c r="CX196" s="269">
        <v>0</v>
      </c>
      <c r="CY196" s="269">
        <v>0</v>
      </c>
      <c r="CZ196" s="269">
        <v>0</v>
      </c>
      <c r="DA196" s="269">
        <v>0</v>
      </c>
      <c r="DB196" s="269">
        <v>0</v>
      </c>
      <c r="DC196" s="269">
        <v>0</v>
      </c>
      <c r="DD196" s="269">
        <v>0</v>
      </c>
      <c r="DE196" s="269">
        <v>0</v>
      </c>
      <c r="DF196" s="269">
        <v>0</v>
      </c>
      <c r="DG196" s="269">
        <v>0</v>
      </c>
      <c r="DH196" s="269">
        <v>0</v>
      </c>
      <c r="DI196" s="269">
        <v>0</v>
      </c>
      <c r="DJ196" s="269">
        <v>0</v>
      </c>
      <c r="DK196" s="269">
        <v>0</v>
      </c>
      <c r="DL196" s="269">
        <v>0</v>
      </c>
      <c r="DM196" s="269">
        <v>0</v>
      </c>
      <c r="DN196" s="269">
        <v>0</v>
      </c>
      <c r="DO196" s="269">
        <v>0</v>
      </c>
      <c r="DP196" s="269">
        <v>0</v>
      </c>
      <c r="DQ196" s="269">
        <v>0</v>
      </c>
      <c r="DR196" s="269">
        <v>0</v>
      </c>
      <c r="DS196" s="269">
        <v>0</v>
      </c>
      <c r="DT196" s="269">
        <v>0</v>
      </c>
      <c r="DU196" s="269">
        <v>0</v>
      </c>
      <c r="DV196" s="269">
        <v>0</v>
      </c>
      <c r="DW196" s="269">
        <v>129.84117621158981</v>
      </c>
    </row>
    <row r="197" spans="3:130" x14ac:dyDescent="0.35">
      <c r="C197" s="101">
        <v>48</v>
      </c>
      <c r="E197" s="118" t="str">
        <f>IF(Calculations!C53=0, "Z_empty_row_"&amp;C197,Calculations!C53)</f>
        <v>Z_empty_row_48</v>
      </c>
      <c r="F197" s="117">
        <f>F$148*(Calculations!$M53/Calculations!$M$5)</f>
        <v>0</v>
      </c>
      <c r="G197" s="117">
        <f>G$148*(Calculations!$M53/Calculations!$M$5)</f>
        <v>0</v>
      </c>
      <c r="H197" s="117">
        <f>H$148*(Calculations!$M53/Calculations!$M$5)</f>
        <v>0</v>
      </c>
      <c r="I197" s="117">
        <f>I$148*(Calculations!$M53/Calculations!$M$5)</f>
        <v>0</v>
      </c>
      <c r="J197" s="117">
        <f>J$148*(Calculations!$M53/Calculations!$M$5)</f>
        <v>0</v>
      </c>
      <c r="K197" s="117">
        <f>K$148*(Calculations!$M53/Calculations!$M$5)</f>
        <v>0</v>
      </c>
      <c r="L197" s="117">
        <f>L$148*(Calculations!$M53/Calculations!$M$5)</f>
        <v>0</v>
      </c>
      <c r="M197" s="117">
        <f>M$148*(Calculations!$M53/Calculations!$M$5)</f>
        <v>0</v>
      </c>
      <c r="N197" s="117">
        <f>N$148*(Calculations!$M53/Calculations!$M$5)</f>
        <v>0</v>
      </c>
      <c r="O197" s="117">
        <f>O$148*(Calculations!$M53/Calculations!$M$5)</f>
        <v>0</v>
      </c>
      <c r="P197" s="117">
        <f>P$148*(Calculations!$M53/Calculations!$M$5)</f>
        <v>0</v>
      </c>
      <c r="Q197" s="117">
        <f>Q$148*(Calculations!$M53/Calculations!$M$5)</f>
        <v>0</v>
      </c>
      <c r="T197" s="6"/>
      <c r="U197" s="14" t="s">
        <v>52</v>
      </c>
      <c r="V197" s="16">
        <f>IF(T$196="Grand Total",AC197,H370)</f>
        <v>4.2938365292358496</v>
      </c>
      <c r="W197" s="16"/>
      <c r="X197" s="16"/>
      <c r="Y197" s="6"/>
      <c r="AA197" s="1" t="s">
        <v>467</v>
      </c>
      <c r="AB197" s="269">
        <v>4.4899647349752021</v>
      </c>
      <c r="AC197" s="269">
        <v>4.4821981424186799</v>
      </c>
      <c r="AD197" s="269">
        <v>3.8483092105336367</v>
      </c>
      <c r="AE197" s="269">
        <v>1.9577521988875279</v>
      </c>
      <c r="AF197" s="269">
        <v>1.9116373857298889</v>
      </c>
      <c r="AG197" s="269">
        <v>1.7292974622305546</v>
      </c>
      <c r="AH197" s="269">
        <v>2.1735206034667947</v>
      </c>
      <c r="AI197" s="269">
        <v>2.1532608772754398</v>
      </c>
      <c r="AJ197" s="269">
        <v>10.365083204343199</v>
      </c>
      <c r="AK197" s="269">
        <v>11.765770123849036</v>
      </c>
      <c r="AL197" s="269">
        <v>4.4821981424186799</v>
      </c>
      <c r="AM197" s="269">
        <v>5.0424729102210151</v>
      </c>
      <c r="AN197" s="269">
        <v>2.878104024417024</v>
      </c>
      <c r="AO197" s="269">
        <v>2.8113829435158348</v>
      </c>
      <c r="AP197" s="269">
        <v>8.684258900936193</v>
      </c>
      <c r="AQ197" s="269">
        <v>3.0620320815891398</v>
      </c>
      <c r="AR197" s="269">
        <v>4.4821981424186799</v>
      </c>
      <c r="AS197" s="269">
        <v>5.7428163699739336</v>
      </c>
      <c r="AT197" s="269">
        <v>3.811550273962601</v>
      </c>
      <c r="AU197" s="269">
        <v>7.9839154411832727</v>
      </c>
      <c r="AV197" s="269">
        <v>1.7249541279360208</v>
      </c>
      <c r="AW197" s="269">
        <v>1.4006869195058376</v>
      </c>
      <c r="AX197" s="269">
        <v>5.2279164304254797</v>
      </c>
      <c r="AY197" s="269">
        <v>12.185976199700786</v>
      </c>
      <c r="AZ197" s="269">
        <v>4.6222668343692641</v>
      </c>
      <c r="BA197" s="269">
        <v>3.3616486068140099</v>
      </c>
      <c r="BB197" s="269">
        <v>7.7037780572821069</v>
      </c>
      <c r="BC197" s="269">
        <v>3.3011837749807609</v>
      </c>
      <c r="BD197" s="269">
        <v>6.0944625755282749</v>
      </c>
      <c r="BE197" s="269">
        <v>2.4602369109104951</v>
      </c>
      <c r="BF197" s="269">
        <v>0</v>
      </c>
      <c r="BG197" s="269">
        <v>0</v>
      </c>
      <c r="BH197" s="269">
        <v>0</v>
      </c>
      <c r="BI197" s="269">
        <v>0</v>
      </c>
      <c r="BJ197" s="269">
        <v>0</v>
      </c>
      <c r="BK197" s="269">
        <v>0</v>
      </c>
      <c r="BL197" s="269">
        <v>0</v>
      </c>
      <c r="BM197" s="269">
        <v>0</v>
      </c>
      <c r="BN197" s="269">
        <v>0</v>
      </c>
      <c r="BO197" s="269">
        <v>0</v>
      </c>
      <c r="BP197" s="269">
        <v>0</v>
      </c>
      <c r="BQ197" s="269">
        <v>0</v>
      </c>
      <c r="BR197" s="269">
        <v>0</v>
      </c>
      <c r="BS197" s="269">
        <v>0</v>
      </c>
      <c r="BT197" s="269">
        <v>0</v>
      </c>
      <c r="BU197" s="269">
        <v>0</v>
      </c>
      <c r="BV197" s="269">
        <v>0</v>
      </c>
      <c r="BW197" s="269">
        <v>0</v>
      </c>
      <c r="BX197" s="269">
        <v>0</v>
      </c>
      <c r="BY197" s="269">
        <v>0</v>
      </c>
      <c r="BZ197" s="269">
        <v>0</v>
      </c>
      <c r="CA197" s="269">
        <v>0</v>
      </c>
      <c r="CB197" s="269">
        <v>0</v>
      </c>
      <c r="CC197" s="269">
        <v>0</v>
      </c>
      <c r="CD197" s="269">
        <v>0</v>
      </c>
      <c r="CE197" s="269">
        <v>0</v>
      </c>
      <c r="CF197" s="269">
        <v>0</v>
      </c>
      <c r="CG197" s="269">
        <v>0</v>
      </c>
      <c r="CH197" s="269">
        <v>0</v>
      </c>
      <c r="CI197" s="269">
        <v>0</v>
      </c>
      <c r="CJ197" s="269">
        <v>0</v>
      </c>
      <c r="CK197" s="269">
        <v>0</v>
      </c>
      <c r="CL197" s="269">
        <v>0</v>
      </c>
      <c r="CM197" s="269">
        <v>0</v>
      </c>
      <c r="CN197" s="269">
        <v>0</v>
      </c>
      <c r="CO197" s="269">
        <v>0</v>
      </c>
      <c r="CP197" s="269">
        <v>0</v>
      </c>
      <c r="CQ197" s="269">
        <v>0</v>
      </c>
      <c r="CR197" s="269">
        <v>0</v>
      </c>
      <c r="CS197" s="269">
        <v>0</v>
      </c>
      <c r="CT197" s="269">
        <v>0</v>
      </c>
      <c r="CU197" s="269">
        <v>0</v>
      </c>
      <c r="CV197" s="269">
        <v>0</v>
      </c>
      <c r="CW197" s="269">
        <v>0</v>
      </c>
      <c r="CX197" s="269">
        <v>0</v>
      </c>
      <c r="CY197" s="269">
        <v>0</v>
      </c>
      <c r="CZ197" s="269">
        <v>0</v>
      </c>
      <c r="DA197" s="269">
        <v>0</v>
      </c>
      <c r="DB197" s="269">
        <v>0</v>
      </c>
      <c r="DC197" s="269">
        <v>0</v>
      </c>
      <c r="DD197" s="269">
        <v>0</v>
      </c>
      <c r="DE197" s="269">
        <v>0</v>
      </c>
      <c r="DF197" s="269">
        <v>0</v>
      </c>
      <c r="DG197" s="269">
        <v>0</v>
      </c>
      <c r="DH197" s="269">
        <v>0</v>
      </c>
      <c r="DI197" s="269">
        <v>0</v>
      </c>
      <c r="DJ197" s="269">
        <v>0</v>
      </c>
      <c r="DK197" s="269">
        <v>0</v>
      </c>
      <c r="DL197" s="269">
        <v>0</v>
      </c>
      <c r="DM197" s="269">
        <v>0</v>
      </c>
      <c r="DN197" s="269">
        <v>0</v>
      </c>
      <c r="DO197" s="269">
        <v>0</v>
      </c>
      <c r="DP197" s="269">
        <v>0</v>
      </c>
      <c r="DQ197" s="269">
        <v>0</v>
      </c>
      <c r="DR197" s="269">
        <v>0</v>
      </c>
      <c r="DS197" s="269">
        <v>0</v>
      </c>
      <c r="DT197" s="269">
        <v>0</v>
      </c>
      <c r="DU197" s="269">
        <v>0</v>
      </c>
      <c r="DV197" s="269">
        <v>0</v>
      </c>
      <c r="DW197" s="269">
        <v>141.94083361179938</v>
      </c>
      <c r="DX197" s="153"/>
      <c r="DY197" s="137"/>
      <c r="DZ197" s="137"/>
    </row>
    <row r="198" spans="3:130" x14ac:dyDescent="0.35">
      <c r="C198" s="101">
        <v>49</v>
      </c>
      <c r="E198" s="118" t="str">
        <f>IF(Calculations!C54=0, "Z_empty_row_"&amp;C198,Calculations!C54)</f>
        <v>Z_empty_row_49</v>
      </c>
      <c r="F198" s="116">
        <f>F$148*(Calculations!$M54/Calculations!$M$5)</f>
        <v>0</v>
      </c>
      <c r="G198" s="116">
        <f>G$148*(Calculations!$M54/Calculations!$M$5)</f>
        <v>0</v>
      </c>
      <c r="H198" s="116">
        <f>H$148*(Calculations!$M54/Calculations!$M$5)</f>
        <v>0</v>
      </c>
      <c r="I198" s="116">
        <f>I$148*(Calculations!$M54/Calculations!$M$5)</f>
        <v>0</v>
      </c>
      <c r="J198" s="116">
        <f>J$148*(Calculations!$M54/Calculations!$M$5)</f>
        <v>0</v>
      </c>
      <c r="K198" s="116">
        <f>K$148*(Calculations!$M54/Calculations!$M$5)</f>
        <v>0</v>
      </c>
      <c r="L198" s="116">
        <f>L$148*(Calculations!$M54/Calculations!$M$5)</f>
        <v>0</v>
      </c>
      <c r="M198" s="116">
        <f>M$148*(Calculations!$M54/Calculations!$M$5)</f>
        <v>0</v>
      </c>
      <c r="N198" s="116">
        <f>N$148*(Calculations!$M54/Calculations!$M$5)</f>
        <v>0</v>
      </c>
      <c r="O198" s="116">
        <f>O$148*(Calculations!$M54/Calculations!$M$5)</f>
        <v>0</v>
      </c>
      <c r="P198" s="116">
        <f>P$148*(Calculations!$M54/Calculations!$M$5)</f>
        <v>0</v>
      </c>
      <c r="Q198" s="116">
        <f>Q$148*(Calculations!$M54/Calculations!$M$5)</f>
        <v>0</v>
      </c>
      <c r="T198" s="6"/>
      <c r="U198" s="14" t="s">
        <v>53</v>
      </c>
      <c r="V198" s="16">
        <f>IF(T$196="Grand Total",AC198,I370)</f>
        <v>4.7938365292358496</v>
      </c>
      <c r="W198" s="16"/>
      <c r="X198" s="16"/>
      <c r="Y198" s="6"/>
      <c r="AA198" s="1" t="s">
        <v>468</v>
      </c>
      <c r="AB198" s="269">
        <v>5.0128030759790985</v>
      </c>
      <c r="AC198" s="269">
        <v>5.0041320949457866</v>
      </c>
      <c r="AD198" s="269">
        <v>4.2964293455610525</v>
      </c>
      <c r="AE198" s="269">
        <v>2.185724571095645</v>
      </c>
      <c r="AF198" s="269">
        <v>2.1342398733553427</v>
      </c>
      <c r="AG198" s="269">
        <v>1.9306671988816968</v>
      </c>
      <c r="AH198" s="269">
        <v>2.4266183388681939</v>
      </c>
      <c r="AI198" s="269">
        <v>2.4039994490182544</v>
      </c>
      <c r="AJ198" s="269">
        <v>11.572055469562132</v>
      </c>
      <c r="AK198" s="269">
        <v>13.135846749232691</v>
      </c>
      <c r="AL198" s="269">
        <v>5.0041320949457866</v>
      </c>
      <c r="AM198" s="269">
        <v>5.6296486068140101</v>
      </c>
      <c r="AN198" s="269">
        <v>3.213247666334992</v>
      </c>
      <c r="AO198" s="269">
        <v>3.1387571838221096</v>
      </c>
      <c r="AP198" s="269">
        <v>9.6955059339574614</v>
      </c>
      <c r="AQ198" s="269">
        <v>3.4185934062623535</v>
      </c>
      <c r="AR198" s="269">
        <v>5.0041320949457866</v>
      </c>
      <c r="AS198" s="269">
        <v>6.4115442466492887</v>
      </c>
      <c r="AT198" s="269">
        <v>4.2553899786195597</v>
      </c>
      <c r="AU198" s="269">
        <v>8.9136102941221811</v>
      </c>
      <c r="AV198" s="269">
        <v>1.925818100771405</v>
      </c>
      <c r="AW198" s="269">
        <v>1.5637912796705584</v>
      </c>
      <c r="AX198" s="269">
        <v>5.8366862793507561</v>
      </c>
      <c r="AY198" s="269">
        <v>13.604984133133856</v>
      </c>
      <c r="AZ198" s="269">
        <v>5.1605112229128425</v>
      </c>
      <c r="BA198" s="269">
        <v>3.7530990712093399</v>
      </c>
      <c r="BB198" s="269">
        <v>8.6008520381880711</v>
      </c>
      <c r="BC198" s="269">
        <v>3.6855933528144393</v>
      </c>
      <c r="BD198" s="269">
        <v>6.8041382390092124</v>
      </c>
      <c r="BE198" s="269">
        <v>2.7467216075401</v>
      </c>
      <c r="BF198" s="269">
        <v>0</v>
      </c>
      <c r="BG198" s="269">
        <v>0</v>
      </c>
      <c r="BH198" s="269">
        <v>0</v>
      </c>
      <c r="BI198" s="269">
        <v>0</v>
      </c>
      <c r="BJ198" s="269">
        <v>0</v>
      </c>
      <c r="BK198" s="269">
        <v>0</v>
      </c>
      <c r="BL198" s="269">
        <v>0</v>
      </c>
      <c r="BM198" s="269">
        <v>0</v>
      </c>
      <c r="BN198" s="269">
        <v>0</v>
      </c>
      <c r="BO198" s="269">
        <v>0</v>
      </c>
      <c r="BP198" s="269">
        <v>0</v>
      </c>
      <c r="BQ198" s="269">
        <v>0</v>
      </c>
      <c r="BR198" s="269">
        <v>0</v>
      </c>
      <c r="BS198" s="269">
        <v>0</v>
      </c>
      <c r="BT198" s="269">
        <v>0</v>
      </c>
      <c r="BU198" s="269">
        <v>0</v>
      </c>
      <c r="BV198" s="269">
        <v>0</v>
      </c>
      <c r="BW198" s="269">
        <v>0</v>
      </c>
      <c r="BX198" s="269">
        <v>0</v>
      </c>
      <c r="BY198" s="269">
        <v>0</v>
      </c>
      <c r="BZ198" s="269">
        <v>0</v>
      </c>
      <c r="CA198" s="269">
        <v>0</v>
      </c>
      <c r="CB198" s="269">
        <v>0</v>
      </c>
      <c r="CC198" s="269">
        <v>0</v>
      </c>
      <c r="CD198" s="269">
        <v>0</v>
      </c>
      <c r="CE198" s="269">
        <v>0</v>
      </c>
      <c r="CF198" s="269">
        <v>0</v>
      </c>
      <c r="CG198" s="269">
        <v>0</v>
      </c>
      <c r="CH198" s="269">
        <v>0</v>
      </c>
      <c r="CI198" s="269">
        <v>0</v>
      </c>
      <c r="CJ198" s="269">
        <v>0</v>
      </c>
      <c r="CK198" s="269">
        <v>0</v>
      </c>
      <c r="CL198" s="269">
        <v>0</v>
      </c>
      <c r="CM198" s="269">
        <v>0</v>
      </c>
      <c r="CN198" s="269">
        <v>0</v>
      </c>
      <c r="CO198" s="269">
        <v>0</v>
      </c>
      <c r="CP198" s="269">
        <v>0</v>
      </c>
      <c r="CQ198" s="269">
        <v>0</v>
      </c>
      <c r="CR198" s="269">
        <v>0</v>
      </c>
      <c r="CS198" s="269">
        <v>0</v>
      </c>
      <c r="CT198" s="269">
        <v>0</v>
      </c>
      <c r="CU198" s="269">
        <v>0</v>
      </c>
      <c r="CV198" s="269">
        <v>0</v>
      </c>
      <c r="CW198" s="269">
        <v>0</v>
      </c>
      <c r="CX198" s="269">
        <v>0</v>
      </c>
      <c r="CY198" s="269">
        <v>0</v>
      </c>
      <c r="CZ198" s="269">
        <v>0</v>
      </c>
      <c r="DA198" s="269">
        <v>0</v>
      </c>
      <c r="DB198" s="269">
        <v>0</v>
      </c>
      <c r="DC198" s="269">
        <v>0</v>
      </c>
      <c r="DD198" s="269">
        <v>0</v>
      </c>
      <c r="DE198" s="269">
        <v>0</v>
      </c>
      <c r="DF198" s="269">
        <v>0</v>
      </c>
      <c r="DG198" s="269">
        <v>0</v>
      </c>
      <c r="DH198" s="269">
        <v>0</v>
      </c>
      <c r="DI198" s="269">
        <v>0</v>
      </c>
      <c r="DJ198" s="269">
        <v>0</v>
      </c>
      <c r="DK198" s="269">
        <v>0</v>
      </c>
      <c r="DL198" s="269">
        <v>0</v>
      </c>
      <c r="DM198" s="269">
        <v>0</v>
      </c>
      <c r="DN198" s="269">
        <v>0</v>
      </c>
      <c r="DO198" s="269">
        <v>0</v>
      </c>
      <c r="DP198" s="269">
        <v>0</v>
      </c>
      <c r="DQ198" s="269">
        <v>0</v>
      </c>
      <c r="DR198" s="269">
        <v>0</v>
      </c>
      <c r="DS198" s="269">
        <v>0</v>
      </c>
      <c r="DT198" s="269">
        <v>0</v>
      </c>
      <c r="DU198" s="269">
        <v>0</v>
      </c>
      <c r="DV198" s="269">
        <v>0</v>
      </c>
      <c r="DW198" s="269">
        <v>158.469272997574</v>
      </c>
      <c r="DX198" s="153"/>
      <c r="DY198" s="137"/>
      <c r="DZ198" s="137"/>
    </row>
    <row r="199" spans="3:130" x14ac:dyDescent="0.35">
      <c r="C199" s="101">
        <v>50</v>
      </c>
      <c r="E199" s="118" t="str">
        <f>IF(Calculations!C55=0, "Z_empty_row_"&amp;C199,Calculations!C55)</f>
        <v>Z_empty_row_50</v>
      </c>
      <c r="F199" s="117">
        <f>F$148*(Calculations!$M55/Calculations!$M$5)</f>
        <v>0</v>
      </c>
      <c r="G199" s="117">
        <f>G$148*(Calculations!$M55/Calculations!$M$5)</f>
        <v>0</v>
      </c>
      <c r="H199" s="117">
        <f>H$148*(Calculations!$M55/Calculations!$M$5)</f>
        <v>0</v>
      </c>
      <c r="I199" s="117">
        <f>I$148*(Calculations!$M55/Calculations!$M$5)</f>
        <v>0</v>
      </c>
      <c r="J199" s="117">
        <f>J$148*(Calculations!$M55/Calculations!$M$5)</f>
        <v>0</v>
      </c>
      <c r="K199" s="117">
        <f>K$148*(Calculations!$M55/Calculations!$M$5)</f>
        <v>0</v>
      </c>
      <c r="L199" s="117">
        <f>L$148*(Calculations!$M55/Calculations!$M$5)</f>
        <v>0</v>
      </c>
      <c r="M199" s="117">
        <f>M$148*(Calculations!$M55/Calculations!$M$5)</f>
        <v>0</v>
      </c>
      <c r="N199" s="117">
        <f>N$148*(Calculations!$M55/Calculations!$M$5)</f>
        <v>0</v>
      </c>
      <c r="O199" s="117">
        <f>O$148*(Calculations!$M55/Calculations!$M$5)</f>
        <v>0</v>
      </c>
      <c r="P199" s="117">
        <f>P$148*(Calculations!$M55/Calculations!$M$5)</f>
        <v>0</v>
      </c>
      <c r="Q199" s="117">
        <f>Q$148*(Calculations!$M55/Calculations!$M$5)</f>
        <v>0</v>
      </c>
      <c r="T199" s="6"/>
      <c r="U199" s="14" t="s">
        <v>54</v>
      </c>
      <c r="V199" s="16">
        <f>IF(T$196="Grand Total",AC199,J370)</f>
        <v>5.2938365292358496</v>
      </c>
      <c r="W199" s="16"/>
      <c r="X199" s="15"/>
      <c r="Y199" s="6"/>
      <c r="AA199" s="1" t="s">
        <v>469</v>
      </c>
      <c r="AB199" s="269">
        <v>5.5356414169829948</v>
      </c>
      <c r="AC199" s="269">
        <v>5.5260660474728933</v>
      </c>
      <c r="AD199" s="269">
        <v>4.7445494805884678</v>
      </c>
      <c r="AE199" s="269">
        <v>2.4136969433037621</v>
      </c>
      <c r="AF199" s="269">
        <v>2.3568423609807967</v>
      </c>
      <c r="AG199" s="269">
        <v>2.132036935532839</v>
      </c>
      <c r="AH199" s="269">
        <v>2.6797160742695931</v>
      </c>
      <c r="AI199" s="269">
        <v>2.6547380207610685</v>
      </c>
      <c r="AJ199" s="269">
        <v>12.779027734781067</v>
      </c>
      <c r="AK199" s="269">
        <v>14.505923374616346</v>
      </c>
      <c r="AL199" s="269">
        <v>5.5260660474728933</v>
      </c>
      <c r="AM199" s="269">
        <v>6.2168243034070052</v>
      </c>
      <c r="AN199" s="269">
        <v>3.5483913082529606</v>
      </c>
      <c r="AO199" s="269">
        <v>3.4661314241283838</v>
      </c>
      <c r="AP199" s="269">
        <v>10.706752966978732</v>
      </c>
      <c r="AQ199" s="269">
        <v>3.7751547309355677</v>
      </c>
      <c r="AR199" s="269">
        <v>5.5260660474728933</v>
      </c>
      <c r="AS199" s="269">
        <v>7.0802721233246437</v>
      </c>
      <c r="AT199" s="269">
        <v>4.6992296832765188</v>
      </c>
      <c r="AU199" s="269">
        <v>9.8433051470610895</v>
      </c>
      <c r="AV199" s="269">
        <v>2.1266820736067893</v>
      </c>
      <c r="AW199" s="269">
        <v>1.7268956398352793</v>
      </c>
      <c r="AX199" s="269">
        <v>6.4454561282760316</v>
      </c>
      <c r="AY199" s="269">
        <v>15.023992066566928</v>
      </c>
      <c r="AZ199" s="269">
        <v>5.6987556114564217</v>
      </c>
      <c r="BA199" s="269">
        <v>4.1445495356046695</v>
      </c>
      <c r="BB199" s="269">
        <v>9.4979260190940362</v>
      </c>
      <c r="BC199" s="269">
        <v>4.0700029306481174</v>
      </c>
      <c r="BD199" s="269">
        <v>7.5138139024901491</v>
      </c>
      <c r="BE199" s="269">
        <v>3.0332063041697048</v>
      </c>
      <c r="BF199" s="269">
        <v>0</v>
      </c>
      <c r="BG199" s="269">
        <v>0</v>
      </c>
      <c r="BH199" s="269">
        <v>0</v>
      </c>
      <c r="BI199" s="269">
        <v>0</v>
      </c>
      <c r="BJ199" s="269">
        <v>0</v>
      </c>
      <c r="BK199" s="269">
        <v>0</v>
      </c>
      <c r="BL199" s="269">
        <v>0</v>
      </c>
      <c r="BM199" s="269">
        <v>0</v>
      </c>
      <c r="BN199" s="269">
        <v>0</v>
      </c>
      <c r="BO199" s="269">
        <v>0</v>
      </c>
      <c r="BP199" s="269">
        <v>0</v>
      </c>
      <c r="BQ199" s="269">
        <v>0</v>
      </c>
      <c r="BR199" s="269">
        <v>0</v>
      </c>
      <c r="BS199" s="269">
        <v>0</v>
      </c>
      <c r="BT199" s="269">
        <v>0</v>
      </c>
      <c r="BU199" s="269">
        <v>0</v>
      </c>
      <c r="BV199" s="269">
        <v>0</v>
      </c>
      <c r="BW199" s="269">
        <v>0</v>
      </c>
      <c r="BX199" s="269">
        <v>0</v>
      </c>
      <c r="BY199" s="269">
        <v>0</v>
      </c>
      <c r="BZ199" s="269">
        <v>0</v>
      </c>
      <c r="CA199" s="269">
        <v>0</v>
      </c>
      <c r="CB199" s="269">
        <v>0</v>
      </c>
      <c r="CC199" s="269">
        <v>0</v>
      </c>
      <c r="CD199" s="269">
        <v>0</v>
      </c>
      <c r="CE199" s="269">
        <v>0</v>
      </c>
      <c r="CF199" s="269">
        <v>0</v>
      </c>
      <c r="CG199" s="269">
        <v>0</v>
      </c>
      <c r="CH199" s="269">
        <v>0</v>
      </c>
      <c r="CI199" s="269">
        <v>0</v>
      </c>
      <c r="CJ199" s="269">
        <v>0</v>
      </c>
      <c r="CK199" s="269">
        <v>0</v>
      </c>
      <c r="CL199" s="269">
        <v>0</v>
      </c>
      <c r="CM199" s="269">
        <v>0</v>
      </c>
      <c r="CN199" s="269">
        <v>0</v>
      </c>
      <c r="CO199" s="269">
        <v>0</v>
      </c>
      <c r="CP199" s="269">
        <v>0</v>
      </c>
      <c r="CQ199" s="269">
        <v>0</v>
      </c>
      <c r="CR199" s="269">
        <v>0</v>
      </c>
      <c r="CS199" s="269">
        <v>0</v>
      </c>
      <c r="CT199" s="269">
        <v>0</v>
      </c>
      <c r="CU199" s="269">
        <v>0</v>
      </c>
      <c r="CV199" s="269">
        <v>0</v>
      </c>
      <c r="CW199" s="269">
        <v>0</v>
      </c>
      <c r="CX199" s="269">
        <v>0</v>
      </c>
      <c r="CY199" s="269">
        <v>0</v>
      </c>
      <c r="CZ199" s="269">
        <v>0</v>
      </c>
      <c r="DA199" s="269">
        <v>0</v>
      </c>
      <c r="DB199" s="269">
        <v>0</v>
      </c>
      <c r="DC199" s="269">
        <v>0</v>
      </c>
      <c r="DD199" s="269">
        <v>0</v>
      </c>
      <c r="DE199" s="269">
        <v>0</v>
      </c>
      <c r="DF199" s="269">
        <v>0</v>
      </c>
      <c r="DG199" s="269">
        <v>0</v>
      </c>
      <c r="DH199" s="269">
        <v>0</v>
      </c>
      <c r="DI199" s="269">
        <v>0</v>
      </c>
      <c r="DJ199" s="269">
        <v>0</v>
      </c>
      <c r="DK199" s="269">
        <v>0</v>
      </c>
      <c r="DL199" s="269">
        <v>0</v>
      </c>
      <c r="DM199" s="269">
        <v>0</v>
      </c>
      <c r="DN199" s="269">
        <v>0</v>
      </c>
      <c r="DO199" s="269">
        <v>0</v>
      </c>
      <c r="DP199" s="269">
        <v>0</v>
      </c>
      <c r="DQ199" s="269">
        <v>0</v>
      </c>
      <c r="DR199" s="269">
        <v>0</v>
      </c>
      <c r="DS199" s="269">
        <v>0</v>
      </c>
      <c r="DT199" s="269">
        <v>0</v>
      </c>
      <c r="DU199" s="269">
        <v>0</v>
      </c>
      <c r="DV199" s="269">
        <v>0</v>
      </c>
      <c r="DW199" s="269">
        <v>174.99771238334861</v>
      </c>
      <c r="DX199" s="153"/>
      <c r="DY199" s="137"/>
      <c r="DZ199" s="137"/>
    </row>
    <row r="200" spans="3:130" x14ac:dyDescent="0.35">
      <c r="C200" s="101">
        <v>51</v>
      </c>
      <c r="E200" s="118" t="str">
        <f>IF(Calculations!C56=0, "Z_empty_row_"&amp;C200,Calculations!C56)</f>
        <v>Z_empty_row_51</v>
      </c>
      <c r="F200" s="116">
        <f>F$148*(Calculations!$M56/Calculations!$M$5)</f>
        <v>0</v>
      </c>
      <c r="G200" s="116">
        <f>G$148*(Calculations!$M56/Calculations!$M$5)</f>
        <v>0</v>
      </c>
      <c r="H200" s="116">
        <f>H$148*(Calculations!$M56/Calculations!$M$5)</f>
        <v>0</v>
      </c>
      <c r="I200" s="116">
        <f>I$148*(Calculations!$M56/Calculations!$M$5)</f>
        <v>0</v>
      </c>
      <c r="J200" s="116">
        <f>J$148*(Calculations!$M56/Calculations!$M$5)</f>
        <v>0</v>
      </c>
      <c r="K200" s="116">
        <f>K$148*(Calculations!$M56/Calculations!$M$5)</f>
        <v>0</v>
      </c>
      <c r="L200" s="116">
        <f>L$148*(Calculations!$M56/Calculations!$M$5)</f>
        <v>0</v>
      </c>
      <c r="M200" s="116">
        <f>M$148*(Calculations!$M56/Calculations!$M$5)</f>
        <v>0</v>
      </c>
      <c r="N200" s="116">
        <f>N$148*(Calculations!$M56/Calculations!$M$5)</f>
        <v>0</v>
      </c>
      <c r="O200" s="116">
        <f>O$148*(Calculations!$M56/Calculations!$M$5)</f>
        <v>0</v>
      </c>
      <c r="P200" s="116">
        <f>P$148*(Calculations!$M56/Calculations!$M$5)</f>
        <v>0</v>
      </c>
      <c r="Q200" s="116">
        <f>Q$148*(Calculations!$M56/Calculations!$M$5)</f>
        <v>0</v>
      </c>
      <c r="T200" s="6"/>
      <c r="U200" s="14" t="s">
        <v>55</v>
      </c>
      <c r="V200" s="16">
        <f>IF(T$196="Grand Total",AC200,K370)</f>
        <v>5.6598619330202879</v>
      </c>
      <c r="W200" s="16"/>
      <c r="X200" s="15"/>
      <c r="Y200" s="6"/>
      <c r="AA200" s="1" t="s">
        <v>470</v>
      </c>
      <c r="AB200" s="269">
        <v>5.9183856467428688</v>
      </c>
      <c r="AC200" s="269">
        <v>5.9081482189179777</v>
      </c>
      <c r="AD200" s="269">
        <v>5.0725961873231622</v>
      </c>
      <c r="AE200" s="269">
        <v>2.5805843024821065</v>
      </c>
      <c r="AF200" s="269">
        <v>2.5197986918138509</v>
      </c>
      <c r="AG200" s="269">
        <v>2.2794498138682395</v>
      </c>
      <c r="AH200" s="269">
        <v>2.8649964758640412</v>
      </c>
      <c r="AI200" s="269">
        <v>2.8382913946940627</v>
      </c>
      <c r="AJ200" s="269">
        <v>13.662592756247824</v>
      </c>
      <c r="AK200" s="269">
        <v>15.508889074659692</v>
      </c>
      <c r="AL200" s="269">
        <v>5.9081482189179777</v>
      </c>
      <c r="AM200" s="269">
        <v>6.6466667462827251</v>
      </c>
      <c r="AN200" s="269">
        <v>3.7937334819705839</v>
      </c>
      <c r="AO200" s="269">
        <v>3.7057860011218398</v>
      </c>
      <c r="AP200" s="269">
        <v>11.447037174153582</v>
      </c>
      <c r="AQ200" s="269">
        <v>4.0361757366104225</v>
      </c>
      <c r="AR200" s="269">
        <v>5.9081482189179777</v>
      </c>
      <c r="AS200" s="269">
        <v>7.5698149054886583</v>
      </c>
      <c r="AT200" s="269">
        <v>5.0241428975017772</v>
      </c>
      <c r="AU200" s="269">
        <v>10.523889014947645</v>
      </c>
      <c r="AV200" s="269">
        <v>2.2737247071324251</v>
      </c>
      <c r="AW200" s="269">
        <v>1.8462963184118681</v>
      </c>
      <c r="AX200" s="269">
        <v>6.8911065878053632</v>
      </c>
      <c r="AY200" s="269">
        <v>16.062777970183252</v>
      </c>
      <c r="AZ200" s="269">
        <v>6.0927778507591643</v>
      </c>
      <c r="BA200" s="269">
        <v>4.4311111641884828</v>
      </c>
      <c r="BB200" s="269">
        <v>10.154629751265274</v>
      </c>
      <c r="BC200" s="269">
        <v>4.3514102725384731</v>
      </c>
      <c r="BD200" s="269">
        <v>8.0333325450533479</v>
      </c>
      <c r="BE200" s="269">
        <v>3.2429276576935315</v>
      </c>
      <c r="BF200" s="269">
        <v>0</v>
      </c>
      <c r="BG200" s="269">
        <v>0</v>
      </c>
      <c r="BH200" s="269">
        <v>0</v>
      </c>
      <c r="BI200" s="269">
        <v>0</v>
      </c>
      <c r="BJ200" s="269">
        <v>0</v>
      </c>
      <c r="BK200" s="269">
        <v>0</v>
      </c>
      <c r="BL200" s="269">
        <v>0</v>
      </c>
      <c r="BM200" s="269">
        <v>0</v>
      </c>
      <c r="BN200" s="269">
        <v>0</v>
      </c>
      <c r="BO200" s="269">
        <v>0</v>
      </c>
      <c r="BP200" s="269">
        <v>0</v>
      </c>
      <c r="BQ200" s="269">
        <v>0</v>
      </c>
      <c r="BR200" s="269">
        <v>0</v>
      </c>
      <c r="BS200" s="269">
        <v>0</v>
      </c>
      <c r="BT200" s="269">
        <v>0</v>
      </c>
      <c r="BU200" s="269">
        <v>0</v>
      </c>
      <c r="BV200" s="269">
        <v>0</v>
      </c>
      <c r="BW200" s="269">
        <v>0</v>
      </c>
      <c r="BX200" s="269">
        <v>0</v>
      </c>
      <c r="BY200" s="269">
        <v>0</v>
      </c>
      <c r="BZ200" s="269">
        <v>0</v>
      </c>
      <c r="CA200" s="269">
        <v>0</v>
      </c>
      <c r="CB200" s="269">
        <v>0</v>
      </c>
      <c r="CC200" s="269">
        <v>0</v>
      </c>
      <c r="CD200" s="269">
        <v>0</v>
      </c>
      <c r="CE200" s="269">
        <v>0</v>
      </c>
      <c r="CF200" s="269">
        <v>0</v>
      </c>
      <c r="CG200" s="269">
        <v>0</v>
      </c>
      <c r="CH200" s="269">
        <v>0</v>
      </c>
      <c r="CI200" s="269">
        <v>0</v>
      </c>
      <c r="CJ200" s="269">
        <v>0</v>
      </c>
      <c r="CK200" s="269">
        <v>0</v>
      </c>
      <c r="CL200" s="269">
        <v>0</v>
      </c>
      <c r="CM200" s="269">
        <v>0</v>
      </c>
      <c r="CN200" s="269">
        <v>0</v>
      </c>
      <c r="CO200" s="269">
        <v>0</v>
      </c>
      <c r="CP200" s="269">
        <v>0</v>
      </c>
      <c r="CQ200" s="269">
        <v>0</v>
      </c>
      <c r="CR200" s="269">
        <v>0</v>
      </c>
      <c r="CS200" s="269">
        <v>0</v>
      </c>
      <c r="CT200" s="269">
        <v>0</v>
      </c>
      <c r="CU200" s="269">
        <v>0</v>
      </c>
      <c r="CV200" s="269">
        <v>0</v>
      </c>
      <c r="CW200" s="269">
        <v>0</v>
      </c>
      <c r="CX200" s="269">
        <v>0</v>
      </c>
      <c r="CY200" s="269">
        <v>0</v>
      </c>
      <c r="CZ200" s="269">
        <v>0</v>
      </c>
      <c r="DA200" s="269">
        <v>0</v>
      </c>
      <c r="DB200" s="269">
        <v>0</v>
      </c>
      <c r="DC200" s="269">
        <v>0</v>
      </c>
      <c r="DD200" s="269">
        <v>0</v>
      </c>
      <c r="DE200" s="269">
        <v>0</v>
      </c>
      <c r="DF200" s="269">
        <v>0</v>
      </c>
      <c r="DG200" s="269">
        <v>0</v>
      </c>
      <c r="DH200" s="269">
        <v>0</v>
      </c>
      <c r="DI200" s="269">
        <v>0</v>
      </c>
      <c r="DJ200" s="269">
        <v>0</v>
      </c>
      <c r="DK200" s="269">
        <v>0</v>
      </c>
      <c r="DL200" s="269">
        <v>0</v>
      </c>
      <c r="DM200" s="269">
        <v>0</v>
      </c>
      <c r="DN200" s="269">
        <v>0</v>
      </c>
      <c r="DO200" s="269">
        <v>0</v>
      </c>
      <c r="DP200" s="269">
        <v>0</v>
      </c>
      <c r="DQ200" s="269">
        <v>0</v>
      </c>
      <c r="DR200" s="269">
        <v>0</v>
      </c>
      <c r="DS200" s="269">
        <v>0</v>
      </c>
      <c r="DT200" s="269">
        <v>0</v>
      </c>
      <c r="DU200" s="269">
        <v>0</v>
      </c>
      <c r="DV200" s="269">
        <v>0</v>
      </c>
      <c r="DW200" s="269">
        <v>187.09736978355821</v>
      </c>
      <c r="DX200" s="153"/>
      <c r="DY200" s="137"/>
      <c r="DZ200" s="137"/>
    </row>
    <row r="201" spans="3:130" x14ac:dyDescent="0.35">
      <c r="C201" s="101">
        <v>52</v>
      </c>
      <c r="E201" s="118" t="str">
        <f>IF(Calculations!C57=0, "Z_empty_row_"&amp;C201,Calculations!C57)</f>
        <v>Z_empty_row_52</v>
      </c>
      <c r="F201" s="117">
        <f>F$148*(Calculations!$M57/Calculations!$M$5)</f>
        <v>0</v>
      </c>
      <c r="G201" s="117">
        <f>G$148*(Calculations!$M57/Calculations!$M$5)</f>
        <v>0</v>
      </c>
      <c r="H201" s="117">
        <f>H$148*(Calculations!$M57/Calculations!$M$5)</f>
        <v>0</v>
      </c>
      <c r="I201" s="117">
        <f>I$148*(Calculations!$M57/Calculations!$M$5)</f>
        <v>0</v>
      </c>
      <c r="J201" s="117">
        <f>J$148*(Calculations!$M57/Calculations!$M$5)</f>
        <v>0</v>
      </c>
      <c r="K201" s="117">
        <f>K$148*(Calculations!$M57/Calculations!$M$5)</f>
        <v>0</v>
      </c>
      <c r="L201" s="117">
        <f>L$148*(Calculations!$M57/Calculations!$M$5)</f>
        <v>0</v>
      </c>
      <c r="M201" s="117">
        <f>M$148*(Calculations!$M57/Calculations!$M$5)</f>
        <v>0</v>
      </c>
      <c r="N201" s="117">
        <f>N$148*(Calculations!$M57/Calculations!$M$5)</f>
        <v>0</v>
      </c>
      <c r="O201" s="117">
        <f>O$148*(Calculations!$M57/Calculations!$M$5)</f>
        <v>0</v>
      </c>
      <c r="P201" s="117">
        <f>P$148*(Calculations!$M57/Calculations!$M$5)</f>
        <v>0</v>
      </c>
      <c r="Q201" s="117">
        <f>Q$148*(Calculations!$M57/Calculations!$M$5)</f>
        <v>0</v>
      </c>
      <c r="T201" s="6"/>
      <c r="U201" s="14" t="s">
        <v>56</v>
      </c>
      <c r="V201" s="16">
        <f>IF(T$196="Grand Total",AC201,L370)</f>
        <v>5.7938365292358496</v>
      </c>
      <c r="W201" s="16"/>
      <c r="X201" s="15"/>
      <c r="Y201" s="2"/>
      <c r="AA201" s="1" t="s">
        <v>471</v>
      </c>
      <c r="AB201" s="269">
        <v>6.0584797579868912</v>
      </c>
      <c r="AC201" s="269">
        <v>6.048</v>
      </c>
      <c r="AD201" s="269">
        <v>5.192669615615884</v>
      </c>
      <c r="AE201" s="269">
        <v>2.6416693155118787</v>
      </c>
      <c r="AF201" s="269">
        <v>2.5794448486062502</v>
      </c>
      <c r="AG201" s="269">
        <v>2.333406672183981</v>
      </c>
      <c r="AH201" s="269">
        <v>2.9328138096709919</v>
      </c>
      <c r="AI201" s="269">
        <v>2.905476592503883</v>
      </c>
      <c r="AJ201" s="269">
        <v>13.986000000000001</v>
      </c>
      <c r="AK201" s="269">
        <v>15.876000000000001</v>
      </c>
      <c r="AL201" s="269">
        <v>6.048</v>
      </c>
      <c r="AM201" s="269">
        <v>6.8040000000000003</v>
      </c>
      <c r="AN201" s="269">
        <v>3.8835349501709291</v>
      </c>
      <c r="AO201" s="269">
        <v>3.7935056644346585</v>
      </c>
      <c r="AP201" s="269">
        <v>11.718</v>
      </c>
      <c r="AQ201" s="269">
        <v>4.1317160556087815</v>
      </c>
      <c r="AR201" s="269">
        <v>6.048</v>
      </c>
      <c r="AS201" s="269">
        <v>7.7489999999999997</v>
      </c>
      <c r="AT201" s="269">
        <v>5.1430693879334779</v>
      </c>
      <c r="AU201" s="269">
        <v>10.772999999999998</v>
      </c>
      <c r="AV201" s="269">
        <v>2.3275460464421736</v>
      </c>
      <c r="AW201" s="269">
        <v>1.8900000000000001</v>
      </c>
      <c r="AX201" s="269">
        <v>7.0542259772013081</v>
      </c>
      <c r="AY201" s="269">
        <v>16.442999999999998</v>
      </c>
      <c r="AZ201" s="269">
        <v>6.2370000000000001</v>
      </c>
      <c r="BA201" s="269">
        <v>4.5359999999999996</v>
      </c>
      <c r="BB201" s="269">
        <v>10.395</v>
      </c>
      <c r="BC201" s="269">
        <v>4.4544125084817958</v>
      </c>
      <c r="BD201" s="269">
        <v>8.2234895659710876</v>
      </c>
      <c r="BE201" s="269">
        <v>3.3196910007993097</v>
      </c>
      <c r="BF201" s="269">
        <v>0</v>
      </c>
      <c r="BG201" s="269">
        <v>0</v>
      </c>
      <c r="BH201" s="269">
        <v>0</v>
      </c>
      <c r="BI201" s="269">
        <v>0</v>
      </c>
      <c r="BJ201" s="269">
        <v>0</v>
      </c>
      <c r="BK201" s="269">
        <v>0</v>
      </c>
      <c r="BL201" s="269">
        <v>0</v>
      </c>
      <c r="BM201" s="269">
        <v>0</v>
      </c>
      <c r="BN201" s="269">
        <v>0</v>
      </c>
      <c r="BO201" s="269">
        <v>0</v>
      </c>
      <c r="BP201" s="269">
        <v>0</v>
      </c>
      <c r="BQ201" s="269">
        <v>0</v>
      </c>
      <c r="BR201" s="269">
        <v>0</v>
      </c>
      <c r="BS201" s="269">
        <v>0</v>
      </c>
      <c r="BT201" s="269">
        <v>0</v>
      </c>
      <c r="BU201" s="269">
        <v>0</v>
      </c>
      <c r="BV201" s="269">
        <v>0</v>
      </c>
      <c r="BW201" s="269">
        <v>0</v>
      </c>
      <c r="BX201" s="269">
        <v>0</v>
      </c>
      <c r="BY201" s="269">
        <v>0</v>
      </c>
      <c r="BZ201" s="269">
        <v>0</v>
      </c>
      <c r="CA201" s="269">
        <v>0</v>
      </c>
      <c r="CB201" s="269">
        <v>0</v>
      </c>
      <c r="CC201" s="269">
        <v>0</v>
      </c>
      <c r="CD201" s="269">
        <v>0</v>
      </c>
      <c r="CE201" s="269">
        <v>0</v>
      </c>
      <c r="CF201" s="269">
        <v>0</v>
      </c>
      <c r="CG201" s="269">
        <v>0</v>
      </c>
      <c r="CH201" s="269">
        <v>0</v>
      </c>
      <c r="CI201" s="269">
        <v>0</v>
      </c>
      <c r="CJ201" s="269">
        <v>0</v>
      </c>
      <c r="CK201" s="269">
        <v>0</v>
      </c>
      <c r="CL201" s="269">
        <v>0</v>
      </c>
      <c r="CM201" s="269">
        <v>0</v>
      </c>
      <c r="CN201" s="269">
        <v>0</v>
      </c>
      <c r="CO201" s="269">
        <v>0</v>
      </c>
      <c r="CP201" s="269">
        <v>0</v>
      </c>
      <c r="CQ201" s="269">
        <v>0</v>
      </c>
      <c r="CR201" s="269">
        <v>0</v>
      </c>
      <c r="CS201" s="269">
        <v>0</v>
      </c>
      <c r="CT201" s="269">
        <v>0</v>
      </c>
      <c r="CU201" s="269">
        <v>0</v>
      </c>
      <c r="CV201" s="269">
        <v>0</v>
      </c>
      <c r="CW201" s="269">
        <v>0</v>
      </c>
      <c r="CX201" s="269">
        <v>0</v>
      </c>
      <c r="CY201" s="269">
        <v>0</v>
      </c>
      <c r="CZ201" s="269">
        <v>0</v>
      </c>
      <c r="DA201" s="269">
        <v>0</v>
      </c>
      <c r="DB201" s="269">
        <v>0</v>
      </c>
      <c r="DC201" s="269">
        <v>0</v>
      </c>
      <c r="DD201" s="269">
        <v>0</v>
      </c>
      <c r="DE201" s="269">
        <v>0</v>
      </c>
      <c r="DF201" s="269">
        <v>0</v>
      </c>
      <c r="DG201" s="269">
        <v>0</v>
      </c>
      <c r="DH201" s="269">
        <v>0</v>
      </c>
      <c r="DI201" s="269">
        <v>0</v>
      </c>
      <c r="DJ201" s="269">
        <v>0</v>
      </c>
      <c r="DK201" s="269">
        <v>0</v>
      </c>
      <c r="DL201" s="269">
        <v>0</v>
      </c>
      <c r="DM201" s="269">
        <v>0</v>
      </c>
      <c r="DN201" s="269">
        <v>0</v>
      </c>
      <c r="DO201" s="269">
        <v>0</v>
      </c>
      <c r="DP201" s="269">
        <v>0</v>
      </c>
      <c r="DQ201" s="269">
        <v>0</v>
      </c>
      <c r="DR201" s="269">
        <v>0</v>
      </c>
      <c r="DS201" s="269">
        <v>0</v>
      </c>
      <c r="DT201" s="269">
        <v>0</v>
      </c>
      <c r="DU201" s="269">
        <v>0</v>
      </c>
      <c r="DV201" s="269">
        <v>0</v>
      </c>
      <c r="DW201" s="269">
        <v>191.52615176912323</v>
      </c>
      <c r="DX201" s="153"/>
      <c r="DY201" s="137"/>
      <c r="DZ201" s="137"/>
    </row>
    <row r="202" spans="3:130" x14ac:dyDescent="0.35">
      <c r="C202" s="101">
        <v>53</v>
      </c>
      <c r="E202" s="118" t="str">
        <f>IF(Calculations!C58=0, "Z_empty_row_"&amp;C202,Calculations!C58)</f>
        <v>Z_empty_row_53</v>
      </c>
      <c r="F202" s="116">
        <f>F$148*(Calculations!$M58/Calculations!$M$5)</f>
        <v>0</v>
      </c>
      <c r="G202" s="116">
        <f>G$148*(Calculations!$M58/Calculations!$M$5)</f>
        <v>0</v>
      </c>
      <c r="H202" s="116">
        <f>H$148*(Calculations!$M58/Calculations!$M$5)</f>
        <v>0</v>
      </c>
      <c r="I202" s="116">
        <f>I$148*(Calculations!$M58/Calculations!$M$5)</f>
        <v>0</v>
      </c>
      <c r="J202" s="116">
        <f>J$148*(Calculations!$M58/Calculations!$M$5)</f>
        <v>0</v>
      </c>
      <c r="K202" s="116">
        <f>K$148*(Calculations!$M58/Calculations!$M$5)</f>
        <v>0</v>
      </c>
      <c r="L202" s="116">
        <f>L$148*(Calculations!$M58/Calculations!$M$5)</f>
        <v>0</v>
      </c>
      <c r="M202" s="116">
        <f>M$148*(Calculations!$M58/Calculations!$M$5)</f>
        <v>0</v>
      </c>
      <c r="N202" s="116">
        <f>N$148*(Calculations!$M58/Calculations!$M$5)</f>
        <v>0</v>
      </c>
      <c r="O202" s="116">
        <f>O$148*(Calculations!$M58/Calculations!$M$5)</f>
        <v>0</v>
      </c>
      <c r="P202" s="116">
        <f>P$148*(Calculations!$M58/Calculations!$M$5)</f>
        <v>0</v>
      </c>
      <c r="Q202" s="116">
        <f>Q$148*(Calculations!$M58/Calculations!$M$5)</f>
        <v>0</v>
      </c>
      <c r="T202" s="6"/>
      <c r="U202" s="14" t="s">
        <v>57</v>
      </c>
      <c r="V202" s="16">
        <f>IF(T$196="Grand Total",AC202,M370)</f>
        <v>5.6598619330202879</v>
      </c>
      <c r="W202" s="16"/>
      <c r="X202" s="15"/>
      <c r="Y202" s="4"/>
      <c r="AA202" s="1" t="s">
        <v>472</v>
      </c>
      <c r="AB202" s="269">
        <v>5.9183856467428688</v>
      </c>
      <c r="AC202" s="269">
        <v>5.9081482189179777</v>
      </c>
      <c r="AD202" s="269">
        <v>5.0725961873231622</v>
      </c>
      <c r="AE202" s="269">
        <v>2.5805843024821065</v>
      </c>
      <c r="AF202" s="269">
        <v>2.5197986918138509</v>
      </c>
      <c r="AG202" s="269">
        <v>2.2794498138682395</v>
      </c>
      <c r="AH202" s="269">
        <v>2.8649964758640412</v>
      </c>
      <c r="AI202" s="269">
        <v>2.8382913946940627</v>
      </c>
      <c r="AJ202" s="269">
        <v>13.662592756247824</v>
      </c>
      <c r="AK202" s="269">
        <v>15.508889074659692</v>
      </c>
      <c r="AL202" s="269">
        <v>5.9081482189179777</v>
      </c>
      <c r="AM202" s="269">
        <v>6.6466667462827251</v>
      </c>
      <c r="AN202" s="269">
        <v>3.7937334819705839</v>
      </c>
      <c r="AO202" s="269">
        <v>3.7057860011218398</v>
      </c>
      <c r="AP202" s="269">
        <v>11.447037174153582</v>
      </c>
      <c r="AQ202" s="269">
        <v>4.0361757366104225</v>
      </c>
      <c r="AR202" s="269">
        <v>5.9081482189179777</v>
      </c>
      <c r="AS202" s="269">
        <v>7.5698149054886583</v>
      </c>
      <c r="AT202" s="269">
        <v>5.0241428975017772</v>
      </c>
      <c r="AU202" s="269">
        <v>10.523889014947645</v>
      </c>
      <c r="AV202" s="269">
        <v>2.2737247071324251</v>
      </c>
      <c r="AW202" s="269">
        <v>1.8462963184118681</v>
      </c>
      <c r="AX202" s="269">
        <v>6.8911065878053632</v>
      </c>
      <c r="AY202" s="269">
        <v>16.062777970183252</v>
      </c>
      <c r="AZ202" s="269">
        <v>6.0927778507591643</v>
      </c>
      <c r="BA202" s="269">
        <v>4.4311111641884828</v>
      </c>
      <c r="BB202" s="269">
        <v>10.154629751265274</v>
      </c>
      <c r="BC202" s="269">
        <v>4.3514102725384731</v>
      </c>
      <c r="BD202" s="269">
        <v>8.0333325450533479</v>
      </c>
      <c r="BE202" s="269">
        <v>3.2429276576935315</v>
      </c>
      <c r="BF202" s="269">
        <v>0</v>
      </c>
      <c r="BG202" s="269">
        <v>0</v>
      </c>
      <c r="BH202" s="269">
        <v>0</v>
      </c>
      <c r="BI202" s="269">
        <v>0</v>
      </c>
      <c r="BJ202" s="269">
        <v>0</v>
      </c>
      <c r="BK202" s="269">
        <v>0</v>
      </c>
      <c r="BL202" s="269">
        <v>0</v>
      </c>
      <c r="BM202" s="269">
        <v>0</v>
      </c>
      <c r="BN202" s="269">
        <v>0</v>
      </c>
      <c r="BO202" s="269">
        <v>0</v>
      </c>
      <c r="BP202" s="269">
        <v>0</v>
      </c>
      <c r="BQ202" s="269">
        <v>0</v>
      </c>
      <c r="BR202" s="269">
        <v>0</v>
      </c>
      <c r="BS202" s="269">
        <v>0</v>
      </c>
      <c r="BT202" s="269">
        <v>0</v>
      </c>
      <c r="BU202" s="269">
        <v>0</v>
      </c>
      <c r="BV202" s="269">
        <v>0</v>
      </c>
      <c r="BW202" s="269">
        <v>0</v>
      </c>
      <c r="BX202" s="269">
        <v>0</v>
      </c>
      <c r="BY202" s="269">
        <v>0</v>
      </c>
      <c r="BZ202" s="269">
        <v>0</v>
      </c>
      <c r="CA202" s="269">
        <v>0</v>
      </c>
      <c r="CB202" s="269">
        <v>0</v>
      </c>
      <c r="CC202" s="269">
        <v>0</v>
      </c>
      <c r="CD202" s="269">
        <v>0</v>
      </c>
      <c r="CE202" s="269">
        <v>0</v>
      </c>
      <c r="CF202" s="269">
        <v>0</v>
      </c>
      <c r="CG202" s="269">
        <v>0</v>
      </c>
      <c r="CH202" s="269">
        <v>0</v>
      </c>
      <c r="CI202" s="269">
        <v>0</v>
      </c>
      <c r="CJ202" s="269">
        <v>0</v>
      </c>
      <c r="CK202" s="269">
        <v>0</v>
      </c>
      <c r="CL202" s="269">
        <v>0</v>
      </c>
      <c r="CM202" s="269">
        <v>0</v>
      </c>
      <c r="CN202" s="269">
        <v>0</v>
      </c>
      <c r="CO202" s="269">
        <v>0</v>
      </c>
      <c r="CP202" s="269">
        <v>0</v>
      </c>
      <c r="CQ202" s="269">
        <v>0</v>
      </c>
      <c r="CR202" s="269">
        <v>0</v>
      </c>
      <c r="CS202" s="269">
        <v>0</v>
      </c>
      <c r="CT202" s="269">
        <v>0</v>
      </c>
      <c r="CU202" s="269">
        <v>0</v>
      </c>
      <c r="CV202" s="269">
        <v>0</v>
      </c>
      <c r="CW202" s="269">
        <v>0</v>
      </c>
      <c r="CX202" s="269">
        <v>0</v>
      </c>
      <c r="CY202" s="269">
        <v>0</v>
      </c>
      <c r="CZ202" s="269">
        <v>0</v>
      </c>
      <c r="DA202" s="269">
        <v>0</v>
      </c>
      <c r="DB202" s="269">
        <v>0</v>
      </c>
      <c r="DC202" s="269">
        <v>0</v>
      </c>
      <c r="DD202" s="269">
        <v>0</v>
      </c>
      <c r="DE202" s="269">
        <v>0</v>
      </c>
      <c r="DF202" s="269">
        <v>0</v>
      </c>
      <c r="DG202" s="269">
        <v>0</v>
      </c>
      <c r="DH202" s="269">
        <v>0</v>
      </c>
      <c r="DI202" s="269">
        <v>0</v>
      </c>
      <c r="DJ202" s="269">
        <v>0</v>
      </c>
      <c r="DK202" s="269">
        <v>0</v>
      </c>
      <c r="DL202" s="269">
        <v>0</v>
      </c>
      <c r="DM202" s="269">
        <v>0</v>
      </c>
      <c r="DN202" s="269">
        <v>0</v>
      </c>
      <c r="DO202" s="269">
        <v>0</v>
      </c>
      <c r="DP202" s="269">
        <v>0</v>
      </c>
      <c r="DQ202" s="269">
        <v>0</v>
      </c>
      <c r="DR202" s="269">
        <v>0</v>
      </c>
      <c r="DS202" s="269">
        <v>0</v>
      </c>
      <c r="DT202" s="269">
        <v>0</v>
      </c>
      <c r="DU202" s="269">
        <v>0</v>
      </c>
      <c r="DV202" s="269">
        <v>0</v>
      </c>
      <c r="DW202" s="269">
        <v>187.09736978355821</v>
      </c>
      <c r="DX202" s="153"/>
      <c r="DY202" s="137"/>
      <c r="DZ202" s="137"/>
    </row>
    <row r="203" spans="3:130" x14ac:dyDescent="0.35">
      <c r="C203" s="101">
        <v>54</v>
      </c>
      <c r="E203" s="118" t="str">
        <f>IF(Calculations!C59=0, "Z_empty_row_"&amp;C203,Calculations!C59)</f>
        <v>Z_empty_row_54</v>
      </c>
      <c r="F203" s="117">
        <f>F$148*(Calculations!$M59/Calculations!$M$5)</f>
        <v>0</v>
      </c>
      <c r="G203" s="117">
        <f>G$148*(Calculations!$M59/Calculations!$M$5)</f>
        <v>0</v>
      </c>
      <c r="H203" s="117">
        <f>H$148*(Calculations!$M59/Calculations!$M$5)</f>
        <v>0</v>
      </c>
      <c r="I203" s="117">
        <f>I$148*(Calculations!$M59/Calculations!$M$5)</f>
        <v>0</v>
      </c>
      <c r="J203" s="117">
        <f>J$148*(Calculations!$M59/Calculations!$M$5)</f>
        <v>0</v>
      </c>
      <c r="K203" s="117">
        <f>K$148*(Calculations!$M59/Calculations!$M$5)</f>
        <v>0</v>
      </c>
      <c r="L203" s="117">
        <f>L$148*(Calculations!$M59/Calculations!$M$5)</f>
        <v>0</v>
      </c>
      <c r="M203" s="117">
        <f>M$148*(Calculations!$M59/Calculations!$M$5)</f>
        <v>0</v>
      </c>
      <c r="N203" s="117">
        <f>N$148*(Calculations!$M59/Calculations!$M$5)</f>
        <v>0</v>
      </c>
      <c r="O203" s="117">
        <f>O$148*(Calculations!$M59/Calculations!$M$5)</f>
        <v>0</v>
      </c>
      <c r="P203" s="117">
        <f>P$148*(Calculations!$M59/Calculations!$M$5)</f>
        <v>0</v>
      </c>
      <c r="Q203" s="117">
        <f>Q$148*(Calculations!$M59/Calculations!$M$5)</f>
        <v>0</v>
      </c>
      <c r="T203" s="6"/>
      <c r="U203" s="14" t="s">
        <v>58</v>
      </c>
      <c r="V203" s="16">
        <f>IF(T$196="Grand Total",AC203,N370)</f>
        <v>5.2938365292358496</v>
      </c>
      <c r="W203" s="16"/>
      <c r="X203" s="15"/>
      <c r="Y203" s="5"/>
      <c r="AA203" s="1" t="s">
        <v>473</v>
      </c>
      <c r="AB203" s="269">
        <v>5.5356414169829948</v>
      </c>
      <c r="AC203" s="269">
        <v>5.5260660474728933</v>
      </c>
      <c r="AD203" s="269">
        <v>4.7445494805884678</v>
      </c>
      <c r="AE203" s="269">
        <v>2.4136969433037621</v>
      </c>
      <c r="AF203" s="269">
        <v>2.3568423609807967</v>
      </c>
      <c r="AG203" s="269">
        <v>2.132036935532839</v>
      </c>
      <c r="AH203" s="269">
        <v>2.6797160742695931</v>
      </c>
      <c r="AI203" s="269">
        <v>2.6547380207610685</v>
      </c>
      <c r="AJ203" s="269">
        <v>12.779027734781067</v>
      </c>
      <c r="AK203" s="269">
        <v>14.505923374616346</v>
      </c>
      <c r="AL203" s="269">
        <v>5.5260660474728933</v>
      </c>
      <c r="AM203" s="269">
        <v>6.2168243034070052</v>
      </c>
      <c r="AN203" s="269">
        <v>3.5483913082529606</v>
      </c>
      <c r="AO203" s="269">
        <v>3.4661314241283838</v>
      </c>
      <c r="AP203" s="269">
        <v>10.706752966978732</v>
      </c>
      <c r="AQ203" s="269">
        <v>3.7751547309355677</v>
      </c>
      <c r="AR203" s="269">
        <v>5.5260660474728933</v>
      </c>
      <c r="AS203" s="269">
        <v>7.0802721233246437</v>
      </c>
      <c r="AT203" s="269">
        <v>4.6992296832765188</v>
      </c>
      <c r="AU203" s="269">
        <v>9.8433051470610895</v>
      </c>
      <c r="AV203" s="269">
        <v>2.1266820736067893</v>
      </c>
      <c r="AW203" s="269">
        <v>1.7268956398352793</v>
      </c>
      <c r="AX203" s="269">
        <v>6.4454561282760316</v>
      </c>
      <c r="AY203" s="269">
        <v>15.023992066566928</v>
      </c>
      <c r="AZ203" s="269">
        <v>5.6987556114564217</v>
      </c>
      <c r="BA203" s="269">
        <v>4.1445495356046695</v>
      </c>
      <c r="BB203" s="269">
        <v>9.4979260190940362</v>
      </c>
      <c r="BC203" s="269">
        <v>4.0700029306481174</v>
      </c>
      <c r="BD203" s="269">
        <v>7.5138139024901491</v>
      </c>
      <c r="BE203" s="269">
        <v>3.0332063041697048</v>
      </c>
      <c r="BF203" s="269">
        <v>0</v>
      </c>
      <c r="BG203" s="269">
        <v>0</v>
      </c>
      <c r="BH203" s="269">
        <v>0</v>
      </c>
      <c r="BI203" s="269">
        <v>0</v>
      </c>
      <c r="BJ203" s="269">
        <v>0</v>
      </c>
      <c r="BK203" s="269">
        <v>0</v>
      </c>
      <c r="BL203" s="269">
        <v>0</v>
      </c>
      <c r="BM203" s="269">
        <v>0</v>
      </c>
      <c r="BN203" s="269">
        <v>0</v>
      </c>
      <c r="BO203" s="269">
        <v>0</v>
      </c>
      <c r="BP203" s="269">
        <v>0</v>
      </c>
      <c r="BQ203" s="269">
        <v>0</v>
      </c>
      <c r="BR203" s="269">
        <v>0</v>
      </c>
      <c r="BS203" s="269">
        <v>0</v>
      </c>
      <c r="BT203" s="269">
        <v>0</v>
      </c>
      <c r="BU203" s="269">
        <v>0</v>
      </c>
      <c r="BV203" s="269">
        <v>0</v>
      </c>
      <c r="BW203" s="269">
        <v>0</v>
      </c>
      <c r="BX203" s="269">
        <v>0</v>
      </c>
      <c r="BY203" s="269">
        <v>0</v>
      </c>
      <c r="BZ203" s="269">
        <v>0</v>
      </c>
      <c r="CA203" s="269">
        <v>0</v>
      </c>
      <c r="CB203" s="269">
        <v>0</v>
      </c>
      <c r="CC203" s="269">
        <v>0</v>
      </c>
      <c r="CD203" s="269">
        <v>0</v>
      </c>
      <c r="CE203" s="269">
        <v>0</v>
      </c>
      <c r="CF203" s="269">
        <v>0</v>
      </c>
      <c r="CG203" s="269">
        <v>0</v>
      </c>
      <c r="CH203" s="269">
        <v>0</v>
      </c>
      <c r="CI203" s="269">
        <v>0</v>
      </c>
      <c r="CJ203" s="269">
        <v>0</v>
      </c>
      <c r="CK203" s="269">
        <v>0</v>
      </c>
      <c r="CL203" s="269">
        <v>0</v>
      </c>
      <c r="CM203" s="269">
        <v>0</v>
      </c>
      <c r="CN203" s="269">
        <v>0</v>
      </c>
      <c r="CO203" s="269">
        <v>0</v>
      </c>
      <c r="CP203" s="269">
        <v>0</v>
      </c>
      <c r="CQ203" s="269">
        <v>0</v>
      </c>
      <c r="CR203" s="269">
        <v>0</v>
      </c>
      <c r="CS203" s="269">
        <v>0</v>
      </c>
      <c r="CT203" s="269">
        <v>0</v>
      </c>
      <c r="CU203" s="269">
        <v>0</v>
      </c>
      <c r="CV203" s="269">
        <v>0</v>
      </c>
      <c r="CW203" s="269">
        <v>0</v>
      </c>
      <c r="CX203" s="269">
        <v>0</v>
      </c>
      <c r="CY203" s="269">
        <v>0</v>
      </c>
      <c r="CZ203" s="269">
        <v>0</v>
      </c>
      <c r="DA203" s="269">
        <v>0</v>
      </c>
      <c r="DB203" s="269">
        <v>0</v>
      </c>
      <c r="DC203" s="269">
        <v>0</v>
      </c>
      <c r="DD203" s="269">
        <v>0</v>
      </c>
      <c r="DE203" s="269">
        <v>0</v>
      </c>
      <c r="DF203" s="269">
        <v>0</v>
      </c>
      <c r="DG203" s="269">
        <v>0</v>
      </c>
      <c r="DH203" s="269">
        <v>0</v>
      </c>
      <c r="DI203" s="269">
        <v>0</v>
      </c>
      <c r="DJ203" s="269">
        <v>0</v>
      </c>
      <c r="DK203" s="269">
        <v>0</v>
      </c>
      <c r="DL203" s="269">
        <v>0</v>
      </c>
      <c r="DM203" s="269">
        <v>0</v>
      </c>
      <c r="DN203" s="269">
        <v>0</v>
      </c>
      <c r="DO203" s="269">
        <v>0</v>
      </c>
      <c r="DP203" s="269">
        <v>0</v>
      </c>
      <c r="DQ203" s="269">
        <v>0</v>
      </c>
      <c r="DR203" s="269">
        <v>0</v>
      </c>
      <c r="DS203" s="269">
        <v>0</v>
      </c>
      <c r="DT203" s="269">
        <v>0</v>
      </c>
      <c r="DU203" s="269">
        <v>0</v>
      </c>
      <c r="DV203" s="269">
        <v>0</v>
      </c>
      <c r="DW203" s="269">
        <v>174.99771238334861</v>
      </c>
      <c r="DX203" s="153"/>
      <c r="DY203" s="137"/>
      <c r="DZ203" s="137"/>
    </row>
    <row r="204" spans="3:130" x14ac:dyDescent="0.35">
      <c r="C204" s="101">
        <v>55</v>
      </c>
      <c r="E204" s="118" t="str">
        <f>IF(Calculations!C60=0, "Z_empty_row_"&amp;C204,Calculations!C60)</f>
        <v>Z_empty_row_55</v>
      </c>
      <c r="F204" s="116">
        <f>F$148*(Calculations!$M60/Calculations!$M$5)</f>
        <v>0</v>
      </c>
      <c r="G204" s="116">
        <f>G$148*(Calculations!$M60/Calculations!$M$5)</f>
        <v>0</v>
      </c>
      <c r="H204" s="116">
        <f>H$148*(Calculations!$M60/Calculations!$M$5)</f>
        <v>0</v>
      </c>
      <c r="I204" s="116">
        <f>I$148*(Calculations!$M60/Calculations!$M$5)</f>
        <v>0</v>
      </c>
      <c r="J204" s="116">
        <f>J$148*(Calculations!$M60/Calculations!$M$5)</f>
        <v>0</v>
      </c>
      <c r="K204" s="116">
        <f>K$148*(Calculations!$M60/Calculations!$M$5)</f>
        <v>0</v>
      </c>
      <c r="L204" s="116">
        <f>L$148*(Calculations!$M60/Calculations!$M$5)</f>
        <v>0</v>
      </c>
      <c r="M204" s="116">
        <f>M$148*(Calculations!$M60/Calculations!$M$5)</f>
        <v>0</v>
      </c>
      <c r="N204" s="116">
        <f>N$148*(Calculations!$M60/Calculations!$M$5)</f>
        <v>0</v>
      </c>
      <c r="O204" s="116">
        <f>O$148*(Calculations!$M60/Calculations!$M$5)</f>
        <v>0</v>
      </c>
      <c r="P204" s="116">
        <f>P$148*(Calculations!$M60/Calculations!$M$5)</f>
        <v>0</v>
      </c>
      <c r="Q204" s="116">
        <f>Q$148*(Calculations!$M60/Calculations!$M$5)</f>
        <v>0</v>
      </c>
      <c r="T204" s="13"/>
      <c r="U204" s="14" t="s">
        <v>59</v>
      </c>
      <c r="V204" s="16">
        <f>IF(T$196="Grand Total",AC204,O370)</f>
        <v>4.7938365292358496</v>
      </c>
      <c r="W204" s="2"/>
      <c r="X204" s="15"/>
      <c r="Y204" s="6"/>
      <c r="AA204" s="1" t="s">
        <v>474</v>
      </c>
      <c r="AB204" s="269">
        <v>5.0128030759790985</v>
      </c>
      <c r="AC204" s="269">
        <v>5.0041320949457866</v>
      </c>
      <c r="AD204" s="269">
        <v>4.2964293455610525</v>
      </c>
      <c r="AE204" s="269">
        <v>2.185724571095645</v>
      </c>
      <c r="AF204" s="269">
        <v>2.1342398733553427</v>
      </c>
      <c r="AG204" s="269">
        <v>1.9306671988816968</v>
      </c>
      <c r="AH204" s="269">
        <v>2.4266183388681939</v>
      </c>
      <c r="AI204" s="269">
        <v>2.4039994490182544</v>
      </c>
      <c r="AJ204" s="269">
        <v>11.572055469562132</v>
      </c>
      <c r="AK204" s="269">
        <v>13.135846749232691</v>
      </c>
      <c r="AL204" s="269">
        <v>5.0041320949457866</v>
      </c>
      <c r="AM204" s="269">
        <v>5.6296486068140101</v>
      </c>
      <c r="AN204" s="269">
        <v>3.213247666334992</v>
      </c>
      <c r="AO204" s="269">
        <v>3.1387571838221096</v>
      </c>
      <c r="AP204" s="269">
        <v>9.6955059339574614</v>
      </c>
      <c r="AQ204" s="269">
        <v>3.4185934062623535</v>
      </c>
      <c r="AR204" s="269">
        <v>5.0041320949457866</v>
      </c>
      <c r="AS204" s="269">
        <v>6.4115442466492887</v>
      </c>
      <c r="AT204" s="269">
        <v>4.2553899786195597</v>
      </c>
      <c r="AU204" s="269">
        <v>8.9136102941221811</v>
      </c>
      <c r="AV204" s="269">
        <v>1.925818100771405</v>
      </c>
      <c r="AW204" s="269">
        <v>1.5637912796705584</v>
      </c>
      <c r="AX204" s="269">
        <v>5.8366862793507561</v>
      </c>
      <c r="AY204" s="269">
        <v>13.604984133133856</v>
      </c>
      <c r="AZ204" s="269">
        <v>5.1605112229128425</v>
      </c>
      <c r="BA204" s="269">
        <v>3.7530990712093399</v>
      </c>
      <c r="BB204" s="269">
        <v>8.6008520381880711</v>
      </c>
      <c r="BC204" s="269">
        <v>3.6855933528144393</v>
      </c>
      <c r="BD204" s="269">
        <v>6.8041382390092124</v>
      </c>
      <c r="BE204" s="269">
        <v>2.7467216075401</v>
      </c>
      <c r="BF204" s="269">
        <v>0</v>
      </c>
      <c r="BG204" s="269">
        <v>0</v>
      </c>
      <c r="BH204" s="269">
        <v>0</v>
      </c>
      <c r="BI204" s="269">
        <v>0</v>
      </c>
      <c r="BJ204" s="269">
        <v>0</v>
      </c>
      <c r="BK204" s="269">
        <v>0</v>
      </c>
      <c r="BL204" s="269">
        <v>0</v>
      </c>
      <c r="BM204" s="269">
        <v>0</v>
      </c>
      <c r="BN204" s="269">
        <v>0</v>
      </c>
      <c r="BO204" s="269">
        <v>0</v>
      </c>
      <c r="BP204" s="269">
        <v>0</v>
      </c>
      <c r="BQ204" s="269">
        <v>0</v>
      </c>
      <c r="BR204" s="269">
        <v>0</v>
      </c>
      <c r="BS204" s="269">
        <v>0</v>
      </c>
      <c r="BT204" s="269">
        <v>0</v>
      </c>
      <c r="BU204" s="269">
        <v>0</v>
      </c>
      <c r="BV204" s="269">
        <v>0</v>
      </c>
      <c r="BW204" s="269">
        <v>0</v>
      </c>
      <c r="BX204" s="269">
        <v>0</v>
      </c>
      <c r="BY204" s="269">
        <v>0</v>
      </c>
      <c r="BZ204" s="269">
        <v>0</v>
      </c>
      <c r="CA204" s="269">
        <v>0</v>
      </c>
      <c r="CB204" s="269">
        <v>0</v>
      </c>
      <c r="CC204" s="269">
        <v>0</v>
      </c>
      <c r="CD204" s="269">
        <v>0</v>
      </c>
      <c r="CE204" s="269">
        <v>0</v>
      </c>
      <c r="CF204" s="269">
        <v>0</v>
      </c>
      <c r="CG204" s="269">
        <v>0</v>
      </c>
      <c r="CH204" s="269">
        <v>0</v>
      </c>
      <c r="CI204" s="269">
        <v>0</v>
      </c>
      <c r="CJ204" s="269">
        <v>0</v>
      </c>
      <c r="CK204" s="269">
        <v>0</v>
      </c>
      <c r="CL204" s="269">
        <v>0</v>
      </c>
      <c r="CM204" s="269">
        <v>0</v>
      </c>
      <c r="CN204" s="269">
        <v>0</v>
      </c>
      <c r="CO204" s="269">
        <v>0</v>
      </c>
      <c r="CP204" s="269">
        <v>0</v>
      </c>
      <c r="CQ204" s="269">
        <v>0</v>
      </c>
      <c r="CR204" s="269">
        <v>0</v>
      </c>
      <c r="CS204" s="269">
        <v>0</v>
      </c>
      <c r="CT204" s="269">
        <v>0</v>
      </c>
      <c r="CU204" s="269">
        <v>0</v>
      </c>
      <c r="CV204" s="269">
        <v>0</v>
      </c>
      <c r="CW204" s="269">
        <v>0</v>
      </c>
      <c r="CX204" s="269">
        <v>0</v>
      </c>
      <c r="CY204" s="269">
        <v>0</v>
      </c>
      <c r="CZ204" s="269">
        <v>0</v>
      </c>
      <c r="DA204" s="269">
        <v>0</v>
      </c>
      <c r="DB204" s="269">
        <v>0</v>
      </c>
      <c r="DC204" s="269">
        <v>0</v>
      </c>
      <c r="DD204" s="269">
        <v>0</v>
      </c>
      <c r="DE204" s="269">
        <v>0</v>
      </c>
      <c r="DF204" s="269">
        <v>0</v>
      </c>
      <c r="DG204" s="269">
        <v>0</v>
      </c>
      <c r="DH204" s="269">
        <v>0</v>
      </c>
      <c r="DI204" s="269">
        <v>0</v>
      </c>
      <c r="DJ204" s="269">
        <v>0</v>
      </c>
      <c r="DK204" s="269">
        <v>0</v>
      </c>
      <c r="DL204" s="269">
        <v>0</v>
      </c>
      <c r="DM204" s="269">
        <v>0</v>
      </c>
      <c r="DN204" s="269">
        <v>0</v>
      </c>
      <c r="DO204" s="269">
        <v>0</v>
      </c>
      <c r="DP204" s="269">
        <v>0</v>
      </c>
      <c r="DQ204" s="269">
        <v>0</v>
      </c>
      <c r="DR204" s="269">
        <v>0</v>
      </c>
      <c r="DS204" s="269">
        <v>0</v>
      </c>
      <c r="DT204" s="269">
        <v>0</v>
      </c>
      <c r="DU204" s="269">
        <v>0</v>
      </c>
      <c r="DV204" s="269">
        <v>0</v>
      </c>
      <c r="DW204" s="269">
        <v>158.469272997574</v>
      </c>
      <c r="DX204" s="153"/>
      <c r="DY204" s="137"/>
      <c r="DZ204" s="137"/>
    </row>
    <row r="205" spans="3:130" x14ac:dyDescent="0.35">
      <c r="C205" s="101">
        <v>56</v>
      </c>
      <c r="E205" s="118" t="str">
        <f>IF(Calculations!C61=0, "Z_empty_row_"&amp;C205,Calculations!C61)</f>
        <v>Z_empty_row_56</v>
      </c>
      <c r="F205" s="117">
        <f>F$148*(Calculations!$M61/Calculations!$M$5)</f>
        <v>0</v>
      </c>
      <c r="G205" s="117">
        <f>G$148*(Calculations!$M61/Calculations!$M$5)</f>
        <v>0</v>
      </c>
      <c r="H205" s="117">
        <f>H$148*(Calculations!$M61/Calculations!$M$5)</f>
        <v>0</v>
      </c>
      <c r="I205" s="117">
        <f>I$148*(Calculations!$M61/Calculations!$M$5)</f>
        <v>0</v>
      </c>
      <c r="J205" s="117">
        <f>J$148*(Calculations!$M61/Calculations!$M$5)</f>
        <v>0</v>
      </c>
      <c r="K205" s="117">
        <f>K$148*(Calculations!$M61/Calculations!$M$5)</f>
        <v>0</v>
      </c>
      <c r="L205" s="117">
        <f>L$148*(Calculations!$M61/Calculations!$M$5)</f>
        <v>0</v>
      </c>
      <c r="M205" s="117">
        <f>M$148*(Calculations!$M61/Calculations!$M$5)</f>
        <v>0</v>
      </c>
      <c r="N205" s="117">
        <f>N$148*(Calculations!$M61/Calculations!$M$5)</f>
        <v>0</v>
      </c>
      <c r="O205" s="117">
        <f>O$148*(Calculations!$M61/Calculations!$M$5)</f>
        <v>0</v>
      </c>
      <c r="P205" s="117">
        <f>P$148*(Calculations!$M61/Calculations!$M$5)</f>
        <v>0</v>
      </c>
      <c r="Q205" s="117">
        <f>Q$148*(Calculations!$M61/Calculations!$M$5)</f>
        <v>0</v>
      </c>
      <c r="T205" s="13"/>
      <c r="U205" s="14" t="s">
        <v>60</v>
      </c>
      <c r="V205" s="16">
        <f>IF(T$196="Grand Total",AC205,P370)</f>
        <v>4.2938365292358496</v>
      </c>
      <c r="W205" s="2"/>
      <c r="X205" s="15"/>
      <c r="Y205" s="6"/>
      <c r="AA205" s="1" t="s">
        <v>475</v>
      </c>
      <c r="AB205" s="269">
        <v>4.4899647349752021</v>
      </c>
      <c r="AC205" s="269">
        <v>4.4821981424186799</v>
      </c>
      <c r="AD205" s="269">
        <v>3.8483092105336367</v>
      </c>
      <c r="AE205" s="269">
        <v>1.9577521988875279</v>
      </c>
      <c r="AF205" s="269">
        <v>1.9116373857298889</v>
      </c>
      <c r="AG205" s="269">
        <v>1.7292974622305546</v>
      </c>
      <c r="AH205" s="269">
        <v>2.1735206034667947</v>
      </c>
      <c r="AI205" s="269">
        <v>2.1532608772754398</v>
      </c>
      <c r="AJ205" s="269">
        <v>10.365083204343199</v>
      </c>
      <c r="AK205" s="269">
        <v>11.765770123849036</v>
      </c>
      <c r="AL205" s="269">
        <v>4.4821981424186799</v>
      </c>
      <c r="AM205" s="269">
        <v>5.0424729102210151</v>
      </c>
      <c r="AN205" s="269">
        <v>2.878104024417024</v>
      </c>
      <c r="AO205" s="269">
        <v>2.8113829435158348</v>
      </c>
      <c r="AP205" s="269">
        <v>8.684258900936193</v>
      </c>
      <c r="AQ205" s="269">
        <v>3.0620320815891398</v>
      </c>
      <c r="AR205" s="269">
        <v>4.4821981424186799</v>
      </c>
      <c r="AS205" s="269">
        <v>5.7428163699739336</v>
      </c>
      <c r="AT205" s="269">
        <v>3.811550273962601</v>
      </c>
      <c r="AU205" s="269">
        <v>7.9839154411832727</v>
      </c>
      <c r="AV205" s="269">
        <v>1.7249541279360208</v>
      </c>
      <c r="AW205" s="269">
        <v>1.4006869195058376</v>
      </c>
      <c r="AX205" s="269">
        <v>5.2279164304254797</v>
      </c>
      <c r="AY205" s="269">
        <v>12.185976199700786</v>
      </c>
      <c r="AZ205" s="269">
        <v>4.6222668343692641</v>
      </c>
      <c r="BA205" s="269">
        <v>3.3616486068140099</v>
      </c>
      <c r="BB205" s="269">
        <v>7.7037780572821069</v>
      </c>
      <c r="BC205" s="269">
        <v>3.3011837749807609</v>
      </c>
      <c r="BD205" s="269">
        <v>6.0944625755282749</v>
      </c>
      <c r="BE205" s="269">
        <v>2.4602369109104951</v>
      </c>
      <c r="BF205" s="269">
        <v>0</v>
      </c>
      <c r="BG205" s="269">
        <v>0</v>
      </c>
      <c r="BH205" s="269">
        <v>0</v>
      </c>
      <c r="BI205" s="269">
        <v>0</v>
      </c>
      <c r="BJ205" s="269">
        <v>0</v>
      </c>
      <c r="BK205" s="269">
        <v>0</v>
      </c>
      <c r="BL205" s="269">
        <v>0</v>
      </c>
      <c r="BM205" s="269">
        <v>0</v>
      </c>
      <c r="BN205" s="269">
        <v>0</v>
      </c>
      <c r="BO205" s="269">
        <v>0</v>
      </c>
      <c r="BP205" s="269">
        <v>0</v>
      </c>
      <c r="BQ205" s="269">
        <v>0</v>
      </c>
      <c r="BR205" s="269">
        <v>0</v>
      </c>
      <c r="BS205" s="269">
        <v>0</v>
      </c>
      <c r="BT205" s="269">
        <v>0</v>
      </c>
      <c r="BU205" s="269">
        <v>0</v>
      </c>
      <c r="BV205" s="269">
        <v>0</v>
      </c>
      <c r="BW205" s="269">
        <v>0</v>
      </c>
      <c r="BX205" s="269">
        <v>0</v>
      </c>
      <c r="BY205" s="269">
        <v>0</v>
      </c>
      <c r="BZ205" s="269">
        <v>0</v>
      </c>
      <c r="CA205" s="269">
        <v>0</v>
      </c>
      <c r="CB205" s="269">
        <v>0</v>
      </c>
      <c r="CC205" s="269">
        <v>0</v>
      </c>
      <c r="CD205" s="269">
        <v>0</v>
      </c>
      <c r="CE205" s="269">
        <v>0</v>
      </c>
      <c r="CF205" s="269">
        <v>0</v>
      </c>
      <c r="CG205" s="269">
        <v>0</v>
      </c>
      <c r="CH205" s="269">
        <v>0</v>
      </c>
      <c r="CI205" s="269">
        <v>0</v>
      </c>
      <c r="CJ205" s="269">
        <v>0</v>
      </c>
      <c r="CK205" s="269">
        <v>0</v>
      </c>
      <c r="CL205" s="269">
        <v>0</v>
      </c>
      <c r="CM205" s="269">
        <v>0</v>
      </c>
      <c r="CN205" s="269">
        <v>0</v>
      </c>
      <c r="CO205" s="269">
        <v>0</v>
      </c>
      <c r="CP205" s="269">
        <v>0</v>
      </c>
      <c r="CQ205" s="269">
        <v>0</v>
      </c>
      <c r="CR205" s="269">
        <v>0</v>
      </c>
      <c r="CS205" s="269">
        <v>0</v>
      </c>
      <c r="CT205" s="269">
        <v>0</v>
      </c>
      <c r="CU205" s="269">
        <v>0</v>
      </c>
      <c r="CV205" s="269">
        <v>0</v>
      </c>
      <c r="CW205" s="269">
        <v>0</v>
      </c>
      <c r="CX205" s="269">
        <v>0</v>
      </c>
      <c r="CY205" s="269">
        <v>0</v>
      </c>
      <c r="CZ205" s="269">
        <v>0</v>
      </c>
      <c r="DA205" s="269">
        <v>0</v>
      </c>
      <c r="DB205" s="269">
        <v>0</v>
      </c>
      <c r="DC205" s="269">
        <v>0</v>
      </c>
      <c r="DD205" s="269">
        <v>0</v>
      </c>
      <c r="DE205" s="269">
        <v>0</v>
      </c>
      <c r="DF205" s="269">
        <v>0</v>
      </c>
      <c r="DG205" s="269">
        <v>0</v>
      </c>
      <c r="DH205" s="269">
        <v>0</v>
      </c>
      <c r="DI205" s="269">
        <v>0</v>
      </c>
      <c r="DJ205" s="269">
        <v>0</v>
      </c>
      <c r="DK205" s="269">
        <v>0</v>
      </c>
      <c r="DL205" s="269">
        <v>0</v>
      </c>
      <c r="DM205" s="269">
        <v>0</v>
      </c>
      <c r="DN205" s="269">
        <v>0</v>
      </c>
      <c r="DO205" s="269">
        <v>0</v>
      </c>
      <c r="DP205" s="269">
        <v>0</v>
      </c>
      <c r="DQ205" s="269">
        <v>0</v>
      </c>
      <c r="DR205" s="269">
        <v>0</v>
      </c>
      <c r="DS205" s="269">
        <v>0</v>
      </c>
      <c r="DT205" s="269">
        <v>0</v>
      </c>
      <c r="DU205" s="269">
        <v>0</v>
      </c>
      <c r="DV205" s="269">
        <v>0</v>
      </c>
      <c r="DW205" s="269">
        <v>141.94083361179938</v>
      </c>
      <c r="DX205" s="137"/>
      <c r="DY205" s="137"/>
      <c r="DZ205" s="137"/>
    </row>
    <row r="206" spans="3:130" x14ac:dyDescent="0.35">
      <c r="C206" s="101">
        <v>57</v>
      </c>
      <c r="E206" s="118" t="str">
        <f>IF(Calculations!C62=0, "Z_empty_row_"&amp;C206,Calculations!C62)</f>
        <v>Z_empty_row_57</v>
      </c>
      <c r="F206" s="116">
        <f>F$148*(Calculations!$M62/Calculations!$M$5)</f>
        <v>0</v>
      </c>
      <c r="G206" s="116">
        <f>G$148*(Calculations!$M62/Calculations!$M$5)</f>
        <v>0</v>
      </c>
      <c r="H206" s="116">
        <f>H$148*(Calculations!$M62/Calculations!$M$5)</f>
        <v>0</v>
      </c>
      <c r="I206" s="116">
        <f>I$148*(Calculations!$M62/Calculations!$M$5)</f>
        <v>0</v>
      </c>
      <c r="J206" s="116">
        <f>J$148*(Calculations!$M62/Calculations!$M$5)</f>
        <v>0</v>
      </c>
      <c r="K206" s="116">
        <f>K$148*(Calculations!$M62/Calculations!$M$5)</f>
        <v>0</v>
      </c>
      <c r="L206" s="116">
        <f>L$148*(Calculations!$M62/Calculations!$M$5)</f>
        <v>0</v>
      </c>
      <c r="M206" s="116">
        <f>M$148*(Calculations!$M62/Calculations!$M$5)</f>
        <v>0</v>
      </c>
      <c r="N206" s="116">
        <f>N$148*(Calculations!$M62/Calculations!$M$5)</f>
        <v>0</v>
      </c>
      <c r="O206" s="116">
        <f>O$148*(Calculations!$M62/Calculations!$M$5)</f>
        <v>0</v>
      </c>
      <c r="P206" s="116">
        <f>P$148*(Calculations!$M62/Calculations!$M$5)</f>
        <v>0</v>
      </c>
      <c r="Q206" s="116">
        <f>Q$148*(Calculations!$M62/Calculations!$M$5)</f>
        <v>0</v>
      </c>
      <c r="T206" s="13"/>
      <c r="U206" s="14" t="s">
        <v>61</v>
      </c>
      <c r="V206" s="16">
        <f>IF(T$196="Grand Total",AC206,Q370)</f>
        <v>3.9278111254514108</v>
      </c>
      <c r="W206" s="2"/>
      <c r="X206" s="15"/>
      <c r="Y206" s="6"/>
      <c r="AA206" s="1" t="s">
        <v>476</v>
      </c>
      <c r="AB206" s="269">
        <v>4.1072205052153272</v>
      </c>
      <c r="AC206" s="269">
        <v>4.1001159709735955</v>
      </c>
      <c r="AD206" s="269">
        <v>3.5202625037989428</v>
      </c>
      <c r="AE206" s="269">
        <v>1.7908648397091833</v>
      </c>
      <c r="AF206" s="269">
        <v>1.7486810548968346</v>
      </c>
      <c r="AG206" s="269">
        <v>1.5818845838951539</v>
      </c>
      <c r="AH206" s="269">
        <v>1.9882402018723462</v>
      </c>
      <c r="AI206" s="269">
        <v>1.9697075033424458</v>
      </c>
      <c r="AJ206" s="269">
        <v>9.4815181828764405</v>
      </c>
      <c r="AK206" s="269">
        <v>10.762804423805688</v>
      </c>
      <c r="AL206" s="269">
        <v>4.1001159709735955</v>
      </c>
      <c r="AM206" s="269">
        <v>4.6126304673452951</v>
      </c>
      <c r="AN206" s="269">
        <v>2.6327618506994002</v>
      </c>
      <c r="AO206" s="269">
        <v>2.5717283665223785</v>
      </c>
      <c r="AP206" s="269">
        <v>7.9439746937613416</v>
      </c>
      <c r="AQ206" s="269">
        <v>2.8010110759142846</v>
      </c>
      <c r="AR206" s="269">
        <v>4.1001159709735955</v>
      </c>
      <c r="AS206" s="269">
        <v>5.253273587809919</v>
      </c>
      <c r="AT206" s="269">
        <v>3.4866370597373422</v>
      </c>
      <c r="AU206" s="269">
        <v>7.3033315732967159</v>
      </c>
      <c r="AV206" s="269">
        <v>1.5779114944103845</v>
      </c>
      <c r="AW206" s="269">
        <v>1.2812862409292487</v>
      </c>
      <c r="AX206" s="269">
        <v>4.7822659708961481</v>
      </c>
      <c r="AY206" s="269">
        <v>11.147190296084462</v>
      </c>
      <c r="AZ206" s="269">
        <v>4.2282445950665206</v>
      </c>
      <c r="BA206" s="269">
        <v>3.0750869782301966</v>
      </c>
      <c r="BB206" s="269">
        <v>7.0470743251108674</v>
      </c>
      <c r="BC206" s="269">
        <v>3.0197764330904051</v>
      </c>
      <c r="BD206" s="269">
        <v>5.5749439329650752</v>
      </c>
      <c r="BE206" s="269">
        <v>2.250515557386668</v>
      </c>
      <c r="BF206" s="269">
        <v>0</v>
      </c>
      <c r="BG206" s="269">
        <v>0</v>
      </c>
      <c r="BH206" s="269">
        <v>0</v>
      </c>
      <c r="BI206" s="269">
        <v>0</v>
      </c>
      <c r="BJ206" s="269">
        <v>0</v>
      </c>
      <c r="BK206" s="269">
        <v>0</v>
      </c>
      <c r="BL206" s="269">
        <v>0</v>
      </c>
      <c r="BM206" s="269">
        <v>0</v>
      </c>
      <c r="BN206" s="269">
        <v>0</v>
      </c>
      <c r="BO206" s="269">
        <v>0</v>
      </c>
      <c r="BP206" s="269">
        <v>0</v>
      </c>
      <c r="BQ206" s="269">
        <v>0</v>
      </c>
      <c r="BR206" s="269">
        <v>0</v>
      </c>
      <c r="BS206" s="269">
        <v>0</v>
      </c>
      <c r="BT206" s="269">
        <v>0</v>
      </c>
      <c r="BU206" s="269">
        <v>0</v>
      </c>
      <c r="BV206" s="269">
        <v>0</v>
      </c>
      <c r="BW206" s="269">
        <v>0</v>
      </c>
      <c r="BX206" s="269">
        <v>0</v>
      </c>
      <c r="BY206" s="269">
        <v>0</v>
      </c>
      <c r="BZ206" s="269">
        <v>0</v>
      </c>
      <c r="CA206" s="269">
        <v>0</v>
      </c>
      <c r="CB206" s="269">
        <v>0</v>
      </c>
      <c r="CC206" s="269">
        <v>0</v>
      </c>
      <c r="CD206" s="269">
        <v>0</v>
      </c>
      <c r="CE206" s="269">
        <v>0</v>
      </c>
      <c r="CF206" s="269">
        <v>0</v>
      </c>
      <c r="CG206" s="269">
        <v>0</v>
      </c>
      <c r="CH206" s="269">
        <v>0</v>
      </c>
      <c r="CI206" s="269">
        <v>0</v>
      </c>
      <c r="CJ206" s="269">
        <v>0</v>
      </c>
      <c r="CK206" s="269">
        <v>0</v>
      </c>
      <c r="CL206" s="269">
        <v>0</v>
      </c>
      <c r="CM206" s="269">
        <v>0</v>
      </c>
      <c r="CN206" s="269">
        <v>0</v>
      </c>
      <c r="CO206" s="269">
        <v>0</v>
      </c>
      <c r="CP206" s="269">
        <v>0</v>
      </c>
      <c r="CQ206" s="269">
        <v>0</v>
      </c>
      <c r="CR206" s="269">
        <v>0</v>
      </c>
      <c r="CS206" s="269">
        <v>0</v>
      </c>
      <c r="CT206" s="269">
        <v>0</v>
      </c>
      <c r="CU206" s="269">
        <v>0</v>
      </c>
      <c r="CV206" s="269">
        <v>0</v>
      </c>
      <c r="CW206" s="269">
        <v>0</v>
      </c>
      <c r="CX206" s="269">
        <v>0</v>
      </c>
      <c r="CY206" s="269">
        <v>0</v>
      </c>
      <c r="CZ206" s="269">
        <v>0</v>
      </c>
      <c r="DA206" s="269">
        <v>0</v>
      </c>
      <c r="DB206" s="269">
        <v>0</v>
      </c>
      <c r="DC206" s="269">
        <v>0</v>
      </c>
      <c r="DD206" s="269">
        <v>0</v>
      </c>
      <c r="DE206" s="269">
        <v>0</v>
      </c>
      <c r="DF206" s="269">
        <v>0</v>
      </c>
      <c r="DG206" s="269">
        <v>0</v>
      </c>
      <c r="DH206" s="269">
        <v>0</v>
      </c>
      <c r="DI206" s="269">
        <v>0</v>
      </c>
      <c r="DJ206" s="269">
        <v>0</v>
      </c>
      <c r="DK206" s="269">
        <v>0</v>
      </c>
      <c r="DL206" s="269">
        <v>0</v>
      </c>
      <c r="DM206" s="269">
        <v>0</v>
      </c>
      <c r="DN206" s="269">
        <v>0</v>
      </c>
      <c r="DO206" s="269">
        <v>0</v>
      </c>
      <c r="DP206" s="269">
        <v>0</v>
      </c>
      <c r="DQ206" s="269">
        <v>0</v>
      </c>
      <c r="DR206" s="269">
        <v>0</v>
      </c>
      <c r="DS206" s="269">
        <v>0</v>
      </c>
      <c r="DT206" s="269">
        <v>0</v>
      </c>
      <c r="DU206" s="269">
        <v>0</v>
      </c>
      <c r="DV206" s="269">
        <v>0</v>
      </c>
      <c r="DW206" s="269">
        <v>129.84117621158981</v>
      </c>
      <c r="DX206" s="153"/>
      <c r="DY206" s="137"/>
      <c r="DZ206" s="137"/>
    </row>
    <row r="207" spans="3:130" x14ac:dyDescent="0.35">
      <c r="C207" s="101">
        <v>58</v>
      </c>
      <c r="E207" s="118" t="str">
        <f>IF(Calculations!C63=0, "Z_empty_row_"&amp;C207,Calculations!C63)</f>
        <v>Z_empty_row_58</v>
      </c>
      <c r="F207" s="117">
        <f>F$148*(Calculations!$M63/Calculations!$M$5)</f>
        <v>0</v>
      </c>
      <c r="G207" s="117">
        <f>G$148*(Calculations!$M63/Calculations!$M$5)</f>
        <v>0</v>
      </c>
      <c r="H207" s="117">
        <f>H$148*(Calculations!$M63/Calculations!$M$5)</f>
        <v>0</v>
      </c>
      <c r="I207" s="117">
        <f>I$148*(Calculations!$M63/Calculations!$M$5)</f>
        <v>0</v>
      </c>
      <c r="J207" s="117">
        <f>J$148*(Calculations!$M63/Calculations!$M$5)</f>
        <v>0</v>
      </c>
      <c r="K207" s="117">
        <f>K$148*(Calculations!$M63/Calculations!$M$5)</f>
        <v>0</v>
      </c>
      <c r="L207" s="117">
        <f>L$148*(Calculations!$M63/Calculations!$M$5)</f>
        <v>0</v>
      </c>
      <c r="M207" s="117">
        <f>M$148*(Calculations!$M63/Calculations!$M$5)</f>
        <v>0</v>
      </c>
      <c r="N207" s="117">
        <f>N$148*(Calculations!$M63/Calculations!$M$5)</f>
        <v>0</v>
      </c>
      <c r="O207" s="117">
        <f>O$148*(Calculations!$M63/Calculations!$M$5)</f>
        <v>0</v>
      </c>
      <c r="P207" s="117">
        <f>P$148*(Calculations!$M63/Calculations!$M$5)</f>
        <v>0</v>
      </c>
      <c r="Q207" s="117">
        <f>Q$148*(Calculations!$M63/Calculations!$M$5)</f>
        <v>0</v>
      </c>
      <c r="T207" s="13"/>
      <c r="U207" s="13"/>
      <c r="V207" s="16"/>
      <c r="W207" s="13"/>
      <c r="X207" s="2"/>
      <c r="Y207" s="6"/>
      <c r="AD207" s="153"/>
      <c r="AE207" s="153"/>
      <c r="AF207" s="153"/>
      <c r="AG207" s="140"/>
      <c r="AH207" s="153"/>
      <c r="AI207" s="153"/>
      <c r="AJ207" s="153"/>
      <c r="AK207" s="153"/>
      <c r="AL207" s="153"/>
      <c r="AM207" s="140"/>
      <c r="AN207" s="153"/>
      <c r="AO207" s="153"/>
      <c r="AP207" s="153"/>
      <c r="AQ207" s="153"/>
      <c r="AR207" s="153"/>
      <c r="AS207" s="140"/>
      <c r="AT207" s="153"/>
      <c r="AU207" s="153"/>
      <c r="AV207" s="153"/>
      <c r="AW207" s="153"/>
      <c r="AX207" s="153"/>
      <c r="AY207" s="140"/>
      <c r="AZ207" s="153"/>
      <c r="BA207" s="153"/>
      <c r="BB207" s="153"/>
      <c r="BC207" s="153"/>
      <c r="BD207" s="153"/>
      <c r="BE207" s="140"/>
      <c r="BF207" s="153"/>
      <c r="BG207" s="153"/>
      <c r="BH207" s="153"/>
      <c r="BI207" s="153"/>
      <c r="BJ207" s="153"/>
      <c r="BK207" s="140"/>
      <c r="BL207" s="153"/>
      <c r="BM207" s="153"/>
      <c r="BN207" s="153"/>
      <c r="BO207" s="153"/>
      <c r="BP207" s="153"/>
      <c r="BQ207" s="140"/>
      <c r="BR207" s="153"/>
      <c r="BS207" s="153"/>
      <c r="BT207" s="153"/>
      <c r="BU207" s="153"/>
      <c r="BV207" s="153"/>
      <c r="BW207" s="140"/>
      <c r="BX207" s="153"/>
      <c r="BY207" s="153"/>
      <c r="BZ207" s="153"/>
      <c r="CA207" s="153"/>
      <c r="CB207" s="153"/>
      <c r="CC207" s="140"/>
      <c r="CD207" s="153"/>
      <c r="CE207" s="153"/>
      <c r="CF207" s="153"/>
      <c r="CG207" s="153"/>
      <c r="CH207" s="153"/>
      <c r="CI207" s="140"/>
      <c r="CJ207" s="153"/>
      <c r="CK207" s="153"/>
      <c r="CL207" s="153"/>
      <c r="CM207" s="153"/>
      <c r="CN207" s="153"/>
      <c r="CO207" s="140"/>
      <c r="CP207" s="153"/>
      <c r="CQ207" s="153"/>
      <c r="CR207" s="153"/>
      <c r="CS207" s="153"/>
      <c r="CT207" s="153"/>
      <c r="CU207" s="140"/>
      <c r="CV207" s="153"/>
      <c r="CW207" s="153"/>
      <c r="CX207" s="153"/>
      <c r="CY207" s="153"/>
      <c r="CZ207" s="153"/>
      <c r="DA207" s="140"/>
      <c r="DB207" s="153"/>
      <c r="DC207" s="153"/>
      <c r="DD207" s="153"/>
      <c r="DE207" s="153"/>
      <c r="DF207" s="153"/>
      <c r="DG207" s="140"/>
      <c r="DH207" s="153"/>
      <c r="DI207" s="153"/>
      <c r="DJ207" s="153"/>
      <c r="DK207" s="153"/>
      <c r="DL207" s="153"/>
      <c r="DM207" s="140"/>
      <c r="DN207" s="153"/>
      <c r="DO207" s="153"/>
      <c r="DP207" s="153"/>
      <c r="DQ207" s="153"/>
      <c r="DR207" s="153"/>
      <c r="DS207" s="140"/>
      <c r="DT207" s="153"/>
      <c r="DU207" s="153"/>
      <c r="DV207" s="153"/>
      <c r="DW207" s="153"/>
      <c r="DX207" s="153"/>
      <c r="DY207" s="137"/>
      <c r="DZ207" s="137"/>
    </row>
    <row r="208" spans="3:130" x14ac:dyDescent="0.35">
      <c r="C208" s="101">
        <v>59</v>
      </c>
      <c r="E208" s="118" t="str">
        <f>IF(Calculations!C64=0, "Z_empty_row_"&amp;C208,Calculations!C64)</f>
        <v>Z_empty_row_59</v>
      </c>
      <c r="F208" s="116">
        <f>F$148*(Calculations!$M64/Calculations!$M$5)</f>
        <v>0</v>
      </c>
      <c r="G208" s="116">
        <f>G$148*(Calculations!$M64/Calculations!$M$5)</f>
        <v>0</v>
      </c>
      <c r="H208" s="116">
        <f>H$148*(Calculations!$M64/Calculations!$M$5)</f>
        <v>0</v>
      </c>
      <c r="I208" s="116">
        <f>I$148*(Calculations!$M64/Calculations!$M$5)</f>
        <v>0</v>
      </c>
      <c r="J208" s="116">
        <f>J$148*(Calculations!$M64/Calculations!$M$5)</f>
        <v>0</v>
      </c>
      <c r="K208" s="116">
        <f>K$148*(Calculations!$M64/Calculations!$M$5)</f>
        <v>0</v>
      </c>
      <c r="L208" s="116">
        <f>L$148*(Calculations!$M64/Calculations!$M$5)</f>
        <v>0</v>
      </c>
      <c r="M208" s="116">
        <f>M$148*(Calculations!$M64/Calculations!$M$5)</f>
        <v>0</v>
      </c>
      <c r="N208" s="116">
        <f>N$148*(Calculations!$M64/Calculations!$M$5)</f>
        <v>0</v>
      </c>
      <c r="O208" s="116">
        <f>O$148*(Calculations!$M64/Calculations!$M$5)</f>
        <v>0</v>
      </c>
      <c r="P208" s="116">
        <f>P$148*(Calculations!$M64/Calculations!$M$5)</f>
        <v>0</v>
      </c>
      <c r="Q208" s="116">
        <f>Q$148*(Calculations!$M64/Calculations!$M$5)</f>
        <v>0</v>
      </c>
      <c r="T208" s="2"/>
      <c r="U208" s="9" t="s">
        <v>233</v>
      </c>
      <c r="V208" s="16">
        <f>IF(T$152="Grand Total",AVERAGE(V195:V206),AVERAGE(F370:Q370))</f>
        <v>4.7938365292358496</v>
      </c>
      <c r="W208" s="52"/>
      <c r="X208" s="16"/>
      <c r="AD208" s="153"/>
      <c r="AE208" s="153"/>
      <c r="AF208" s="153"/>
      <c r="AG208" s="140"/>
      <c r="AH208" s="153"/>
      <c r="AI208" s="153"/>
      <c r="AJ208" s="153"/>
      <c r="AK208" s="153"/>
      <c r="AL208" s="153"/>
      <c r="AM208" s="140"/>
      <c r="AN208" s="153"/>
      <c r="AO208" s="153"/>
      <c r="AP208" s="153"/>
      <c r="AQ208" s="153"/>
      <c r="AR208" s="153"/>
      <c r="AS208" s="140"/>
      <c r="AT208" s="153"/>
      <c r="AU208" s="153"/>
      <c r="AV208" s="153"/>
      <c r="AW208" s="153"/>
      <c r="AX208" s="153"/>
      <c r="AY208" s="140"/>
      <c r="AZ208" s="153"/>
      <c r="BA208" s="153"/>
      <c r="BB208" s="153"/>
      <c r="BC208" s="153"/>
      <c r="BD208" s="153"/>
      <c r="BE208" s="140"/>
      <c r="BF208" s="153"/>
      <c r="BG208" s="153"/>
      <c r="BH208" s="153"/>
      <c r="BI208" s="153"/>
      <c r="BJ208" s="153"/>
      <c r="BK208" s="140"/>
      <c r="BL208" s="153"/>
      <c r="BM208" s="153"/>
      <c r="BN208" s="153"/>
      <c r="BO208" s="153"/>
      <c r="BP208" s="153"/>
      <c r="BQ208" s="140"/>
      <c r="BR208" s="153"/>
      <c r="BS208" s="153"/>
      <c r="BT208" s="153"/>
      <c r="BU208" s="153"/>
      <c r="BV208" s="153"/>
      <c r="BW208" s="140"/>
      <c r="BX208" s="153"/>
      <c r="BY208" s="153"/>
      <c r="BZ208" s="153"/>
      <c r="CA208" s="153"/>
      <c r="CB208" s="153"/>
      <c r="CC208" s="140"/>
      <c r="CD208" s="153"/>
      <c r="CE208" s="153"/>
      <c r="CF208" s="153"/>
      <c r="CG208" s="153"/>
      <c r="CH208" s="153"/>
      <c r="CI208" s="140"/>
      <c r="CJ208" s="153"/>
      <c r="CK208" s="153"/>
      <c r="CL208" s="153"/>
      <c r="CM208" s="153"/>
      <c r="CN208" s="153"/>
      <c r="CO208" s="140"/>
      <c r="CP208" s="153"/>
      <c r="CQ208" s="153"/>
      <c r="CR208" s="153"/>
      <c r="CS208" s="153"/>
      <c r="CT208" s="153"/>
      <c r="CU208" s="140"/>
      <c r="CV208" s="153"/>
      <c r="CW208" s="153"/>
      <c r="CX208" s="153"/>
      <c r="CY208" s="153"/>
      <c r="CZ208" s="153"/>
      <c r="DA208" s="140"/>
      <c r="DB208" s="153"/>
      <c r="DC208" s="153"/>
      <c r="DD208" s="153"/>
      <c r="DE208" s="153"/>
      <c r="DF208" s="153"/>
      <c r="DG208" s="140"/>
      <c r="DH208" s="153"/>
      <c r="DI208" s="153"/>
      <c r="DJ208" s="153"/>
      <c r="DK208" s="153"/>
      <c r="DL208" s="153"/>
      <c r="DM208" s="140"/>
      <c r="DN208" s="153"/>
      <c r="DO208" s="153"/>
      <c r="DP208" s="153"/>
      <c r="DQ208" s="153"/>
      <c r="DR208" s="153"/>
      <c r="DS208" s="140"/>
      <c r="DT208" s="153"/>
      <c r="DU208" s="153"/>
      <c r="DV208" s="153"/>
      <c r="DW208" s="153"/>
      <c r="DX208" s="153"/>
      <c r="DY208" s="137"/>
      <c r="DZ208" s="137"/>
    </row>
    <row r="209" spans="3:130" x14ac:dyDescent="0.35">
      <c r="C209" s="101">
        <v>60</v>
      </c>
      <c r="E209" s="118" t="str">
        <f>IF(Calculations!C65=0, "Z_empty_row_"&amp;C209,Calculations!C65)</f>
        <v>Z_empty_row_60</v>
      </c>
      <c r="F209" s="117">
        <f>F$148*(Calculations!$M65/Calculations!$M$5)</f>
        <v>0</v>
      </c>
      <c r="G209" s="117">
        <f>G$148*(Calculations!$M65/Calculations!$M$5)</f>
        <v>0</v>
      </c>
      <c r="H209" s="117">
        <f>H$148*(Calculations!$M65/Calculations!$M$5)</f>
        <v>0</v>
      </c>
      <c r="I209" s="117">
        <f>I$148*(Calculations!$M65/Calculations!$M$5)</f>
        <v>0</v>
      </c>
      <c r="J209" s="117">
        <f>J$148*(Calculations!$M65/Calculations!$M$5)</f>
        <v>0</v>
      </c>
      <c r="K209" s="117">
        <f>K$148*(Calculations!$M65/Calculations!$M$5)</f>
        <v>0</v>
      </c>
      <c r="L209" s="117">
        <f>L$148*(Calculations!$M65/Calculations!$M$5)</f>
        <v>0</v>
      </c>
      <c r="M209" s="117">
        <f>M$148*(Calculations!$M65/Calculations!$M$5)</f>
        <v>0</v>
      </c>
      <c r="N209" s="117">
        <f>N$148*(Calculations!$M65/Calculations!$M$5)</f>
        <v>0</v>
      </c>
      <c r="O209" s="117">
        <f>O$148*(Calculations!$M65/Calculations!$M$5)</f>
        <v>0</v>
      </c>
      <c r="P209" s="117">
        <f>P$148*(Calculations!$M65/Calculations!$M$5)</f>
        <v>0</v>
      </c>
      <c r="Q209" s="117">
        <f>Q$148*(Calculations!$M65/Calculations!$M$5)</f>
        <v>0</v>
      </c>
      <c r="AD209" s="153"/>
      <c r="AE209" s="153"/>
      <c r="AF209" s="153"/>
      <c r="AG209" s="140"/>
      <c r="AH209" s="153"/>
      <c r="AI209" s="153"/>
      <c r="AJ209" s="153"/>
      <c r="AK209" s="153"/>
      <c r="AL209" s="153"/>
      <c r="AM209" s="140"/>
      <c r="AN209" s="153"/>
      <c r="AO209" s="153"/>
      <c r="AP209" s="153"/>
      <c r="AQ209" s="153"/>
      <c r="AR209" s="153"/>
      <c r="AS209" s="140"/>
      <c r="AT209" s="153"/>
      <c r="AU209" s="153"/>
      <c r="AV209" s="153"/>
      <c r="AW209" s="153"/>
      <c r="AX209" s="153"/>
      <c r="AY209" s="140"/>
      <c r="AZ209" s="153"/>
      <c r="BA209" s="153"/>
      <c r="BB209" s="153"/>
      <c r="BC209" s="153"/>
      <c r="BD209" s="153"/>
      <c r="BE209" s="140"/>
      <c r="BF209" s="153"/>
      <c r="BG209" s="153"/>
      <c r="BH209" s="153"/>
      <c r="BI209" s="153"/>
      <c r="BJ209" s="153"/>
      <c r="BK209" s="140"/>
      <c r="BL209" s="153"/>
      <c r="BM209" s="153"/>
      <c r="BN209" s="153"/>
      <c r="BO209" s="153"/>
      <c r="BP209" s="153"/>
      <c r="BQ209" s="140"/>
      <c r="BR209" s="153"/>
      <c r="BS209" s="153"/>
      <c r="BT209" s="153"/>
      <c r="BU209" s="153"/>
      <c r="BV209" s="153"/>
      <c r="BW209" s="140"/>
      <c r="BX209" s="153"/>
      <c r="BY209" s="153"/>
      <c r="BZ209" s="153"/>
      <c r="CA209" s="153"/>
      <c r="CB209" s="153"/>
      <c r="CC209" s="140"/>
      <c r="CD209" s="153"/>
      <c r="CE209" s="153"/>
      <c r="CF209" s="153"/>
      <c r="CG209" s="153"/>
      <c r="CH209" s="153"/>
      <c r="CI209" s="140"/>
      <c r="CJ209" s="153"/>
      <c r="CK209" s="153"/>
      <c r="CL209" s="153"/>
      <c r="CM209" s="153"/>
      <c r="CN209" s="153"/>
      <c r="CO209" s="140"/>
      <c r="CP209" s="153"/>
      <c r="CQ209" s="153"/>
      <c r="CR209" s="153"/>
      <c r="CS209" s="153"/>
      <c r="CT209" s="153"/>
      <c r="CU209" s="140"/>
      <c r="CV209" s="153"/>
      <c r="CW209" s="153"/>
      <c r="CX209" s="153"/>
      <c r="CY209" s="153"/>
      <c r="CZ209" s="153"/>
      <c r="DA209" s="140"/>
      <c r="DB209" s="153"/>
      <c r="DC209" s="153"/>
      <c r="DD209" s="153"/>
      <c r="DE209" s="153"/>
      <c r="DF209" s="153"/>
      <c r="DG209" s="140"/>
      <c r="DH209" s="153"/>
      <c r="DI209" s="153"/>
      <c r="DJ209" s="153"/>
      <c r="DK209" s="153"/>
      <c r="DL209" s="153"/>
      <c r="DM209" s="140"/>
      <c r="DN209" s="153"/>
      <c r="DO209" s="153"/>
      <c r="DP209" s="153"/>
      <c r="DQ209" s="153"/>
      <c r="DR209" s="153"/>
      <c r="DS209" s="140"/>
      <c r="DT209" s="153"/>
      <c r="DU209" s="153"/>
      <c r="DV209" s="153"/>
      <c r="DW209" s="153"/>
      <c r="DX209" s="153"/>
      <c r="DY209" s="137"/>
      <c r="DZ209" s="137"/>
    </row>
    <row r="210" spans="3:130" x14ac:dyDescent="0.35">
      <c r="C210" s="101">
        <v>61</v>
      </c>
      <c r="E210" s="118" t="str">
        <f>IF(Calculations!C66=0, "Z_empty_row_"&amp;C210,Calculations!C66)</f>
        <v>Z_empty_row_61</v>
      </c>
      <c r="F210" s="116">
        <f>F$148*(Calculations!$M66/Calculations!$M$5)</f>
        <v>0</v>
      </c>
      <c r="G210" s="116">
        <f>G$148*(Calculations!$M66/Calculations!$M$5)</f>
        <v>0</v>
      </c>
      <c r="H210" s="116">
        <f>H$148*(Calculations!$M66/Calculations!$M$5)</f>
        <v>0</v>
      </c>
      <c r="I210" s="116">
        <f>I$148*(Calculations!$M66/Calculations!$M$5)</f>
        <v>0</v>
      </c>
      <c r="J210" s="116">
        <f>J$148*(Calculations!$M66/Calculations!$M$5)</f>
        <v>0</v>
      </c>
      <c r="K210" s="116">
        <f>K$148*(Calculations!$M66/Calculations!$M$5)</f>
        <v>0</v>
      </c>
      <c r="L210" s="116">
        <f>L$148*(Calculations!$M66/Calculations!$M$5)</f>
        <v>0</v>
      </c>
      <c r="M210" s="116">
        <f>M$148*(Calculations!$M66/Calculations!$M$5)</f>
        <v>0</v>
      </c>
      <c r="N210" s="116">
        <f>N$148*(Calculations!$M66/Calculations!$M$5)</f>
        <v>0</v>
      </c>
      <c r="O210" s="116">
        <f>O$148*(Calculations!$M66/Calculations!$M$5)</f>
        <v>0</v>
      </c>
      <c r="P210" s="116">
        <f>P$148*(Calculations!$M66/Calculations!$M$5)</f>
        <v>0</v>
      </c>
      <c r="Q210" s="116">
        <f>Q$148*(Calculations!$M66/Calculations!$M$5)</f>
        <v>0</v>
      </c>
      <c r="AD210" s="153"/>
      <c r="AE210" s="153"/>
      <c r="AF210" s="153"/>
      <c r="AG210" s="140"/>
      <c r="AH210" s="153"/>
      <c r="AI210" s="153"/>
      <c r="AJ210" s="153"/>
      <c r="AK210" s="153"/>
      <c r="AL210" s="153"/>
      <c r="AM210" s="140"/>
      <c r="AN210" s="153"/>
      <c r="AO210" s="153"/>
      <c r="AP210" s="153"/>
      <c r="AQ210" s="153"/>
      <c r="AR210" s="153"/>
      <c r="AS210" s="140"/>
      <c r="AT210" s="153"/>
      <c r="AU210" s="153"/>
      <c r="AV210" s="153"/>
      <c r="AW210" s="153"/>
      <c r="AX210" s="153"/>
      <c r="AY210" s="140"/>
      <c r="AZ210" s="153"/>
      <c r="BA210" s="153"/>
      <c r="BB210" s="153"/>
      <c r="BC210" s="153"/>
      <c r="BD210" s="153"/>
      <c r="BE210" s="140"/>
      <c r="BF210" s="153"/>
      <c r="BG210" s="153"/>
      <c r="BH210" s="153"/>
      <c r="BI210" s="153"/>
      <c r="BJ210" s="153"/>
      <c r="BK210" s="140"/>
      <c r="BL210" s="153"/>
      <c r="BM210" s="153"/>
      <c r="BN210" s="153"/>
      <c r="BO210" s="153"/>
      <c r="BP210" s="153"/>
      <c r="BQ210" s="140"/>
      <c r="BR210" s="153"/>
      <c r="BS210" s="153"/>
      <c r="BT210" s="153"/>
      <c r="BU210" s="153"/>
      <c r="BV210" s="153"/>
      <c r="BW210" s="140"/>
      <c r="BX210" s="153"/>
      <c r="BY210" s="153"/>
      <c r="BZ210" s="153"/>
      <c r="CA210" s="153"/>
      <c r="CB210" s="153"/>
      <c r="CC210" s="140"/>
      <c r="CD210" s="153"/>
      <c r="CE210" s="153"/>
      <c r="CF210" s="153"/>
      <c r="CG210" s="153"/>
      <c r="CH210" s="153"/>
      <c r="CI210" s="140"/>
      <c r="CJ210" s="153"/>
      <c r="CK210" s="153"/>
      <c r="CL210" s="153"/>
      <c r="CM210" s="153"/>
      <c r="CN210" s="153"/>
      <c r="CO210" s="140"/>
      <c r="CP210" s="153"/>
      <c r="CQ210" s="153"/>
      <c r="CR210" s="153"/>
      <c r="CS210" s="153"/>
      <c r="CT210" s="153"/>
      <c r="CU210" s="140"/>
      <c r="CV210" s="153"/>
      <c r="CW210" s="153"/>
      <c r="CX210" s="153"/>
      <c r="CY210" s="153"/>
      <c r="CZ210" s="153"/>
      <c r="DA210" s="140"/>
      <c r="DB210" s="153"/>
      <c r="DC210" s="153"/>
      <c r="DD210" s="153"/>
      <c r="DE210" s="153"/>
      <c r="DF210" s="153"/>
      <c r="DG210" s="140"/>
      <c r="DH210" s="153"/>
      <c r="DI210" s="153"/>
      <c r="DJ210" s="153"/>
      <c r="DK210" s="153"/>
      <c r="DL210" s="153"/>
      <c r="DM210" s="140"/>
      <c r="DN210" s="153"/>
      <c r="DO210" s="153"/>
      <c r="DP210" s="153"/>
      <c r="DQ210" s="153"/>
      <c r="DR210" s="153"/>
      <c r="DS210" s="140"/>
      <c r="DT210" s="153"/>
      <c r="DU210" s="153"/>
      <c r="DV210" s="153"/>
      <c r="DW210" s="153"/>
      <c r="DX210" s="153"/>
      <c r="DY210" s="137"/>
      <c r="DZ210" s="137"/>
    </row>
    <row r="211" spans="3:130" x14ac:dyDescent="0.35">
      <c r="C211" s="101">
        <v>62</v>
      </c>
      <c r="E211" s="118" t="str">
        <f>IF(Calculations!C67=0, "Z_empty_row_"&amp;C211,Calculations!C67)</f>
        <v>Z_empty_row_62</v>
      </c>
      <c r="F211" s="117">
        <f>F$148*(Calculations!$M67/Calculations!$M$5)</f>
        <v>0</v>
      </c>
      <c r="G211" s="117">
        <f>G$148*(Calculations!$M67/Calculations!$M$5)</f>
        <v>0</v>
      </c>
      <c r="H211" s="117">
        <f>H$148*(Calculations!$M67/Calculations!$M$5)</f>
        <v>0</v>
      </c>
      <c r="I211" s="117">
        <f>I$148*(Calculations!$M67/Calculations!$M$5)</f>
        <v>0</v>
      </c>
      <c r="J211" s="117">
        <f>J$148*(Calculations!$M67/Calculations!$M$5)</f>
        <v>0</v>
      </c>
      <c r="K211" s="117">
        <f>K$148*(Calculations!$M67/Calculations!$M$5)</f>
        <v>0</v>
      </c>
      <c r="L211" s="117">
        <f>L$148*(Calculations!$M67/Calculations!$M$5)</f>
        <v>0</v>
      </c>
      <c r="M211" s="117">
        <f>M$148*(Calculations!$M67/Calculations!$M$5)</f>
        <v>0</v>
      </c>
      <c r="N211" s="117">
        <f>N$148*(Calculations!$M67/Calculations!$M$5)</f>
        <v>0</v>
      </c>
      <c r="O211" s="117">
        <f>O$148*(Calculations!$M67/Calculations!$M$5)</f>
        <v>0</v>
      </c>
      <c r="P211" s="117">
        <f>P$148*(Calculations!$M67/Calculations!$M$5)</f>
        <v>0</v>
      </c>
      <c r="Q211" s="117">
        <f>Q$148*(Calculations!$M67/Calculations!$M$5)</f>
        <v>0</v>
      </c>
      <c r="AA211" s="25"/>
      <c r="AB211" s="25"/>
      <c r="AC211" s="25"/>
      <c r="AD211" s="153"/>
      <c r="AE211" s="153"/>
      <c r="AF211" s="153"/>
      <c r="AG211" s="140"/>
      <c r="AH211" s="153"/>
      <c r="AI211" s="153"/>
      <c r="AJ211" s="153"/>
      <c r="AK211" s="153"/>
      <c r="AL211" s="153"/>
      <c r="AM211" s="140"/>
      <c r="AN211" s="153"/>
      <c r="AO211" s="153"/>
      <c r="AP211" s="153"/>
      <c r="AQ211" s="153"/>
      <c r="AR211" s="153"/>
      <c r="AS211" s="140"/>
      <c r="AT211" s="153"/>
      <c r="AU211" s="153"/>
      <c r="AV211" s="153"/>
      <c r="AW211" s="153"/>
      <c r="AX211" s="153"/>
      <c r="AY211" s="140"/>
      <c r="AZ211" s="153"/>
      <c r="BA211" s="153"/>
      <c r="BB211" s="153"/>
      <c r="BC211" s="153"/>
      <c r="BD211" s="153"/>
      <c r="BE211" s="140"/>
      <c r="BF211" s="153"/>
      <c r="BG211" s="153"/>
      <c r="BH211" s="153"/>
      <c r="BI211" s="153"/>
      <c r="BJ211" s="153"/>
      <c r="BK211" s="140"/>
      <c r="BL211" s="153"/>
      <c r="BM211" s="153"/>
      <c r="BN211" s="153"/>
      <c r="BO211" s="153"/>
      <c r="BP211" s="153"/>
      <c r="BQ211" s="140"/>
      <c r="BR211" s="153"/>
      <c r="BS211" s="153"/>
      <c r="BT211" s="153"/>
      <c r="BU211" s="153"/>
      <c r="BV211" s="153"/>
      <c r="BW211" s="140"/>
      <c r="BX211" s="153"/>
      <c r="BY211" s="153"/>
      <c r="BZ211" s="153"/>
      <c r="CA211" s="153"/>
      <c r="CB211" s="153"/>
      <c r="CC211" s="140"/>
      <c r="CD211" s="153"/>
      <c r="CE211" s="153"/>
      <c r="CF211" s="153"/>
      <c r="CG211" s="153"/>
      <c r="CH211" s="153"/>
      <c r="CI211" s="140"/>
      <c r="CJ211" s="153"/>
      <c r="CK211" s="153"/>
      <c r="CL211" s="153"/>
      <c r="CM211" s="153"/>
      <c r="CN211" s="153"/>
      <c r="CO211" s="140"/>
      <c r="CP211" s="153"/>
      <c r="CQ211" s="153"/>
      <c r="CR211" s="153"/>
      <c r="CS211" s="153"/>
      <c r="CT211" s="153"/>
      <c r="CU211" s="140"/>
      <c r="CV211" s="153"/>
      <c r="CW211" s="153"/>
      <c r="CX211" s="153"/>
      <c r="CY211" s="153"/>
      <c r="CZ211" s="153"/>
      <c r="DA211" s="140"/>
      <c r="DB211" s="153"/>
      <c r="DC211" s="153"/>
      <c r="DD211" s="153"/>
      <c r="DE211" s="153"/>
      <c r="DF211" s="153"/>
      <c r="DG211" s="140"/>
      <c r="DH211" s="153"/>
      <c r="DI211" s="153"/>
      <c r="DJ211" s="153"/>
      <c r="DK211" s="153"/>
      <c r="DL211" s="153"/>
      <c r="DM211" s="140"/>
      <c r="DN211" s="153"/>
      <c r="DO211" s="153"/>
      <c r="DP211" s="153"/>
      <c r="DQ211" s="153"/>
      <c r="DR211" s="153"/>
      <c r="DS211" s="140"/>
      <c r="DT211" s="153"/>
      <c r="DU211" s="153"/>
      <c r="DV211" s="153"/>
      <c r="DW211" s="153"/>
      <c r="DX211" s="153"/>
      <c r="DY211" s="137"/>
      <c r="DZ211" s="137"/>
    </row>
    <row r="212" spans="3:130" x14ac:dyDescent="0.35">
      <c r="C212" s="101">
        <v>63</v>
      </c>
      <c r="E212" s="118" t="str">
        <f>IF(Calculations!C68=0, "Z_empty_row_"&amp;C212,Calculations!C68)</f>
        <v>Z_empty_row_63</v>
      </c>
      <c r="F212" s="116">
        <f>F$148*(Calculations!$M68/Calculations!$M$5)</f>
        <v>0</v>
      </c>
      <c r="G212" s="116">
        <f>G$148*(Calculations!$M68/Calculations!$M$5)</f>
        <v>0</v>
      </c>
      <c r="H212" s="116">
        <f>H$148*(Calculations!$M68/Calculations!$M$5)</f>
        <v>0</v>
      </c>
      <c r="I212" s="116">
        <f>I$148*(Calculations!$M68/Calculations!$M$5)</f>
        <v>0</v>
      </c>
      <c r="J212" s="116">
        <f>J$148*(Calculations!$M68/Calculations!$M$5)</f>
        <v>0</v>
      </c>
      <c r="K212" s="116">
        <f>K$148*(Calculations!$M68/Calculations!$M$5)</f>
        <v>0</v>
      </c>
      <c r="L212" s="116">
        <f>L$148*(Calculations!$M68/Calculations!$M$5)</f>
        <v>0</v>
      </c>
      <c r="M212" s="116">
        <f>M$148*(Calculations!$M68/Calculations!$M$5)</f>
        <v>0</v>
      </c>
      <c r="N212" s="116">
        <f>N$148*(Calculations!$M68/Calculations!$M$5)</f>
        <v>0</v>
      </c>
      <c r="O212" s="116">
        <f>O$148*(Calculations!$M68/Calculations!$M$5)</f>
        <v>0</v>
      </c>
      <c r="P212" s="116">
        <f>P$148*(Calculations!$M68/Calculations!$M$5)</f>
        <v>0</v>
      </c>
      <c r="Q212" s="116">
        <f>Q$148*(Calculations!$M68/Calculations!$M$5)</f>
        <v>0</v>
      </c>
      <c r="AA212" s="25"/>
      <c r="AB212" s="25"/>
      <c r="AC212" s="25"/>
      <c r="AD212" s="153"/>
      <c r="AE212" s="153"/>
      <c r="AF212" s="153"/>
      <c r="AG212" s="140"/>
      <c r="AH212" s="153"/>
      <c r="AI212" s="153"/>
      <c r="AJ212" s="153"/>
      <c r="AK212" s="153"/>
      <c r="AL212" s="153"/>
      <c r="AM212" s="140"/>
      <c r="AN212" s="153"/>
      <c r="AO212" s="153"/>
      <c r="AP212" s="153"/>
      <c r="AQ212" s="153"/>
      <c r="AR212" s="153"/>
      <c r="AS212" s="140"/>
      <c r="AT212" s="153"/>
      <c r="AU212" s="153"/>
      <c r="AV212" s="153"/>
      <c r="AW212" s="153"/>
      <c r="AX212" s="153"/>
      <c r="AY212" s="140"/>
      <c r="AZ212" s="153"/>
      <c r="BA212" s="153"/>
      <c r="BB212" s="153"/>
      <c r="BC212" s="153"/>
      <c r="BD212" s="153"/>
      <c r="BE212" s="140"/>
      <c r="BF212" s="153"/>
      <c r="BG212" s="153"/>
      <c r="BH212" s="153"/>
      <c r="BI212" s="153"/>
      <c r="BJ212" s="153"/>
      <c r="BK212" s="140"/>
      <c r="BL212" s="153"/>
      <c r="BM212" s="153"/>
      <c r="BN212" s="153"/>
      <c r="BO212" s="153"/>
      <c r="BP212" s="153"/>
      <c r="BQ212" s="140"/>
      <c r="BR212" s="153"/>
      <c r="BS212" s="153"/>
      <c r="BT212" s="153"/>
      <c r="BU212" s="153"/>
      <c r="BV212" s="153"/>
      <c r="BW212" s="140"/>
      <c r="BX212" s="153"/>
      <c r="BY212" s="153"/>
      <c r="BZ212" s="153"/>
      <c r="CA212" s="153"/>
      <c r="CB212" s="153"/>
      <c r="CC212" s="140"/>
      <c r="CD212" s="153"/>
      <c r="CE212" s="153"/>
      <c r="CF212" s="153"/>
      <c r="CG212" s="153"/>
      <c r="CH212" s="153"/>
      <c r="CI212" s="140"/>
      <c r="CJ212" s="153"/>
      <c r="CK212" s="153"/>
      <c r="CL212" s="153"/>
      <c r="CM212" s="153"/>
      <c r="CN212" s="153"/>
      <c r="CO212" s="140"/>
      <c r="CP212" s="153"/>
      <c r="CQ212" s="153"/>
      <c r="CR212" s="153"/>
      <c r="CS212" s="153"/>
      <c r="CT212" s="153"/>
      <c r="CU212" s="140"/>
      <c r="CV212" s="153"/>
      <c r="CW212" s="153"/>
      <c r="CX212" s="153"/>
      <c r="CY212" s="153"/>
      <c r="CZ212" s="153"/>
      <c r="DA212" s="140"/>
      <c r="DB212" s="153"/>
      <c r="DC212" s="153"/>
      <c r="DD212" s="153"/>
      <c r="DE212" s="153"/>
      <c r="DF212" s="153"/>
      <c r="DG212" s="140"/>
      <c r="DH212" s="153"/>
      <c r="DI212" s="153"/>
      <c r="DJ212" s="153"/>
      <c r="DK212" s="153"/>
      <c r="DL212" s="153"/>
      <c r="DM212" s="140"/>
      <c r="DN212" s="153"/>
      <c r="DO212" s="153"/>
      <c r="DP212" s="153"/>
      <c r="DQ212" s="153"/>
      <c r="DR212" s="153"/>
      <c r="DS212" s="140"/>
      <c r="DT212" s="153"/>
      <c r="DU212" s="153"/>
      <c r="DV212" s="153"/>
      <c r="DW212" s="153"/>
      <c r="DX212" s="153"/>
      <c r="DY212" s="137"/>
      <c r="DZ212" s="137"/>
    </row>
    <row r="213" spans="3:130" x14ac:dyDescent="0.35">
      <c r="C213" s="101">
        <v>64</v>
      </c>
      <c r="E213" s="118" t="str">
        <f>IF(Calculations!C69=0, "Z_empty_row_"&amp;C213,Calculations!C69)</f>
        <v>Z_empty_row_64</v>
      </c>
      <c r="F213" s="117">
        <f>F$148*(Calculations!$M69/Calculations!$M$5)</f>
        <v>0</v>
      </c>
      <c r="G213" s="117">
        <f>G$148*(Calculations!$M69/Calculations!$M$5)</f>
        <v>0</v>
      </c>
      <c r="H213" s="117">
        <f>H$148*(Calculations!$M69/Calculations!$M$5)</f>
        <v>0</v>
      </c>
      <c r="I213" s="117">
        <f>I$148*(Calculations!$M69/Calculations!$M$5)</f>
        <v>0</v>
      </c>
      <c r="J213" s="117">
        <f>J$148*(Calculations!$M69/Calculations!$M$5)</f>
        <v>0</v>
      </c>
      <c r="K213" s="117">
        <f>K$148*(Calculations!$M69/Calculations!$M$5)</f>
        <v>0</v>
      </c>
      <c r="L213" s="117">
        <f>L$148*(Calculations!$M69/Calculations!$M$5)</f>
        <v>0</v>
      </c>
      <c r="M213" s="117">
        <f>M$148*(Calculations!$M69/Calculations!$M$5)</f>
        <v>0</v>
      </c>
      <c r="N213" s="117">
        <f>N$148*(Calculations!$M69/Calculations!$M$5)</f>
        <v>0</v>
      </c>
      <c r="O213" s="117">
        <f>O$148*(Calculations!$M69/Calculations!$M$5)</f>
        <v>0</v>
      </c>
      <c r="P213" s="117">
        <f>P$148*(Calculations!$M69/Calculations!$M$5)</f>
        <v>0</v>
      </c>
      <c r="Q213" s="117">
        <f>Q$148*(Calculations!$M69/Calculations!$M$5)</f>
        <v>0</v>
      </c>
      <c r="Z213" s="81" t="s">
        <v>274</v>
      </c>
      <c r="AA213" s="25"/>
      <c r="AB213" s="25"/>
      <c r="AC213" s="25"/>
      <c r="AD213" s="153"/>
      <c r="AE213" s="153"/>
      <c r="AF213" s="153"/>
      <c r="AG213" s="140"/>
      <c r="AH213" s="153"/>
      <c r="AI213" s="153"/>
      <c r="AJ213" s="153"/>
      <c r="AK213" s="153"/>
      <c r="AL213" s="153"/>
      <c r="AM213" s="140"/>
      <c r="AN213" s="153"/>
      <c r="AO213" s="153"/>
      <c r="AP213" s="153"/>
      <c r="AQ213" s="153"/>
      <c r="AR213" s="153"/>
      <c r="AS213" s="140"/>
      <c r="AT213" s="153"/>
      <c r="AU213" s="153"/>
      <c r="AV213" s="153"/>
      <c r="AW213" s="153"/>
      <c r="AX213" s="153"/>
      <c r="AY213" s="140"/>
      <c r="AZ213" s="153"/>
      <c r="BA213" s="153"/>
      <c r="BB213" s="153"/>
      <c r="BC213" s="153"/>
      <c r="BD213" s="153"/>
      <c r="BE213" s="140"/>
      <c r="BF213" s="153"/>
      <c r="BG213" s="153"/>
      <c r="BH213" s="153"/>
      <c r="BI213" s="153"/>
      <c r="BJ213" s="153"/>
      <c r="BK213" s="140"/>
      <c r="BL213" s="153"/>
      <c r="BM213" s="153"/>
      <c r="BN213" s="153"/>
      <c r="BO213" s="153"/>
      <c r="BP213" s="153"/>
      <c r="BQ213" s="140"/>
      <c r="BR213" s="153"/>
      <c r="BS213" s="153"/>
      <c r="BT213" s="153"/>
      <c r="BU213" s="153"/>
      <c r="BV213" s="153"/>
      <c r="BW213" s="140"/>
      <c r="BX213" s="153"/>
      <c r="BY213" s="153"/>
      <c r="BZ213" s="153"/>
      <c r="CA213" s="153"/>
      <c r="CB213" s="153"/>
      <c r="CC213" s="140"/>
      <c r="CD213" s="153"/>
      <c r="CE213" s="153"/>
      <c r="CF213" s="153"/>
      <c r="CG213" s="153"/>
      <c r="CH213" s="153"/>
      <c r="CI213" s="140"/>
      <c r="CJ213" s="153"/>
      <c r="CK213" s="153"/>
      <c r="CL213" s="153"/>
      <c r="CM213" s="153"/>
      <c r="CN213" s="153"/>
      <c r="CO213" s="140"/>
      <c r="CP213" s="153"/>
      <c r="CQ213" s="153"/>
      <c r="CR213" s="153"/>
      <c r="CS213" s="153"/>
      <c r="CT213" s="153"/>
      <c r="CU213" s="140"/>
      <c r="CV213" s="153"/>
      <c r="CW213" s="153"/>
      <c r="CX213" s="153"/>
      <c r="CY213" s="153"/>
      <c r="CZ213" s="153"/>
      <c r="DA213" s="140"/>
      <c r="DB213" s="153"/>
      <c r="DC213" s="153"/>
      <c r="DD213" s="153"/>
      <c r="DE213" s="153"/>
      <c r="DF213" s="153"/>
      <c r="DG213" s="140"/>
      <c r="DH213" s="153"/>
      <c r="DI213" s="153"/>
      <c r="DJ213" s="153"/>
      <c r="DK213" s="153"/>
      <c r="DL213" s="153"/>
      <c r="DM213" s="140"/>
      <c r="DN213" s="153"/>
      <c r="DO213" s="153"/>
      <c r="DP213" s="153"/>
      <c r="DQ213" s="153"/>
      <c r="DR213" s="153"/>
      <c r="DS213" s="140"/>
      <c r="DT213" s="153"/>
      <c r="DU213" s="153"/>
      <c r="DV213" s="153"/>
      <c r="DW213" s="153"/>
      <c r="DX213" s="153"/>
      <c r="DY213" s="137"/>
      <c r="DZ213" s="137"/>
    </row>
    <row r="214" spans="3:130" x14ac:dyDescent="0.35">
      <c r="C214" s="101">
        <v>65</v>
      </c>
      <c r="E214" s="118" t="str">
        <f>IF(Calculations!C70=0, "Z_empty_row_"&amp;C214,Calculations!C70)</f>
        <v>Z_empty_row_65</v>
      </c>
      <c r="F214" s="116">
        <f>F$148*(Calculations!$M70/Calculations!$M$5)</f>
        <v>0</v>
      </c>
      <c r="G214" s="116">
        <f>G$148*(Calculations!$M70/Calculations!$M$5)</f>
        <v>0</v>
      </c>
      <c r="H214" s="116">
        <f>H$148*(Calculations!$M70/Calculations!$M$5)</f>
        <v>0</v>
      </c>
      <c r="I214" s="116">
        <f>I$148*(Calculations!$M70/Calculations!$M$5)</f>
        <v>0</v>
      </c>
      <c r="J214" s="116">
        <f>J$148*(Calculations!$M70/Calculations!$M$5)</f>
        <v>0</v>
      </c>
      <c r="K214" s="116">
        <f>K$148*(Calculations!$M70/Calculations!$M$5)</f>
        <v>0</v>
      </c>
      <c r="L214" s="116">
        <f>L$148*(Calculations!$M70/Calculations!$M$5)</f>
        <v>0</v>
      </c>
      <c r="M214" s="116">
        <f>M$148*(Calculations!$M70/Calculations!$M$5)</f>
        <v>0</v>
      </c>
      <c r="N214" s="116">
        <f>N$148*(Calculations!$M70/Calculations!$M$5)</f>
        <v>0</v>
      </c>
      <c r="O214" s="116">
        <f>O$148*(Calculations!$M70/Calculations!$M$5)</f>
        <v>0</v>
      </c>
      <c r="P214" s="116">
        <f>P$148*(Calculations!$M70/Calculations!$M$5)</f>
        <v>0</v>
      </c>
      <c r="Q214" s="116">
        <f>Q$148*(Calculations!$M70/Calculations!$M$5)</f>
        <v>0</v>
      </c>
      <c r="Z214" s="81" t="s">
        <v>48</v>
      </c>
      <c r="AA214" s="25"/>
      <c r="AB214" s="25"/>
      <c r="AC214" s="25"/>
      <c r="AD214" s="153"/>
      <c r="AE214" s="153"/>
      <c r="AF214" s="153"/>
      <c r="AG214" s="140"/>
      <c r="AH214" s="153"/>
      <c r="AI214" s="153"/>
      <c r="AJ214" s="153"/>
      <c r="AK214" s="153"/>
      <c r="AL214" s="153"/>
      <c r="AM214" s="140"/>
      <c r="AN214" s="153"/>
      <c r="AO214" s="153"/>
      <c r="AP214" s="153"/>
      <c r="AQ214" s="153"/>
      <c r="AR214" s="153"/>
      <c r="AS214" s="140"/>
      <c r="AT214" s="153"/>
      <c r="AU214" s="153"/>
      <c r="AV214" s="153"/>
      <c r="AW214" s="153"/>
      <c r="AX214" s="153"/>
      <c r="AY214" s="140"/>
      <c r="AZ214" s="153"/>
      <c r="BA214" s="153"/>
      <c r="BB214" s="153"/>
      <c r="BC214" s="153"/>
      <c r="BD214" s="153"/>
      <c r="BE214" s="140"/>
      <c r="BF214" s="153"/>
      <c r="BG214" s="153"/>
      <c r="BH214" s="153"/>
      <c r="BI214" s="153"/>
      <c r="BJ214" s="153"/>
      <c r="BK214" s="140"/>
      <c r="BL214" s="153"/>
      <c r="BM214" s="153"/>
      <c r="BN214" s="153"/>
      <c r="BO214" s="153"/>
      <c r="BP214" s="153"/>
      <c r="BQ214" s="140"/>
      <c r="BR214" s="153"/>
      <c r="BS214" s="153"/>
      <c r="BT214" s="153"/>
      <c r="BU214" s="153"/>
      <c r="BV214" s="153"/>
      <c r="BW214" s="140"/>
      <c r="BX214" s="153"/>
      <c r="BY214" s="153"/>
      <c r="BZ214" s="153"/>
      <c r="CA214" s="153"/>
      <c r="CB214" s="153"/>
      <c r="CC214" s="140"/>
      <c r="CD214" s="153"/>
      <c r="CE214" s="153"/>
      <c r="CF214" s="153"/>
      <c r="CG214" s="153"/>
      <c r="CH214" s="153"/>
      <c r="CI214" s="140"/>
      <c r="CJ214" s="153"/>
      <c r="CK214" s="153"/>
      <c r="CL214" s="153"/>
      <c r="CM214" s="153"/>
      <c r="CN214" s="153"/>
      <c r="CO214" s="140"/>
      <c r="CP214" s="153"/>
      <c r="CQ214" s="153"/>
      <c r="CR214" s="153"/>
      <c r="CS214" s="153"/>
      <c r="CT214" s="153"/>
      <c r="CU214" s="140"/>
      <c r="CV214" s="153"/>
      <c r="CW214" s="153"/>
      <c r="CX214" s="153"/>
      <c r="CY214" s="153"/>
      <c r="CZ214" s="153"/>
      <c r="DA214" s="140"/>
      <c r="DB214" s="153"/>
      <c r="DC214" s="153"/>
      <c r="DD214" s="153"/>
      <c r="DE214" s="153"/>
      <c r="DF214" s="153"/>
      <c r="DG214" s="140"/>
      <c r="DH214" s="153"/>
      <c r="DI214" s="153"/>
      <c r="DJ214" s="153"/>
      <c r="DK214" s="153"/>
      <c r="DL214" s="153"/>
      <c r="DM214" s="140"/>
      <c r="DN214" s="153"/>
      <c r="DO214" s="153"/>
      <c r="DP214" s="153"/>
      <c r="DQ214" s="153"/>
      <c r="DR214" s="153"/>
      <c r="DS214" s="140"/>
      <c r="DT214" s="153"/>
      <c r="DU214" s="153"/>
      <c r="DV214" s="153"/>
      <c r="DW214" s="153"/>
      <c r="DX214" s="153"/>
      <c r="DY214" s="137"/>
      <c r="DZ214" s="137"/>
    </row>
    <row r="215" spans="3:130" x14ac:dyDescent="0.35">
      <c r="C215" s="101">
        <v>66</v>
      </c>
      <c r="E215" s="118" t="str">
        <f>IF(Calculations!C71=0, "Z_empty_row_"&amp;C215,Calculations!C71)</f>
        <v>Z_empty_row_66</v>
      </c>
      <c r="F215" s="117">
        <f>F$148*(Calculations!$M71/Calculations!$M$5)</f>
        <v>0</v>
      </c>
      <c r="G215" s="117">
        <f>G$148*(Calculations!$M71/Calculations!$M$5)</f>
        <v>0</v>
      </c>
      <c r="H215" s="117">
        <f>H$148*(Calculations!$M71/Calculations!$M$5)</f>
        <v>0</v>
      </c>
      <c r="I215" s="117">
        <f>I$148*(Calculations!$M71/Calculations!$M$5)</f>
        <v>0</v>
      </c>
      <c r="J215" s="117">
        <f>J$148*(Calculations!$M71/Calculations!$M$5)</f>
        <v>0</v>
      </c>
      <c r="K215" s="117">
        <f>K$148*(Calculations!$M71/Calculations!$M$5)</f>
        <v>0</v>
      </c>
      <c r="L215" s="117">
        <f>L$148*(Calculations!$M71/Calculations!$M$5)</f>
        <v>0</v>
      </c>
      <c r="M215" s="117">
        <f>M$148*(Calculations!$M71/Calculations!$M$5)</f>
        <v>0</v>
      </c>
      <c r="N215" s="117">
        <f>N$148*(Calculations!$M71/Calculations!$M$5)</f>
        <v>0</v>
      </c>
      <c r="O215" s="117">
        <f>O$148*(Calculations!$M71/Calculations!$M$5)</f>
        <v>0</v>
      </c>
      <c r="P215" s="117">
        <f>P$148*(Calculations!$M71/Calculations!$M$5)</f>
        <v>0</v>
      </c>
      <c r="Q215" s="117">
        <f>Q$148*(Calculations!$M71/Calculations!$M$5)</f>
        <v>0</v>
      </c>
      <c r="T215" s="2" t="s">
        <v>266</v>
      </c>
      <c r="V215" s="2"/>
      <c r="W215" s="2"/>
      <c r="X215" s="2"/>
      <c r="Y215" s="2"/>
      <c r="AB215" s="237" t="s">
        <v>392</v>
      </c>
    </row>
    <row r="216" spans="3:130" x14ac:dyDescent="0.35">
      <c r="C216" s="101">
        <v>67</v>
      </c>
      <c r="E216" s="118" t="str">
        <f>IF(Calculations!C72=0, "Z_empty_row_"&amp;C216,Calculations!C72)</f>
        <v>Z_empty_row_67</v>
      </c>
      <c r="F216" s="116">
        <f>F$148*(Calculations!$M72/Calculations!$M$5)</f>
        <v>0</v>
      </c>
      <c r="G216" s="116">
        <f>G$148*(Calculations!$M72/Calculations!$M$5)</f>
        <v>0</v>
      </c>
      <c r="H216" s="116">
        <f>H$148*(Calculations!$M72/Calculations!$M$5)</f>
        <v>0</v>
      </c>
      <c r="I216" s="116">
        <f>I$148*(Calculations!$M72/Calculations!$M$5)</f>
        <v>0</v>
      </c>
      <c r="J216" s="116">
        <f>J$148*(Calculations!$M72/Calculations!$M$5)</f>
        <v>0</v>
      </c>
      <c r="K216" s="116">
        <f>K$148*(Calculations!$M72/Calculations!$M$5)</f>
        <v>0</v>
      </c>
      <c r="L216" s="116">
        <f>L$148*(Calculations!$M72/Calculations!$M$5)</f>
        <v>0</v>
      </c>
      <c r="M216" s="116">
        <f>M$148*(Calculations!$M72/Calculations!$M$5)</f>
        <v>0</v>
      </c>
      <c r="N216" s="116">
        <f>N$148*(Calculations!$M72/Calculations!$M$5)</f>
        <v>0</v>
      </c>
      <c r="O216" s="116">
        <f>O$148*(Calculations!$M72/Calculations!$M$5)</f>
        <v>0</v>
      </c>
      <c r="P216" s="116">
        <f>P$148*(Calculations!$M72/Calculations!$M$5)</f>
        <v>0</v>
      </c>
      <c r="Q216" s="116">
        <f>Q$148*(Calculations!$M72/Calculations!$M$5)</f>
        <v>0</v>
      </c>
      <c r="T216" s="2"/>
      <c r="V216" s="2" t="s">
        <v>267</v>
      </c>
      <c r="W216" s="2" t="s">
        <v>268</v>
      </c>
      <c r="X216" s="2" t="s">
        <v>269</v>
      </c>
      <c r="Y216" s="2" t="s">
        <v>270</v>
      </c>
      <c r="AA216" s="237" t="s">
        <v>464</v>
      </c>
      <c r="AB216" t="s">
        <v>65</v>
      </c>
      <c r="AC216" t="s">
        <v>67</v>
      </c>
      <c r="AD216" t="s">
        <v>69</v>
      </c>
      <c r="AE216" t="s">
        <v>71</v>
      </c>
      <c r="AF216" t="s">
        <v>74</v>
      </c>
      <c r="AG216" t="s">
        <v>75</v>
      </c>
      <c r="AH216" t="s">
        <v>77</v>
      </c>
      <c r="AI216" t="s">
        <v>79</v>
      </c>
      <c r="AJ216" t="s">
        <v>81</v>
      </c>
      <c r="AK216" t="s">
        <v>84</v>
      </c>
      <c r="AL216" t="s">
        <v>85</v>
      </c>
      <c r="AM216" t="s">
        <v>87</v>
      </c>
      <c r="AN216" t="s">
        <v>89</v>
      </c>
      <c r="AO216" t="s">
        <v>91</v>
      </c>
      <c r="AP216" t="s">
        <v>94</v>
      </c>
      <c r="AQ216" t="s">
        <v>95</v>
      </c>
      <c r="AR216" t="s">
        <v>96</v>
      </c>
      <c r="AS216" t="s">
        <v>98</v>
      </c>
      <c r="AT216" t="s">
        <v>99</v>
      </c>
      <c r="AU216" t="s">
        <v>100</v>
      </c>
      <c r="AV216" t="s">
        <v>101</v>
      </c>
      <c r="AW216" t="s">
        <v>102</v>
      </c>
      <c r="AX216" t="s">
        <v>103</v>
      </c>
      <c r="AY216" t="s">
        <v>104</v>
      </c>
      <c r="AZ216" t="s">
        <v>105</v>
      </c>
      <c r="BA216" t="s">
        <v>106</v>
      </c>
      <c r="BB216" t="s">
        <v>107</v>
      </c>
      <c r="BC216" t="s">
        <v>108</v>
      </c>
      <c r="BD216" t="s">
        <v>109</v>
      </c>
      <c r="BE216" t="s">
        <v>110</v>
      </c>
      <c r="BF216" t="s">
        <v>393</v>
      </c>
      <c r="BG216" t="s">
        <v>394</v>
      </c>
      <c r="BH216" t="s">
        <v>395</v>
      </c>
      <c r="BI216" t="s">
        <v>396</v>
      </c>
      <c r="BJ216" t="s">
        <v>397</v>
      </c>
      <c r="BK216" t="s">
        <v>398</v>
      </c>
      <c r="BL216" t="s">
        <v>399</v>
      </c>
      <c r="BM216" t="s">
        <v>400</v>
      </c>
      <c r="BN216" t="s">
        <v>401</v>
      </c>
      <c r="BO216" t="s">
        <v>402</v>
      </c>
      <c r="BP216" t="s">
        <v>403</v>
      </c>
      <c r="BQ216" t="s">
        <v>404</v>
      </c>
      <c r="BR216" t="s">
        <v>405</v>
      </c>
      <c r="BS216" t="s">
        <v>406</v>
      </c>
      <c r="BT216" t="s">
        <v>407</v>
      </c>
      <c r="BU216" t="s">
        <v>408</v>
      </c>
      <c r="BV216" t="s">
        <v>409</v>
      </c>
      <c r="BW216" t="s">
        <v>410</v>
      </c>
      <c r="BX216" t="s">
        <v>411</v>
      </c>
      <c r="BY216" t="s">
        <v>412</v>
      </c>
      <c r="BZ216" t="s">
        <v>413</v>
      </c>
      <c r="CA216" t="s">
        <v>414</v>
      </c>
      <c r="CB216" t="s">
        <v>415</v>
      </c>
      <c r="CC216" t="s">
        <v>416</v>
      </c>
      <c r="CD216" t="s">
        <v>417</v>
      </c>
      <c r="CE216" t="s">
        <v>418</v>
      </c>
      <c r="CF216" t="s">
        <v>419</v>
      </c>
      <c r="CG216" t="s">
        <v>420</v>
      </c>
      <c r="CH216" t="s">
        <v>421</v>
      </c>
      <c r="CI216" t="s">
        <v>422</v>
      </c>
      <c r="CJ216" t="s">
        <v>423</v>
      </c>
      <c r="CK216" t="s">
        <v>424</v>
      </c>
      <c r="CL216" t="s">
        <v>425</v>
      </c>
      <c r="CM216" t="s">
        <v>426</v>
      </c>
      <c r="CN216" t="s">
        <v>427</v>
      </c>
      <c r="CO216" t="s">
        <v>428</v>
      </c>
      <c r="CP216" t="s">
        <v>429</v>
      </c>
      <c r="CQ216" t="s">
        <v>430</v>
      </c>
      <c r="CR216" t="s">
        <v>431</v>
      </c>
      <c r="CS216" t="s">
        <v>432</v>
      </c>
      <c r="CT216" t="s">
        <v>433</v>
      </c>
      <c r="CU216" t="s">
        <v>434</v>
      </c>
      <c r="CV216" t="s">
        <v>435</v>
      </c>
      <c r="CW216" t="s">
        <v>436</v>
      </c>
      <c r="CX216" t="s">
        <v>437</v>
      </c>
      <c r="CY216" t="s">
        <v>438</v>
      </c>
      <c r="CZ216" t="s">
        <v>439</v>
      </c>
      <c r="DA216" t="s">
        <v>440</v>
      </c>
      <c r="DB216" t="s">
        <v>441</v>
      </c>
      <c r="DC216" t="s">
        <v>442</v>
      </c>
      <c r="DD216" t="s">
        <v>443</v>
      </c>
      <c r="DE216" t="s">
        <v>444</v>
      </c>
      <c r="DF216" t="s">
        <v>445</v>
      </c>
      <c r="DG216" t="s">
        <v>446</v>
      </c>
      <c r="DH216" t="s">
        <v>447</v>
      </c>
      <c r="DI216" t="s">
        <v>448</v>
      </c>
      <c r="DJ216" t="s">
        <v>449</v>
      </c>
      <c r="DK216" t="s">
        <v>450</v>
      </c>
      <c r="DL216" t="s">
        <v>451</v>
      </c>
      <c r="DM216" t="s">
        <v>452</v>
      </c>
      <c r="DN216" t="s">
        <v>453</v>
      </c>
      <c r="DO216" t="s">
        <v>454</v>
      </c>
      <c r="DP216" t="s">
        <v>455</v>
      </c>
      <c r="DQ216" t="s">
        <v>456</v>
      </c>
      <c r="DR216" t="s">
        <v>457</v>
      </c>
      <c r="DS216" t="s">
        <v>458</v>
      </c>
      <c r="DT216" t="s">
        <v>459</v>
      </c>
      <c r="DU216" t="s">
        <v>460</v>
      </c>
      <c r="DV216" t="s">
        <v>461</v>
      </c>
      <c r="DW216" t="s">
        <v>462</v>
      </c>
    </row>
    <row r="217" spans="3:130" x14ac:dyDescent="0.35">
      <c r="C217" s="101">
        <v>68</v>
      </c>
      <c r="E217" s="118" t="str">
        <f>IF(Calculations!C73=0, "Z_empty_row_"&amp;C217,Calculations!C73)</f>
        <v>Z_empty_row_68</v>
      </c>
      <c r="F217" s="117">
        <f>F$148*(Calculations!$M73/Calculations!$M$5)</f>
        <v>0</v>
      </c>
      <c r="G217" s="117">
        <f>G$148*(Calculations!$M73/Calculations!$M$5)</f>
        <v>0</v>
      </c>
      <c r="H217" s="117">
        <f>H$148*(Calculations!$M73/Calculations!$M$5)</f>
        <v>0</v>
      </c>
      <c r="I217" s="117">
        <f>I$148*(Calculations!$M73/Calculations!$M$5)</f>
        <v>0</v>
      </c>
      <c r="J217" s="117">
        <f>J$148*(Calculations!$M73/Calculations!$M$5)</f>
        <v>0</v>
      </c>
      <c r="K217" s="117">
        <f>K$148*(Calculations!$M73/Calculations!$M$5)</f>
        <v>0</v>
      </c>
      <c r="L217" s="117">
        <f>L$148*(Calculations!$M73/Calculations!$M$5)</f>
        <v>0</v>
      </c>
      <c r="M217" s="117">
        <f>M$148*(Calculations!$M73/Calculations!$M$5)</f>
        <v>0</v>
      </c>
      <c r="N217" s="117">
        <f>N$148*(Calculations!$M73/Calculations!$M$5)</f>
        <v>0</v>
      </c>
      <c r="O217" s="117">
        <f>O$148*(Calculations!$M73/Calculations!$M$5)</f>
        <v>0</v>
      </c>
      <c r="P217" s="117">
        <f>P$148*(Calculations!$M73/Calculations!$M$5)</f>
        <v>0</v>
      </c>
      <c r="Q217" s="117">
        <f>Q$148*(Calculations!$M73/Calculations!$M$5)</f>
        <v>0</v>
      </c>
      <c r="T217" s="2"/>
      <c r="U217" s="14" t="s">
        <v>50</v>
      </c>
      <c r="V217" s="25">
        <f>X217</f>
        <v>10683.406739652604</v>
      </c>
      <c r="W217" s="25">
        <f>V217*Burden!$F$22</f>
        <v>8012.5550547394532</v>
      </c>
      <c r="X217" s="87">
        <f>SUM(AB217:DV217)</f>
        <v>10683.406739652604</v>
      </c>
      <c r="Y217" s="25">
        <f>X217*Burden!$F$22</f>
        <v>8012.5550547394532</v>
      </c>
      <c r="AA217" s="1" t="s">
        <v>465</v>
      </c>
      <c r="AB217" s="269">
        <v>386.94893355497595</v>
      </c>
      <c r="AC217" s="269">
        <v>222.28936410318639</v>
      </c>
      <c r="AD217" s="269">
        <v>350.89152758372626</v>
      </c>
      <c r="AE217" s="269">
        <v>260.67184110423841</v>
      </c>
      <c r="AF217" s="269">
        <v>85.487808304055307</v>
      </c>
      <c r="AG217" s="269">
        <v>79.637646598375881</v>
      </c>
      <c r="AH217" s="269">
        <v>110.31344539767223</v>
      </c>
      <c r="AI217" s="269">
        <v>215.05211507628957</v>
      </c>
      <c r="AJ217" s="269">
        <v>1273.8070937421228</v>
      </c>
      <c r="AK217" s="269">
        <v>812.04567346632541</v>
      </c>
      <c r="AL217" s="269">
        <v>414.5396726128061</v>
      </c>
      <c r="AM217" s="269">
        <v>956.44932998726836</v>
      </c>
      <c r="AN217" s="269">
        <v>155.67824168483699</v>
      </c>
      <c r="AO217" s="269">
        <v>1250.9882801173035</v>
      </c>
      <c r="AP217" s="269">
        <v>1070.1566763958926</v>
      </c>
      <c r="AQ217" s="269">
        <v>135.00905636652206</v>
      </c>
      <c r="AR217" s="269">
        <v>257.51194569169769</v>
      </c>
      <c r="AS217" s="269">
        <v>258.79231342663797</v>
      </c>
      <c r="AT217" s="269">
        <v>385.97068854587638</v>
      </c>
      <c r="AU217" s="269">
        <v>355.69442342565043</v>
      </c>
      <c r="AV217" s="269">
        <v>67.621021882655725</v>
      </c>
      <c r="AW217" s="269">
        <v>212.92819920672787</v>
      </c>
      <c r="AX217" s="269">
        <v>86.321967096034371</v>
      </c>
      <c r="AY217" s="269">
        <v>180.26851619725889</v>
      </c>
      <c r="AZ217" s="269">
        <v>200.90928959448627</v>
      </c>
      <c r="BA217" s="269">
        <v>185.56996608592308</v>
      </c>
      <c r="BB217" s="269">
        <v>118.21398456917875</v>
      </c>
      <c r="BC217" s="269">
        <v>219.44333129196957</v>
      </c>
      <c r="BD217" s="269">
        <v>236.48621033395224</v>
      </c>
      <c r="BE217" s="269">
        <v>137.7081762089565</v>
      </c>
      <c r="BF217" s="269">
        <v>0</v>
      </c>
      <c r="BG217" s="269">
        <v>0</v>
      </c>
      <c r="BH217" s="269">
        <v>0</v>
      </c>
      <c r="BI217" s="269">
        <v>0</v>
      </c>
      <c r="BJ217" s="269">
        <v>0</v>
      </c>
      <c r="BK217" s="269">
        <v>0</v>
      </c>
      <c r="BL217" s="269">
        <v>0</v>
      </c>
      <c r="BM217" s="269">
        <v>0</v>
      </c>
      <c r="BN217" s="269">
        <v>0</v>
      </c>
      <c r="BO217" s="269">
        <v>0</v>
      </c>
      <c r="BP217" s="269">
        <v>0</v>
      </c>
      <c r="BQ217" s="269">
        <v>0</v>
      </c>
      <c r="BR217" s="269">
        <v>0</v>
      </c>
      <c r="BS217" s="269">
        <v>0</v>
      </c>
      <c r="BT217" s="269">
        <v>0</v>
      </c>
      <c r="BU217" s="269">
        <v>0</v>
      </c>
      <c r="BV217" s="269">
        <v>0</v>
      </c>
      <c r="BW217" s="269">
        <v>0</v>
      </c>
      <c r="BX217" s="269">
        <v>0</v>
      </c>
      <c r="BY217" s="269">
        <v>0</v>
      </c>
      <c r="BZ217" s="269">
        <v>0</v>
      </c>
      <c r="CA217" s="269">
        <v>0</v>
      </c>
      <c r="CB217" s="269">
        <v>0</v>
      </c>
      <c r="CC217" s="269">
        <v>0</v>
      </c>
      <c r="CD217" s="269">
        <v>0</v>
      </c>
      <c r="CE217" s="269">
        <v>0</v>
      </c>
      <c r="CF217" s="269">
        <v>0</v>
      </c>
      <c r="CG217" s="269">
        <v>0</v>
      </c>
      <c r="CH217" s="269">
        <v>0</v>
      </c>
      <c r="CI217" s="269">
        <v>0</v>
      </c>
      <c r="CJ217" s="269">
        <v>0</v>
      </c>
      <c r="CK217" s="269">
        <v>0</v>
      </c>
      <c r="CL217" s="269">
        <v>0</v>
      </c>
      <c r="CM217" s="269">
        <v>0</v>
      </c>
      <c r="CN217" s="269">
        <v>0</v>
      </c>
      <c r="CO217" s="269">
        <v>0</v>
      </c>
      <c r="CP217" s="269">
        <v>0</v>
      </c>
      <c r="CQ217" s="269">
        <v>0</v>
      </c>
      <c r="CR217" s="269">
        <v>0</v>
      </c>
      <c r="CS217" s="269">
        <v>0</v>
      </c>
      <c r="CT217" s="269">
        <v>0</v>
      </c>
      <c r="CU217" s="269">
        <v>0</v>
      </c>
      <c r="CV217" s="269">
        <v>0</v>
      </c>
      <c r="CW217" s="269">
        <v>0</v>
      </c>
      <c r="CX217" s="269">
        <v>0</v>
      </c>
      <c r="CY217" s="269">
        <v>0</v>
      </c>
      <c r="CZ217" s="269">
        <v>0</v>
      </c>
      <c r="DA217" s="269">
        <v>0</v>
      </c>
      <c r="DB217" s="269">
        <v>0</v>
      </c>
      <c r="DC217" s="269">
        <v>0</v>
      </c>
      <c r="DD217" s="269">
        <v>0</v>
      </c>
      <c r="DE217" s="269">
        <v>0</v>
      </c>
      <c r="DF217" s="269">
        <v>0</v>
      </c>
      <c r="DG217" s="269">
        <v>0</v>
      </c>
      <c r="DH217" s="269">
        <v>0</v>
      </c>
      <c r="DI217" s="269">
        <v>0</v>
      </c>
      <c r="DJ217" s="269">
        <v>0</v>
      </c>
      <c r="DK217" s="269">
        <v>0</v>
      </c>
      <c r="DL217" s="269">
        <v>0</v>
      </c>
      <c r="DM217" s="269">
        <v>0</v>
      </c>
      <c r="DN217" s="269">
        <v>0</v>
      </c>
      <c r="DO217" s="269">
        <v>0</v>
      </c>
      <c r="DP217" s="269">
        <v>0</v>
      </c>
      <c r="DQ217" s="269">
        <v>0</v>
      </c>
      <c r="DR217" s="269">
        <v>0</v>
      </c>
      <c r="DS217" s="269">
        <v>0</v>
      </c>
      <c r="DT217" s="269">
        <v>0</v>
      </c>
      <c r="DU217" s="269">
        <v>0</v>
      </c>
      <c r="DV217" s="269">
        <v>0</v>
      </c>
      <c r="DW217" s="269">
        <v>10683.406739652604</v>
      </c>
    </row>
    <row r="218" spans="3:130" x14ac:dyDescent="0.35">
      <c r="C218" s="101">
        <v>69</v>
      </c>
      <c r="E218" s="118" t="str">
        <f>IF(Calculations!C74=0, "Z_empty_row_"&amp;C218,Calculations!C74)</f>
        <v>Z_empty_row_69</v>
      </c>
      <c r="F218" s="116">
        <f>F$148*(Calculations!$M74/Calculations!$M$5)</f>
        <v>0</v>
      </c>
      <c r="G218" s="116">
        <f>G$148*(Calculations!$M74/Calculations!$M$5)</f>
        <v>0</v>
      </c>
      <c r="H218" s="116">
        <f>H$148*(Calculations!$M74/Calculations!$M$5)</f>
        <v>0</v>
      </c>
      <c r="I218" s="116">
        <f>I$148*(Calculations!$M74/Calculations!$M$5)</f>
        <v>0</v>
      </c>
      <c r="J218" s="116">
        <f>J$148*(Calculations!$M74/Calculations!$M$5)</f>
        <v>0</v>
      </c>
      <c r="K218" s="116">
        <f>K$148*(Calculations!$M74/Calculations!$M$5)</f>
        <v>0</v>
      </c>
      <c r="L218" s="116">
        <f>L$148*(Calculations!$M74/Calculations!$M$5)</f>
        <v>0</v>
      </c>
      <c r="M218" s="116">
        <f>M$148*(Calculations!$M74/Calculations!$M$5)</f>
        <v>0</v>
      </c>
      <c r="N218" s="116">
        <f>N$148*(Calculations!$M74/Calculations!$M$5)</f>
        <v>0</v>
      </c>
      <c r="O218" s="116">
        <f>O$148*(Calculations!$M74/Calculations!$M$5)</f>
        <v>0</v>
      </c>
      <c r="P218" s="116">
        <f>P$148*(Calculations!$M74/Calculations!$M$5)</f>
        <v>0</v>
      </c>
      <c r="Q218" s="116">
        <f>Q$148*(Calculations!$M74/Calculations!$M$5)</f>
        <v>0</v>
      </c>
      <c r="T218" s="2"/>
      <c r="U218" s="14" t="s">
        <v>51</v>
      </c>
      <c r="V218" s="25">
        <f t="shared" ref="V218:V228" si="19">V217+X218</f>
        <v>21744.084638228825</v>
      </c>
      <c r="W218" s="25">
        <f>V218*Burden!$F$22</f>
        <v>16308.063478671618</v>
      </c>
      <c r="X218" s="87">
        <f t="shared" ref="X218:X228" si="20">SUM(AB218:DV218)</f>
        <v>11060.677898576221</v>
      </c>
      <c r="Y218" s="25">
        <f>X218*Burden!$F$22</f>
        <v>8295.5084239321659</v>
      </c>
      <c r="AA218" s="1" t="s">
        <v>466</v>
      </c>
      <c r="AB218" s="269">
        <v>400.61355160838264</v>
      </c>
      <c r="AC218" s="269">
        <v>230.13923522157557</v>
      </c>
      <c r="AD218" s="269">
        <v>363.28282340293754</v>
      </c>
      <c r="AE218" s="269">
        <v>269.87714143480952</v>
      </c>
      <c r="AF218" s="269">
        <v>88.506703427930361</v>
      </c>
      <c r="AG218" s="269">
        <v>82.449950572032876</v>
      </c>
      <c r="AH218" s="269">
        <v>114.20902687315485</v>
      </c>
      <c r="AI218" s="269">
        <v>222.64641178902946</v>
      </c>
      <c r="AJ218" s="269">
        <v>1318.7899994961017</v>
      </c>
      <c r="AK218" s="269">
        <v>840.72205168475057</v>
      </c>
      <c r="AL218" s="269">
        <v>429.17862313838873</v>
      </c>
      <c r="AM218" s="269">
        <v>990.22514288754064</v>
      </c>
      <c r="AN218" s="269">
        <v>161.17582425291766</v>
      </c>
      <c r="AO218" s="269">
        <v>1295.1653679827295</v>
      </c>
      <c r="AP218" s="269">
        <v>1107.9479221447982</v>
      </c>
      <c r="AQ218" s="269">
        <v>139.77673248349805</v>
      </c>
      <c r="AR218" s="269">
        <v>266.60565826441035</v>
      </c>
      <c r="AS218" s="269">
        <v>267.93124058595038</v>
      </c>
      <c r="AT218" s="269">
        <v>399.60076109921107</v>
      </c>
      <c r="AU218" s="269">
        <v>368.25532750977476</v>
      </c>
      <c r="AV218" s="269">
        <v>70.008973770566186</v>
      </c>
      <c r="AW218" s="269">
        <v>220.44749248459979</v>
      </c>
      <c r="AX218" s="269">
        <v>89.370319495275353</v>
      </c>
      <c r="AY218" s="269">
        <v>186.63447358150358</v>
      </c>
      <c r="AZ218" s="269">
        <v>208.00415009834626</v>
      </c>
      <c r="BA218" s="269">
        <v>192.12313754824348</v>
      </c>
      <c r="BB218" s="269">
        <v>122.38856371291385</v>
      </c>
      <c r="BC218" s="269">
        <v>227.19269831806042</v>
      </c>
      <c r="BD218" s="269">
        <v>244.83742533646614</v>
      </c>
      <c r="BE218" s="269">
        <v>142.57116837032208</v>
      </c>
      <c r="BF218" s="269">
        <v>0</v>
      </c>
      <c r="BG218" s="269">
        <v>0</v>
      </c>
      <c r="BH218" s="269">
        <v>0</v>
      </c>
      <c r="BI218" s="269">
        <v>0</v>
      </c>
      <c r="BJ218" s="269">
        <v>0</v>
      </c>
      <c r="BK218" s="269">
        <v>0</v>
      </c>
      <c r="BL218" s="269">
        <v>0</v>
      </c>
      <c r="BM218" s="269">
        <v>0</v>
      </c>
      <c r="BN218" s="269">
        <v>0</v>
      </c>
      <c r="BO218" s="269">
        <v>0</v>
      </c>
      <c r="BP218" s="269">
        <v>0</v>
      </c>
      <c r="BQ218" s="269">
        <v>0</v>
      </c>
      <c r="BR218" s="269">
        <v>0</v>
      </c>
      <c r="BS218" s="269">
        <v>0</v>
      </c>
      <c r="BT218" s="269">
        <v>0</v>
      </c>
      <c r="BU218" s="269">
        <v>0</v>
      </c>
      <c r="BV218" s="269">
        <v>0</v>
      </c>
      <c r="BW218" s="269">
        <v>0</v>
      </c>
      <c r="BX218" s="269">
        <v>0</v>
      </c>
      <c r="BY218" s="269">
        <v>0</v>
      </c>
      <c r="BZ218" s="269">
        <v>0</v>
      </c>
      <c r="CA218" s="269">
        <v>0</v>
      </c>
      <c r="CB218" s="269">
        <v>0</v>
      </c>
      <c r="CC218" s="269">
        <v>0</v>
      </c>
      <c r="CD218" s="269">
        <v>0</v>
      </c>
      <c r="CE218" s="269">
        <v>0</v>
      </c>
      <c r="CF218" s="269">
        <v>0</v>
      </c>
      <c r="CG218" s="269">
        <v>0</v>
      </c>
      <c r="CH218" s="269">
        <v>0</v>
      </c>
      <c r="CI218" s="269">
        <v>0</v>
      </c>
      <c r="CJ218" s="269">
        <v>0</v>
      </c>
      <c r="CK218" s="269">
        <v>0</v>
      </c>
      <c r="CL218" s="269">
        <v>0</v>
      </c>
      <c r="CM218" s="269">
        <v>0</v>
      </c>
      <c r="CN218" s="269">
        <v>0</v>
      </c>
      <c r="CO218" s="269">
        <v>0</v>
      </c>
      <c r="CP218" s="269">
        <v>0</v>
      </c>
      <c r="CQ218" s="269">
        <v>0</v>
      </c>
      <c r="CR218" s="269">
        <v>0</v>
      </c>
      <c r="CS218" s="269">
        <v>0</v>
      </c>
      <c r="CT218" s="269">
        <v>0</v>
      </c>
      <c r="CU218" s="269">
        <v>0</v>
      </c>
      <c r="CV218" s="269">
        <v>0</v>
      </c>
      <c r="CW218" s="269">
        <v>0</v>
      </c>
      <c r="CX218" s="269">
        <v>0</v>
      </c>
      <c r="CY218" s="269">
        <v>0</v>
      </c>
      <c r="CZ218" s="269">
        <v>0</v>
      </c>
      <c r="DA218" s="269">
        <v>0</v>
      </c>
      <c r="DB218" s="269">
        <v>0</v>
      </c>
      <c r="DC218" s="269">
        <v>0</v>
      </c>
      <c r="DD218" s="269">
        <v>0</v>
      </c>
      <c r="DE218" s="269">
        <v>0</v>
      </c>
      <c r="DF218" s="269">
        <v>0</v>
      </c>
      <c r="DG218" s="269">
        <v>0</v>
      </c>
      <c r="DH218" s="269">
        <v>0</v>
      </c>
      <c r="DI218" s="269">
        <v>0</v>
      </c>
      <c r="DJ218" s="269">
        <v>0</v>
      </c>
      <c r="DK218" s="269">
        <v>0</v>
      </c>
      <c r="DL218" s="269">
        <v>0</v>
      </c>
      <c r="DM218" s="269">
        <v>0</v>
      </c>
      <c r="DN218" s="269">
        <v>0</v>
      </c>
      <c r="DO218" s="269">
        <v>0</v>
      </c>
      <c r="DP218" s="269">
        <v>0</v>
      </c>
      <c r="DQ218" s="269">
        <v>0</v>
      </c>
      <c r="DR218" s="269">
        <v>0</v>
      </c>
      <c r="DS218" s="269">
        <v>0</v>
      </c>
      <c r="DT218" s="269">
        <v>0</v>
      </c>
      <c r="DU218" s="269">
        <v>0</v>
      </c>
      <c r="DV218" s="269">
        <v>0</v>
      </c>
      <c r="DW218" s="269">
        <v>11060.677898576221</v>
      </c>
    </row>
    <row r="219" spans="3:130" x14ac:dyDescent="0.35">
      <c r="C219" s="101">
        <v>70</v>
      </c>
      <c r="E219" s="118" t="str">
        <f>IF(Calculations!C75=0, "Z_empty_row_"&amp;C219,Calculations!C75)</f>
        <v>Z_empty_row_70</v>
      </c>
      <c r="F219" s="117">
        <f>F$148*(Calculations!$M75/Calculations!$M$5)</f>
        <v>0</v>
      </c>
      <c r="G219" s="117">
        <f>G$148*(Calculations!$M75/Calculations!$M$5)</f>
        <v>0</v>
      </c>
      <c r="H219" s="117">
        <f>H$148*(Calculations!$M75/Calculations!$M$5)</f>
        <v>0</v>
      </c>
      <c r="I219" s="117">
        <f>I$148*(Calculations!$M75/Calculations!$M$5)</f>
        <v>0</v>
      </c>
      <c r="J219" s="117">
        <f>J$148*(Calculations!$M75/Calculations!$M$5)</f>
        <v>0</v>
      </c>
      <c r="K219" s="117">
        <f>K$148*(Calculations!$M75/Calculations!$M$5)</f>
        <v>0</v>
      </c>
      <c r="L219" s="117">
        <f>L$148*(Calculations!$M75/Calculations!$M$5)</f>
        <v>0</v>
      </c>
      <c r="M219" s="117">
        <f>M$148*(Calculations!$M75/Calculations!$M$5)</f>
        <v>0</v>
      </c>
      <c r="N219" s="117">
        <f>N$148*(Calculations!$M75/Calculations!$M$5)</f>
        <v>0</v>
      </c>
      <c r="O219" s="117">
        <f>O$148*(Calculations!$M75/Calculations!$M$5)</f>
        <v>0</v>
      </c>
      <c r="P219" s="117">
        <f>P$148*(Calculations!$M75/Calculations!$M$5)</f>
        <v>0</v>
      </c>
      <c r="Q219" s="117">
        <f>Q$148*(Calculations!$M75/Calculations!$M$5)</f>
        <v>0</v>
      </c>
      <c r="T219" s="2"/>
      <c r="U219" s="14" t="s">
        <v>52</v>
      </c>
      <c r="V219" s="25">
        <f t="shared" si="19"/>
        <v>33835.486511214767</v>
      </c>
      <c r="W219" s="25">
        <f>V219*Burden!$F$22</f>
        <v>25376.614883411075</v>
      </c>
      <c r="X219" s="87">
        <f t="shared" si="20"/>
        <v>12091.401872985938</v>
      </c>
      <c r="Y219" s="25">
        <f>X219*Burden!$F$22</f>
        <v>9068.5514047394536</v>
      </c>
      <c r="AA219" s="1" t="s">
        <v>467</v>
      </c>
      <c r="AB219" s="269">
        <v>437.94598239631267</v>
      </c>
      <c r="AC219" s="269">
        <v>251.58548194988231</v>
      </c>
      <c r="AD219" s="269">
        <v>397.13647315263859</v>
      </c>
      <c r="AE219" s="269">
        <v>295.02648963686022</v>
      </c>
      <c r="AF219" s="269">
        <v>96.754478289078918</v>
      </c>
      <c r="AG219" s="269">
        <v>90.133307914391594</v>
      </c>
      <c r="AH219" s="269">
        <v>124.85195338919756</v>
      </c>
      <c r="AI219" s="269">
        <v>243.39441625598815</v>
      </c>
      <c r="AJ219" s="269">
        <v>1441.6855834880546</v>
      </c>
      <c r="AK219" s="269">
        <v>919.06737395454957</v>
      </c>
      <c r="AL219" s="269">
        <v>469.1729797437676</v>
      </c>
      <c r="AM219" s="269">
        <v>1082.502379798025</v>
      </c>
      <c r="AN219" s="269">
        <v>176.19549914771898</v>
      </c>
      <c r="AO219" s="269">
        <v>1415.8594165615082</v>
      </c>
      <c r="AP219" s="269">
        <v>1211.1955256121296</v>
      </c>
      <c r="AQ219" s="269">
        <v>152.80226586910908</v>
      </c>
      <c r="AR219" s="269">
        <v>291.4501430424894</v>
      </c>
      <c r="AS219" s="269">
        <v>292.89925391186284</v>
      </c>
      <c r="AT219" s="269">
        <v>436.83881182577147</v>
      </c>
      <c r="AU219" s="269">
        <v>402.5723556566017</v>
      </c>
      <c r="AV219" s="269">
        <v>76.532979654367608</v>
      </c>
      <c r="AW219" s="269">
        <v>240.99058375675696</v>
      </c>
      <c r="AX219" s="269">
        <v>97.6985731293762</v>
      </c>
      <c r="AY219" s="269">
        <v>204.02659259407832</v>
      </c>
      <c r="AZ219" s="269">
        <v>227.38766946750539</v>
      </c>
      <c r="BA219" s="269">
        <v>210.02673493401318</v>
      </c>
      <c r="BB219" s="269">
        <v>133.79372603381552</v>
      </c>
      <c r="BC219" s="269">
        <v>248.36436275983959</v>
      </c>
      <c r="BD219" s="269">
        <v>267.6533690282655</v>
      </c>
      <c r="BE219" s="269">
        <v>155.85711003198205</v>
      </c>
      <c r="BF219" s="269">
        <v>0</v>
      </c>
      <c r="BG219" s="269">
        <v>0</v>
      </c>
      <c r="BH219" s="269">
        <v>0</v>
      </c>
      <c r="BI219" s="269">
        <v>0</v>
      </c>
      <c r="BJ219" s="269">
        <v>0</v>
      </c>
      <c r="BK219" s="269">
        <v>0</v>
      </c>
      <c r="BL219" s="269">
        <v>0</v>
      </c>
      <c r="BM219" s="269">
        <v>0</v>
      </c>
      <c r="BN219" s="269">
        <v>0</v>
      </c>
      <c r="BO219" s="269">
        <v>0</v>
      </c>
      <c r="BP219" s="269">
        <v>0</v>
      </c>
      <c r="BQ219" s="269">
        <v>0</v>
      </c>
      <c r="BR219" s="269">
        <v>0</v>
      </c>
      <c r="BS219" s="269">
        <v>0</v>
      </c>
      <c r="BT219" s="269">
        <v>0</v>
      </c>
      <c r="BU219" s="269">
        <v>0</v>
      </c>
      <c r="BV219" s="269">
        <v>0</v>
      </c>
      <c r="BW219" s="269">
        <v>0</v>
      </c>
      <c r="BX219" s="269">
        <v>0</v>
      </c>
      <c r="BY219" s="269">
        <v>0</v>
      </c>
      <c r="BZ219" s="269">
        <v>0</v>
      </c>
      <c r="CA219" s="269">
        <v>0</v>
      </c>
      <c r="CB219" s="269">
        <v>0</v>
      </c>
      <c r="CC219" s="269">
        <v>0</v>
      </c>
      <c r="CD219" s="269">
        <v>0</v>
      </c>
      <c r="CE219" s="269">
        <v>0</v>
      </c>
      <c r="CF219" s="269">
        <v>0</v>
      </c>
      <c r="CG219" s="269">
        <v>0</v>
      </c>
      <c r="CH219" s="269">
        <v>0</v>
      </c>
      <c r="CI219" s="269">
        <v>0</v>
      </c>
      <c r="CJ219" s="269">
        <v>0</v>
      </c>
      <c r="CK219" s="269">
        <v>0</v>
      </c>
      <c r="CL219" s="269">
        <v>0</v>
      </c>
      <c r="CM219" s="269">
        <v>0</v>
      </c>
      <c r="CN219" s="269">
        <v>0</v>
      </c>
      <c r="CO219" s="269">
        <v>0</v>
      </c>
      <c r="CP219" s="269">
        <v>0</v>
      </c>
      <c r="CQ219" s="269">
        <v>0</v>
      </c>
      <c r="CR219" s="269">
        <v>0</v>
      </c>
      <c r="CS219" s="269">
        <v>0</v>
      </c>
      <c r="CT219" s="269">
        <v>0</v>
      </c>
      <c r="CU219" s="269">
        <v>0</v>
      </c>
      <c r="CV219" s="269">
        <v>0</v>
      </c>
      <c r="CW219" s="269">
        <v>0</v>
      </c>
      <c r="CX219" s="269">
        <v>0</v>
      </c>
      <c r="CY219" s="269">
        <v>0</v>
      </c>
      <c r="CZ219" s="269">
        <v>0</v>
      </c>
      <c r="DA219" s="269">
        <v>0</v>
      </c>
      <c r="DB219" s="269">
        <v>0</v>
      </c>
      <c r="DC219" s="269">
        <v>0</v>
      </c>
      <c r="DD219" s="269">
        <v>0</v>
      </c>
      <c r="DE219" s="269">
        <v>0</v>
      </c>
      <c r="DF219" s="269">
        <v>0</v>
      </c>
      <c r="DG219" s="269">
        <v>0</v>
      </c>
      <c r="DH219" s="269">
        <v>0</v>
      </c>
      <c r="DI219" s="269">
        <v>0</v>
      </c>
      <c r="DJ219" s="269">
        <v>0</v>
      </c>
      <c r="DK219" s="269">
        <v>0</v>
      </c>
      <c r="DL219" s="269">
        <v>0</v>
      </c>
      <c r="DM219" s="269">
        <v>0</v>
      </c>
      <c r="DN219" s="269">
        <v>0</v>
      </c>
      <c r="DO219" s="269">
        <v>0</v>
      </c>
      <c r="DP219" s="269">
        <v>0</v>
      </c>
      <c r="DQ219" s="269">
        <v>0</v>
      </c>
      <c r="DR219" s="269">
        <v>0</v>
      </c>
      <c r="DS219" s="269">
        <v>0</v>
      </c>
      <c r="DT219" s="269">
        <v>0</v>
      </c>
      <c r="DU219" s="269">
        <v>0</v>
      </c>
      <c r="DV219" s="269">
        <v>0</v>
      </c>
      <c r="DW219" s="269">
        <v>12091.401872985938</v>
      </c>
      <c r="DX219" s="153"/>
      <c r="DY219" s="137"/>
      <c r="DZ219" s="137"/>
    </row>
    <row r="220" spans="3:130" x14ac:dyDescent="0.35">
      <c r="C220" s="101">
        <v>71</v>
      </c>
      <c r="E220" s="118" t="str">
        <f>IF(Calculations!C76=0, "Z_empty_row_"&amp;C220,Calculations!C76)</f>
        <v>Z_empty_row_71</v>
      </c>
      <c r="F220" s="116">
        <f>F$148*(Calculations!$M76/Calculations!$M$5)</f>
        <v>0</v>
      </c>
      <c r="G220" s="116">
        <f>G$148*(Calculations!$M76/Calculations!$M$5)</f>
        <v>0</v>
      </c>
      <c r="H220" s="116">
        <f>H$148*(Calculations!$M76/Calculations!$M$5)</f>
        <v>0</v>
      </c>
      <c r="I220" s="116">
        <f>I$148*(Calculations!$M76/Calculations!$M$5)</f>
        <v>0</v>
      </c>
      <c r="J220" s="116">
        <f>J$148*(Calculations!$M76/Calculations!$M$5)</f>
        <v>0</v>
      </c>
      <c r="K220" s="116">
        <f>K$148*(Calculations!$M76/Calculations!$M$5)</f>
        <v>0</v>
      </c>
      <c r="L220" s="116">
        <f>L$148*(Calculations!$M76/Calculations!$M$5)</f>
        <v>0</v>
      </c>
      <c r="M220" s="116">
        <f>M$148*(Calculations!$M76/Calculations!$M$5)</f>
        <v>0</v>
      </c>
      <c r="N220" s="116">
        <f>N$148*(Calculations!$M76/Calculations!$M$5)</f>
        <v>0</v>
      </c>
      <c r="O220" s="116">
        <f>O$148*(Calculations!$M76/Calculations!$M$5)</f>
        <v>0</v>
      </c>
      <c r="P220" s="116">
        <f>P$148*(Calculations!$M76/Calculations!$M$5)</f>
        <v>0</v>
      </c>
      <c r="Q220" s="116">
        <f>Q$148*(Calculations!$M76/Calculations!$M$5)</f>
        <v>0</v>
      </c>
      <c r="T220" s="2"/>
      <c r="U220" s="14" t="s">
        <v>53</v>
      </c>
      <c r="V220" s="25">
        <f t="shared" si="19"/>
        <v>47334.883517534035</v>
      </c>
      <c r="W220" s="25">
        <f>V220*Burden!$F$22</f>
        <v>35501.162638150527</v>
      </c>
      <c r="X220" s="87">
        <f t="shared" si="20"/>
        <v>13499.39700631927</v>
      </c>
      <c r="Y220" s="25">
        <f>X220*Burden!$F$22</f>
        <v>10124.547754739453</v>
      </c>
      <c r="AA220" s="1" t="s">
        <v>468</v>
      </c>
      <c r="AB220" s="269">
        <v>488.94303123764939</v>
      </c>
      <c r="AC220" s="269">
        <v>280.8815997965782</v>
      </c>
      <c r="AD220" s="269">
        <v>443.38141872155092</v>
      </c>
      <c r="AE220" s="269">
        <v>329.38113816948197</v>
      </c>
      <c r="AF220" s="269">
        <v>108.02114827410252</v>
      </c>
      <c r="AG220" s="269">
        <v>100.62896923040728</v>
      </c>
      <c r="AH220" s="269">
        <v>139.39046138072288</v>
      </c>
      <c r="AI220" s="269">
        <v>271.73671743568673</v>
      </c>
      <c r="AJ220" s="269">
        <v>1609.5640732339862</v>
      </c>
      <c r="AK220" s="269">
        <v>1026.0890744427736</v>
      </c>
      <c r="AL220" s="269">
        <v>523.80628687472904</v>
      </c>
      <c r="AM220" s="269">
        <v>1208.5554296087814</v>
      </c>
      <c r="AN220" s="269">
        <v>196.71275661060096</v>
      </c>
      <c r="AO220" s="269">
        <v>1580.7305530057129</v>
      </c>
      <c r="AP220" s="269">
        <v>1352.2343748283663</v>
      </c>
      <c r="AQ220" s="269">
        <v>170.5954753716961</v>
      </c>
      <c r="AR220" s="269">
        <v>325.38834039328106</v>
      </c>
      <c r="AS220" s="269">
        <v>327.00619439708765</v>
      </c>
      <c r="AT220" s="269">
        <v>487.70693510566645</v>
      </c>
      <c r="AU220" s="269">
        <v>449.45028788755286</v>
      </c>
      <c r="AV220" s="269">
        <v>85.444937426079491</v>
      </c>
      <c r="AW220" s="269">
        <v>269.052968306786</v>
      </c>
      <c r="AX220" s="269">
        <v>109.07517916271803</v>
      </c>
      <c r="AY220" s="269">
        <v>227.7846689908977</v>
      </c>
      <c r="AZ220" s="269">
        <v>253.86604934052448</v>
      </c>
      <c r="BA220" s="269">
        <v>234.48350378210327</v>
      </c>
      <c r="BB220" s="269">
        <v>149.37346749845227</v>
      </c>
      <c r="BC220" s="269">
        <v>277.28539422770962</v>
      </c>
      <c r="BD220" s="269">
        <v>298.82052772257867</v>
      </c>
      <c r="BE220" s="269">
        <v>174.00604385500756</v>
      </c>
      <c r="BF220" s="269">
        <v>0</v>
      </c>
      <c r="BG220" s="269">
        <v>0</v>
      </c>
      <c r="BH220" s="269">
        <v>0</v>
      </c>
      <c r="BI220" s="269">
        <v>0</v>
      </c>
      <c r="BJ220" s="269">
        <v>0</v>
      </c>
      <c r="BK220" s="269">
        <v>0</v>
      </c>
      <c r="BL220" s="269">
        <v>0</v>
      </c>
      <c r="BM220" s="269">
        <v>0</v>
      </c>
      <c r="BN220" s="269">
        <v>0</v>
      </c>
      <c r="BO220" s="269">
        <v>0</v>
      </c>
      <c r="BP220" s="269">
        <v>0</v>
      </c>
      <c r="BQ220" s="269">
        <v>0</v>
      </c>
      <c r="BR220" s="269">
        <v>0</v>
      </c>
      <c r="BS220" s="269">
        <v>0</v>
      </c>
      <c r="BT220" s="269">
        <v>0</v>
      </c>
      <c r="BU220" s="269">
        <v>0</v>
      </c>
      <c r="BV220" s="269">
        <v>0</v>
      </c>
      <c r="BW220" s="269">
        <v>0</v>
      </c>
      <c r="BX220" s="269">
        <v>0</v>
      </c>
      <c r="BY220" s="269">
        <v>0</v>
      </c>
      <c r="BZ220" s="269">
        <v>0</v>
      </c>
      <c r="CA220" s="269">
        <v>0</v>
      </c>
      <c r="CB220" s="269">
        <v>0</v>
      </c>
      <c r="CC220" s="269">
        <v>0</v>
      </c>
      <c r="CD220" s="269">
        <v>0</v>
      </c>
      <c r="CE220" s="269">
        <v>0</v>
      </c>
      <c r="CF220" s="269">
        <v>0</v>
      </c>
      <c r="CG220" s="269">
        <v>0</v>
      </c>
      <c r="CH220" s="269">
        <v>0</v>
      </c>
      <c r="CI220" s="269">
        <v>0</v>
      </c>
      <c r="CJ220" s="269">
        <v>0</v>
      </c>
      <c r="CK220" s="269">
        <v>0</v>
      </c>
      <c r="CL220" s="269">
        <v>0</v>
      </c>
      <c r="CM220" s="269">
        <v>0</v>
      </c>
      <c r="CN220" s="269">
        <v>0</v>
      </c>
      <c r="CO220" s="269">
        <v>0</v>
      </c>
      <c r="CP220" s="269">
        <v>0</v>
      </c>
      <c r="CQ220" s="269">
        <v>0</v>
      </c>
      <c r="CR220" s="269">
        <v>0</v>
      </c>
      <c r="CS220" s="269">
        <v>0</v>
      </c>
      <c r="CT220" s="269">
        <v>0</v>
      </c>
      <c r="CU220" s="269">
        <v>0</v>
      </c>
      <c r="CV220" s="269">
        <v>0</v>
      </c>
      <c r="CW220" s="269">
        <v>0</v>
      </c>
      <c r="CX220" s="269">
        <v>0</v>
      </c>
      <c r="CY220" s="269">
        <v>0</v>
      </c>
      <c r="CZ220" s="269">
        <v>0</v>
      </c>
      <c r="DA220" s="269">
        <v>0</v>
      </c>
      <c r="DB220" s="269">
        <v>0</v>
      </c>
      <c r="DC220" s="269">
        <v>0</v>
      </c>
      <c r="DD220" s="269">
        <v>0</v>
      </c>
      <c r="DE220" s="269">
        <v>0</v>
      </c>
      <c r="DF220" s="269">
        <v>0</v>
      </c>
      <c r="DG220" s="269">
        <v>0</v>
      </c>
      <c r="DH220" s="269">
        <v>0</v>
      </c>
      <c r="DI220" s="269">
        <v>0</v>
      </c>
      <c r="DJ220" s="269">
        <v>0</v>
      </c>
      <c r="DK220" s="269">
        <v>0</v>
      </c>
      <c r="DL220" s="269">
        <v>0</v>
      </c>
      <c r="DM220" s="269">
        <v>0</v>
      </c>
      <c r="DN220" s="269">
        <v>0</v>
      </c>
      <c r="DO220" s="269">
        <v>0</v>
      </c>
      <c r="DP220" s="269">
        <v>0</v>
      </c>
      <c r="DQ220" s="269">
        <v>0</v>
      </c>
      <c r="DR220" s="269">
        <v>0</v>
      </c>
      <c r="DS220" s="269">
        <v>0</v>
      </c>
      <c r="DT220" s="269">
        <v>0</v>
      </c>
      <c r="DU220" s="269">
        <v>0</v>
      </c>
      <c r="DV220" s="269">
        <v>0</v>
      </c>
      <c r="DW220" s="269">
        <v>13499.39700631927</v>
      </c>
      <c r="DX220" s="153"/>
      <c r="DY220" s="137"/>
      <c r="DZ220" s="137"/>
    </row>
    <row r="221" spans="3:130" x14ac:dyDescent="0.35">
      <c r="C221" s="101">
        <v>72</v>
      </c>
      <c r="E221" s="118" t="str">
        <f>IF(Calculations!C77=0, "Z_empty_row_"&amp;C221,Calculations!C77)</f>
        <v>Z_empty_row_72</v>
      </c>
      <c r="F221" s="117">
        <f>F$148*(Calculations!$M77/Calculations!$M$5)</f>
        <v>0</v>
      </c>
      <c r="G221" s="117">
        <f>G$148*(Calculations!$M77/Calculations!$M$5)</f>
        <v>0</v>
      </c>
      <c r="H221" s="117">
        <f>H$148*(Calculations!$M77/Calculations!$M$5)</f>
        <v>0</v>
      </c>
      <c r="I221" s="117">
        <f>I$148*(Calculations!$M77/Calculations!$M$5)</f>
        <v>0</v>
      </c>
      <c r="J221" s="117">
        <f>J$148*(Calculations!$M77/Calculations!$M$5)</f>
        <v>0</v>
      </c>
      <c r="K221" s="117">
        <f>K$148*(Calculations!$M77/Calculations!$M$5)</f>
        <v>0</v>
      </c>
      <c r="L221" s="117">
        <f>L$148*(Calculations!$M77/Calculations!$M$5)</f>
        <v>0</v>
      </c>
      <c r="M221" s="117">
        <f>M$148*(Calculations!$M77/Calculations!$M$5)</f>
        <v>0</v>
      </c>
      <c r="N221" s="117">
        <f>N$148*(Calculations!$M77/Calculations!$M$5)</f>
        <v>0</v>
      </c>
      <c r="O221" s="117">
        <f>O$148*(Calculations!$M77/Calculations!$M$5)</f>
        <v>0</v>
      </c>
      <c r="P221" s="117">
        <f>P$148*(Calculations!$M77/Calculations!$M$5)</f>
        <v>0</v>
      </c>
      <c r="Q221" s="117">
        <f>Q$148*(Calculations!$M77/Calculations!$M$5)</f>
        <v>0</v>
      </c>
      <c r="T221" s="2"/>
      <c r="U221" s="14" t="s">
        <v>54</v>
      </c>
      <c r="V221" s="25">
        <f t="shared" si="19"/>
        <v>62242.275657186634</v>
      </c>
      <c r="W221" s="25">
        <f>V221*Burden!$F$22</f>
        <v>46681.706742889975</v>
      </c>
      <c r="X221" s="87">
        <f t="shared" si="20"/>
        <v>14907.392139652602</v>
      </c>
      <c r="Y221" s="25">
        <f>X221*Burden!$F$22</f>
        <v>11180.544104739452</v>
      </c>
      <c r="AA221" s="1" t="s">
        <v>469</v>
      </c>
      <c r="AB221" s="269">
        <v>539.94008007898606</v>
      </c>
      <c r="AC221" s="269">
        <v>310.17771764327409</v>
      </c>
      <c r="AD221" s="269">
        <v>489.62636429046324</v>
      </c>
      <c r="AE221" s="269">
        <v>363.73578670210372</v>
      </c>
      <c r="AF221" s="269">
        <v>119.28781825912611</v>
      </c>
      <c r="AG221" s="269">
        <v>111.12463054642296</v>
      </c>
      <c r="AH221" s="269">
        <v>153.92896937224822</v>
      </c>
      <c r="AI221" s="269">
        <v>300.07901861538528</v>
      </c>
      <c r="AJ221" s="269">
        <v>1777.4425629799177</v>
      </c>
      <c r="AK221" s="269">
        <v>1133.1107749309976</v>
      </c>
      <c r="AL221" s="269">
        <v>578.43959400569054</v>
      </c>
      <c r="AM221" s="269">
        <v>1334.6084794195378</v>
      </c>
      <c r="AN221" s="269">
        <v>217.23001407348295</v>
      </c>
      <c r="AO221" s="269">
        <v>1745.6016894499176</v>
      </c>
      <c r="AP221" s="269">
        <v>1493.273224044603</v>
      </c>
      <c r="AQ221" s="269">
        <v>188.38868487428311</v>
      </c>
      <c r="AR221" s="269">
        <v>359.32653774407271</v>
      </c>
      <c r="AS221" s="269">
        <v>361.11313488231247</v>
      </c>
      <c r="AT221" s="269">
        <v>538.57505838556142</v>
      </c>
      <c r="AU221" s="269">
        <v>496.32822011850402</v>
      </c>
      <c r="AV221" s="269">
        <v>94.356895197791374</v>
      </c>
      <c r="AW221" s="269">
        <v>297.11535285681504</v>
      </c>
      <c r="AX221" s="269">
        <v>120.45178519605986</v>
      </c>
      <c r="AY221" s="269">
        <v>251.54274538771708</v>
      </c>
      <c r="AZ221" s="269">
        <v>280.34442921354355</v>
      </c>
      <c r="BA221" s="269">
        <v>258.94027263019336</v>
      </c>
      <c r="BB221" s="269">
        <v>164.95320896308903</v>
      </c>
      <c r="BC221" s="269">
        <v>306.20642569557964</v>
      </c>
      <c r="BD221" s="269">
        <v>329.98768641689185</v>
      </c>
      <c r="BE221" s="269">
        <v>192.15497767803308</v>
      </c>
      <c r="BF221" s="269">
        <v>0</v>
      </c>
      <c r="BG221" s="269">
        <v>0</v>
      </c>
      <c r="BH221" s="269">
        <v>0</v>
      </c>
      <c r="BI221" s="269">
        <v>0</v>
      </c>
      <c r="BJ221" s="269">
        <v>0</v>
      </c>
      <c r="BK221" s="269">
        <v>0</v>
      </c>
      <c r="BL221" s="269">
        <v>0</v>
      </c>
      <c r="BM221" s="269">
        <v>0</v>
      </c>
      <c r="BN221" s="269">
        <v>0</v>
      </c>
      <c r="BO221" s="269">
        <v>0</v>
      </c>
      <c r="BP221" s="269">
        <v>0</v>
      </c>
      <c r="BQ221" s="269">
        <v>0</v>
      </c>
      <c r="BR221" s="269">
        <v>0</v>
      </c>
      <c r="BS221" s="269">
        <v>0</v>
      </c>
      <c r="BT221" s="269">
        <v>0</v>
      </c>
      <c r="BU221" s="269">
        <v>0</v>
      </c>
      <c r="BV221" s="269">
        <v>0</v>
      </c>
      <c r="BW221" s="269">
        <v>0</v>
      </c>
      <c r="BX221" s="269">
        <v>0</v>
      </c>
      <c r="BY221" s="269">
        <v>0</v>
      </c>
      <c r="BZ221" s="269">
        <v>0</v>
      </c>
      <c r="CA221" s="269">
        <v>0</v>
      </c>
      <c r="CB221" s="269">
        <v>0</v>
      </c>
      <c r="CC221" s="269">
        <v>0</v>
      </c>
      <c r="CD221" s="269">
        <v>0</v>
      </c>
      <c r="CE221" s="269">
        <v>0</v>
      </c>
      <c r="CF221" s="269">
        <v>0</v>
      </c>
      <c r="CG221" s="269">
        <v>0</v>
      </c>
      <c r="CH221" s="269">
        <v>0</v>
      </c>
      <c r="CI221" s="269">
        <v>0</v>
      </c>
      <c r="CJ221" s="269">
        <v>0</v>
      </c>
      <c r="CK221" s="269">
        <v>0</v>
      </c>
      <c r="CL221" s="269">
        <v>0</v>
      </c>
      <c r="CM221" s="269">
        <v>0</v>
      </c>
      <c r="CN221" s="269">
        <v>0</v>
      </c>
      <c r="CO221" s="269">
        <v>0</v>
      </c>
      <c r="CP221" s="269">
        <v>0</v>
      </c>
      <c r="CQ221" s="269">
        <v>0</v>
      </c>
      <c r="CR221" s="269">
        <v>0</v>
      </c>
      <c r="CS221" s="269">
        <v>0</v>
      </c>
      <c r="CT221" s="269">
        <v>0</v>
      </c>
      <c r="CU221" s="269">
        <v>0</v>
      </c>
      <c r="CV221" s="269">
        <v>0</v>
      </c>
      <c r="CW221" s="269">
        <v>0</v>
      </c>
      <c r="CX221" s="269">
        <v>0</v>
      </c>
      <c r="CY221" s="269">
        <v>0</v>
      </c>
      <c r="CZ221" s="269">
        <v>0</v>
      </c>
      <c r="DA221" s="269">
        <v>0</v>
      </c>
      <c r="DB221" s="269">
        <v>0</v>
      </c>
      <c r="DC221" s="269">
        <v>0</v>
      </c>
      <c r="DD221" s="269">
        <v>0</v>
      </c>
      <c r="DE221" s="269">
        <v>0</v>
      </c>
      <c r="DF221" s="269">
        <v>0</v>
      </c>
      <c r="DG221" s="269">
        <v>0</v>
      </c>
      <c r="DH221" s="269">
        <v>0</v>
      </c>
      <c r="DI221" s="269">
        <v>0</v>
      </c>
      <c r="DJ221" s="269">
        <v>0</v>
      </c>
      <c r="DK221" s="269">
        <v>0</v>
      </c>
      <c r="DL221" s="269">
        <v>0</v>
      </c>
      <c r="DM221" s="269">
        <v>0</v>
      </c>
      <c r="DN221" s="269">
        <v>0</v>
      </c>
      <c r="DO221" s="269">
        <v>0</v>
      </c>
      <c r="DP221" s="269">
        <v>0</v>
      </c>
      <c r="DQ221" s="269">
        <v>0</v>
      </c>
      <c r="DR221" s="269">
        <v>0</v>
      </c>
      <c r="DS221" s="269">
        <v>0</v>
      </c>
      <c r="DT221" s="269">
        <v>0</v>
      </c>
      <c r="DU221" s="269">
        <v>0</v>
      </c>
      <c r="DV221" s="269">
        <v>0</v>
      </c>
      <c r="DW221" s="269">
        <v>14907.392139652602</v>
      </c>
      <c r="DX221" s="153"/>
      <c r="DY221" s="137"/>
      <c r="DZ221" s="137"/>
    </row>
    <row r="222" spans="3:130" x14ac:dyDescent="0.35">
      <c r="C222" s="101">
        <v>73</v>
      </c>
      <c r="E222" s="118" t="str">
        <f>IF(Calculations!C78=0, "Z_empty_row_"&amp;C222,Calculations!C78)</f>
        <v>Z_empty_row_73</v>
      </c>
      <c r="F222" s="116">
        <f>F$148*(Calculations!$M78/Calculations!$M$5)</f>
        <v>0</v>
      </c>
      <c r="G222" s="116">
        <f>G$148*(Calculations!$M78/Calculations!$M$5)</f>
        <v>0</v>
      </c>
      <c r="H222" s="116">
        <f>H$148*(Calculations!$M78/Calculations!$M$5)</f>
        <v>0</v>
      </c>
      <c r="I222" s="116">
        <f>I$148*(Calculations!$M78/Calculations!$M$5)</f>
        <v>0</v>
      </c>
      <c r="J222" s="116">
        <f>J$148*(Calculations!$M78/Calculations!$M$5)</f>
        <v>0</v>
      </c>
      <c r="K222" s="116">
        <f>K$148*(Calculations!$M78/Calculations!$M$5)</f>
        <v>0</v>
      </c>
      <c r="L222" s="116">
        <f>L$148*(Calculations!$M78/Calculations!$M$5)</f>
        <v>0</v>
      </c>
      <c r="M222" s="116">
        <f>M$148*(Calculations!$M78/Calculations!$M$5)</f>
        <v>0</v>
      </c>
      <c r="N222" s="116">
        <f>N$148*(Calculations!$M78/Calculations!$M$5)</f>
        <v>0</v>
      </c>
      <c r="O222" s="116">
        <f>O$148*(Calculations!$M78/Calculations!$M$5)</f>
        <v>0</v>
      </c>
      <c r="P222" s="116">
        <f>P$148*(Calculations!$M78/Calculations!$M$5)</f>
        <v>0</v>
      </c>
      <c r="Q222" s="116">
        <f>Q$148*(Calculations!$M78/Calculations!$M$5)</f>
        <v>0</v>
      </c>
      <c r="T222" s="2"/>
      <c r="U222" s="14" t="s">
        <v>55</v>
      </c>
      <c r="V222" s="25">
        <f t="shared" si="19"/>
        <v>78180.391771248949</v>
      </c>
      <c r="W222" s="25">
        <f>V222*Burden!$F$22</f>
        <v>58635.293828436712</v>
      </c>
      <c r="X222" s="87">
        <f t="shared" si="20"/>
        <v>15938.116114062317</v>
      </c>
      <c r="Y222" s="25">
        <f>X222*Burden!$F$22</f>
        <v>11953.587085546738</v>
      </c>
      <c r="AA222" s="1" t="s">
        <v>470</v>
      </c>
      <c r="AB222" s="269">
        <v>577.27251086691604</v>
      </c>
      <c r="AC222" s="269">
        <v>331.62396437158083</v>
      </c>
      <c r="AD222" s="269">
        <v>523.48001404016429</v>
      </c>
      <c r="AE222" s="269">
        <v>388.88513490415443</v>
      </c>
      <c r="AF222" s="269">
        <v>127.53559312027467</v>
      </c>
      <c r="AG222" s="269">
        <v>118.80798788878168</v>
      </c>
      <c r="AH222" s="269">
        <v>164.5718958882909</v>
      </c>
      <c r="AI222" s="269">
        <v>320.827023082344</v>
      </c>
      <c r="AJ222" s="269">
        <v>1900.3381469718704</v>
      </c>
      <c r="AK222" s="269">
        <v>1211.4560972007966</v>
      </c>
      <c r="AL222" s="269">
        <v>618.43395061106935</v>
      </c>
      <c r="AM222" s="269">
        <v>1426.885716330022</v>
      </c>
      <c r="AN222" s="269">
        <v>232.24968896828426</v>
      </c>
      <c r="AO222" s="269">
        <v>1866.295738028696</v>
      </c>
      <c r="AP222" s="269">
        <v>1596.5208275119344</v>
      </c>
      <c r="AQ222" s="269">
        <v>201.41421825989414</v>
      </c>
      <c r="AR222" s="269">
        <v>384.1710225221517</v>
      </c>
      <c r="AS222" s="269">
        <v>386.08114820822493</v>
      </c>
      <c r="AT222" s="269">
        <v>575.81310911212177</v>
      </c>
      <c r="AU222" s="269">
        <v>530.64524826533091</v>
      </c>
      <c r="AV222" s="269">
        <v>100.88090108159278</v>
      </c>
      <c r="AW222" s="269">
        <v>317.65844412897218</v>
      </c>
      <c r="AX222" s="269">
        <v>128.78003883016069</v>
      </c>
      <c r="AY222" s="269">
        <v>268.93486440029181</v>
      </c>
      <c r="AZ222" s="269">
        <v>299.72794858270271</v>
      </c>
      <c r="BA222" s="269">
        <v>276.84387001596303</v>
      </c>
      <c r="BB222" s="269">
        <v>176.35837128399069</v>
      </c>
      <c r="BC222" s="269">
        <v>327.37809013735875</v>
      </c>
      <c r="BD222" s="269">
        <v>352.80363010869121</v>
      </c>
      <c r="BE222" s="269">
        <v>205.44091933969301</v>
      </c>
      <c r="BF222" s="269">
        <v>0</v>
      </c>
      <c r="BG222" s="269">
        <v>0</v>
      </c>
      <c r="BH222" s="269">
        <v>0</v>
      </c>
      <c r="BI222" s="269">
        <v>0</v>
      </c>
      <c r="BJ222" s="269">
        <v>0</v>
      </c>
      <c r="BK222" s="269">
        <v>0</v>
      </c>
      <c r="BL222" s="269">
        <v>0</v>
      </c>
      <c r="BM222" s="269">
        <v>0</v>
      </c>
      <c r="BN222" s="269">
        <v>0</v>
      </c>
      <c r="BO222" s="269">
        <v>0</v>
      </c>
      <c r="BP222" s="269">
        <v>0</v>
      </c>
      <c r="BQ222" s="269">
        <v>0</v>
      </c>
      <c r="BR222" s="269">
        <v>0</v>
      </c>
      <c r="BS222" s="269">
        <v>0</v>
      </c>
      <c r="BT222" s="269">
        <v>0</v>
      </c>
      <c r="BU222" s="269">
        <v>0</v>
      </c>
      <c r="BV222" s="269">
        <v>0</v>
      </c>
      <c r="BW222" s="269">
        <v>0</v>
      </c>
      <c r="BX222" s="269">
        <v>0</v>
      </c>
      <c r="BY222" s="269">
        <v>0</v>
      </c>
      <c r="BZ222" s="269">
        <v>0</v>
      </c>
      <c r="CA222" s="269">
        <v>0</v>
      </c>
      <c r="CB222" s="269">
        <v>0</v>
      </c>
      <c r="CC222" s="269">
        <v>0</v>
      </c>
      <c r="CD222" s="269">
        <v>0</v>
      </c>
      <c r="CE222" s="269">
        <v>0</v>
      </c>
      <c r="CF222" s="269">
        <v>0</v>
      </c>
      <c r="CG222" s="269">
        <v>0</v>
      </c>
      <c r="CH222" s="269">
        <v>0</v>
      </c>
      <c r="CI222" s="269">
        <v>0</v>
      </c>
      <c r="CJ222" s="269">
        <v>0</v>
      </c>
      <c r="CK222" s="269">
        <v>0</v>
      </c>
      <c r="CL222" s="269">
        <v>0</v>
      </c>
      <c r="CM222" s="269">
        <v>0</v>
      </c>
      <c r="CN222" s="269">
        <v>0</v>
      </c>
      <c r="CO222" s="269">
        <v>0</v>
      </c>
      <c r="CP222" s="269">
        <v>0</v>
      </c>
      <c r="CQ222" s="269">
        <v>0</v>
      </c>
      <c r="CR222" s="269">
        <v>0</v>
      </c>
      <c r="CS222" s="269">
        <v>0</v>
      </c>
      <c r="CT222" s="269">
        <v>0</v>
      </c>
      <c r="CU222" s="269">
        <v>0</v>
      </c>
      <c r="CV222" s="269">
        <v>0</v>
      </c>
      <c r="CW222" s="269">
        <v>0</v>
      </c>
      <c r="CX222" s="269">
        <v>0</v>
      </c>
      <c r="CY222" s="269">
        <v>0</v>
      </c>
      <c r="CZ222" s="269">
        <v>0</v>
      </c>
      <c r="DA222" s="269">
        <v>0</v>
      </c>
      <c r="DB222" s="269">
        <v>0</v>
      </c>
      <c r="DC222" s="269">
        <v>0</v>
      </c>
      <c r="DD222" s="269">
        <v>0</v>
      </c>
      <c r="DE222" s="269">
        <v>0</v>
      </c>
      <c r="DF222" s="269">
        <v>0</v>
      </c>
      <c r="DG222" s="269">
        <v>0</v>
      </c>
      <c r="DH222" s="269">
        <v>0</v>
      </c>
      <c r="DI222" s="269">
        <v>0</v>
      </c>
      <c r="DJ222" s="269">
        <v>0</v>
      </c>
      <c r="DK222" s="269">
        <v>0</v>
      </c>
      <c r="DL222" s="269">
        <v>0</v>
      </c>
      <c r="DM222" s="269">
        <v>0</v>
      </c>
      <c r="DN222" s="269">
        <v>0</v>
      </c>
      <c r="DO222" s="269">
        <v>0</v>
      </c>
      <c r="DP222" s="269">
        <v>0</v>
      </c>
      <c r="DQ222" s="269">
        <v>0</v>
      </c>
      <c r="DR222" s="269">
        <v>0</v>
      </c>
      <c r="DS222" s="269">
        <v>0</v>
      </c>
      <c r="DT222" s="269">
        <v>0</v>
      </c>
      <c r="DU222" s="269">
        <v>0</v>
      </c>
      <c r="DV222" s="269">
        <v>0</v>
      </c>
      <c r="DW222" s="269">
        <v>15938.116114062317</v>
      </c>
      <c r="DX222" s="153"/>
      <c r="DY222" s="137"/>
      <c r="DZ222" s="137"/>
    </row>
    <row r="223" spans="3:130" x14ac:dyDescent="0.35">
      <c r="C223" s="101">
        <v>74</v>
      </c>
      <c r="E223" s="118" t="str">
        <f>IF(Calculations!C79=0, "Z_empty_row_"&amp;C223,Calculations!C79)</f>
        <v>Z_empty_row_74</v>
      </c>
      <c r="F223" s="117">
        <f>F$148*(Calculations!$M79/Calculations!$M$5)</f>
        <v>0</v>
      </c>
      <c r="G223" s="117">
        <f>G$148*(Calculations!$M79/Calculations!$M$5)</f>
        <v>0</v>
      </c>
      <c r="H223" s="117">
        <f>H$148*(Calculations!$M79/Calculations!$M$5)</f>
        <v>0</v>
      </c>
      <c r="I223" s="117">
        <f>I$148*(Calculations!$M79/Calculations!$M$5)</f>
        <v>0</v>
      </c>
      <c r="J223" s="117">
        <f>J$148*(Calculations!$M79/Calculations!$M$5)</f>
        <v>0</v>
      </c>
      <c r="K223" s="117">
        <f>K$148*(Calculations!$M79/Calculations!$M$5)</f>
        <v>0</v>
      </c>
      <c r="L223" s="117">
        <f>L$148*(Calculations!$M79/Calculations!$M$5)</f>
        <v>0</v>
      </c>
      <c r="M223" s="117">
        <f>M$148*(Calculations!$M79/Calculations!$M$5)</f>
        <v>0</v>
      </c>
      <c r="N223" s="117">
        <f>N$148*(Calculations!$M79/Calculations!$M$5)</f>
        <v>0</v>
      </c>
      <c r="O223" s="117">
        <f>O$148*(Calculations!$M79/Calculations!$M$5)</f>
        <v>0</v>
      </c>
      <c r="P223" s="117">
        <f>P$148*(Calculations!$M79/Calculations!$M$5)</f>
        <v>0</v>
      </c>
      <c r="Q223" s="117">
        <f>Q$148*(Calculations!$M79/Calculations!$M$5)</f>
        <v>0</v>
      </c>
      <c r="T223" s="2"/>
      <c r="U223" s="14" t="s">
        <v>56</v>
      </c>
      <c r="V223" s="25">
        <f t="shared" si="19"/>
        <v>94495.779044234892</v>
      </c>
      <c r="W223" s="25">
        <f>V223*Burden!$F$22</f>
        <v>70871.834283176169</v>
      </c>
      <c r="X223" s="87">
        <f t="shared" si="20"/>
        <v>16315.387272985936</v>
      </c>
      <c r="Y223" s="25">
        <f>X223*Burden!$F$22</f>
        <v>12236.540454739452</v>
      </c>
      <c r="AA223" s="1" t="s">
        <v>471</v>
      </c>
      <c r="AB223" s="269">
        <v>590.93712892032283</v>
      </c>
      <c r="AC223" s="269">
        <v>339.47383548996999</v>
      </c>
      <c r="AD223" s="269">
        <v>535.87130985937551</v>
      </c>
      <c r="AE223" s="269">
        <v>398.09043523472548</v>
      </c>
      <c r="AF223" s="269">
        <v>130.55448824414972</v>
      </c>
      <c r="AG223" s="269">
        <v>121.62029186243866</v>
      </c>
      <c r="AH223" s="269">
        <v>168.46747736377353</v>
      </c>
      <c r="AI223" s="269">
        <v>328.42131979508389</v>
      </c>
      <c r="AJ223" s="269">
        <v>1945.3210527258493</v>
      </c>
      <c r="AK223" s="269">
        <v>1240.1324754192217</v>
      </c>
      <c r="AL223" s="269">
        <v>633.07290113665192</v>
      </c>
      <c r="AM223" s="269">
        <v>1460.6615292302945</v>
      </c>
      <c r="AN223" s="269">
        <v>237.74727153636491</v>
      </c>
      <c r="AO223" s="269">
        <v>1910.4728258941223</v>
      </c>
      <c r="AP223" s="269">
        <v>1634.31207326084</v>
      </c>
      <c r="AQ223" s="269">
        <v>206.1818943768701</v>
      </c>
      <c r="AR223" s="269">
        <v>393.26473509486442</v>
      </c>
      <c r="AS223" s="269">
        <v>395.22007536753728</v>
      </c>
      <c r="AT223" s="269">
        <v>589.44318166545645</v>
      </c>
      <c r="AU223" s="269">
        <v>543.20615234945524</v>
      </c>
      <c r="AV223" s="269">
        <v>103.26885296950326</v>
      </c>
      <c r="AW223" s="269">
        <v>325.17773740684407</v>
      </c>
      <c r="AX223" s="269">
        <v>131.82839122940169</v>
      </c>
      <c r="AY223" s="269">
        <v>275.30082178453648</v>
      </c>
      <c r="AZ223" s="269">
        <v>306.82280908656264</v>
      </c>
      <c r="BA223" s="269">
        <v>283.39704147828343</v>
      </c>
      <c r="BB223" s="269">
        <v>180.53295042772578</v>
      </c>
      <c r="BC223" s="269">
        <v>335.12745716344966</v>
      </c>
      <c r="BD223" s="269">
        <v>361.15484511120508</v>
      </c>
      <c r="BE223" s="269">
        <v>210.30391150105859</v>
      </c>
      <c r="BF223" s="269">
        <v>0</v>
      </c>
      <c r="BG223" s="269">
        <v>0</v>
      </c>
      <c r="BH223" s="269">
        <v>0</v>
      </c>
      <c r="BI223" s="269">
        <v>0</v>
      </c>
      <c r="BJ223" s="269">
        <v>0</v>
      </c>
      <c r="BK223" s="269">
        <v>0</v>
      </c>
      <c r="BL223" s="269">
        <v>0</v>
      </c>
      <c r="BM223" s="269">
        <v>0</v>
      </c>
      <c r="BN223" s="269">
        <v>0</v>
      </c>
      <c r="BO223" s="269">
        <v>0</v>
      </c>
      <c r="BP223" s="269">
        <v>0</v>
      </c>
      <c r="BQ223" s="269">
        <v>0</v>
      </c>
      <c r="BR223" s="269">
        <v>0</v>
      </c>
      <c r="BS223" s="269">
        <v>0</v>
      </c>
      <c r="BT223" s="269">
        <v>0</v>
      </c>
      <c r="BU223" s="269">
        <v>0</v>
      </c>
      <c r="BV223" s="269">
        <v>0</v>
      </c>
      <c r="BW223" s="269">
        <v>0</v>
      </c>
      <c r="BX223" s="269">
        <v>0</v>
      </c>
      <c r="BY223" s="269">
        <v>0</v>
      </c>
      <c r="BZ223" s="269">
        <v>0</v>
      </c>
      <c r="CA223" s="269">
        <v>0</v>
      </c>
      <c r="CB223" s="269">
        <v>0</v>
      </c>
      <c r="CC223" s="269">
        <v>0</v>
      </c>
      <c r="CD223" s="269">
        <v>0</v>
      </c>
      <c r="CE223" s="269">
        <v>0</v>
      </c>
      <c r="CF223" s="269">
        <v>0</v>
      </c>
      <c r="CG223" s="269">
        <v>0</v>
      </c>
      <c r="CH223" s="269">
        <v>0</v>
      </c>
      <c r="CI223" s="269">
        <v>0</v>
      </c>
      <c r="CJ223" s="269">
        <v>0</v>
      </c>
      <c r="CK223" s="269">
        <v>0</v>
      </c>
      <c r="CL223" s="269">
        <v>0</v>
      </c>
      <c r="CM223" s="269">
        <v>0</v>
      </c>
      <c r="CN223" s="269">
        <v>0</v>
      </c>
      <c r="CO223" s="269">
        <v>0</v>
      </c>
      <c r="CP223" s="269">
        <v>0</v>
      </c>
      <c r="CQ223" s="269">
        <v>0</v>
      </c>
      <c r="CR223" s="269">
        <v>0</v>
      </c>
      <c r="CS223" s="269">
        <v>0</v>
      </c>
      <c r="CT223" s="269">
        <v>0</v>
      </c>
      <c r="CU223" s="269">
        <v>0</v>
      </c>
      <c r="CV223" s="269">
        <v>0</v>
      </c>
      <c r="CW223" s="269">
        <v>0</v>
      </c>
      <c r="CX223" s="269">
        <v>0</v>
      </c>
      <c r="CY223" s="269">
        <v>0</v>
      </c>
      <c r="CZ223" s="269">
        <v>0</v>
      </c>
      <c r="DA223" s="269">
        <v>0</v>
      </c>
      <c r="DB223" s="269">
        <v>0</v>
      </c>
      <c r="DC223" s="269">
        <v>0</v>
      </c>
      <c r="DD223" s="269">
        <v>0</v>
      </c>
      <c r="DE223" s="269">
        <v>0</v>
      </c>
      <c r="DF223" s="269">
        <v>0</v>
      </c>
      <c r="DG223" s="269">
        <v>0</v>
      </c>
      <c r="DH223" s="269">
        <v>0</v>
      </c>
      <c r="DI223" s="269">
        <v>0</v>
      </c>
      <c r="DJ223" s="269">
        <v>0</v>
      </c>
      <c r="DK223" s="269">
        <v>0</v>
      </c>
      <c r="DL223" s="269">
        <v>0</v>
      </c>
      <c r="DM223" s="269">
        <v>0</v>
      </c>
      <c r="DN223" s="269">
        <v>0</v>
      </c>
      <c r="DO223" s="269">
        <v>0</v>
      </c>
      <c r="DP223" s="269">
        <v>0</v>
      </c>
      <c r="DQ223" s="269">
        <v>0</v>
      </c>
      <c r="DR223" s="269">
        <v>0</v>
      </c>
      <c r="DS223" s="269">
        <v>0</v>
      </c>
      <c r="DT223" s="269">
        <v>0</v>
      </c>
      <c r="DU223" s="269">
        <v>0</v>
      </c>
      <c r="DV223" s="269">
        <v>0</v>
      </c>
      <c r="DW223" s="269">
        <v>16315.387272985936</v>
      </c>
      <c r="DX223" s="153"/>
      <c r="DY223" s="137"/>
      <c r="DZ223" s="137"/>
    </row>
    <row r="224" spans="3:130" x14ac:dyDescent="0.35">
      <c r="C224" s="101">
        <v>75</v>
      </c>
      <c r="E224" s="118" t="str">
        <f>IF(Calculations!C80=0, "Z_empty_row_"&amp;C224,Calculations!C80)</f>
        <v>Z_empty_row_75</v>
      </c>
      <c r="F224" s="116">
        <f>F$148*(Calculations!$M80/Calculations!$M$5)</f>
        <v>0</v>
      </c>
      <c r="G224" s="116">
        <f>G$148*(Calculations!$M80/Calculations!$M$5)</f>
        <v>0</v>
      </c>
      <c r="H224" s="116">
        <f>H$148*(Calculations!$M80/Calculations!$M$5)</f>
        <v>0</v>
      </c>
      <c r="I224" s="116">
        <f>I$148*(Calculations!$M80/Calculations!$M$5)</f>
        <v>0</v>
      </c>
      <c r="J224" s="116">
        <f>J$148*(Calculations!$M80/Calculations!$M$5)</f>
        <v>0</v>
      </c>
      <c r="K224" s="116">
        <f>K$148*(Calculations!$M80/Calculations!$M$5)</f>
        <v>0</v>
      </c>
      <c r="L224" s="116">
        <f>L$148*(Calculations!$M80/Calculations!$M$5)</f>
        <v>0</v>
      </c>
      <c r="M224" s="116">
        <f>M$148*(Calculations!$M80/Calculations!$M$5)</f>
        <v>0</v>
      </c>
      <c r="N224" s="116">
        <f>N$148*(Calculations!$M80/Calculations!$M$5)</f>
        <v>0</v>
      </c>
      <c r="O224" s="116">
        <f>O$148*(Calculations!$M80/Calculations!$M$5)</f>
        <v>0</v>
      </c>
      <c r="P224" s="116">
        <f>P$148*(Calculations!$M80/Calculations!$M$5)</f>
        <v>0</v>
      </c>
      <c r="Q224" s="116">
        <f>Q$148*(Calculations!$M80/Calculations!$M$5)</f>
        <v>0</v>
      </c>
      <c r="T224" s="2"/>
      <c r="U224" s="14" t="s">
        <v>57</v>
      </c>
      <c r="V224" s="25">
        <f t="shared" si="19"/>
        <v>110433.89515829721</v>
      </c>
      <c r="W224" s="25">
        <f>V224*Burden!$F$22</f>
        <v>82825.421368722906</v>
      </c>
      <c r="X224" s="87">
        <f t="shared" si="20"/>
        <v>15938.116114062317</v>
      </c>
      <c r="Y224" s="25">
        <f>X224*Burden!$F$22</f>
        <v>11953.587085546738</v>
      </c>
      <c r="AA224" s="1" t="s">
        <v>472</v>
      </c>
      <c r="AB224" s="269">
        <v>577.27251086691604</v>
      </c>
      <c r="AC224" s="269">
        <v>331.62396437158083</v>
      </c>
      <c r="AD224" s="269">
        <v>523.48001404016429</v>
      </c>
      <c r="AE224" s="269">
        <v>388.88513490415443</v>
      </c>
      <c r="AF224" s="269">
        <v>127.53559312027467</v>
      </c>
      <c r="AG224" s="269">
        <v>118.80798788878168</v>
      </c>
      <c r="AH224" s="269">
        <v>164.5718958882909</v>
      </c>
      <c r="AI224" s="269">
        <v>320.827023082344</v>
      </c>
      <c r="AJ224" s="269">
        <v>1900.3381469718704</v>
      </c>
      <c r="AK224" s="269">
        <v>1211.4560972007966</v>
      </c>
      <c r="AL224" s="269">
        <v>618.43395061106935</v>
      </c>
      <c r="AM224" s="269">
        <v>1426.885716330022</v>
      </c>
      <c r="AN224" s="269">
        <v>232.24968896828426</v>
      </c>
      <c r="AO224" s="269">
        <v>1866.295738028696</v>
      </c>
      <c r="AP224" s="269">
        <v>1596.5208275119344</v>
      </c>
      <c r="AQ224" s="269">
        <v>201.41421825989414</v>
      </c>
      <c r="AR224" s="269">
        <v>384.1710225221517</v>
      </c>
      <c r="AS224" s="269">
        <v>386.08114820822493</v>
      </c>
      <c r="AT224" s="269">
        <v>575.81310911212177</v>
      </c>
      <c r="AU224" s="269">
        <v>530.64524826533091</v>
      </c>
      <c r="AV224" s="269">
        <v>100.88090108159278</v>
      </c>
      <c r="AW224" s="269">
        <v>317.65844412897218</v>
      </c>
      <c r="AX224" s="269">
        <v>128.78003883016069</v>
      </c>
      <c r="AY224" s="269">
        <v>268.93486440029181</v>
      </c>
      <c r="AZ224" s="269">
        <v>299.72794858270271</v>
      </c>
      <c r="BA224" s="269">
        <v>276.84387001596303</v>
      </c>
      <c r="BB224" s="269">
        <v>176.35837128399069</v>
      </c>
      <c r="BC224" s="269">
        <v>327.37809013735875</v>
      </c>
      <c r="BD224" s="269">
        <v>352.80363010869121</v>
      </c>
      <c r="BE224" s="269">
        <v>205.44091933969301</v>
      </c>
      <c r="BF224" s="269">
        <v>0</v>
      </c>
      <c r="BG224" s="269">
        <v>0</v>
      </c>
      <c r="BH224" s="269">
        <v>0</v>
      </c>
      <c r="BI224" s="269">
        <v>0</v>
      </c>
      <c r="BJ224" s="269">
        <v>0</v>
      </c>
      <c r="BK224" s="269">
        <v>0</v>
      </c>
      <c r="BL224" s="269">
        <v>0</v>
      </c>
      <c r="BM224" s="269">
        <v>0</v>
      </c>
      <c r="BN224" s="269">
        <v>0</v>
      </c>
      <c r="BO224" s="269">
        <v>0</v>
      </c>
      <c r="BP224" s="269">
        <v>0</v>
      </c>
      <c r="BQ224" s="269">
        <v>0</v>
      </c>
      <c r="BR224" s="269">
        <v>0</v>
      </c>
      <c r="BS224" s="269">
        <v>0</v>
      </c>
      <c r="BT224" s="269">
        <v>0</v>
      </c>
      <c r="BU224" s="269">
        <v>0</v>
      </c>
      <c r="BV224" s="269">
        <v>0</v>
      </c>
      <c r="BW224" s="269">
        <v>0</v>
      </c>
      <c r="BX224" s="269">
        <v>0</v>
      </c>
      <c r="BY224" s="269">
        <v>0</v>
      </c>
      <c r="BZ224" s="269">
        <v>0</v>
      </c>
      <c r="CA224" s="269">
        <v>0</v>
      </c>
      <c r="CB224" s="269">
        <v>0</v>
      </c>
      <c r="CC224" s="269">
        <v>0</v>
      </c>
      <c r="CD224" s="269">
        <v>0</v>
      </c>
      <c r="CE224" s="269">
        <v>0</v>
      </c>
      <c r="CF224" s="269">
        <v>0</v>
      </c>
      <c r="CG224" s="269">
        <v>0</v>
      </c>
      <c r="CH224" s="269">
        <v>0</v>
      </c>
      <c r="CI224" s="269">
        <v>0</v>
      </c>
      <c r="CJ224" s="269">
        <v>0</v>
      </c>
      <c r="CK224" s="269">
        <v>0</v>
      </c>
      <c r="CL224" s="269">
        <v>0</v>
      </c>
      <c r="CM224" s="269">
        <v>0</v>
      </c>
      <c r="CN224" s="269">
        <v>0</v>
      </c>
      <c r="CO224" s="269">
        <v>0</v>
      </c>
      <c r="CP224" s="269">
        <v>0</v>
      </c>
      <c r="CQ224" s="269">
        <v>0</v>
      </c>
      <c r="CR224" s="269">
        <v>0</v>
      </c>
      <c r="CS224" s="269">
        <v>0</v>
      </c>
      <c r="CT224" s="269">
        <v>0</v>
      </c>
      <c r="CU224" s="269">
        <v>0</v>
      </c>
      <c r="CV224" s="269">
        <v>0</v>
      </c>
      <c r="CW224" s="269">
        <v>0</v>
      </c>
      <c r="CX224" s="269">
        <v>0</v>
      </c>
      <c r="CY224" s="269">
        <v>0</v>
      </c>
      <c r="CZ224" s="269">
        <v>0</v>
      </c>
      <c r="DA224" s="269">
        <v>0</v>
      </c>
      <c r="DB224" s="269">
        <v>0</v>
      </c>
      <c r="DC224" s="269">
        <v>0</v>
      </c>
      <c r="DD224" s="269">
        <v>0</v>
      </c>
      <c r="DE224" s="269">
        <v>0</v>
      </c>
      <c r="DF224" s="269">
        <v>0</v>
      </c>
      <c r="DG224" s="269">
        <v>0</v>
      </c>
      <c r="DH224" s="269">
        <v>0</v>
      </c>
      <c r="DI224" s="269">
        <v>0</v>
      </c>
      <c r="DJ224" s="269">
        <v>0</v>
      </c>
      <c r="DK224" s="269">
        <v>0</v>
      </c>
      <c r="DL224" s="269">
        <v>0</v>
      </c>
      <c r="DM224" s="269">
        <v>0</v>
      </c>
      <c r="DN224" s="269">
        <v>0</v>
      </c>
      <c r="DO224" s="269">
        <v>0</v>
      </c>
      <c r="DP224" s="269">
        <v>0</v>
      </c>
      <c r="DQ224" s="269">
        <v>0</v>
      </c>
      <c r="DR224" s="269">
        <v>0</v>
      </c>
      <c r="DS224" s="269">
        <v>0</v>
      </c>
      <c r="DT224" s="269">
        <v>0</v>
      </c>
      <c r="DU224" s="269">
        <v>0</v>
      </c>
      <c r="DV224" s="269">
        <v>0</v>
      </c>
      <c r="DW224" s="269">
        <v>15938.116114062317</v>
      </c>
      <c r="DX224" s="153"/>
      <c r="DY224" s="137"/>
      <c r="DZ224" s="137"/>
    </row>
    <row r="225" spans="3:130" x14ac:dyDescent="0.35">
      <c r="C225" s="101">
        <v>76</v>
      </c>
      <c r="E225" s="118" t="str">
        <f>IF(Calculations!C81=0, "Z_empty_row_"&amp;C225,Calculations!C81)</f>
        <v>Z_empty_row_76</v>
      </c>
      <c r="F225" s="117">
        <f>F$148*(Calculations!$M81/Calculations!$M$5)</f>
        <v>0</v>
      </c>
      <c r="G225" s="117">
        <f>G$148*(Calculations!$M81/Calculations!$M$5)</f>
        <v>0</v>
      </c>
      <c r="H225" s="117">
        <f>H$148*(Calculations!$M81/Calculations!$M$5)</f>
        <v>0</v>
      </c>
      <c r="I225" s="117">
        <f>I$148*(Calculations!$M81/Calculations!$M$5)</f>
        <v>0</v>
      </c>
      <c r="J225" s="117">
        <f>J$148*(Calculations!$M81/Calculations!$M$5)</f>
        <v>0</v>
      </c>
      <c r="K225" s="117">
        <f>K$148*(Calculations!$M81/Calculations!$M$5)</f>
        <v>0</v>
      </c>
      <c r="L225" s="117">
        <f>L$148*(Calculations!$M81/Calculations!$M$5)</f>
        <v>0</v>
      </c>
      <c r="M225" s="117">
        <f>M$148*(Calculations!$M81/Calculations!$M$5)</f>
        <v>0</v>
      </c>
      <c r="N225" s="117">
        <f>N$148*(Calculations!$M81/Calculations!$M$5)</f>
        <v>0</v>
      </c>
      <c r="O225" s="117">
        <f>O$148*(Calculations!$M81/Calculations!$M$5)</f>
        <v>0</v>
      </c>
      <c r="P225" s="117">
        <f>P$148*(Calculations!$M81/Calculations!$M$5)</f>
        <v>0</v>
      </c>
      <c r="Q225" s="117">
        <f>Q$148*(Calculations!$M81/Calculations!$M$5)</f>
        <v>0</v>
      </c>
      <c r="T225" s="2"/>
      <c r="U225" s="14" t="s">
        <v>58</v>
      </c>
      <c r="V225" s="25">
        <f t="shared" si="19"/>
        <v>125341.28729794981</v>
      </c>
      <c r="W225" s="25">
        <f>V225*Burden!$F$22</f>
        <v>94005.965473462362</v>
      </c>
      <c r="X225" s="87">
        <f t="shared" si="20"/>
        <v>14907.392139652602</v>
      </c>
      <c r="Y225" s="25">
        <f>X225*Burden!$F$22</f>
        <v>11180.544104739452</v>
      </c>
      <c r="AA225" s="1" t="s">
        <v>473</v>
      </c>
      <c r="AB225" s="269">
        <v>539.94008007898606</v>
      </c>
      <c r="AC225" s="269">
        <v>310.17771764327409</v>
      </c>
      <c r="AD225" s="269">
        <v>489.62636429046324</v>
      </c>
      <c r="AE225" s="269">
        <v>363.73578670210372</v>
      </c>
      <c r="AF225" s="269">
        <v>119.28781825912611</v>
      </c>
      <c r="AG225" s="269">
        <v>111.12463054642296</v>
      </c>
      <c r="AH225" s="269">
        <v>153.92896937224822</v>
      </c>
      <c r="AI225" s="269">
        <v>300.07901861538528</v>
      </c>
      <c r="AJ225" s="269">
        <v>1777.4425629799177</v>
      </c>
      <c r="AK225" s="269">
        <v>1133.1107749309976</v>
      </c>
      <c r="AL225" s="269">
        <v>578.43959400569054</v>
      </c>
      <c r="AM225" s="269">
        <v>1334.6084794195378</v>
      </c>
      <c r="AN225" s="269">
        <v>217.23001407348295</v>
      </c>
      <c r="AO225" s="269">
        <v>1745.6016894499176</v>
      </c>
      <c r="AP225" s="269">
        <v>1493.273224044603</v>
      </c>
      <c r="AQ225" s="269">
        <v>188.38868487428311</v>
      </c>
      <c r="AR225" s="269">
        <v>359.32653774407271</v>
      </c>
      <c r="AS225" s="269">
        <v>361.11313488231247</v>
      </c>
      <c r="AT225" s="269">
        <v>538.57505838556142</v>
      </c>
      <c r="AU225" s="269">
        <v>496.32822011850402</v>
      </c>
      <c r="AV225" s="269">
        <v>94.356895197791374</v>
      </c>
      <c r="AW225" s="269">
        <v>297.11535285681504</v>
      </c>
      <c r="AX225" s="269">
        <v>120.45178519605986</v>
      </c>
      <c r="AY225" s="269">
        <v>251.54274538771708</v>
      </c>
      <c r="AZ225" s="269">
        <v>280.34442921354355</v>
      </c>
      <c r="BA225" s="269">
        <v>258.94027263019336</v>
      </c>
      <c r="BB225" s="269">
        <v>164.95320896308903</v>
      </c>
      <c r="BC225" s="269">
        <v>306.20642569557964</v>
      </c>
      <c r="BD225" s="269">
        <v>329.98768641689185</v>
      </c>
      <c r="BE225" s="269">
        <v>192.15497767803308</v>
      </c>
      <c r="BF225" s="269">
        <v>0</v>
      </c>
      <c r="BG225" s="269">
        <v>0</v>
      </c>
      <c r="BH225" s="269">
        <v>0</v>
      </c>
      <c r="BI225" s="269">
        <v>0</v>
      </c>
      <c r="BJ225" s="269">
        <v>0</v>
      </c>
      <c r="BK225" s="269">
        <v>0</v>
      </c>
      <c r="BL225" s="269">
        <v>0</v>
      </c>
      <c r="BM225" s="269">
        <v>0</v>
      </c>
      <c r="BN225" s="269">
        <v>0</v>
      </c>
      <c r="BO225" s="269">
        <v>0</v>
      </c>
      <c r="BP225" s="269">
        <v>0</v>
      </c>
      <c r="BQ225" s="269">
        <v>0</v>
      </c>
      <c r="BR225" s="269">
        <v>0</v>
      </c>
      <c r="BS225" s="269">
        <v>0</v>
      </c>
      <c r="BT225" s="269">
        <v>0</v>
      </c>
      <c r="BU225" s="269">
        <v>0</v>
      </c>
      <c r="BV225" s="269">
        <v>0</v>
      </c>
      <c r="BW225" s="269">
        <v>0</v>
      </c>
      <c r="BX225" s="269">
        <v>0</v>
      </c>
      <c r="BY225" s="269">
        <v>0</v>
      </c>
      <c r="BZ225" s="269">
        <v>0</v>
      </c>
      <c r="CA225" s="269">
        <v>0</v>
      </c>
      <c r="CB225" s="269">
        <v>0</v>
      </c>
      <c r="CC225" s="269">
        <v>0</v>
      </c>
      <c r="CD225" s="269">
        <v>0</v>
      </c>
      <c r="CE225" s="269">
        <v>0</v>
      </c>
      <c r="CF225" s="269">
        <v>0</v>
      </c>
      <c r="CG225" s="269">
        <v>0</v>
      </c>
      <c r="CH225" s="269">
        <v>0</v>
      </c>
      <c r="CI225" s="269">
        <v>0</v>
      </c>
      <c r="CJ225" s="269">
        <v>0</v>
      </c>
      <c r="CK225" s="269">
        <v>0</v>
      </c>
      <c r="CL225" s="269">
        <v>0</v>
      </c>
      <c r="CM225" s="269">
        <v>0</v>
      </c>
      <c r="CN225" s="269">
        <v>0</v>
      </c>
      <c r="CO225" s="269">
        <v>0</v>
      </c>
      <c r="CP225" s="269">
        <v>0</v>
      </c>
      <c r="CQ225" s="269">
        <v>0</v>
      </c>
      <c r="CR225" s="269">
        <v>0</v>
      </c>
      <c r="CS225" s="269">
        <v>0</v>
      </c>
      <c r="CT225" s="269">
        <v>0</v>
      </c>
      <c r="CU225" s="269">
        <v>0</v>
      </c>
      <c r="CV225" s="269">
        <v>0</v>
      </c>
      <c r="CW225" s="269">
        <v>0</v>
      </c>
      <c r="CX225" s="269">
        <v>0</v>
      </c>
      <c r="CY225" s="269">
        <v>0</v>
      </c>
      <c r="CZ225" s="269">
        <v>0</v>
      </c>
      <c r="DA225" s="269">
        <v>0</v>
      </c>
      <c r="DB225" s="269">
        <v>0</v>
      </c>
      <c r="DC225" s="269">
        <v>0</v>
      </c>
      <c r="DD225" s="269">
        <v>0</v>
      </c>
      <c r="DE225" s="269">
        <v>0</v>
      </c>
      <c r="DF225" s="269">
        <v>0</v>
      </c>
      <c r="DG225" s="269">
        <v>0</v>
      </c>
      <c r="DH225" s="269">
        <v>0</v>
      </c>
      <c r="DI225" s="269">
        <v>0</v>
      </c>
      <c r="DJ225" s="269">
        <v>0</v>
      </c>
      <c r="DK225" s="269">
        <v>0</v>
      </c>
      <c r="DL225" s="269">
        <v>0</v>
      </c>
      <c r="DM225" s="269">
        <v>0</v>
      </c>
      <c r="DN225" s="269">
        <v>0</v>
      </c>
      <c r="DO225" s="269">
        <v>0</v>
      </c>
      <c r="DP225" s="269">
        <v>0</v>
      </c>
      <c r="DQ225" s="269">
        <v>0</v>
      </c>
      <c r="DR225" s="269">
        <v>0</v>
      </c>
      <c r="DS225" s="269">
        <v>0</v>
      </c>
      <c r="DT225" s="269">
        <v>0</v>
      </c>
      <c r="DU225" s="269">
        <v>0</v>
      </c>
      <c r="DV225" s="269">
        <v>0</v>
      </c>
      <c r="DW225" s="269">
        <v>14907.392139652602</v>
      </c>
      <c r="DX225" s="153"/>
      <c r="DY225" s="137"/>
      <c r="DZ225" s="137"/>
    </row>
    <row r="226" spans="3:130" x14ac:dyDescent="0.35">
      <c r="C226" s="101">
        <v>77</v>
      </c>
      <c r="E226" s="118" t="str">
        <f>IF(Calculations!C82=0, "Z_empty_row_"&amp;C226,Calculations!C82)</f>
        <v>Z_empty_row_77</v>
      </c>
      <c r="F226" s="116">
        <f>F$148*(Calculations!$M82/Calculations!$M$5)</f>
        <v>0</v>
      </c>
      <c r="G226" s="116">
        <f>G$148*(Calculations!$M82/Calculations!$M$5)</f>
        <v>0</v>
      </c>
      <c r="H226" s="116">
        <f>H$148*(Calculations!$M82/Calculations!$M$5)</f>
        <v>0</v>
      </c>
      <c r="I226" s="116">
        <f>I$148*(Calculations!$M82/Calculations!$M$5)</f>
        <v>0</v>
      </c>
      <c r="J226" s="116">
        <f>J$148*(Calculations!$M82/Calculations!$M$5)</f>
        <v>0</v>
      </c>
      <c r="K226" s="116">
        <f>K$148*(Calculations!$M82/Calculations!$M$5)</f>
        <v>0</v>
      </c>
      <c r="L226" s="116">
        <f>L$148*(Calculations!$M82/Calculations!$M$5)</f>
        <v>0</v>
      </c>
      <c r="M226" s="116">
        <f>M$148*(Calculations!$M82/Calculations!$M$5)</f>
        <v>0</v>
      </c>
      <c r="N226" s="116">
        <f>N$148*(Calculations!$M82/Calculations!$M$5)</f>
        <v>0</v>
      </c>
      <c r="O226" s="116">
        <f>O$148*(Calculations!$M82/Calculations!$M$5)</f>
        <v>0</v>
      </c>
      <c r="P226" s="116">
        <f>P$148*(Calculations!$M82/Calculations!$M$5)</f>
        <v>0</v>
      </c>
      <c r="Q226" s="116">
        <f>Q$148*(Calculations!$M82/Calculations!$M$5)</f>
        <v>0</v>
      </c>
      <c r="T226" s="2"/>
      <c r="U226" s="14" t="s">
        <v>59</v>
      </c>
      <c r="V226" s="25">
        <f t="shared" si="19"/>
        <v>138840.68430426909</v>
      </c>
      <c r="W226" s="25">
        <f>V226*Burden!$F$22</f>
        <v>104130.51322820182</v>
      </c>
      <c r="X226" s="87">
        <f t="shared" si="20"/>
        <v>13499.39700631927</v>
      </c>
      <c r="Y226" s="25">
        <f>X226*Burden!$F$22</f>
        <v>10124.547754739453</v>
      </c>
      <c r="AA226" s="1" t="s">
        <v>474</v>
      </c>
      <c r="AB226" s="269">
        <v>488.94303123764939</v>
      </c>
      <c r="AC226" s="269">
        <v>280.8815997965782</v>
      </c>
      <c r="AD226" s="269">
        <v>443.38141872155092</v>
      </c>
      <c r="AE226" s="269">
        <v>329.38113816948197</v>
      </c>
      <c r="AF226" s="269">
        <v>108.02114827410252</v>
      </c>
      <c r="AG226" s="269">
        <v>100.62896923040728</v>
      </c>
      <c r="AH226" s="269">
        <v>139.39046138072288</v>
      </c>
      <c r="AI226" s="269">
        <v>271.73671743568673</v>
      </c>
      <c r="AJ226" s="269">
        <v>1609.5640732339862</v>
      </c>
      <c r="AK226" s="269">
        <v>1026.0890744427736</v>
      </c>
      <c r="AL226" s="269">
        <v>523.80628687472904</v>
      </c>
      <c r="AM226" s="269">
        <v>1208.5554296087814</v>
      </c>
      <c r="AN226" s="269">
        <v>196.71275661060096</v>
      </c>
      <c r="AO226" s="269">
        <v>1580.7305530057129</v>
      </c>
      <c r="AP226" s="269">
        <v>1352.2343748283663</v>
      </c>
      <c r="AQ226" s="269">
        <v>170.5954753716961</v>
      </c>
      <c r="AR226" s="269">
        <v>325.38834039328106</v>
      </c>
      <c r="AS226" s="269">
        <v>327.00619439708765</v>
      </c>
      <c r="AT226" s="269">
        <v>487.70693510566645</v>
      </c>
      <c r="AU226" s="269">
        <v>449.45028788755286</v>
      </c>
      <c r="AV226" s="269">
        <v>85.444937426079491</v>
      </c>
      <c r="AW226" s="269">
        <v>269.052968306786</v>
      </c>
      <c r="AX226" s="269">
        <v>109.07517916271803</v>
      </c>
      <c r="AY226" s="269">
        <v>227.7846689908977</v>
      </c>
      <c r="AZ226" s="269">
        <v>253.86604934052448</v>
      </c>
      <c r="BA226" s="269">
        <v>234.48350378210327</v>
      </c>
      <c r="BB226" s="269">
        <v>149.37346749845227</v>
      </c>
      <c r="BC226" s="269">
        <v>277.28539422770962</v>
      </c>
      <c r="BD226" s="269">
        <v>298.82052772257867</v>
      </c>
      <c r="BE226" s="269">
        <v>174.00604385500756</v>
      </c>
      <c r="BF226" s="269">
        <v>0</v>
      </c>
      <c r="BG226" s="269">
        <v>0</v>
      </c>
      <c r="BH226" s="269">
        <v>0</v>
      </c>
      <c r="BI226" s="269">
        <v>0</v>
      </c>
      <c r="BJ226" s="269">
        <v>0</v>
      </c>
      <c r="BK226" s="269">
        <v>0</v>
      </c>
      <c r="BL226" s="269">
        <v>0</v>
      </c>
      <c r="BM226" s="269">
        <v>0</v>
      </c>
      <c r="BN226" s="269">
        <v>0</v>
      </c>
      <c r="BO226" s="269">
        <v>0</v>
      </c>
      <c r="BP226" s="269">
        <v>0</v>
      </c>
      <c r="BQ226" s="269">
        <v>0</v>
      </c>
      <c r="BR226" s="269">
        <v>0</v>
      </c>
      <c r="BS226" s="269">
        <v>0</v>
      </c>
      <c r="BT226" s="269">
        <v>0</v>
      </c>
      <c r="BU226" s="269">
        <v>0</v>
      </c>
      <c r="BV226" s="269">
        <v>0</v>
      </c>
      <c r="BW226" s="269">
        <v>0</v>
      </c>
      <c r="BX226" s="269">
        <v>0</v>
      </c>
      <c r="BY226" s="269">
        <v>0</v>
      </c>
      <c r="BZ226" s="269">
        <v>0</v>
      </c>
      <c r="CA226" s="269">
        <v>0</v>
      </c>
      <c r="CB226" s="269">
        <v>0</v>
      </c>
      <c r="CC226" s="269">
        <v>0</v>
      </c>
      <c r="CD226" s="269">
        <v>0</v>
      </c>
      <c r="CE226" s="269">
        <v>0</v>
      </c>
      <c r="CF226" s="269">
        <v>0</v>
      </c>
      <c r="CG226" s="269">
        <v>0</v>
      </c>
      <c r="CH226" s="269">
        <v>0</v>
      </c>
      <c r="CI226" s="269">
        <v>0</v>
      </c>
      <c r="CJ226" s="269">
        <v>0</v>
      </c>
      <c r="CK226" s="269">
        <v>0</v>
      </c>
      <c r="CL226" s="269">
        <v>0</v>
      </c>
      <c r="CM226" s="269">
        <v>0</v>
      </c>
      <c r="CN226" s="269">
        <v>0</v>
      </c>
      <c r="CO226" s="269">
        <v>0</v>
      </c>
      <c r="CP226" s="269">
        <v>0</v>
      </c>
      <c r="CQ226" s="269">
        <v>0</v>
      </c>
      <c r="CR226" s="269">
        <v>0</v>
      </c>
      <c r="CS226" s="269">
        <v>0</v>
      </c>
      <c r="CT226" s="269">
        <v>0</v>
      </c>
      <c r="CU226" s="269">
        <v>0</v>
      </c>
      <c r="CV226" s="269">
        <v>0</v>
      </c>
      <c r="CW226" s="269">
        <v>0</v>
      </c>
      <c r="CX226" s="269">
        <v>0</v>
      </c>
      <c r="CY226" s="269">
        <v>0</v>
      </c>
      <c r="CZ226" s="269">
        <v>0</v>
      </c>
      <c r="DA226" s="269">
        <v>0</v>
      </c>
      <c r="DB226" s="269">
        <v>0</v>
      </c>
      <c r="DC226" s="269">
        <v>0</v>
      </c>
      <c r="DD226" s="269">
        <v>0</v>
      </c>
      <c r="DE226" s="269">
        <v>0</v>
      </c>
      <c r="DF226" s="269">
        <v>0</v>
      </c>
      <c r="DG226" s="269">
        <v>0</v>
      </c>
      <c r="DH226" s="269">
        <v>0</v>
      </c>
      <c r="DI226" s="269">
        <v>0</v>
      </c>
      <c r="DJ226" s="269">
        <v>0</v>
      </c>
      <c r="DK226" s="269">
        <v>0</v>
      </c>
      <c r="DL226" s="269">
        <v>0</v>
      </c>
      <c r="DM226" s="269">
        <v>0</v>
      </c>
      <c r="DN226" s="269">
        <v>0</v>
      </c>
      <c r="DO226" s="269">
        <v>0</v>
      </c>
      <c r="DP226" s="269">
        <v>0</v>
      </c>
      <c r="DQ226" s="269">
        <v>0</v>
      </c>
      <c r="DR226" s="269">
        <v>0</v>
      </c>
      <c r="DS226" s="269">
        <v>0</v>
      </c>
      <c r="DT226" s="269">
        <v>0</v>
      </c>
      <c r="DU226" s="269">
        <v>0</v>
      </c>
      <c r="DV226" s="269">
        <v>0</v>
      </c>
      <c r="DW226" s="269">
        <v>13499.39700631927</v>
      </c>
      <c r="DX226" s="153"/>
      <c r="DY226" s="137"/>
      <c r="DZ226" s="137"/>
    </row>
    <row r="227" spans="3:130" x14ac:dyDescent="0.35">
      <c r="C227" s="101">
        <v>78</v>
      </c>
      <c r="E227" s="118" t="str">
        <f>IF(Calculations!C83=0, "Z_empty_row_"&amp;C227,Calculations!C83)</f>
        <v>Z_empty_row_78</v>
      </c>
      <c r="F227" s="117">
        <f>F$148*(Calculations!$M83/Calculations!$M$5)</f>
        <v>0</v>
      </c>
      <c r="G227" s="117">
        <f>G$148*(Calculations!$M83/Calculations!$M$5)</f>
        <v>0</v>
      </c>
      <c r="H227" s="117">
        <f>H$148*(Calculations!$M83/Calculations!$M$5)</f>
        <v>0</v>
      </c>
      <c r="I227" s="117">
        <f>I$148*(Calculations!$M83/Calculations!$M$5)</f>
        <v>0</v>
      </c>
      <c r="J227" s="117">
        <f>J$148*(Calculations!$M83/Calculations!$M$5)</f>
        <v>0</v>
      </c>
      <c r="K227" s="117">
        <f>K$148*(Calculations!$M83/Calculations!$M$5)</f>
        <v>0</v>
      </c>
      <c r="L227" s="117">
        <f>L$148*(Calculations!$M83/Calculations!$M$5)</f>
        <v>0</v>
      </c>
      <c r="M227" s="117">
        <f>M$148*(Calculations!$M83/Calculations!$M$5)</f>
        <v>0</v>
      </c>
      <c r="N227" s="117">
        <f>N$148*(Calculations!$M83/Calculations!$M$5)</f>
        <v>0</v>
      </c>
      <c r="O227" s="117">
        <f>O$148*(Calculations!$M83/Calculations!$M$5)</f>
        <v>0</v>
      </c>
      <c r="P227" s="117">
        <f>P$148*(Calculations!$M83/Calculations!$M$5)</f>
        <v>0</v>
      </c>
      <c r="Q227" s="117">
        <f>Q$148*(Calculations!$M83/Calculations!$M$5)</f>
        <v>0</v>
      </c>
      <c r="T227" s="2"/>
      <c r="U227" s="14" t="s">
        <v>60</v>
      </c>
      <c r="V227" s="25">
        <f t="shared" si="19"/>
        <v>150932.08617725503</v>
      </c>
      <c r="W227" s="25">
        <f>V227*Burden!$F$22</f>
        <v>113199.06463294127</v>
      </c>
      <c r="X227" s="87">
        <f t="shared" si="20"/>
        <v>12091.401872985938</v>
      </c>
      <c r="Y227" s="25">
        <f>X227*Burden!$F$22</f>
        <v>9068.5514047394536</v>
      </c>
      <c r="AA227" s="1" t="s">
        <v>475</v>
      </c>
      <c r="AB227" s="269">
        <v>437.94598239631267</v>
      </c>
      <c r="AC227" s="269">
        <v>251.58548194988231</v>
      </c>
      <c r="AD227" s="269">
        <v>397.13647315263859</v>
      </c>
      <c r="AE227" s="269">
        <v>295.02648963686022</v>
      </c>
      <c r="AF227" s="269">
        <v>96.754478289078918</v>
      </c>
      <c r="AG227" s="269">
        <v>90.133307914391594</v>
      </c>
      <c r="AH227" s="269">
        <v>124.85195338919756</v>
      </c>
      <c r="AI227" s="269">
        <v>243.39441625598815</v>
      </c>
      <c r="AJ227" s="269">
        <v>1441.6855834880546</v>
      </c>
      <c r="AK227" s="269">
        <v>919.06737395454957</v>
      </c>
      <c r="AL227" s="269">
        <v>469.1729797437676</v>
      </c>
      <c r="AM227" s="269">
        <v>1082.502379798025</v>
      </c>
      <c r="AN227" s="269">
        <v>176.19549914771898</v>
      </c>
      <c r="AO227" s="269">
        <v>1415.8594165615082</v>
      </c>
      <c r="AP227" s="269">
        <v>1211.1955256121296</v>
      </c>
      <c r="AQ227" s="269">
        <v>152.80226586910908</v>
      </c>
      <c r="AR227" s="269">
        <v>291.4501430424894</v>
      </c>
      <c r="AS227" s="269">
        <v>292.89925391186284</v>
      </c>
      <c r="AT227" s="269">
        <v>436.83881182577147</v>
      </c>
      <c r="AU227" s="269">
        <v>402.5723556566017</v>
      </c>
      <c r="AV227" s="269">
        <v>76.532979654367608</v>
      </c>
      <c r="AW227" s="269">
        <v>240.99058375675696</v>
      </c>
      <c r="AX227" s="269">
        <v>97.6985731293762</v>
      </c>
      <c r="AY227" s="269">
        <v>204.02659259407832</v>
      </c>
      <c r="AZ227" s="269">
        <v>227.38766946750539</v>
      </c>
      <c r="BA227" s="269">
        <v>210.02673493401318</v>
      </c>
      <c r="BB227" s="269">
        <v>133.79372603381552</v>
      </c>
      <c r="BC227" s="269">
        <v>248.36436275983959</v>
      </c>
      <c r="BD227" s="269">
        <v>267.6533690282655</v>
      </c>
      <c r="BE227" s="269">
        <v>155.85711003198205</v>
      </c>
      <c r="BF227" s="269">
        <v>0</v>
      </c>
      <c r="BG227" s="269">
        <v>0</v>
      </c>
      <c r="BH227" s="269">
        <v>0</v>
      </c>
      <c r="BI227" s="269">
        <v>0</v>
      </c>
      <c r="BJ227" s="269">
        <v>0</v>
      </c>
      <c r="BK227" s="269">
        <v>0</v>
      </c>
      <c r="BL227" s="269">
        <v>0</v>
      </c>
      <c r="BM227" s="269">
        <v>0</v>
      </c>
      <c r="BN227" s="269">
        <v>0</v>
      </c>
      <c r="BO227" s="269">
        <v>0</v>
      </c>
      <c r="BP227" s="269">
        <v>0</v>
      </c>
      <c r="BQ227" s="269">
        <v>0</v>
      </c>
      <c r="BR227" s="269">
        <v>0</v>
      </c>
      <c r="BS227" s="269">
        <v>0</v>
      </c>
      <c r="BT227" s="269">
        <v>0</v>
      </c>
      <c r="BU227" s="269">
        <v>0</v>
      </c>
      <c r="BV227" s="269">
        <v>0</v>
      </c>
      <c r="BW227" s="269">
        <v>0</v>
      </c>
      <c r="BX227" s="269">
        <v>0</v>
      </c>
      <c r="BY227" s="269">
        <v>0</v>
      </c>
      <c r="BZ227" s="269">
        <v>0</v>
      </c>
      <c r="CA227" s="269">
        <v>0</v>
      </c>
      <c r="CB227" s="269">
        <v>0</v>
      </c>
      <c r="CC227" s="269">
        <v>0</v>
      </c>
      <c r="CD227" s="269">
        <v>0</v>
      </c>
      <c r="CE227" s="269">
        <v>0</v>
      </c>
      <c r="CF227" s="269">
        <v>0</v>
      </c>
      <c r="CG227" s="269">
        <v>0</v>
      </c>
      <c r="CH227" s="269">
        <v>0</v>
      </c>
      <c r="CI227" s="269">
        <v>0</v>
      </c>
      <c r="CJ227" s="269">
        <v>0</v>
      </c>
      <c r="CK227" s="269">
        <v>0</v>
      </c>
      <c r="CL227" s="269">
        <v>0</v>
      </c>
      <c r="CM227" s="269">
        <v>0</v>
      </c>
      <c r="CN227" s="269">
        <v>0</v>
      </c>
      <c r="CO227" s="269">
        <v>0</v>
      </c>
      <c r="CP227" s="269">
        <v>0</v>
      </c>
      <c r="CQ227" s="269">
        <v>0</v>
      </c>
      <c r="CR227" s="269">
        <v>0</v>
      </c>
      <c r="CS227" s="269">
        <v>0</v>
      </c>
      <c r="CT227" s="269">
        <v>0</v>
      </c>
      <c r="CU227" s="269">
        <v>0</v>
      </c>
      <c r="CV227" s="269">
        <v>0</v>
      </c>
      <c r="CW227" s="269">
        <v>0</v>
      </c>
      <c r="CX227" s="269">
        <v>0</v>
      </c>
      <c r="CY227" s="269">
        <v>0</v>
      </c>
      <c r="CZ227" s="269">
        <v>0</v>
      </c>
      <c r="DA227" s="269">
        <v>0</v>
      </c>
      <c r="DB227" s="269">
        <v>0</v>
      </c>
      <c r="DC227" s="269">
        <v>0</v>
      </c>
      <c r="DD227" s="269">
        <v>0</v>
      </c>
      <c r="DE227" s="269">
        <v>0</v>
      </c>
      <c r="DF227" s="269">
        <v>0</v>
      </c>
      <c r="DG227" s="269">
        <v>0</v>
      </c>
      <c r="DH227" s="269">
        <v>0</v>
      </c>
      <c r="DI227" s="269">
        <v>0</v>
      </c>
      <c r="DJ227" s="269">
        <v>0</v>
      </c>
      <c r="DK227" s="269">
        <v>0</v>
      </c>
      <c r="DL227" s="269">
        <v>0</v>
      </c>
      <c r="DM227" s="269">
        <v>0</v>
      </c>
      <c r="DN227" s="269">
        <v>0</v>
      </c>
      <c r="DO227" s="269">
        <v>0</v>
      </c>
      <c r="DP227" s="269">
        <v>0</v>
      </c>
      <c r="DQ227" s="269">
        <v>0</v>
      </c>
      <c r="DR227" s="269">
        <v>0</v>
      </c>
      <c r="DS227" s="269">
        <v>0</v>
      </c>
      <c r="DT227" s="269">
        <v>0</v>
      </c>
      <c r="DU227" s="269">
        <v>0</v>
      </c>
      <c r="DV227" s="269">
        <v>0</v>
      </c>
      <c r="DW227" s="269">
        <v>12091.401872985938</v>
      </c>
      <c r="DX227" s="153"/>
      <c r="DY227" s="137"/>
      <c r="DZ227" s="137"/>
    </row>
    <row r="228" spans="3:130" x14ac:dyDescent="0.35">
      <c r="C228" s="101">
        <v>79</v>
      </c>
      <c r="E228" s="118" t="str">
        <f>IF(Calculations!C84=0, "Z_empty_row_"&amp;C228,Calculations!C84)</f>
        <v>Z_empty_row_79</v>
      </c>
      <c r="F228" s="116">
        <f>F$148*(Calculations!$M84/Calculations!$M$5)</f>
        <v>0</v>
      </c>
      <c r="G228" s="116">
        <f>G$148*(Calculations!$M84/Calculations!$M$5)</f>
        <v>0</v>
      </c>
      <c r="H228" s="116">
        <f>H$148*(Calculations!$M84/Calculations!$M$5)</f>
        <v>0</v>
      </c>
      <c r="I228" s="116">
        <f>I$148*(Calculations!$M84/Calculations!$M$5)</f>
        <v>0</v>
      </c>
      <c r="J228" s="116">
        <f>J$148*(Calculations!$M84/Calculations!$M$5)</f>
        <v>0</v>
      </c>
      <c r="K228" s="116">
        <f>K$148*(Calculations!$M84/Calculations!$M$5)</f>
        <v>0</v>
      </c>
      <c r="L228" s="116">
        <f>L$148*(Calculations!$M84/Calculations!$M$5)</f>
        <v>0</v>
      </c>
      <c r="M228" s="116">
        <f>M$148*(Calculations!$M84/Calculations!$M$5)</f>
        <v>0</v>
      </c>
      <c r="N228" s="116">
        <f>N$148*(Calculations!$M84/Calculations!$M$5)</f>
        <v>0</v>
      </c>
      <c r="O228" s="116">
        <f>O$148*(Calculations!$M84/Calculations!$M$5)</f>
        <v>0</v>
      </c>
      <c r="P228" s="116">
        <f>P$148*(Calculations!$M84/Calculations!$M$5)</f>
        <v>0</v>
      </c>
      <c r="Q228" s="116">
        <f>Q$148*(Calculations!$M84/Calculations!$M$5)</f>
        <v>0</v>
      </c>
      <c r="T228" s="2"/>
      <c r="U228" s="14" t="s">
        <v>61</v>
      </c>
      <c r="V228" s="25">
        <f t="shared" si="19"/>
        <v>161992.76407583125</v>
      </c>
      <c r="W228" s="25">
        <f>V228*Burden!$F$22</f>
        <v>121494.57305687343</v>
      </c>
      <c r="X228" s="87">
        <f t="shared" si="20"/>
        <v>11060.677898576221</v>
      </c>
      <c r="Y228" s="25">
        <f>X228*Burden!$F$22</f>
        <v>8295.5084239321659</v>
      </c>
      <c r="AA228" s="1" t="s">
        <v>476</v>
      </c>
      <c r="AB228" s="269">
        <v>400.61355160838264</v>
      </c>
      <c r="AC228" s="269">
        <v>230.13923522157557</v>
      </c>
      <c r="AD228" s="269">
        <v>363.28282340293754</v>
      </c>
      <c r="AE228" s="269">
        <v>269.87714143480952</v>
      </c>
      <c r="AF228" s="269">
        <v>88.506703427930361</v>
      </c>
      <c r="AG228" s="269">
        <v>82.449950572032876</v>
      </c>
      <c r="AH228" s="269">
        <v>114.20902687315485</v>
      </c>
      <c r="AI228" s="269">
        <v>222.64641178902946</v>
      </c>
      <c r="AJ228" s="269">
        <v>1318.7899994961017</v>
      </c>
      <c r="AK228" s="269">
        <v>840.72205168475057</v>
      </c>
      <c r="AL228" s="269">
        <v>429.17862313838873</v>
      </c>
      <c r="AM228" s="269">
        <v>990.22514288754064</v>
      </c>
      <c r="AN228" s="269">
        <v>161.17582425291766</v>
      </c>
      <c r="AO228" s="269">
        <v>1295.1653679827295</v>
      </c>
      <c r="AP228" s="269">
        <v>1107.9479221447982</v>
      </c>
      <c r="AQ228" s="269">
        <v>139.77673248349805</v>
      </c>
      <c r="AR228" s="269">
        <v>266.60565826441035</v>
      </c>
      <c r="AS228" s="269">
        <v>267.93124058595038</v>
      </c>
      <c r="AT228" s="269">
        <v>399.60076109921107</v>
      </c>
      <c r="AU228" s="269">
        <v>368.25532750977476</v>
      </c>
      <c r="AV228" s="269">
        <v>70.008973770566186</v>
      </c>
      <c r="AW228" s="269">
        <v>220.44749248459979</v>
      </c>
      <c r="AX228" s="269">
        <v>89.370319495275353</v>
      </c>
      <c r="AY228" s="269">
        <v>186.63447358150358</v>
      </c>
      <c r="AZ228" s="269">
        <v>208.00415009834626</v>
      </c>
      <c r="BA228" s="269">
        <v>192.12313754824348</v>
      </c>
      <c r="BB228" s="269">
        <v>122.38856371291385</v>
      </c>
      <c r="BC228" s="269">
        <v>227.19269831806042</v>
      </c>
      <c r="BD228" s="269">
        <v>244.83742533646614</v>
      </c>
      <c r="BE228" s="269">
        <v>142.57116837032208</v>
      </c>
      <c r="BF228" s="269">
        <v>0</v>
      </c>
      <c r="BG228" s="269">
        <v>0</v>
      </c>
      <c r="BH228" s="269">
        <v>0</v>
      </c>
      <c r="BI228" s="269">
        <v>0</v>
      </c>
      <c r="BJ228" s="269">
        <v>0</v>
      </c>
      <c r="BK228" s="269">
        <v>0</v>
      </c>
      <c r="BL228" s="269">
        <v>0</v>
      </c>
      <c r="BM228" s="269">
        <v>0</v>
      </c>
      <c r="BN228" s="269">
        <v>0</v>
      </c>
      <c r="BO228" s="269">
        <v>0</v>
      </c>
      <c r="BP228" s="269">
        <v>0</v>
      </c>
      <c r="BQ228" s="269">
        <v>0</v>
      </c>
      <c r="BR228" s="269">
        <v>0</v>
      </c>
      <c r="BS228" s="269">
        <v>0</v>
      </c>
      <c r="BT228" s="269">
        <v>0</v>
      </c>
      <c r="BU228" s="269">
        <v>0</v>
      </c>
      <c r="BV228" s="269">
        <v>0</v>
      </c>
      <c r="BW228" s="269">
        <v>0</v>
      </c>
      <c r="BX228" s="269">
        <v>0</v>
      </c>
      <c r="BY228" s="269">
        <v>0</v>
      </c>
      <c r="BZ228" s="269">
        <v>0</v>
      </c>
      <c r="CA228" s="269">
        <v>0</v>
      </c>
      <c r="CB228" s="269">
        <v>0</v>
      </c>
      <c r="CC228" s="269">
        <v>0</v>
      </c>
      <c r="CD228" s="269">
        <v>0</v>
      </c>
      <c r="CE228" s="269">
        <v>0</v>
      </c>
      <c r="CF228" s="269">
        <v>0</v>
      </c>
      <c r="CG228" s="269">
        <v>0</v>
      </c>
      <c r="CH228" s="269">
        <v>0</v>
      </c>
      <c r="CI228" s="269">
        <v>0</v>
      </c>
      <c r="CJ228" s="269">
        <v>0</v>
      </c>
      <c r="CK228" s="269">
        <v>0</v>
      </c>
      <c r="CL228" s="269">
        <v>0</v>
      </c>
      <c r="CM228" s="269">
        <v>0</v>
      </c>
      <c r="CN228" s="269">
        <v>0</v>
      </c>
      <c r="CO228" s="269">
        <v>0</v>
      </c>
      <c r="CP228" s="269">
        <v>0</v>
      </c>
      <c r="CQ228" s="269">
        <v>0</v>
      </c>
      <c r="CR228" s="269">
        <v>0</v>
      </c>
      <c r="CS228" s="269">
        <v>0</v>
      </c>
      <c r="CT228" s="269">
        <v>0</v>
      </c>
      <c r="CU228" s="269">
        <v>0</v>
      </c>
      <c r="CV228" s="269">
        <v>0</v>
      </c>
      <c r="CW228" s="269">
        <v>0</v>
      </c>
      <c r="CX228" s="269">
        <v>0</v>
      </c>
      <c r="CY228" s="269">
        <v>0</v>
      </c>
      <c r="CZ228" s="269">
        <v>0</v>
      </c>
      <c r="DA228" s="269">
        <v>0</v>
      </c>
      <c r="DB228" s="269">
        <v>0</v>
      </c>
      <c r="DC228" s="269">
        <v>0</v>
      </c>
      <c r="DD228" s="269">
        <v>0</v>
      </c>
      <c r="DE228" s="269">
        <v>0</v>
      </c>
      <c r="DF228" s="269">
        <v>0</v>
      </c>
      <c r="DG228" s="269">
        <v>0</v>
      </c>
      <c r="DH228" s="269">
        <v>0</v>
      </c>
      <c r="DI228" s="269">
        <v>0</v>
      </c>
      <c r="DJ228" s="269">
        <v>0</v>
      </c>
      <c r="DK228" s="269">
        <v>0</v>
      </c>
      <c r="DL228" s="269">
        <v>0</v>
      </c>
      <c r="DM228" s="269">
        <v>0</v>
      </c>
      <c r="DN228" s="269">
        <v>0</v>
      </c>
      <c r="DO228" s="269">
        <v>0</v>
      </c>
      <c r="DP228" s="269">
        <v>0</v>
      </c>
      <c r="DQ228" s="269">
        <v>0</v>
      </c>
      <c r="DR228" s="269">
        <v>0</v>
      </c>
      <c r="DS228" s="269">
        <v>0</v>
      </c>
      <c r="DT228" s="269">
        <v>0</v>
      </c>
      <c r="DU228" s="269">
        <v>0</v>
      </c>
      <c r="DV228" s="269">
        <v>0</v>
      </c>
      <c r="DW228" s="269">
        <v>11060.677898576221</v>
      </c>
      <c r="DX228" s="153"/>
      <c r="DY228" s="137"/>
      <c r="DZ228" s="137"/>
    </row>
    <row r="229" spans="3:130" x14ac:dyDescent="0.35">
      <c r="C229" s="101">
        <v>80</v>
      </c>
      <c r="E229" s="118" t="str">
        <f>IF(Calculations!C85=0, "Z_empty_row_"&amp;C229,Calculations!C85)</f>
        <v>Z_empty_row_80</v>
      </c>
      <c r="F229" s="117">
        <f>F$148*(Calculations!$M85/Calculations!$M$5)</f>
        <v>0</v>
      </c>
      <c r="G229" s="117">
        <f>G$148*(Calculations!$M85/Calculations!$M$5)</f>
        <v>0</v>
      </c>
      <c r="H229" s="117">
        <f>H$148*(Calculations!$M85/Calculations!$M$5)</f>
        <v>0</v>
      </c>
      <c r="I229" s="117">
        <f>I$148*(Calculations!$M85/Calculations!$M$5)</f>
        <v>0</v>
      </c>
      <c r="J229" s="117">
        <f>J$148*(Calculations!$M85/Calculations!$M$5)</f>
        <v>0</v>
      </c>
      <c r="K229" s="117">
        <f>K$148*(Calculations!$M85/Calculations!$M$5)</f>
        <v>0</v>
      </c>
      <c r="L229" s="117">
        <f>L$148*(Calculations!$M85/Calculations!$M$5)</f>
        <v>0</v>
      </c>
      <c r="M229" s="117">
        <f>M$148*(Calculations!$M85/Calculations!$M$5)</f>
        <v>0</v>
      </c>
      <c r="N229" s="117">
        <f>N$148*(Calculations!$M85/Calculations!$M$5)</f>
        <v>0</v>
      </c>
      <c r="O229" s="117">
        <f>O$148*(Calculations!$M85/Calculations!$M$5)</f>
        <v>0</v>
      </c>
      <c r="P229" s="117">
        <f>P$148*(Calculations!$M85/Calculations!$M$5)</f>
        <v>0</v>
      </c>
      <c r="Q229" s="117">
        <f>Q$148*(Calculations!$M85/Calculations!$M$5)</f>
        <v>0</v>
      </c>
      <c r="T229" s="2"/>
      <c r="U229" s="14"/>
      <c r="V229" s="25"/>
      <c r="W229" s="25"/>
      <c r="X229" s="27"/>
      <c r="DX229" s="153"/>
      <c r="DY229" s="137"/>
      <c r="DZ229" s="137"/>
    </row>
    <row r="230" spans="3:130" x14ac:dyDescent="0.35">
      <c r="C230" s="101">
        <v>81</v>
      </c>
      <c r="E230" s="118" t="str">
        <f>IF(Calculations!C86=0, "Z_empty_row_"&amp;C230,Calculations!C86)</f>
        <v>Z_empty_row_81</v>
      </c>
      <c r="F230" s="116">
        <f>F$148*(Calculations!$M86/Calculations!$M$5)</f>
        <v>0</v>
      </c>
      <c r="G230" s="116">
        <f>G$148*(Calculations!$M86/Calculations!$M$5)</f>
        <v>0</v>
      </c>
      <c r="H230" s="116">
        <f>H$148*(Calculations!$M86/Calculations!$M$5)</f>
        <v>0</v>
      </c>
      <c r="I230" s="116">
        <f>I$148*(Calculations!$M86/Calculations!$M$5)</f>
        <v>0</v>
      </c>
      <c r="J230" s="116">
        <f>J$148*(Calculations!$M86/Calculations!$M$5)</f>
        <v>0</v>
      </c>
      <c r="K230" s="116">
        <f>K$148*(Calculations!$M86/Calculations!$M$5)</f>
        <v>0</v>
      </c>
      <c r="L230" s="116">
        <f>L$148*(Calculations!$M86/Calculations!$M$5)</f>
        <v>0</v>
      </c>
      <c r="M230" s="116">
        <f>M$148*(Calculations!$M86/Calculations!$M$5)</f>
        <v>0</v>
      </c>
      <c r="N230" s="116">
        <f>N$148*(Calculations!$M86/Calculations!$M$5)</f>
        <v>0</v>
      </c>
      <c r="O230" s="116">
        <f>O$148*(Calculations!$M86/Calculations!$M$5)</f>
        <v>0</v>
      </c>
      <c r="P230" s="116">
        <f>P$148*(Calculations!$M86/Calculations!$M$5)</f>
        <v>0</v>
      </c>
      <c r="Q230" s="116">
        <f>Q$148*(Calculations!$M86/Calculations!$M$5)</f>
        <v>0</v>
      </c>
      <c r="T230" s="2"/>
      <c r="U230" s="27" t="s">
        <v>271</v>
      </c>
      <c r="V230" s="25">
        <f>SUM(X217:X228)</f>
        <v>161992.76407583125</v>
      </c>
      <c r="W230" s="6"/>
      <c r="X230" s="24">
        <f>SUM(X217:X228)</f>
        <v>161992.76407583125</v>
      </c>
      <c r="AD230" s="153"/>
      <c r="AE230" s="153"/>
      <c r="AF230" s="153"/>
      <c r="AG230" s="153"/>
      <c r="AH230" s="153"/>
      <c r="AI230" s="153"/>
      <c r="AJ230" s="153"/>
      <c r="AK230" s="153"/>
      <c r="AL230" s="153"/>
      <c r="AM230" s="153"/>
      <c r="AN230" s="153"/>
      <c r="AO230" s="153"/>
      <c r="AP230" s="153"/>
      <c r="AQ230" s="153"/>
      <c r="AR230" s="153"/>
      <c r="AS230" s="153"/>
      <c r="AT230" s="153"/>
      <c r="AU230" s="153"/>
      <c r="AV230" s="153"/>
      <c r="AW230" s="153"/>
      <c r="AX230" s="153"/>
      <c r="AY230" s="140"/>
      <c r="AZ230" s="153"/>
      <c r="BA230" s="153"/>
      <c r="BB230" s="153"/>
      <c r="BC230" s="153"/>
      <c r="BD230" s="153"/>
      <c r="BE230" s="153"/>
      <c r="BF230" s="153"/>
      <c r="BG230" s="153"/>
      <c r="BH230" s="153"/>
      <c r="BI230" s="153"/>
      <c r="BJ230" s="153"/>
      <c r="BK230" s="153"/>
      <c r="BL230" s="153"/>
      <c r="BM230" s="153"/>
      <c r="BN230" s="153"/>
      <c r="BO230" s="153"/>
      <c r="BP230" s="153"/>
      <c r="BQ230" s="153"/>
      <c r="BR230" s="153"/>
      <c r="BS230" s="153"/>
      <c r="BT230" s="153"/>
      <c r="BU230" s="153"/>
      <c r="BV230" s="153"/>
      <c r="BW230" s="140"/>
      <c r="BX230" s="153"/>
      <c r="BY230" s="153"/>
      <c r="BZ230" s="153"/>
      <c r="CA230" s="153"/>
      <c r="CB230" s="153"/>
      <c r="CC230" s="153"/>
      <c r="CD230" s="153"/>
      <c r="CE230" s="153"/>
      <c r="CF230" s="153"/>
      <c r="CG230" s="153"/>
      <c r="CH230" s="153"/>
      <c r="CI230" s="153"/>
      <c r="CJ230" s="153"/>
      <c r="CK230" s="153"/>
      <c r="CL230" s="153"/>
      <c r="CM230" s="153"/>
      <c r="CN230" s="153"/>
      <c r="CO230" s="153"/>
      <c r="CP230" s="153"/>
      <c r="CQ230" s="153"/>
      <c r="CR230" s="153"/>
      <c r="CS230" s="153"/>
      <c r="CT230" s="153"/>
      <c r="CU230" s="140"/>
      <c r="CV230" s="153"/>
      <c r="CW230" s="153"/>
      <c r="CX230" s="153"/>
      <c r="CY230" s="153"/>
      <c r="CZ230" s="153"/>
      <c r="DA230" s="153"/>
      <c r="DB230" s="153"/>
      <c r="DC230" s="153"/>
      <c r="DD230" s="153"/>
      <c r="DE230" s="153"/>
      <c r="DF230" s="153"/>
      <c r="DG230" s="153"/>
      <c r="DH230" s="153"/>
      <c r="DI230" s="153"/>
      <c r="DJ230" s="153"/>
      <c r="DK230" s="153"/>
      <c r="DL230" s="153"/>
      <c r="DM230" s="153"/>
      <c r="DN230" s="153"/>
      <c r="DO230" s="153"/>
      <c r="DP230" s="153"/>
      <c r="DQ230" s="153"/>
      <c r="DR230" s="153"/>
      <c r="DS230" s="140"/>
      <c r="DT230" s="153"/>
      <c r="DU230" s="153"/>
      <c r="DV230" s="153"/>
      <c r="DW230" s="153"/>
      <c r="DX230" s="137"/>
      <c r="DY230" s="137"/>
      <c r="DZ230" s="137"/>
    </row>
    <row r="231" spans="3:130" x14ac:dyDescent="0.35">
      <c r="C231" s="101">
        <v>82</v>
      </c>
      <c r="E231" s="118" t="str">
        <f>IF(Calculations!C87=0, "Z_empty_row_"&amp;C231,Calculations!C87)</f>
        <v>Z_empty_row_82</v>
      </c>
      <c r="F231" s="117">
        <f>F$148*(Calculations!$M87/Calculations!$M$5)</f>
        <v>0</v>
      </c>
      <c r="G231" s="117">
        <f>G$148*(Calculations!$M87/Calculations!$M$5)</f>
        <v>0</v>
      </c>
      <c r="H231" s="117">
        <f>H$148*(Calculations!$M87/Calculations!$M$5)</f>
        <v>0</v>
      </c>
      <c r="I231" s="117">
        <f>I$148*(Calculations!$M87/Calculations!$M$5)</f>
        <v>0</v>
      </c>
      <c r="J231" s="117">
        <f>J$148*(Calculations!$M87/Calculations!$M$5)</f>
        <v>0</v>
      </c>
      <c r="K231" s="117">
        <f>K$148*(Calculations!$M87/Calculations!$M$5)</f>
        <v>0</v>
      </c>
      <c r="L231" s="117">
        <f>L$148*(Calculations!$M87/Calculations!$M$5)</f>
        <v>0</v>
      </c>
      <c r="M231" s="117">
        <f>M$148*(Calculations!$M87/Calculations!$M$5)</f>
        <v>0</v>
      </c>
      <c r="N231" s="117">
        <f>N$148*(Calculations!$M87/Calculations!$M$5)</f>
        <v>0</v>
      </c>
      <c r="O231" s="117">
        <f>O$148*(Calculations!$M87/Calculations!$M$5)</f>
        <v>0</v>
      </c>
      <c r="P231" s="117">
        <f>P$148*(Calculations!$M87/Calculations!$M$5)</f>
        <v>0</v>
      </c>
      <c r="Q231" s="117">
        <f>Q$148*(Calculations!$M87/Calculations!$M$5)</f>
        <v>0</v>
      </c>
      <c r="T231" s="2"/>
      <c r="U231" s="14"/>
      <c r="V231" s="25"/>
      <c r="W231" s="25"/>
      <c r="X231" s="6"/>
      <c r="AD231" s="137"/>
      <c r="AE231" s="137"/>
      <c r="AF231" s="137"/>
      <c r="AG231" s="137"/>
      <c r="AH231" s="137"/>
      <c r="AI231" s="137"/>
      <c r="AJ231" s="137"/>
      <c r="AK231" s="137"/>
      <c r="AL231" s="137"/>
      <c r="AM231" s="137"/>
      <c r="AN231" s="137"/>
      <c r="AO231" s="137"/>
      <c r="AP231" s="137"/>
      <c r="AQ231" s="137"/>
      <c r="AR231" s="137"/>
      <c r="AS231" s="137"/>
      <c r="AT231" s="137"/>
      <c r="AU231" s="137"/>
      <c r="AV231" s="137"/>
      <c r="AW231" s="137"/>
      <c r="AX231" s="137"/>
      <c r="AY231" s="137"/>
      <c r="AZ231" s="137"/>
      <c r="BA231" s="137"/>
      <c r="BB231" s="137"/>
      <c r="BC231" s="137"/>
      <c r="BD231" s="137"/>
      <c r="BE231" s="137"/>
      <c r="BF231" s="137"/>
      <c r="BG231" s="137"/>
      <c r="BH231" s="137"/>
      <c r="BI231" s="137"/>
      <c r="BJ231" s="137"/>
      <c r="BK231" s="137"/>
      <c r="BL231" s="154"/>
      <c r="BM231" s="141"/>
      <c r="BN231" s="141"/>
      <c r="BO231" s="137"/>
      <c r="BP231" s="155"/>
      <c r="BQ231" s="137"/>
      <c r="BR231" s="137"/>
      <c r="BS231" s="137"/>
      <c r="BT231" s="137"/>
      <c r="BU231" s="137"/>
      <c r="BV231" s="137"/>
      <c r="BW231" s="137"/>
      <c r="BX231" s="137"/>
      <c r="BY231" s="137"/>
      <c r="BZ231" s="137"/>
      <c r="CA231" s="137"/>
      <c r="CB231" s="137"/>
      <c r="CC231" s="137"/>
      <c r="CD231" s="137"/>
      <c r="CE231" s="137"/>
      <c r="CF231" s="137"/>
      <c r="CG231" s="137"/>
      <c r="CH231" s="137"/>
      <c r="CI231" s="137"/>
      <c r="CJ231" s="137"/>
      <c r="CK231" s="137"/>
      <c r="CL231" s="137"/>
      <c r="CM231" s="137"/>
      <c r="CN231" s="137"/>
      <c r="CO231" s="137"/>
      <c r="CP231" s="137"/>
      <c r="CQ231" s="137"/>
      <c r="CR231" s="137"/>
      <c r="CS231" s="137"/>
      <c r="CT231" s="137"/>
      <c r="CU231" s="137"/>
      <c r="CV231" s="137"/>
      <c r="CW231" s="137"/>
      <c r="CX231" s="137"/>
      <c r="CY231" s="137"/>
      <c r="CZ231" s="137"/>
      <c r="DA231" s="137"/>
      <c r="DB231" s="137"/>
      <c r="DC231" s="137"/>
      <c r="DD231" s="137"/>
      <c r="DE231" s="137"/>
      <c r="DF231" s="137"/>
      <c r="DG231" s="137"/>
      <c r="DH231" s="137"/>
      <c r="DI231" s="137"/>
      <c r="DJ231" s="137"/>
      <c r="DK231" s="137"/>
      <c r="DL231" s="137"/>
      <c r="DM231" s="137"/>
      <c r="DN231" s="137"/>
      <c r="DO231" s="137"/>
      <c r="DP231" s="137"/>
      <c r="DQ231" s="137"/>
      <c r="DR231" s="137"/>
      <c r="DS231" s="137"/>
      <c r="DT231" s="137"/>
      <c r="DU231" s="137"/>
      <c r="DV231" s="137"/>
      <c r="DW231" s="137"/>
      <c r="DX231" s="137"/>
      <c r="DY231" s="137"/>
      <c r="DZ231" s="137"/>
    </row>
    <row r="232" spans="3:130" x14ac:dyDescent="0.35">
      <c r="C232" s="101">
        <v>83</v>
      </c>
      <c r="E232" s="118" t="str">
        <f>IF(Calculations!C88=0, "Z_empty_row_"&amp;C232,Calculations!C88)</f>
        <v>Z_empty_row_83</v>
      </c>
      <c r="F232" s="116">
        <f>F$148*(Calculations!$M88/Calculations!$M$5)</f>
        <v>0</v>
      </c>
      <c r="G232" s="116">
        <f>G$148*(Calculations!$M88/Calculations!$M$5)</f>
        <v>0</v>
      </c>
      <c r="H232" s="116">
        <f>H$148*(Calculations!$M88/Calculations!$M$5)</f>
        <v>0</v>
      </c>
      <c r="I232" s="116">
        <f>I$148*(Calculations!$M88/Calculations!$M$5)</f>
        <v>0</v>
      </c>
      <c r="J232" s="116">
        <f>J$148*(Calculations!$M88/Calculations!$M$5)</f>
        <v>0</v>
      </c>
      <c r="K232" s="116">
        <f>K$148*(Calculations!$M88/Calculations!$M$5)</f>
        <v>0</v>
      </c>
      <c r="L232" s="116">
        <f>L$148*(Calculations!$M88/Calculations!$M$5)</f>
        <v>0</v>
      </c>
      <c r="M232" s="116">
        <f>M$148*(Calculations!$M88/Calculations!$M$5)</f>
        <v>0</v>
      </c>
      <c r="N232" s="116">
        <f>N$148*(Calculations!$M88/Calculations!$M$5)</f>
        <v>0</v>
      </c>
      <c r="O232" s="116">
        <f>O$148*(Calculations!$M88/Calculations!$M$5)</f>
        <v>0</v>
      </c>
      <c r="P232" s="116">
        <f>P$148*(Calculations!$M88/Calculations!$M$5)</f>
        <v>0</v>
      </c>
      <c r="Q232" s="116">
        <f>Q$148*(Calculations!$M88/Calculations!$M$5)</f>
        <v>0</v>
      </c>
      <c r="T232" s="2"/>
      <c r="U232" s="14"/>
      <c r="V232" s="25"/>
      <c r="W232" s="25"/>
      <c r="X232" s="27"/>
      <c r="AD232" s="6"/>
      <c r="AE232" s="141"/>
      <c r="AF232" s="141"/>
      <c r="AG232" s="141"/>
      <c r="AH232" s="141"/>
      <c r="AI232" s="141"/>
      <c r="AJ232" s="141"/>
      <c r="AK232" s="141"/>
      <c r="AL232" s="141"/>
      <c r="AM232" s="141"/>
      <c r="AN232" s="141"/>
      <c r="AO232" s="141"/>
      <c r="AP232" s="141"/>
      <c r="AQ232" s="141"/>
      <c r="AR232" s="141"/>
      <c r="AS232" s="141"/>
      <c r="AT232" s="141"/>
      <c r="AU232" s="141"/>
      <c r="AV232" s="141"/>
      <c r="AW232" s="141"/>
      <c r="AX232" s="141"/>
      <c r="AY232" s="141"/>
      <c r="AZ232" s="141"/>
      <c r="BA232" s="141"/>
      <c r="BB232" s="141"/>
      <c r="BC232" s="141"/>
      <c r="BD232" s="141"/>
      <c r="BE232" s="23"/>
      <c r="BF232" s="23"/>
      <c r="BG232" s="23"/>
      <c r="BH232" s="23"/>
      <c r="BI232" s="23"/>
      <c r="BJ232" s="2"/>
      <c r="BK232" s="2"/>
      <c r="BL232" s="14"/>
      <c r="BM232" s="25"/>
      <c r="BN232" s="25"/>
      <c r="BO232" s="2"/>
      <c r="BP232" s="27"/>
    </row>
    <row r="233" spans="3:130" x14ac:dyDescent="0.35">
      <c r="C233" s="101">
        <v>84</v>
      </c>
      <c r="E233" s="118" t="str">
        <f>IF(Calculations!C89=0, "Z_empty_row_"&amp;C233,Calculations!C89)</f>
        <v>Z_empty_row_84</v>
      </c>
      <c r="F233" s="117">
        <f>F$148*(Calculations!$M89/Calculations!$M$5)</f>
        <v>0</v>
      </c>
      <c r="G233" s="117">
        <f>G$148*(Calculations!$M89/Calculations!$M$5)</f>
        <v>0</v>
      </c>
      <c r="H233" s="117">
        <f>H$148*(Calculations!$M89/Calculations!$M$5)</f>
        <v>0</v>
      </c>
      <c r="I233" s="117">
        <f>I$148*(Calculations!$M89/Calculations!$M$5)</f>
        <v>0</v>
      </c>
      <c r="J233" s="117">
        <f>J$148*(Calculations!$M89/Calculations!$M$5)</f>
        <v>0</v>
      </c>
      <c r="K233" s="117">
        <f>K$148*(Calculations!$M89/Calculations!$M$5)</f>
        <v>0</v>
      </c>
      <c r="L233" s="117">
        <f>L$148*(Calculations!$M89/Calculations!$M$5)</f>
        <v>0</v>
      </c>
      <c r="M233" s="117">
        <f>M$148*(Calculations!$M89/Calculations!$M$5)</f>
        <v>0</v>
      </c>
      <c r="N233" s="117">
        <f>N$148*(Calculations!$M89/Calculations!$M$5)</f>
        <v>0</v>
      </c>
      <c r="O233" s="117">
        <f>O$148*(Calculations!$M89/Calculations!$M$5)</f>
        <v>0</v>
      </c>
      <c r="P233" s="117">
        <f>P$148*(Calculations!$M89/Calculations!$M$5)</f>
        <v>0</v>
      </c>
      <c r="Q233" s="117">
        <f>Q$148*(Calculations!$M89/Calculations!$M$5)</f>
        <v>0</v>
      </c>
      <c r="T233" s="2"/>
      <c r="U233" s="14"/>
      <c r="V233" s="25"/>
      <c r="W233" s="25"/>
      <c r="X233" s="27"/>
      <c r="Z233" s="140"/>
      <c r="AC233" s="6"/>
      <c r="AD233" s="6"/>
      <c r="AE233" s="141"/>
      <c r="AF233" s="141"/>
      <c r="AG233" s="141"/>
      <c r="AH233" s="141"/>
      <c r="AI233" s="141"/>
      <c r="AJ233" s="141"/>
      <c r="AK233" s="141"/>
      <c r="AL233" s="141"/>
      <c r="AM233" s="141"/>
      <c r="AN233" s="141"/>
      <c r="AO233" s="141"/>
      <c r="AP233" s="141"/>
      <c r="AQ233" s="141"/>
      <c r="AR233" s="141"/>
      <c r="AS233" s="141"/>
      <c r="AT233" s="141"/>
      <c r="AU233" s="141"/>
      <c r="AV233" s="141"/>
      <c r="AW233" s="141"/>
      <c r="AX233" s="141"/>
      <c r="AY233" s="141"/>
      <c r="AZ233" s="141"/>
      <c r="BA233" s="141"/>
      <c r="BB233" s="141"/>
      <c r="BC233" s="141"/>
      <c r="BD233" s="141"/>
      <c r="BE233" s="23"/>
      <c r="BF233" s="23"/>
      <c r="BG233" s="23"/>
      <c r="BH233" s="23"/>
      <c r="BI233" s="23"/>
      <c r="BJ233" s="2"/>
      <c r="BK233" s="2"/>
      <c r="BL233" s="14"/>
      <c r="BM233" s="25"/>
      <c r="BN233" s="25"/>
      <c r="BO233" s="2"/>
      <c r="BP233" s="27"/>
    </row>
    <row r="234" spans="3:130" x14ac:dyDescent="0.35">
      <c r="C234" s="101">
        <v>85</v>
      </c>
      <c r="E234" s="118" t="str">
        <f>IF(Calculations!C90=0, "Z_empty_row_"&amp;C234,Calculations!C90)</f>
        <v>Z_empty_row_85</v>
      </c>
      <c r="F234" s="116">
        <f>F$148*(Calculations!$M90/Calculations!$M$5)</f>
        <v>0</v>
      </c>
      <c r="G234" s="116">
        <f>G$148*(Calculations!$M90/Calculations!$M$5)</f>
        <v>0</v>
      </c>
      <c r="H234" s="116">
        <f>H$148*(Calculations!$M90/Calculations!$M$5)</f>
        <v>0</v>
      </c>
      <c r="I234" s="116">
        <f>I$148*(Calculations!$M90/Calculations!$M$5)</f>
        <v>0</v>
      </c>
      <c r="J234" s="116">
        <f>J$148*(Calculations!$M90/Calculations!$M$5)</f>
        <v>0</v>
      </c>
      <c r="K234" s="116">
        <f>K$148*(Calculations!$M90/Calculations!$M$5)</f>
        <v>0</v>
      </c>
      <c r="L234" s="116">
        <f>L$148*(Calculations!$M90/Calculations!$M$5)</f>
        <v>0</v>
      </c>
      <c r="M234" s="116">
        <f>M$148*(Calculations!$M90/Calculations!$M$5)</f>
        <v>0</v>
      </c>
      <c r="N234" s="116">
        <f>N$148*(Calculations!$M90/Calculations!$M$5)</f>
        <v>0</v>
      </c>
      <c r="O234" s="116">
        <f>O$148*(Calculations!$M90/Calculations!$M$5)</f>
        <v>0</v>
      </c>
      <c r="P234" s="116">
        <f>P$148*(Calculations!$M90/Calculations!$M$5)</f>
        <v>0</v>
      </c>
      <c r="Q234" s="116">
        <f>Q$148*(Calculations!$M90/Calculations!$M$5)</f>
        <v>0</v>
      </c>
      <c r="T234" s="2"/>
      <c r="U234" s="14"/>
      <c r="V234" s="25"/>
      <c r="W234" s="25"/>
      <c r="X234" s="27"/>
      <c r="Z234" s="140"/>
      <c r="AC234" s="6"/>
      <c r="AD234" s="6"/>
      <c r="AE234" s="141"/>
      <c r="AF234" s="141"/>
      <c r="AG234" s="141"/>
      <c r="AH234" s="141"/>
      <c r="AI234" s="141"/>
      <c r="AJ234" s="141"/>
      <c r="AK234" s="141"/>
      <c r="AL234" s="141"/>
      <c r="AM234" s="141"/>
      <c r="AN234" s="141"/>
      <c r="AO234" s="141"/>
      <c r="AP234" s="141"/>
      <c r="AQ234" s="141"/>
      <c r="AR234" s="141"/>
      <c r="AS234" s="141"/>
      <c r="AT234" s="141"/>
      <c r="AU234" s="141"/>
      <c r="AV234" s="141"/>
      <c r="AW234" s="141"/>
      <c r="AX234" s="141"/>
      <c r="AY234" s="141"/>
      <c r="AZ234" s="141"/>
      <c r="BA234" s="141"/>
      <c r="BB234" s="141"/>
      <c r="BC234" s="141"/>
      <c r="BD234" s="141"/>
      <c r="BE234" s="23"/>
      <c r="BF234" s="23"/>
      <c r="BG234" s="23"/>
      <c r="BH234" s="23"/>
      <c r="BI234" s="23"/>
      <c r="BJ234" s="2"/>
      <c r="BK234" s="2"/>
      <c r="BL234" s="14"/>
      <c r="BM234" s="25"/>
      <c r="BN234" s="25"/>
      <c r="BO234" s="2"/>
      <c r="BP234" s="27"/>
    </row>
    <row r="235" spans="3:130" x14ac:dyDescent="0.35">
      <c r="C235" s="101">
        <v>86</v>
      </c>
      <c r="E235" s="118" t="str">
        <f>IF(Calculations!C91=0, "Z_empty_row_"&amp;C235,Calculations!C91)</f>
        <v>Z_empty_row_86</v>
      </c>
      <c r="F235" s="117">
        <f>F$148*(Calculations!$M91/Calculations!$M$5)</f>
        <v>0</v>
      </c>
      <c r="G235" s="117">
        <f>G$148*(Calculations!$M91/Calculations!$M$5)</f>
        <v>0</v>
      </c>
      <c r="H235" s="117">
        <f>H$148*(Calculations!$M91/Calculations!$M$5)</f>
        <v>0</v>
      </c>
      <c r="I235" s="117">
        <f>I$148*(Calculations!$M91/Calculations!$M$5)</f>
        <v>0</v>
      </c>
      <c r="J235" s="117">
        <f>J$148*(Calculations!$M91/Calculations!$M$5)</f>
        <v>0</v>
      </c>
      <c r="K235" s="117">
        <f>K$148*(Calculations!$M91/Calculations!$M$5)</f>
        <v>0</v>
      </c>
      <c r="L235" s="117">
        <f>L$148*(Calculations!$M91/Calculations!$M$5)</f>
        <v>0</v>
      </c>
      <c r="M235" s="117">
        <f>M$148*(Calculations!$M91/Calculations!$M$5)</f>
        <v>0</v>
      </c>
      <c r="N235" s="117">
        <f>N$148*(Calculations!$M91/Calculations!$M$5)</f>
        <v>0</v>
      </c>
      <c r="O235" s="117">
        <f>O$148*(Calculations!$M91/Calculations!$M$5)</f>
        <v>0</v>
      </c>
      <c r="P235" s="117">
        <f>P$148*(Calculations!$M91/Calculations!$M$5)</f>
        <v>0</v>
      </c>
      <c r="Q235" s="117">
        <f>Q$148*(Calculations!$M91/Calculations!$M$5)</f>
        <v>0</v>
      </c>
      <c r="T235" s="2"/>
      <c r="U235" s="14"/>
      <c r="V235" s="25"/>
      <c r="W235" s="25"/>
      <c r="X235" s="27"/>
      <c r="Z235" s="6"/>
      <c r="BJ235" s="2"/>
      <c r="BK235" s="2"/>
      <c r="BL235" s="14"/>
      <c r="BM235" s="25"/>
      <c r="BN235" s="25"/>
      <c r="BO235" s="2"/>
      <c r="BP235" s="27"/>
    </row>
    <row r="236" spans="3:130" x14ac:dyDescent="0.35">
      <c r="C236" s="101">
        <v>87</v>
      </c>
      <c r="E236" s="118" t="str">
        <f>IF(Calculations!C92=0, "Z_empty_row_"&amp;C236,Calculations!C92)</f>
        <v>Z_empty_row_87</v>
      </c>
      <c r="F236" s="116">
        <f>F$148*(Calculations!$M92/Calculations!$M$5)</f>
        <v>0</v>
      </c>
      <c r="G236" s="116">
        <f>G$148*(Calculations!$M92/Calculations!$M$5)</f>
        <v>0</v>
      </c>
      <c r="H236" s="116">
        <f>H$148*(Calculations!$M92/Calculations!$M$5)</f>
        <v>0</v>
      </c>
      <c r="I236" s="116">
        <f>I$148*(Calculations!$M92/Calculations!$M$5)</f>
        <v>0</v>
      </c>
      <c r="J236" s="116">
        <f>J$148*(Calculations!$M92/Calculations!$M$5)</f>
        <v>0</v>
      </c>
      <c r="K236" s="116">
        <f>K$148*(Calculations!$M92/Calculations!$M$5)</f>
        <v>0</v>
      </c>
      <c r="L236" s="116">
        <f>L$148*(Calculations!$M92/Calculations!$M$5)</f>
        <v>0</v>
      </c>
      <c r="M236" s="116">
        <f>M$148*(Calculations!$M92/Calculations!$M$5)</f>
        <v>0</v>
      </c>
      <c r="N236" s="116">
        <f>N$148*(Calculations!$M92/Calculations!$M$5)</f>
        <v>0</v>
      </c>
      <c r="O236" s="116">
        <f>O$148*(Calculations!$M92/Calculations!$M$5)</f>
        <v>0</v>
      </c>
      <c r="P236" s="116">
        <f>P$148*(Calculations!$M92/Calculations!$M$5)</f>
        <v>0</v>
      </c>
      <c r="Q236" s="116">
        <f>Q$148*(Calculations!$M92/Calculations!$M$5)</f>
        <v>0</v>
      </c>
      <c r="Y236" s="6"/>
      <c r="BJ236" s="2"/>
      <c r="BK236" s="2"/>
      <c r="BL236" s="14"/>
      <c r="BM236" s="25"/>
      <c r="BN236" s="25"/>
      <c r="BO236" s="2"/>
      <c r="BP236" s="27"/>
    </row>
    <row r="237" spans="3:130" x14ac:dyDescent="0.35">
      <c r="C237" s="101">
        <v>88</v>
      </c>
      <c r="E237" s="118" t="str">
        <f>IF(Calculations!C93=0, "Z_empty_row_"&amp;C237,Calculations!C93)</f>
        <v>Z_empty_row_88</v>
      </c>
      <c r="F237" s="117">
        <f>F$148*(Calculations!$M93/Calculations!$M$5)</f>
        <v>0</v>
      </c>
      <c r="G237" s="117">
        <f>G$148*(Calculations!$M93/Calculations!$M$5)</f>
        <v>0</v>
      </c>
      <c r="H237" s="117">
        <f>H$148*(Calculations!$M93/Calculations!$M$5)</f>
        <v>0</v>
      </c>
      <c r="I237" s="117">
        <f>I$148*(Calculations!$M93/Calculations!$M$5)</f>
        <v>0</v>
      </c>
      <c r="J237" s="117">
        <f>J$148*(Calculations!$M93/Calculations!$M$5)</f>
        <v>0</v>
      </c>
      <c r="K237" s="117">
        <f>K$148*(Calculations!$M93/Calculations!$M$5)</f>
        <v>0</v>
      </c>
      <c r="L237" s="117">
        <f>L$148*(Calculations!$M93/Calculations!$M$5)</f>
        <v>0</v>
      </c>
      <c r="M237" s="117">
        <f>M$148*(Calculations!$M93/Calculations!$M$5)</f>
        <v>0</v>
      </c>
      <c r="N237" s="117">
        <f>N$148*(Calculations!$M93/Calculations!$M$5)</f>
        <v>0</v>
      </c>
      <c r="O237" s="117">
        <f>O$148*(Calculations!$M93/Calculations!$M$5)</f>
        <v>0</v>
      </c>
      <c r="P237" s="117">
        <f>P$148*(Calculations!$M93/Calculations!$M$5)</f>
        <v>0</v>
      </c>
      <c r="Q237" s="117">
        <f>Q$148*(Calculations!$M93/Calculations!$M$5)</f>
        <v>0</v>
      </c>
      <c r="Y237" s="6"/>
      <c r="BJ237" s="2"/>
      <c r="BK237" s="2"/>
      <c r="BL237" s="14"/>
      <c r="BM237" s="25"/>
      <c r="BN237" s="25"/>
      <c r="BO237" s="2"/>
      <c r="BP237" s="27"/>
    </row>
    <row r="238" spans="3:130" x14ac:dyDescent="0.35">
      <c r="C238" s="101">
        <v>89</v>
      </c>
      <c r="E238" s="118" t="str">
        <f>IF(Calculations!C94=0, "Z_empty_row_"&amp;C238,Calculations!C94)</f>
        <v>Z_empty_row_89</v>
      </c>
      <c r="F238" s="116">
        <f>F$148*(Calculations!$M94/Calculations!$M$5)</f>
        <v>0</v>
      </c>
      <c r="G238" s="116">
        <f>G$148*(Calculations!$M94/Calculations!$M$5)</f>
        <v>0</v>
      </c>
      <c r="H238" s="116">
        <f>H$148*(Calculations!$M94/Calculations!$M$5)</f>
        <v>0</v>
      </c>
      <c r="I238" s="116">
        <f>I$148*(Calculations!$M94/Calculations!$M$5)</f>
        <v>0</v>
      </c>
      <c r="J238" s="116">
        <f>J$148*(Calculations!$M94/Calculations!$M$5)</f>
        <v>0</v>
      </c>
      <c r="K238" s="116">
        <f>K$148*(Calculations!$M94/Calculations!$M$5)</f>
        <v>0</v>
      </c>
      <c r="L238" s="116">
        <f>L$148*(Calculations!$M94/Calculations!$M$5)</f>
        <v>0</v>
      </c>
      <c r="M238" s="116">
        <f>M$148*(Calculations!$M94/Calculations!$M$5)</f>
        <v>0</v>
      </c>
      <c r="N238" s="116">
        <f>N$148*(Calculations!$M94/Calculations!$M$5)</f>
        <v>0</v>
      </c>
      <c r="O238" s="116">
        <f>O$148*(Calculations!$M94/Calculations!$M$5)</f>
        <v>0</v>
      </c>
      <c r="P238" s="116">
        <f>P$148*(Calculations!$M94/Calculations!$M$5)</f>
        <v>0</v>
      </c>
      <c r="Q238" s="116">
        <f>Q$148*(Calculations!$M94/Calculations!$M$5)</f>
        <v>0</v>
      </c>
      <c r="Y238" s="6"/>
      <c r="BJ238" s="2"/>
      <c r="BK238" s="2"/>
      <c r="BL238" s="14"/>
      <c r="BM238" s="25"/>
      <c r="BN238" s="25"/>
      <c r="BO238" s="2"/>
      <c r="BP238" s="27"/>
    </row>
    <row r="239" spans="3:130" x14ac:dyDescent="0.35">
      <c r="C239" s="101">
        <v>90</v>
      </c>
      <c r="E239" s="118" t="str">
        <f>IF(Calculations!C95=0, "Z_empty_row_"&amp;C239,Calculations!C95)</f>
        <v>Z_empty_row_90</v>
      </c>
      <c r="F239" s="117">
        <f>F$148*(Calculations!$M95/Calculations!$M$5)</f>
        <v>0</v>
      </c>
      <c r="G239" s="117">
        <f>G$148*(Calculations!$M95/Calculations!$M$5)</f>
        <v>0</v>
      </c>
      <c r="H239" s="117">
        <f>H$148*(Calculations!$M95/Calculations!$M$5)</f>
        <v>0</v>
      </c>
      <c r="I239" s="117">
        <f>I$148*(Calculations!$M95/Calculations!$M$5)</f>
        <v>0</v>
      </c>
      <c r="J239" s="117">
        <f>J$148*(Calculations!$M95/Calculations!$M$5)</f>
        <v>0</v>
      </c>
      <c r="K239" s="117">
        <f>K$148*(Calculations!$M95/Calculations!$M$5)</f>
        <v>0</v>
      </c>
      <c r="L239" s="117">
        <f>L$148*(Calculations!$M95/Calculations!$M$5)</f>
        <v>0</v>
      </c>
      <c r="M239" s="117">
        <f>M$148*(Calculations!$M95/Calculations!$M$5)</f>
        <v>0</v>
      </c>
      <c r="N239" s="117">
        <f>N$148*(Calculations!$M95/Calculations!$M$5)</f>
        <v>0</v>
      </c>
      <c r="O239" s="117">
        <f>O$148*(Calculations!$M95/Calculations!$M$5)</f>
        <v>0</v>
      </c>
      <c r="P239" s="117">
        <f>P$148*(Calculations!$M95/Calculations!$M$5)</f>
        <v>0</v>
      </c>
      <c r="Q239" s="117">
        <f>Q$148*(Calculations!$M95/Calculations!$M$5)</f>
        <v>0</v>
      </c>
      <c r="BJ239" s="2"/>
      <c r="BK239" s="2"/>
      <c r="BL239" s="14"/>
      <c r="BM239" s="25"/>
      <c r="BN239" s="25"/>
      <c r="BO239" s="2"/>
      <c r="BP239" s="27"/>
    </row>
    <row r="240" spans="3:130" x14ac:dyDescent="0.35">
      <c r="C240" s="101">
        <v>91</v>
      </c>
      <c r="E240" s="118" t="str">
        <f>IF(Calculations!C96=0, "Z_empty_row_"&amp;C240,Calculations!C96)</f>
        <v>Z_empty_row_91</v>
      </c>
      <c r="F240" s="116">
        <f>F$148*(Calculations!$M96/Calculations!$M$5)</f>
        <v>0</v>
      </c>
      <c r="G240" s="116">
        <f>G$148*(Calculations!$M96/Calculations!$M$5)</f>
        <v>0</v>
      </c>
      <c r="H240" s="116">
        <f>H$148*(Calculations!$M96/Calculations!$M$5)</f>
        <v>0</v>
      </c>
      <c r="I240" s="116">
        <f>I$148*(Calculations!$M96/Calculations!$M$5)</f>
        <v>0</v>
      </c>
      <c r="J240" s="116">
        <f>J$148*(Calculations!$M96/Calculations!$M$5)</f>
        <v>0</v>
      </c>
      <c r="K240" s="116">
        <f>K$148*(Calculations!$M96/Calculations!$M$5)</f>
        <v>0</v>
      </c>
      <c r="L240" s="116">
        <f>L$148*(Calculations!$M96/Calculations!$M$5)</f>
        <v>0</v>
      </c>
      <c r="M240" s="116">
        <f>M$148*(Calculations!$M96/Calculations!$M$5)</f>
        <v>0</v>
      </c>
      <c r="N240" s="116">
        <f>N$148*(Calculations!$M96/Calculations!$M$5)</f>
        <v>0</v>
      </c>
      <c r="O240" s="116">
        <f>O$148*(Calculations!$M96/Calculations!$M$5)</f>
        <v>0</v>
      </c>
      <c r="P240" s="116">
        <f>P$148*(Calculations!$M96/Calculations!$M$5)</f>
        <v>0</v>
      </c>
      <c r="Q240" s="116">
        <f>Q$148*(Calculations!$M96/Calculations!$M$5)</f>
        <v>0</v>
      </c>
      <c r="BJ240" s="2"/>
      <c r="BK240" s="2"/>
      <c r="BL240" s="14"/>
      <c r="BM240" s="25"/>
      <c r="BN240" s="25"/>
      <c r="BO240" s="2"/>
      <c r="BP240" s="27"/>
    </row>
    <row r="241" spans="3:76" x14ac:dyDescent="0.35">
      <c r="C241" s="101">
        <v>92</v>
      </c>
      <c r="E241" s="118" t="str">
        <f>IF(Calculations!C97=0, "Z_empty_row_"&amp;C241,Calculations!C97)</f>
        <v>Z_empty_row_92</v>
      </c>
      <c r="F241" s="117">
        <f>F$148*(Calculations!$M97/Calculations!$M$5)</f>
        <v>0</v>
      </c>
      <c r="G241" s="117">
        <f>G$148*(Calculations!$M97/Calculations!$M$5)</f>
        <v>0</v>
      </c>
      <c r="H241" s="117">
        <f>H$148*(Calculations!$M97/Calculations!$M$5)</f>
        <v>0</v>
      </c>
      <c r="I241" s="117">
        <f>I$148*(Calculations!$M97/Calculations!$M$5)</f>
        <v>0</v>
      </c>
      <c r="J241" s="117">
        <f>J$148*(Calculations!$M97/Calculations!$M$5)</f>
        <v>0</v>
      </c>
      <c r="K241" s="117">
        <f>K$148*(Calculations!$M97/Calculations!$M$5)</f>
        <v>0</v>
      </c>
      <c r="L241" s="117">
        <f>L$148*(Calculations!$M97/Calculations!$M$5)</f>
        <v>0</v>
      </c>
      <c r="M241" s="117">
        <f>M$148*(Calculations!$M97/Calculations!$M$5)</f>
        <v>0</v>
      </c>
      <c r="N241" s="117">
        <f>N$148*(Calculations!$M97/Calculations!$M$5)</f>
        <v>0</v>
      </c>
      <c r="O241" s="117">
        <f>O$148*(Calculations!$M97/Calculations!$M$5)</f>
        <v>0</v>
      </c>
      <c r="P241" s="117">
        <f>P$148*(Calculations!$M97/Calculations!$M$5)</f>
        <v>0</v>
      </c>
      <c r="Q241" s="117">
        <f>Q$148*(Calculations!$M97/Calculations!$M$5)</f>
        <v>0</v>
      </c>
      <c r="BJ241" s="2"/>
      <c r="BK241" s="2"/>
      <c r="BL241" s="14"/>
      <c r="BM241" s="25"/>
      <c r="BN241" s="25"/>
      <c r="BO241" s="2"/>
      <c r="BP241" s="27"/>
    </row>
    <row r="242" spans="3:76" x14ac:dyDescent="0.35">
      <c r="C242" s="101">
        <v>93</v>
      </c>
      <c r="E242" s="118" t="str">
        <f>IF(Calculations!C98=0, "Z_empty_row_"&amp;C242,Calculations!C98)</f>
        <v>Z_empty_row_93</v>
      </c>
      <c r="F242" s="116">
        <f>F$148*(Calculations!$M98/Calculations!$M$5)</f>
        <v>0</v>
      </c>
      <c r="G242" s="116">
        <f>G$148*(Calculations!$M98/Calculations!$M$5)</f>
        <v>0</v>
      </c>
      <c r="H242" s="116">
        <f>H$148*(Calculations!$M98/Calculations!$M$5)</f>
        <v>0</v>
      </c>
      <c r="I242" s="116">
        <f>I$148*(Calculations!$M98/Calculations!$M$5)</f>
        <v>0</v>
      </c>
      <c r="J242" s="116">
        <f>J$148*(Calculations!$M98/Calculations!$M$5)</f>
        <v>0</v>
      </c>
      <c r="K242" s="116">
        <f>K$148*(Calculations!$M98/Calculations!$M$5)</f>
        <v>0</v>
      </c>
      <c r="L242" s="116">
        <f>L$148*(Calculations!$M98/Calculations!$M$5)</f>
        <v>0</v>
      </c>
      <c r="M242" s="116">
        <f>M$148*(Calculations!$M98/Calculations!$M$5)</f>
        <v>0</v>
      </c>
      <c r="N242" s="116">
        <f>N$148*(Calculations!$M98/Calculations!$M$5)</f>
        <v>0</v>
      </c>
      <c r="O242" s="116">
        <f>O$148*(Calculations!$M98/Calculations!$M$5)</f>
        <v>0</v>
      </c>
      <c r="P242" s="116">
        <f>P$148*(Calculations!$M98/Calculations!$M$5)</f>
        <v>0</v>
      </c>
      <c r="Q242" s="116">
        <f>Q$148*(Calculations!$M98/Calculations!$M$5)</f>
        <v>0</v>
      </c>
      <c r="BJ242" s="2"/>
      <c r="BK242" s="2"/>
      <c r="BL242" s="14"/>
      <c r="BM242" s="25"/>
      <c r="BN242" s="25"/>
      <c r="BO242" s="2"/>
      <c r="BP242" s="27"/>
    </row>
    <row r="243" spans="3:76" x14ac:dyDescent="0.35">
      <c r="C243" s="101">
        <v>94</v>
      </c>
      <c r="E243" s="118" t="str">
        <f>IF(Calculations!C99=0, "Z_empty_row_"&amp;C243,Calculations!C99)</f>
        <v>Z_empty_row_94</v>
      </c>
      <c r="F243" s="117">
        <f>F$148*(Calculations!$M99/Calculations!$M$5)</f>
        <v>0</v>
      </c>
      <c r="G243" s="117">
        <f>G$148*(Calculations!$M99/Calculations!$M$5)</f>
        <v>0</v>
      </c>
      <c r="H243" s="117">
        <f>H$148*(Calculations!$M99/Calculations!$M$5)</f>
        <v>0</v>
      </c>
      <c r="I243" s="117">
        <f>I$148*(Calculations!$M99/Calculations!$M$5)</f>
        <v>0</v>
      </c>
      <c r="J243" s="117">
        <f>J$148*(Calculations!$M99/Calculations!$M$5)</f>
        <v>0</v>
      </c>
      <c r="K243" s="117">
        <f>K$148*(Calculations!$M99/Calculations!$M$5)</f>
        <v>0</v>
      </c>
      <c r="L243" s="117">
        <f>L$148*(Calculations!$M99/Calculations!$M$5)</f>
        <v>0</v>
      </c>
      <c r="M243" s="117">
        <f>M$148*(Calculations!$M99/Calculations!$M$5)</f>
        <v>0</v>
      </c>
      <c r="N243" s="117">
        <f>N$148*(Calculations!$M99/Calculations!$M$5)</f>
        <v>0</v>
      </c>
      <c r="O243" s="117">
        <f>O$148*(Calculations!$M99/Calculations!$M$5)</f>
        <v>0</v>
      </c>
      <c r="P243" s="117">
        <f>P$148*(Calculations!$M99/Calculations!$M$5)</f>
        <v>0</v>
      </c>
      <c r="Q243" s="117">
        <f>Q$148*(Calculations!$M99/Calculations!$M$5)</f>
        <v>0</v>
      </c>
      <c r="BJ243" s="2"/>
      <c r="BK243" s="2"/>
      <c r="BL243" s="14"/>
      <c r="BM243" s="25"/>
      <c r="BN243" s="25"/>
      <c r="BO243" s="2"/>
      <c r="BP243" s="27"/>
    </row>
    <row r="244" spans="3:76" x14ac:dyDescent="0.35">
      <c r="C244" s="101">
        <v>95</v>
      </c>
      <c r="E244" s="118" t="str">
        <f>IF(Calculations!C100=0, "Z_empty_row_"&amp;C244,Calculations!C100)</f>
        <v>Z_empty_row_95</v>
      </c>
      <c r="F244" s="116">
        <f>F$148*(Calculations!$M100/Calculations!$M$5)</f>
        <v>0</v>
      </c>
      <c r="G244" s="116">
        <f>G$148*(Calculations!$M100/Calculations!$M$5)</f>
        <v>0</v>
      </c>
      <c r="H244" s="116">
        <f>H$148*(Calculations!$M100/Calculations!$M$5)</f>
        <v>0</v>
      </c>
      <c r="I244" s="116">
        <f>I$148*(Calculations!$M100/Calculations!$M$5)</f>
        <v>0</v>
      </c>
      <c r="J244" s="116">
        <f>J$148*(Calculations!$M100/Calculations!$M$5)</f>
        <v>0</v>
      </c>
      <c r="K244" s="116">
        <f>K$148*(Calculations!$M100/Calculations!$M$5)</f>
        <v>0</v>
      </c>
      <c r="L244" s="116">
        <f>L$148*(Calculations!$M100/Calculations!$M$5)</f>
        <v>0</v>
      </c>
      <c r="M244" s="116">
        <f>M$148*(Calculations!$M100/Calculations!$M$5)</f>
        <v>0</v>
      </c>
      <c r="N244" s="116">
        <f>N$148*(Calculations!$M100/Calculations!$M$5)</f>
        <v>0</v>
      </c>
      <c r="O244" s="116">
        <f>O$148*(Calculations!$M100/Calculations!$M$5)</f>
        <v>0</v>
      </c>
      <c r="P244" s="116">
        <f>P$148*(Calculations!$M100/Calculations!$M$5)</f>
        <v>0</v>
      </c>
      <c r="Q244" s="116">
        <f>Q$148*(Calculations!$M100/Calculations!$M$5)</f>
        <v>0</v>
      </c>
      <c r="BJ244" s="2"/>
      <c r="BK244" s="2"/>
      <c r="BL244" s="14"/>
      <c r="BM244" s="25"/>
      <c r="BN244" s="25"/>
      <c r="BO244" s="2"/>
      <c r="BP244" s="27"/>
    </row>
    <row r="245" spans="3:76" x14ac:dyDescent="0.35">
      <c r="C245" s="101">
        <v>96</v>
      </c>
      <c r="E245" s="118" t="str">
        <f>IF(Calculations!C101=0, "Z_empty_row_"&amp;C245,Calculations!C101)</f>
        <v>Z_empty_row_96</v>
      </c>
      <c r="F245" s="117">
        <f>F$148*(Calculations!$M101/Calculations!$M$5)</f>
        <v>0</v>
      </c>
      <c r="G245" s="117">
        <f>G$148*(Calculations!$M101/Calculations!$M$5)</f>
        <v>0</v>
      </c>
      <c r="H245" s="117">
        <f>H$148*(Calculations!$M101/Calculations!$M$5)</f>
        <v>0</v>
      </c>
      <c r="I245" s="117">
        <f>I$148*(Calculations!$M101/Calculations!$M$5)</f>
        <v>0</v>
      </c>
      <c r="J245" s="117">
        <f>J$148*(Calculations!$M101/Calculations!$M$5)</f>
        <v>0</v>
      </c>
      <c r="K245" s="117">
        <f>K$148*(Calculations!$M101/Calculations!$M$5)</f>
        <v>0</v>
      </c>
      <c r="L245" s="117">
        <f>L$148*(Calculations!$M101/Calculations!$M$5)</f>
        <v>0</v>
      </c>
      <c r="M245" s="117">
        <f>M$148*(Calculations!$M101/Calculations!$M$5)</f>
        <v>0</v>
      </c>
      <c r="N245" s="117">
        <f>N$148*(Calculations!$M101/Calculations!$M$5)</f>
        <v>0</v>
      </c>
      <c r="O245" s="117">
        <f>O$148*(Calculations!$M101/Calculations!$M$5)</f>
        <v>0</v>
      </c>
      <c r="P245" s="117">
        <f>P$148*(Calculations!$M101/Calculations!$M$5)</f>
        <v>0</v>
      </c>
      <c r="Q245" s="117">
        <f>Q$148*(Calculations!$M101/Calculations!$M$5)</f>
        <v>0</v>
      </c>
      <c r="BJ245" s="2"/>
      <c r="BK245" s="2"/>
      <c r="BL245" s="14"/>
      <c r="BM245" s="25"/>
      <c r="BN245" s="25"/>
      <c r="BO245" s="2"/>
      <c r="BP245" s="27"/>
    </row>
    <row r="246" spans="3:76" x14ac:dyDescent="0.35">
      <c r="C246" s="101">
        <v>97</v>
      </c>
      <c r="E246" s="118" t="str">
        <f>IF(Calculations!C102=0, "Z_empty_row_"&amp;C246,Calculations!C102)</f>
        <v>Z_empty_row_97</v>
      </c>
      <c r="F246" s="116">
        <f>F$148*(Calculations!$M102/Calculations!$M$5)</f>
        <v>0</v>
      </c>
      <c r="G246" s="116">
        <f>G$148*(Calculations!$M102/Calculations!$M$5)</f>
        <v>0</v>
      </c>
      <c r="H246" s="116">
        <f>H$148*(Calculations!$M102/Calculations!$M$5)</f>
        <v>0</v>
      </c>
      <c r="I246" s="116">
        <f>I$148*(Calculations!$M102/Calculations!$M$5)</f>
        <v>0</v>
      </c>
      <c r="J246" s="116">
        <f>J$148*(Calculations!$M102/Calculations!$M$5)</f>
        <v>0</v>
      </c>
      <c r="K246" s="116">
        <f>K$148*(Calculations!$M102/Calculations!$M$5)</f>
        <v>0</v>
      </c>
      <c r="L246" s="116">
        <f>L$148*(Calculations!$M102/Calculations!$M$5)</f>
        <v>0</v>
      </c>
      <c r="M246" s="116">
        <f>M$148*(Calculations!$M102/Calculations!$M$5)</f>
        <v>0</v>
      </c>
      <c r="N246" s="116">
        <f>N$148*(Calculations!$M102/Calculations!$M$5)</f>
        <v>0</v>
      </c>
      <c r="O246" s="116">
        <f>O$148*(Calculations!$M102/Calculations!$M$5)</f>
        <v>0</v>
      </c>
      <c r="P246" s="116">
        <f>P$148*(Calculations!$M102/Calculations!$M$5)</f>
        <v>0</v>
      </c>
      <c r="Q246" s="116">
        <f>Q$148*(Calculations!$M102/Calculations!$M$5)</f>
        <v>0</v>
      </c>
      <c r="BJ246" s="2"/>
      <c r="BK246" s="2"/>
      <c r="BL246" s="14"/>
      <c r="BM246" s="25"/>
      <c r="BN246" s="25"/>
      <c r="BO246" s="2"/>
      <c r="BP246" s="27"/>
    </row>
    <row r="247" spans="3:76" x14ac:dyDescent="0.35">
      <c r="C247" s="101">
        <v>98</v>
      </c>
      <c r="E247" s="118" t="str">
        <f>IF(Calculations!C103=0, "Z_empty_row_"&amp;C247,Calculations!C103)</f>
        <v>Z_empty_row_98</v>
      </c>
      <c r="F247" s="117">
        <f>F$148*(Calculations!$M103/Calculations!$M$5)</f>
        <v>0</v>
      </c>
      <c r="G247" s="117">
        <f>G$148*(Calculations!$M103/Calculations!$M$5)</f>
        <v>0</v>
      </c>
      <c r="H247" s="117">
        <f>H$148*(Calculations!$M103/Calculations!$M$5)</f>
        <v>0</v>
      </c>
      <c r="I247" s="117">
        <f>I$148*(Calculations!$M103/Calculations!$M$5)</f>
        <v>0</v>
      </c>
      <c r="J247" s="117">
        <f>J$148*(Calculations!$M103/Calculations!$M$5)</f>
        <v>0</v>
      </c>
      <c r="K247" s="117">
        <f>K$148*(Calculations!$M103/Calculations!$M$5)</f>
        <v>0</v>
      </c>
      <c r="L247" s="117">
        <f>L$148*(Calculations!$M103/Calculations!$M$5)</f>
        <v>0</v>
      </c>
      <c r="M247" s="117">
        <f>M$148*(Calculations!$M103/Calculations!$M$5)</f>
        <v>0</v>
      </c>
      <c r="N247" s="117">
        <f>N$148*(Calculations!$M103/Calculations!$M$5)</f>
        <v>0</v>
      </c>
      <c r="O247" s="117">
        <f>O$148*(Calculations!$M103/Calculations!$M$5)</f>
        <v>0</v>
      </c>
      <c r="P247" s="117">
        <f>P$148*(Calculations!$M103/Calculations!$M$5)</f>
        <v>0</v>
      </c>
      <c r="Q247" s="117">
        <f>Q$148*(Calculations!$M103/Calculations!$M$5)</f>
        <v>0</v>
      </c>
    </row>
    <row r="248" spans="3:76" x14ac:dyDescent="0.35">
      <c r="C248" s="101">
        <v>99</v>
      </c>
      <c r="E248" s="118" t="str">
        <f>IF(Calculations!C104=0, "Z_empty_row_"&amp;C248,Calculations!C104)</f>
        <v>Z_empty_row_99</v>
      </c>
      <c r="F248" s="116">
        <f>F$148*(Calculations!$M104/Calculations!$M$5)</f>
        <v>0</v>
      </c>
      <c r="G248" s="116">
        <f>G$148*(Calculations!$M104/Calculations!$M$5)</f>
        <v>0</v>
      </c>
      <c r="H248" s="116">
        <f>H$148*(Calculations!$M104/Calculations!$M$5)</f>
        <v>0</v>
      </c>
      <c r="I248" s="116">
        <f>I$148*(Calculations!$M104/Calculations!$M$5)</f>
        <v>0</v>
      </c>
      <c r="J248" s="116">
        <f>J$148*(Calculations!$M104/Calculations!$M$5)</f>
        <v>0</v>
      </c>
      <c r="K248" s="116">
        <f>K$148*(Calculations!$M104/Calculations!$M$5)</f>
        <v>0</v>
      </c>
      <c r="L248" s="116">
        <f>L$148*(Calculations!$M104/Calculations!$M$5)</f>
        <v>0</v>
      </c>
      <c r="M248" s="116">
        <f>M$148*(Calculations!$M104/Calculations!$M$5)</f>
        <v>0</v>
      </c>
      <c r="N248" s="116">
        <f>N$148*(Calculations!$M104/Calculations!$M$5)</f>
        <v>0</v>
      </c>
      <c r="O248" s="116">
        <f>O$148*(Calculations!$M104/Calculations!$M$5)</f>
        <v>0</v>
      </c>
      <c r="P248" s="116">
        <f>P$148*(Calculations!$M104/Calculations!$M$5)</f>
        <v>0</v>
      </c>
      <c r="Q248" s="116">
        <f>Q$148*(Calculations!$M104/Calculations!$M$5)</f>
        <v>0</v>
      </c>
    </row>
    <row r="250" spans="3:76" x14ac:dyDescent="0.35">
      <c r="E250" s="6"/>
      <c r="F250" s="16"/>
      <c r="G250" s="16"/>
      <c r="H250" s="16"/>
      <c r="I250" s="16"/>
      <c r="J250" s="16"/>
      <c r="K250" s="16"/>
      <c r="L250" s="16"/>
      <c r="M250" s="16"/>
      <c r="N250" s="16"/>
      <c r="O250" s="16"/>
      <c r="P250" s="16"/>
      <c r="Q250" s="16"/>
    </row>
    <row r="251" spans="3:76" ht="18.5" x14ac:dyDescent="0.45">
      <c r="C251" s="113">
        <v>2</v>
      </c>
      <c r="D251" s="6" t="s">
        <v>275</v>
      </c>
      <c r="F251" s="6"/>
      <c r="G251" s="6"/>
      <c r="H251" s="6"/>
      <c r="I251" s="6"/>
      <c r="J251" s="6"/>
      <c r="K251" s="6"/>
      <c r="L251" s="6"/>
      <c r="M251" s="6"/>
      <c r="N251" s="6"/>
      <c r="O251" s="6"/>
      <c r="P251" s="6"/>
      <c r="Q251" s="6"/>
      <c r="R251" s="2"/>
      <c r="S251" s="2"/>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row>
    <row r="252" spans="3:76" x14ac:dyDescent="0.35">
      <c r="D252" s="20" t="s">
        <v>276</v>
      </c>
      <c r="F252" s="2"/>
      <c r="G252" s="2"/>
      <c r="H252" s="2"/>
      <c r="I252" s="2"/>
      <c r="J252" s="2"/>
      <c r="K252" s="2"/>
      <c r="L252" s="2"/>
      <c r="M252" s="2"/>
      <c r="N252" s="2"/>
      <c r="O252" s="2"/>
      <c r="P252" s="2"/>
      <c r="Q252" s="2"/>
      <c r="R252" s="6"/>
      <c r="S252" s="6"/>
    </row>
    <row r="253" spans="3:76" x14ac:dyDescent="0.35">
      <c r="D253" s="6" t="s">
        <v>277</v>
      </c>
      <c r="E253" s="4"/>
      <c r="F253" s="29">
        <f>Calculations!F129/Calculations!$T128</f>
        <v>0.46395643037866119</v>
      </c>
      <c r="G253" s="29">
        <f>Calculations!G129/Calculations!$T128</f>
        <v>0.53577265117262818</v>
      </c>
      <c r="H253" s="29">
        <f>Calculations!H129/Calculations!$T128</f>
        <v>0.73197821518933071</v>
      </c>
      <c r="I253" s="29">
        <f>Calculations!I129/Calculations!$T128</f>
        <v>1</v>
      </c>
      <c r="J253" s="29">
        <f>Calculations!J129/Calculations!$T128</f>
        <v>1.2680217848106694</v>
      </c>
      <c r="K253" s="29">
        <f>Calculations!K129/Calculations!$T128</f>
        <v>1.4642273488273718</v>
      </c>
      <c r="L253" s="29">
        <f>Calculations!L129/Calculations!$T128</f>
        <v>1.5360435696213388</v>
      </c>
      <c r="M253" s="29">
        <f>Calculations!M129/Calculations!$T128</f>
        <v>1.4642273488273718</v>
      </c>
      <c r="N253" s="29">
        <f>Calculations!N129/Calculations!$T128</f>
        <v>1.2680217848106694</v>
      </c>
      <c r="O253" s="29">
        <f>Calculations!O129/Calculations!$T128</f>
        <v>1</v>
      </c>
      <c r="P253" s="29">
        <f>Calculations!P129/Calculations!$T128</f>
        <v>0.73197821518933071</v>
      </c>
      <c r="Q253" s="29">
        <f>Calculations!Q129/Calculations!$T128</f>
        <v>0.53577265117262818</v>
      </c>
      <c r="R253" s="2"/>
      <c r="S253" s="2"/>
    </row>
    <row r="254" spans="3:76" x14ac:dyDescent="0.35">
      <c r="D254" s="6"/>
      <c r="E254" s="6"/>
      <c r="F254" s="6"/>
      <c r="G254" s="24"/>
      <c r="H254" s="24"/>
      <c r="I254" s="24"/>
      <c r="J254" s="24"/>
      <c r="K254" s="24"/>
      <c r="L254" s="24"/>
      <c r="M254" s="24"/>
      <c r="N254" s="24"/>
      <c r="O254" s="24"/>
      <c r="P254" s="24"/>
      <c r="Q254" s="24"/>
      <c r="R254" s="4"/>
      <c r="S254" s="61"/>
    </row>
    <row r="255" spans="3:76" x14ac:dyDescent="0.35">
      <c r="D255" s="6"/>
      <c r="E255" s="6"/>
      <c r="F255" s="6"/>
      <c r="G255" s="60"/>
      <c r="H255" s="60"/>
      <c r="I255" s="60"/>
      <c r="J255" s="60"/>
      <c r="K255" s="60"/>
      <c r="L255" s="60"/>
      <c r="M255" s="60"/>
      <c r="N255" s="60"/>
      <c r="O255" s="60"/>
      <c r="P255" s="60"/>
      <c r="Q255" s="60"/>
      <c r="R255" s="6"/>
      <c r="S255" s="6"/>
    </row>
    <row r="256" spans="3:76" x14ac:dyDescent="0.35">
      <c r="D256" s="14" t="s">
        <v>278</v>
      </c>
      <c r="E256" s="5"/>
      <c r="F256" s="5"/>
      <c r="G256" s="5"/>
      <c r="H256" s="5"/>
      <c r="I256" s="5"/>
      <c r="J256" s="5"/>
      <c r="K256" s="5"/>
      <c r="L256" s="5"/>
      <c r="M256" s="5"/>
      <c r="N256" s="5"/>
      <c r="O256" s="5"/>
      <c r="P256" s="5"/>
      <c r="Q256" s="5"/>
      <c r="R256" s="59"/>
      <c r="S256" s="5"/>
      <c r="T256" t="s">
        <v>498</v>
      </c>
      <c r="U256" t="s">
        <v>499</v>
      </c>
      <c r="V256" t="s">
        <v>303</v>
      </c>
    </row>
    <row r="257" spans="2:26" x14ac:dyDescent="0.35">
      <c r="D257" s="21">
        <f>Calculations!D5*(Instructions!I47)</f>
        <v>7603173.7199999997</v>
      </c>
      <c r="E257" s="6" t="str">
        <f>Calculations!E148</f>
        <v>National</v>
      </c>
      <c r="F257" s="21">
        <f t="shared" ref="F257:Q257" si="21">$R$257/12*F253</f>
        <v>21935.663060447998</v>
      </c>
      <c r="G257" s="21">
        <f t="shared" si="21"/>
        <v>25331.103490760554</v>
      </c>
      <c r="H257" s="21">
        <f t="shared" si="21"/>
        <v>34607.619260448002</v>
      </c>
      <c r="I257" s="21">
        <f t="shared" si="21"/>
        <v>47279.575460447995</v>
      </c>
      <c r="J257" s="21">
        <f t="shared" si="21"/>
        <v>59951.531660447996</v>
      </c>
      <c r="K257" s="21">
        <f t="shared" si="21"/>
        <v>69228.047430135441</v>
      </c>
      <c r="L257" s="21">
        <f t="shared" si="21"/>
        <v>72623.487860447989</v>
      </c>
      <c r="M257" s="21">
        <f t="shared" si="21"/>
        <v>69228.047430135441</v>
      </c>
      <c r="N257" s="21">
        <f t="shared" si="21"/>
        <v>59951.531660447996</v>
      </c>
      <c r="O257" s="21">
        <f t="shared" si="21"/>
        <v>47279.575460447995</v>
      </c>
      <c r="P257" s="21">
        <f t="shared" si="21"/>
        <v>34607.619260448002</v>
      </c>
      <c r="Q257" s="21">
        <f t="shared" si="21"/>
        <v>25331.103490760554</v>
      </c>
      <c r="R257" s="21">
        <f>D257*AVERAGE(Calculations!F148:Q148)/100*(Instructions!I$51+1)</f>
        <v>567354.90552537597</v>
      </c>
      <c r="S257" s="24"/>
      <c r="T257" s="21">
        <f>D257*T128/100</f>
        <v>141838.72638134399</v>
      </c>
      <c r="U257" s="21">
        <f>T257*Instructions!I51</f>
        <v>425516.17914403195</v>
      </c>
      <c r="V257" s="21">
        <f>T257+U257</f>
        <v>567354.90552537597</v>
      </c>
    </row>
    <row r="258" spans="2:26" x14ac:dyDescent="0.35">
      <c r="C258" s="3" t="s">
        <v>228</v>
      </c>
      <c r="D258" s="21"/>
      <c r="E258" s="104" t="s">
        <v>279</v>
      </c>
      <c r="F258" s="132" t="s">
        <v>50</v>
      </c>
      <c r="G258" s="132" t="s">
        <v>51</v>
      </c>
      <c r="H258" s="132" t="s">
        <v>52</v>
      </c>
      <c r="I258" s="132" t="s">
        <v>53</v>
      </c>
      <c r="J258" s="132" t="s">
        <v>54</v>
      </c>
      <c r="K258" s="132" t="s">
        <v>55</v>
      </c>
      <c r="L258" s="132" t="s">
        <v>56</v>
      </c>
      <c r="M258" s="132" t="s">
        <v>57</v>
      </c>
      <c r="N258" s="132" t="s">
        <v>58</v>
      </c>
      <c r="O258" s="132" t="s">
        <v>59</v>
      </c>
      <c r="P258" s="132" t="s">
        <v>60</v>
      </c>
      <c r="Q258" s="132" t="s">
        <v>61</v>
      </c>
      <c r="R258" s="6" t="s">
        <v>280</v>
      </c>
      <c r="S258" s="6"/>
    </row>
    <row r="259" spans="2:26" x14ac:dyDescent="0.35">
      <c r="B259" s="101">
        <v>1</v>
      </c>
      <c r="C259" s="6"/>
      <c r="D259" s="21">
        <f>Calculations!D6*(Burden!F$20)</f>
        <v>0</v>
      </c>
      <c r="E259" s="103" t="str">
        <f>E150</f>
        <v>Z_empty_row_1</v>
      </c>
      <c r="F259" s="21">
        <f t="shared" ref="F259:Q259" si="22">$R259/12*F253</f>
        <v>0</v>
      </c>
      <c r="G259" s="21">
        <f t="shared" si="22"/>
        <v>0</v>
      </c>
      <c r="H259" s="21">
        <f t="shared" si="22"/>
        <v>0</v>
      </c>
      <c r="I259" s="21">
        <f t="shared" si="22"/>
        <v>0</v>
      </c>
      <c r="J259" s="21">
        <f t="shared" si="22"/>
        <v>0</v>
      </c>
      <c r="K259" s="21">
        <f t="shared" si="22"/>
        <v>0</v>
      </c>
      <c r="L259" s="21">
        <f t="shared" si="22"/>
        <v>0</v>
      </c>
      <c r="M259" s="21">
        <f t="shared" si="22"/>
        <v>0</v>
      </c>
      <c r="N259" s="21">
        <f t="shared" si="22"/>
        <v>0</v>
      </c>
      <c r="O259" s="21">
        <f t="shared" si="22"/>
        <v>0</v>
      </c>
      <c r="P259" s="21">
        <f t="shared" si="22"/>
        <v>0</v>
      </c>
      <c r="Q259" s="21">
        <f t="shared" si="22"/>
        <v>0</v>
      </c>
      <c r="R259" s="21">
        <f>D259*AVERAGE(Calculations!F150:Q150)/100*(Instructions!I$51+1)</f>
        <v>0</v>
      </c>
      <c r="S259" s="24"/>
    </row>
    <row r="260" spans="2:26" x14ac:dyDescent="0.35">
      <c r="B260" s="101">
        <v>2</v>
      </c>
      <c r="D260" s="21">
        <f>Calculations!D7*(Burden!F$20)</f>
        <v>263354.88634446362</v>
      </c>
      <c r="E260" s="103" t="str">
        <f t="shared" ref="E260:E323" si="23">E151</f>
        <v>Badakhshan</v>
      </c>
      <c r="F260" s="21">
        <f t="shared" ref="F260:Q278" si="24">$R260/12*F$253</f>
        <v>796.92417639992436</v>
      </c>
      <c r="G260" s="21">
        <f t="shared" si="24"/>
        <v>920.28076521081096</v>
      </c>
      <c r="H260" s="21">
        <f t="shared" si="24"/>
        <v>1257.297233290536</v>
      </c>
      <c r="I260" s="21">
        <f t="shared" si="24"/>
        <v>1717.6702901811475</v>
      </c>
      <c r="J260" s="21">
        <f t="shared" si="24"/>
        <v>2178.0433470717589</v>
      </c>
      <c r="K260" s="21">
        <f t="shared" si="24"/>
        <v>2515.0598151514841</v>
      </c>
      <c r="L260" s="21">
        <f t="shared" si="24"/>
        <v>2638.4164039623706</v>
      </c>
      <c r="M260" s="21">
        <f t="shared" si="24"/>
        <v>2515.0598151514841</v>
      </c>
      <c r="N260" s="21">
        <f t="shared" si="24"/>
        <v>2178.0433470717589</v>
      </c>
      <c r="O260" s="21">
        <f t="shared" si="24"/>
        <v>1717.6702901811475</v>
      </c>
      <c r="P260" s="21">
        <f t="shared" si="24"/>
        <v>1257.297233290536</v>
      </c>
      <c r="Q260" s="21">
        <f t="shared" si="24"/>
        <v>920.28076521081096</v>
      </c>
      <c r="R260" s="21">
        <f>D260*AVERAGE(Calculations!F151:Q151)/100*(Instructions!I$51+1)</f>
        <v>20612.043482173769</v>
      </c>
      <c r="S260" s="24"/>
      <c r="T260" s="6"/>
      <c r="W260" s="6"/>
    </row>
    <row r="261" spans="2:26" x14ac:dyDescent="0.35">
      <c r="B261" s="101">
        <v>3</v>
      </c>
      <c r="D261" s="21">
        <f>Calculations!D8*(Burden!F$20)</f>
        <v>151550.81941516517</v>
      </c>
      <c r="E261" s="103" t="str">
        <f t="shared" si="23"/>
        <v>Badghis</v>
      </c>
      <c r="F261" s="21">
        <f t="shared" si="24"/>
        <v>457.75379414631112</v>
      </c>
      <c r="G261" s="21">
        <f t="shared" si="24"/>
        <v>528.60990346428559</v>
      </c>
      <c r="H261" s="21">
        <f t="shared" si="24"/>
        <v>722.19239414764638</v>
      </c>
      <c r="I261" s="21">
        <f t="shared" si="24"/>
        <v>986.63099414898136</v>
      </c>
      <c r="J261" s="21">
        <f t="shared" si="24"/>
        <v>1251.0695941503166</v>
      </c>
      <c r="K261" s="21">
        <f t="shared" si="24"/>
        <v>1444.6520848336772</v>
      </c>
      <c r="L261" s="21">
        <f t="shared" si="24"/>
        <v>1515.5081941516517</v>
      </c>
      <c r="M261" s="21">
        <f t="shared" si="24"/>
        <v>1444.6520848336772</v>
      </c>
      <c r="N261" s="21">
        <f t="shared" si="24"/>
        <v>1251.0695941503166</v>
      </c>
      <c r="O261" s="21">
        <f t="shared" si="24"/>
        <v>986.63099414898136</v>
      </c>
      <c r="P261" s="21">
        <f t="shared" si="24"/>
        <v>722.19239414764638</v>
      </c>
      <c r="Q261" s="21">
        <f t="shared" si="24"/>
        <v>528.60990346428559</v>
      </c>
      <c r="R261" s="21">
        <f>D261*AVERAGE(Calculations!F152:Q152)/100*(Instructions!I$51+1)</f>
        <v>11839.571929787777</v>
      </c>
      <c r="S261" s="24"/>
      <c r="T261" s="6"/>
      <c r="W261" s="6"/>
    </row>
    <row r="262" spans="2:26" x14ac:dyDescent="0.35">
      <c r="B262" s="101">
        <v>4</v>
      </c>
      <c r="D262" s="21">
        <f>Calculations!D9*(Burden!F$20)</f>
        <v>278633.65931643388</v>
      </c>
      <c r="E262" s="103" t="str">
        <f t="shared" si="23"/>
        <v>Baghlan</v>
      </c>
      <c r="F262" s="21">
        <f t="shared" si="24"/>
        <v>714.64551839983221</v>
      </c>
      <c r="G262" s="21">
        <f t="shared" si="24"/>
        <v>825.26612192705056</v>
      </c>
      <c r="H262" s="21">
        <f t="shared" si="24"/>
        <v>1127.4872311273443</v>
      </c>
      <c r="I262" s="21">
        <f t="shared" si="24"/>
        <v>1540.3289438548561</v>
      </c>
      <c r="J262" s="21">
        <f t="shared" si="24"/>
        <v>1953.1706565823681</v>
      </c>
      <c r="K262" s="21">
        <f t="shared" si="24"/>
        <v>2255.3917657826614</v>
      </c>
      <c r="L262" s="21">
        <f t="shared" si="24"/>
        <v>2366.0123693098799</v>
      </c>
      <c r="M262" s="21">
        <f t="shared" si="24"/>
        <v>2255.3917657826614</v>
      </c>
      <c r="N262" s="21">
        <f t="shared" si="24"/>
        <v>1953.1706565823681</v>
      </c>
      <c r="O262" s="21">
        <f t="shared" si="24"/>
        <v>1540.3289438548561</v>
      </c>
      <c r="P262" s="21">
        <f t="shared" si="24"/>
        <v>1127.4872311273443</v>
      </c>
      <c r="Q262" s="21">
        <f t="shared" si="24"/>
        <v>825.26612192705056</v>
      </c>
      <c r="R262" s="21">
        <f>D262*AVERAGE(Calculations!F153:Q153)/100*(Instructions!I$51+1)</f>
        <v>18483.947326258272</v>
      </c>
      <c r="S262" s="24"/>
      <c r="T262" s="6"/>
      <c r="W262" s="6"/>
    </row>
    <row r="263" spans="2:26" x14ac:dyDescent="0.35">
      <c r="B263" s="101">
        <v>5</v>
      </c>
      <c r="D263" s="21">
        <f>Calculations!D10*(Burden!F$20)</f>
        <v>406880.6677740757</v>
      </c>
      <c r="E263" s="103" t="str">
        <f t="shared" si="23"/>
        <v>Balkh</v>
      </c>
      <c r="F263" s="21">
        <f t="shared" si="24"/>
        <v>490.6486909120876</v>
      </c>
      <c r="G263" s="21">
        <f t="shared" si="24"/>
        <v>566.59663001071124</v>
      </c>
      <c r="H263" s="21">
        <f t="shared" si="24"/>
        <v>774.09025835829789</v>
      </c>
      <c r="I263" s="21">
        <f t="shared" si="24"/>
        <v>1057.5318258045079</v>
      </c>
      <c r="J263" s="21">
        <f t="shared" si="24"/>
        <v>1340.9733932507181</v>
      </c>
      <c r="K263" s="21">
        <f t="shared" si="24"/>
        <v>1548.4670215983047</v>
      </c>
      <c r="L263" s="21">
        <f t="shared" si="24"/>
        <v>1624.4149606969281</v>
      </c>
      <c r="M263" s="21">
        <f t="shared" si="24"/>
        <v>1548.4670215983047</v>
      </c>
      <c r="N263" s="21">
        <f t="shared" si="24"/>
        <v>1340.9733932507181</v>
      </c>
      <c r="O263" s="21">
        <f t="shared" si="24"/>
        <v>1057.5318258045079</v>
      </c>
      <c r="P263" s="21">
        <f t="shared" si="24"/>
        <v>774.09025835829789</v>
      </c>
      <c r="Q263" s="21">
        <f t="shared" si="24"/>
        <v>566.59663001071124</v>
      </c>
      <c r="R263" s="21">
        <f>D263*AVERAGE(Calculations!F154:Q154)/100*(Instructions!I$51+1)</f>
        <v>12690.381909654096</v>
      </c>
      <c r="S263" s="24"/>
      <c r="T263" s="6"/>
      <c r="W263" s="6"/>
    </row>
    <row r="264" spans="2:26" x14ac:dyDescent="0.35">
      <c r="B264" s="101">
        <v>6</v>
      </c>
      <c r="D264" s="21">
        <f>Calculations!D11*(Burden!F$20)</f>
        <v>136656.19501408169</v>
      </c>
      <c r="E264" s="103" t="str">
        <f t="shared" si="23"/>
        <v>Bamyan</v>
      </c>
      <c r="F264" s="21">
        <f t="shared" si="24"/>
        <v>160.26095966272581</v>
      </c>
      <c r="G264" s="21">
        <f t="shared" si="24"/>
        <v>185.06789348277857</v>
      </c>
      <c r="H264" s="21">
        <f t="shared" si="24"/>
        <v>252.84169705916142</v>
      </c>
      <c r="I264" s="21">
        <f t="shared" si="24"/>
        <v>345.42243445559694</v>
      </c>
      <c r="J264" s="21">
        <f t="shared" si="24"/>
        <v>438.00317185203249</v>
      </c>
      <c r="K264" s="21">
        <f t="shared" si="24"/>
        <v>505.77697542841531</v>
      </c>
      <c r="L264" s="21">
        <f t="shared" si="24"/>
        <v>530.5839092484681</v>
      </c>
      <c r="M264" s="21">
        <f t="shared" si="24"/>
        <v>505.77697542841531</v>
      </c>
      <c r="N264" s="21">
        <f t="shared" si="24"/>
        <v>438.00317185203249</v>
      </c>
      <c r="O264" s="21">
        <f t="shared" si="24"/>
        <v>345.42243445559694</v>
      </c>
      <c r="P264" s="21">
        <f t="shared" si="24"/>
        <v>252.84169705916142</v>
      </c>
      <c r="Q264" s="21">
        <f t="shared" si="24"/>
        <v>185.06789348277857</v>
      </c>
      <c r="R264" s="21">
        <f>D264*AVERAGE(Calculations!F155:Q155)/100*(Instructions!I$51+1)</f>
        <v>4145.0692134671635</v>
      </c>
      <c r="S264" s="24"/>
      <c r="T264" s="6"/>
      <c r="W264" s="6"/>
    </row>
    <row r="265" spans="2:26" x14ac:dyDescent="0.35">
      <c r="B265" s="101">
        <v>7</v>
      </c>
      <c r="D265" s="21">
        <f>Calculations!D12*(Burden!F$20)</f>
        <v>140727.62881115699</v>
      </c>
      <c r="E265" s="103" t="str">
        <f t="shared" si="23"/>
        <v>Dykundi</v>
      </c>
      <c r="F265" s="21">
        <f t="shared" si="24"/>
        <v>146.5909190792087</v>
      </c>
      <c r="G265" s="21">
        <f t="shared" si="24"/>
        <v>169.28185538629</v>
      </c>
      <c r="H265" s="21">
        <f t="shared" si="24"/>
        <v>231.27464624854551</v>
      </c>
      <c r="I265" s="21">
        <f t="shared" si="24"/>
        <v>315.95837341788223</v>
      </c>
      <c r="J265" s="21">
        <f t="shared" si="24"/>
        <v>400.64210058721898</v>
      </c>
      <c r="K265" s="21">
        <f t="shared" si="24"/>
        <v>462.63489144947442</v>
      </c>
      <c r="L265" s="21">
        <f t="shared" si="24"/>
        <v>485.32582775655573</v>
      </c>
      <c r="M265" s="21">
        <f t="shared" si="24"/>
        <v>462.63489144947442</v>
      </c>
      <c r="N265" s="21">
        <f t="shared" si="24"/>
        <v>400.64210058721898</v>
      </c>
      <c r="O265" s="21">
        <f t="shared" si="24"/>
        <v>315.95837341788223</v>
      </c>
      <c r="P265" s="21">
        <f t="shared" si="24"/>
        <v>231.27464624854551</v>
      </c>
      <c r="Q265" s="21">
        <f t="shared" si="24"/>
        <v>169.28185538629</v>
      </c>
      <c r="R265" s="21">
        <f>D265*AVERAGE(Calculations!F156:Q156)/100*(Instructions!I$51+1)</f>
        <v>3791.5004810145865</v>
      </c>
      <c r="S265" s="24"/>
      <c r="T265" s="6"/>
      <c r="W265" s="6"/>
    </row>
    <row r="266" spans="2:26" x14ac:dyDescent="0.35">
      <c r="B266" s="101">
        <v>8</v>
      </c>
      <c r="D266" s="21">
        <f>Calculations!D13*(Burden!F$20)</f>
        <v>155094.12407370511</v>
      </c>
      <c r="E266" s="103" t="str">
        <f t="shared" si="23"/>
        <v>Farah</v>
      </c>
      <c r="F266" s="21">
        <f t="shared" si="24"/>
        <v>211.07908567137005</v>
      </c>
      <c r="G266" s="21">
        <f t="shared" si="24"/>
        <v>243.75220156975678</v>
      </c>
      <c r="H266" s="21">
        <f t="shared" si="24"/>
        <v>333.01681424573582</v>
      </c>
      <c r="I266" s="21">
        <f t="shared" si="24"/>
        <v>454.95454282010149</v>
      </c>
      <c r="J266" s="21">
        <f t="shared" si="24"/>
        <v>576.89227139446723</v>
      </c>
      <c r="K266" s="21">
        <f t="shared" si="24"/>
        <v>666.15688407044627</v>
      </c>
      <c r="L266" s="21">
        <f t="shared" si="24"/>
        <v>698.82999996883291</v>
      </c>
      <c r="M266" s="21">
        <f t="shared" si="24"/>
        <v>666.15688407044627</v>
      </c>
      <c r="N266" s="21">
        <f t="shared" si="24"/>
        <v>576.89227139446723</v>
      </c>
      <c r="O266" s="21">
        <f t="shared" si="24"/>
        <v>454.95454282010149</v>
      </c>
      <c r="P266" s="21">
        <f t="shared" si="24"/>
        <v>333.01681424573582</v>
      </c>
      <c r="Q266" s="21">
        <f t="shared" si="24"/>
        <v>243.75220156975678</v>
      </c>
      <c r="R266" s="21">
        <f>D266*AVERAGE(Calculations!F157:Q157)/100*(Instructions!I$51+1)</f>
        <v>5459.4545138412177</v>
      </c>
      <c r="S266" s="24"/>
      <c r="T266" s="6"/>
      <c r="W266" s="6"/>
    </row>
    <row r="267" spans="2:26" x14ac:dyDescent="0.35">
      <c r="B267" s="101">
        <v>9</v>
      </c>
      <c r="D267" s="21">
        <f>Calculations!D14*(Burden!F$20)</f>
        <v>305195.21848308999</v>
      </c>
      <c r="E267" s="103" t="str">
        <f t="shared" si="23"/>
        <v>Faryab</v>
      </c>
      <c r="F267" s="21">
        <f t="shared" si="24"/>
        <v>410.91829013803726</v>
      </c>
      <c r="G267" s="21">
        <f t="shared" si="24"/>
        <v>474.52469091310013</v>
      </c>
      <c r="H267" s="21">
        <f t="shared" si="24"/>
        <v>648.30060951716041</v>
      </c>
      <c r="I267" s="21">
        <f t="shared" si="24"/>
        <v>885.68292889628344</v>
      </c>
      <c r="J267" s="21">
        <f t="shared" si="24"/>
        <v>1123.0652482754065</v>
      </c>
      <c r="K267" s="21">
        <f t="shared" si="24"/>
        <v>1296.8411668794668</v>
      </c>
      <c r="L267" s="21">
        <f t="shared" si="24"/>
        <v>1360.4475676545296</v>
      </c>
      <c r="M267" s="21">
        <f t="shared" si="24"/>
        <v>1296.8411668794668</v>
      </c>
      <c r="N267" s="21">
        <f t="shared" si="24"/>
        <v>1123.0652482754065</v>
      </c>
      <c r="O267" s="21">
        <f t="shared" si="24"/>
        <v>885.68292889628344</v>
      </c>
      <c r="P267" s="21">
        <f t="shared" si="24"/>
        <v>648.30060951716041</v>
      </c>
      <c r="Q267" s="21">
        <f t="shared" si="24"/>
        <v>474.52469091310013</v>
      </c>
      <c r="R267" s="21">
        <f>D267*AVERAGE(Calculations!F158:Q158)/100*(Instructions!I$51+1)</f>
        <v>10628.195146755401</v>
      </c>
      <c r="S267" s="24"/>
      <c r="T267" s="6"/>
      <c r="W267" s="6"/>
    </row>
    <row r="268" spans="2:26" x14ac:dyDescent="0.35">
      <c r="B268" s="101">
        <v>10</v>
      </c>
      <c r="D268" s="21">
        <f>Calculations!D15*(Burden!F$20)</f>
        <v>375544.60477332998</v>
      </c>
      <c r="E268" s="103" t="str">
        <f t="shared" si="23"/>
        <v>Ghazni</v>
      </c>
      <c r="F268" s="21">
        <f t="shared" si="24"/>
        <v>2722.3655014663668</v>
      </c>
      <c r="G268" s="21">
        <f t="shared" si="24"/>
        <v>3143.7628334865749</v>
      </c>
      <c r="H268" s="21">
        <f t="shared" si="24"/>
        <v>4295.0417547397556</v>
      </c>
      <c r="I268" s="21">
        <f t="shared" si="24"/>
        <v>5867.7180080131438</v>
      </c>
      <c r="J268" s="21">
        <f t="shared" si="24"/>
        <v>7440.3942612865321</v>
      </c>
      <c r="K268" s="21">
        <f t="shared" si="24"/>
        <v>8591.6731825397128</v>
      </c>
      <c r="L268" s="21">
        <f t="shared" si="24"/>
        <v>9013.0705145599204</v>
      </c>
      <c r="M268" s="21">
        <f t="shared" si="24"/>
        <v>8591.6731825397128</v>
      </c>
      <c r="N268" s="21">
        <f t="shared" si="24"/>
        <v>7440.3942612865321</v>
      </c>
      <c r="O268" s="21">
        <f t="shared" si="24"/>
        <v>5867.7180080131438</v>
      </c>
      <c r="P268" s="21">
        <f t="shared" si="24"/>
        <v>4295.0417547397556</v>
      </c>
      <c r="Q268" s="21">
        <f t="shared" si="24"/>
        <v>3143.7628334865749</v>
      </c>
      <c r="R268" s="21">
        <f>D268*AVERAGE(Calculations!F159:Q159)/100*(Instructions!I$51+1)</f>
        <v>70412.616096157726</v>
      </c>
      <c r="S268" s="24"/>
      <c r="T268" s="6"/>
      <c r="W268" s="6"/>
    </row>
    <row r="269" spans="2:26" x14ac:dyDescent="0.35">
      <c r="B269" s="101">
        <v>11</v>
      </c>
      <c r="D269" s="21">
        <f>Calculations!D16*(Burden!F$20)</f>
        <v>210906.88357469757</v>
      </c>
      <c r="E269" s="103" t="str">
        <f t="shared" si="23"/>
        <v>Ghor</v>
      </c>
      <c r="F269" s="21">
        <f t="shared" si="24"/>
        <v>1741.2335075273045</v>
      </c>
      <c r="G269" s="21">
        <f t="shared" si="24"/>
        <v>2010.7605618853509</v>
      </c>
      <c r="H269" s="21">
        <f t="shared" si="24"/>
        <v>2747.1221684059124</v>
      </c>
      <c r="I269" s="21">
        <f t="shared" si="24"/>
        <v>3753.0108292845193</v>
      </c>
      <c r="J269" s="21">
        <f t="shared" si="24"/>
        <v>4758.8994901631268</v>
      </c>
      <c r="K269" s="21">
        <f t="shared" si="24"/>
        <v>5495.2610966836883</v>
      </c>
      <c r="L269" s="21">
        <f t="shared" si="24"/>
        <v>5764.7881510417337</v>
      </c>
      <c r="M269" s="21">
        <f t="shared" si="24"/>
        <v>5495.2610966836883</v>
      </c>
      <c r="N269" s="21">
        <f t="shared" si="24"/>
        <v>4758.8994901631268</v>
      </c>
      <c r="O269" s="21">
        <f t="shared" si="24"/>
        <v>3753.0108292845193</v>
      </c>
      <c r="P269" s="21">
        <f t="shared" si="24"/>
        <v>2747.1221684059124</v>
      </c>
      <c r="Q269" s="21">
        <f t="shared" si="24"/>
        <v>2010.7605618853509</v>
      </c>
      <c r="R269" s="21">
        <f>D269*AVERAGE(Calculations!F160:Q160)/100*(Instructions!I$51+1)</f>
        <v>45036.12995141423</v>
      </c>
      <c r="S269" s="24"/>
      <c r="T269" s="6"/>
      <c r="W269" s="6"/>
    </row>
    <row r="270" spans="2:26" x14ac:dyDescent="0.35">
      <c r="B270" s="101">
        <v>12</v>
      </c>
      <c r="D270" s="21">
        <f>Calculations!D17*(Burden!F$20)</f>
        <v>282621.83086457674</v>
      </c>
      <c r="E270" s="103" t="str">
        <f t="shared" si="23"/>
        <v>Helmand</v>
      </c>
      <c r="F270" s="21">
        <f t="shared" si="24"/>
        <v>853.64906561429859</v>
      </c>
      <c r="G270" s="21">
        <f t="shared" si="24"/>
        <v>985.78614953548686</v>
      </c>
      <c r="H270" s="21">
        <f t="shared" si="24"/>
        <v>1346.791376372166</v>
      </c>
      <c r="I270" s="21">
        <f t="shared" si="24"/>
        <v>1839.9336871300331</v>
      </c>
      <c r="J270" s="21">
        <f t="shared" si="24"/>
        <v>2333.0759978879005</v>
      </c>
      <c r="K270" s="21">
        <f t="shared" si="24"/>
        <v>2694.0812247245794</v>
      </c>
      <c r="L270" s="21">
        <f t="shared" si="24"/>
        <v>2826.2183086457676</v>
      </c>
      <c r="M270" s="21">
        <f t="shared" si="24"/>
        <v>2694.0812247245794</v>
      </c>
      <c r="N270" s="21">
        <f t="shared" si="24"/>
        <v>2333.0759978879005</v>
      </c>
      <c r="O270" s="21">
        <f t="shared" si="24"/>
        <v>1839.9336871300331</v>
      </c>
      <c r="P270" s="21">
        <f t="shared" si="24"/>
        <v>1346.791376372166</v>
      </c>
      <c r="Q270" s="21">
        <f t="shared" si="24"/>
        <v>985.78614953548686</v>
      </c>
      <c r="R270" s="21">
        <f>D270*AVERAGE(Calculations!F161:Q161)/100*(Instructions!I$51+1)</f>
        <v>22079.204245560399</v>
      </c>
      <c r="S270" s="24"/>
      <c r="T270" s="6"/>
      <c r="W270" s="6"/>
      <c r="Z270" s="6"/>
    </row>
    <row r="271" spans="2:26" x14ac:dyDescent="0.35">
      <c r="B271" s="101">
        <v>13</v>
      </c>
      <c r="D271" s="21">
        <f>Calculations!D18*(Burden!F$20)</f>
        <v>579627.5909644023</v>
      </c>
      <c r="E271" s="103" t="str">
        <f t="shared" si="23"/>
        <v>Hirat</v>
      </c>
      <c r="F271" s="21">
        <f t="shared" si="24"/>
        <v>1984.1768412098941</v>
      </c>
      <c r="G271" s="21">
        <f t="shared" si="24"/>
        <v>2291.3093062267203</v>
      </c>
      <c r="H271" s="21">
        <f t="shared" si="24"/>
        <v>3130.4108053065615</v>
      </c>
      <c r="I271" s="21">
        <f t="shared" si="24"/>
        <v>4276.6447694032277</v>
      </c>
      <c r="J271" s="21">
        <f t="shared" si="24"/>
        <v>5422.8787334998942</v>
      </c>
      <c r="K271" s="21">
        <f t="shared" si="24"/>
        <v>6261.9802325797345</v>
      </c>
      <c r="L271" s="21">
        <f t="shared" si="24"/>
        <v>6569.1126975965608</v>
      </c>
      <c r="M271" s="21">
        <f t="shared" si="24"/>
        <v>6261.9802325797345</v>
      </c>
      <c r="N271" s="21">
        <f t="shared" si="24"/>
        <v>5422.8787334998942</v>
      </c>
      <c r="O271" s="21">
        <f t="shared" si="24"/>
        <v>4276.6447694032277</v>
      </c>
      <c r="P271" s="21">
        <f t="shared" si="24"/>
        <v>3130.4108053065615</v>
      </c>
      <c r="Q271" s="21">
        <f t="shared" si="24"/>
        <v>2291.3093062267203</v>
      </c>
      <c r="R271" s="21">
        <f>D271*AVERAGE(Calculations!F162:Q162)/100*(Instructions!I$51+1)</f>
        <v>51319.737232838728</v>
      </c>
      <c r="S271" s="24"/>
      <c r="T271" s="6"/>
      <c r="W271" s="6"/>
      <c r="Z271" s="6"/>
    </row>
    <row r="272" spans="2:26" x14ac:dyDescent="0.35">
      <c r="B272" s="101">
        <v>14</v>
      </c>
      <c r="D272" s="21">
        <f>Calculations!D19*(Burden!F$20)</f>
        <v>165292.09634637943</v>
      </c>
      <c r="E272" s="103" t="str">
        <f t="shared" si="23"/>
        <v>Jawzjan</v>
      </c>
      <c r="F272" s="21">
        <f t="shared" si="24"/>
        <v>308.67182808005919</v>
      </c>
      <c r="G272" s="21">
        <f t="shared" si="24"/>
        <v>356.45140975367167</v>
      </c>
      <c r="H272" s="21">
        <f t="shared" si="24"/>
        <v>486.98765445036793</v>
      </c>
      <c r="I272" s="21">
        <f t="shared" si="24"/>
        <v>665.30348082067655</v>
      </c>
      <c r="J272" s="21">
        <f t="shared" si="24"/>
        <v>843.6193071909853</v>
      </c>
      <c r="K272" s="21">
        <f t="shared" si="24"/>
        <v>974.15555188768144</v>
      </c>
      <c r="L272" s="21">
        <f t="shared" si="24"/>
        <v>1021.9351335612939</v>
      </c>
      <c r="M272" s="21">
        <f t="shared" si="24"/>
        <v>974.15555188768144</v>
      </c>
      <c r="N272" s="21">
        <f t="shared" si="24"/>
        <v>843.6193071909853</v>
      </c>
      <c r="O272" s="21">
        <f t="shared" si="24"/>
        <v>665.30348082067655</v>
      </c>
      <c r="P272" s="21">
        <f t="shared" si="24"/>
        <v>486.98765445036793</v>
      </c>
      <c r="Q272" s="21">
        <f t="shared" si="24"/>
        <v>356.45140975367167</v>
      </c>
      <c r="R272" s="21">
        <f>D272*AVERAGE(Calculations!F163:Q163)/100*(Instructions!I$51+1)</f>
        <v>7983.6417698481191</v>
      </c>
      <c r="S272" s="24"/>
      <c r="T272" s="6"/>
      <c r="W272" s="6"/>
      <c r="Z272" s="6"/>
    </row>
    <row r="273" spans="2:75" x14ac:dyDescent="0.35">
      <c r="B273" s="101">
        <v>15</v>
      </c>
      <c r="D273" s="21">
        <f>Calculations!D20*(Burden!F$20)</f>
        <v>1359765.1054734515</v>
      </c>
      <c r="E273" s="103" t="str">
        <f t="shared" si="23"/>
        <v>Kabul</v>
      </c>
      <c r="F273" s="21">
        <f t="shared" si="24"/>
        <v>2474.0558932798485</v>
      </c>
      <c r="G273" s="21">
        <f t="shared" si="24"/>
        <v>2857.0171643271933</v>
      </c>
      <c r="H273" s="21">
        <f t="shared" si="24"/>
        <v>3903.286814159695</v>
      </c>
      <c r="I273" s="21">
        <f t="shared" si="24"/>
        <v>5332.5177350395406</v>
      </c>
      <c r="J273" s="21">
        <f t="shared" si="24"/>
        <v>6761.7486559193867</v>
      </c>
      <c r="K273" s="21">
        <f t="shared" si="24"/>
        <v>7808.018305751888</v>
      </c>
      <c r="L273" s="21">
        <f t="shared" si="24"/>
        <v>8190.9795767992327</v>
      </c>
      <c r="M273" s="21">
        <f t="shared" si="24"/>
        <v>7808.018305751888</v>
      </c>
      <c r="N273" s="21">
        <f t="shared" si="24"/>
        <v>6761.7486559193867</v>
      </c>
      <c r="O273" s="21">
        <f t="shared" si="24"/>
        <v>5332.5177350395406</v>
      </c>
      <c r="P273" s="21">
        <f t="shared" si="24"/>
        <v>3903.286814159695</v>
      </c>
      <c r="Q273" s="21">
        <f t="shared" si="24"/>
        <v>2857.0171643271933</v>
      </c>
      <c r="R273" s="21">
        <f>D273*AVERAGE(Calculations!F164:Q164)/100*(Instructions!I$51+1)</f>
        <v>63990.212820474488</v>
      </c>
      <c r="S273" s="24"/>
      <c r="T273" s="6"/>
      <c r="W273" s="6"/>
      <c r="Z273" s="6"/>
    </row>
    <row r="274" spans="2:75" x14ac:dyDescent="0.35">
      <c r="B274" s="101">
        <v>16</v>
      </c>
      <c r="D274" s="21">
        <f>Calculations!D21*(Burden!F$20)</f>
        <v>376569.60213383404</v>
      </c>
      <c r="E274" s="103" t="str">
        <f t="shared" si="23"/>
        <v>Kandahar</v>
      </c>
      <c r="F274" s="21">
        <f t="shared" si="24"/>
        <v>2274.8298531427181</v>
      </c>
      <c r="G274" s="21">
        <f t="shared" si="24"/>
        <v>2626.9527515551176</v>
      </c>
      <c r="H274" s="21">
        <f t="shared" si="24"/>
        <v>3588.9704005262092</v>
      </c>
      <c r="I274" s="21">
        <f t="shared" si="24"/>
        <v>4903.1109479096995</v>
      </c>
      <c r="J274" s="21">
        <f t="shared" si="24"/>
        <v>6217.2514952931906</v>
      </c>
      <c r="K274" s="21">
        <f t="shared" si="24"/>
        <v>7179.2691442642808</v>
      </c>
      <c r="L274" s="21">
        <f t="shared" si="24"/>
        <v>7531.3920426766808</v>
      </c>
      <c r="M274" s="21">
        <f t="shared" si="24"/>
        <v>7179.2691442642808</v>
      </c>
      <c r="N274" s="21">
        <f t="shared" si="24"/>
        <v>6217.2514952931906</v>
      </c>
      <c r="O274" s="21">
        <f t="shared" si="24"/>
        <v>4903.1109479096995</v>
      </c>
      <c r="P274" s="21">
        <f t="shared" si="24"/>
        <v>3588.9704005262092</v>
      </c>
      <c r="Q274" s="21">
        <f t="shared" si="24"/>
        <v>2626.9527515551176</v>
      </c>
      <c r="R274" s="21">
        <f>D274*AVERAGE(Calculations!F165:Q165)/100*(Instructions!I$51+1)</f>
        <v>58837.331374916394</v>
      </c>
      <c r="S274" s="24"/>
      <c r="W274" s="6"/>
      <c r="Z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2"/>
      <c r="BJ274" s="2"/>
      <c r="BK274" s="2"/>
      <c r="BL274" s="2"/>
      <c r="BM274" s="2"/>
      <c r="BN274" s="6"/>
      <c r="BO274" s="6"/>
      <c r="BP274" s="6"/>
      <c r="BQ274" s="6"/>
      <c r="BR274" s="6"/>
      <c r="BS274" s="6"/>
      <c r="BT274" s="6"/>
    </row>
    <row r="275" spans="2:75" x14ac:dyDescent="0.35">
      <c r="B275" s="101">
        <v>17</v>
      </c>
      <c r="D275" s="21">
        <f>Calculations!D22*(Burden!F$20)</f>
        <v>134736.05333111994</v>
      </c>
      <c r="E275" s="103" t="str">
        <f t="shared" si="23"/>
        <v>Kapisa</v>
      </c>
      <c r="F275" s="21">
        <f t="shared" si="24"/>
        <v>269.42373025287776</v>
      </c>
      <c r="G275" s="21">
        <f t="shared" si="24"/>
        <v>311.12806460854785</v>
      </c>
      <c r="H275" s="21">
        <f t="shared" si="24"/>
        <v>425.06642496407898</v>
      </c>
      <c r="I275" s="21">
        <f t="shared" si="24"/>
        <v>580.70911967528014</v>
      </c>
      <c r="J275" s="21">
        <f t="shared" si="24"/>
        <v>736.35181438648135</v>
      </c>
      <c r="K275" s="21">
        <f t="shared" si="24"/>
        <v>850.29017474201237</v>
      </c>
      <c r="L275" s="21">
        <f t="shared" si="24"/>
        <v>891.99450909768257</v>
      </c>
      <c r="M275" s="21">
        <f t="shared" si="24"/>
        <v>850.29017474201237</v>
      </c>
      <c r="N275" s="21">
        <f t="shared" si="24"/>
        <v>736.35181438648135</v>
      </c>
      <c r="O275" s="21">
        <f t="shared" si="24"/>
        <v>580.70911967528014</v>
      </c>
      <c r="P275" s="21">
        <f t="shared" si="24"/>
        <v>425.06642496407898</v>
      </c>
      <c r="Q275" s="21">
        <f t="shared" si="24"/>
        <v>311.12806460854785</v>
      </c>
      <c r="R275" s="21">
        <f>D275*AVERAGE(Calculations!F166:Q166)/100*(Instructions!I$51+1)</f>
        <v>6968.5094361033616</v>
      </c>
      <c r="S275" s="24"/>
      <c r="W275" s="2"/>
      <c r="Z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6"/>
      <c r="BO275" s="6"/>
      <c r="BP275" s="6"/>
      <c r="BQ275" s="6"/>
      <c r="BR275" s="6"/>
      <c r="BS275" s="6"/>
      <c r="BT275" s="6"/>
    </row>
    <row r="276" spans="2:75" x14ac:dyDescent="0.35">
      <c r="B276" s="101">
        <v>18</v>
      </c>
      <c r="C276" s="19"/>
      <c r="D276" s="21">
        <f>Calculations!D23*(Burden!F$20)</f>
        <v>175564.61388163586</v>
      </c>
      <c r="E276" s="103" t="str">
        <f t="shared" si="23"/>
        <v>Khost</v>
      </c>
      <c r="F276" s="21">
        <f t="shared" si="24"/>
        <v>530.28659582495834</v>
      </c>
      <c r="G276" s="21">
        <f t="shared" si="24"/>
        <v>612.37012082053718</v>
      </c>
      <c r="H276" s="21">
        <f t="shared" si="24"/>
        <v>836.62648157280853</v>
      </c>
      <c r="I276" s="21">
        <f t="shared" si="24"/>
        <v>1142.9663673206585</v>
      </c>
      <c r="J276" s="21">
        <f t="shared" si="24"/>
        <v>1449.3062530685086</v>
      </c>
      <c r="K276" s="21">
        <f t="shared" si="24"/>
        <v>1673.5626138207799</v>
      </c>
      <c r="L276" s="21">
        <f t="shared" si="24"/>
        <v>1755.6461388163586</v>
      </c>
      <c r="M276" s="21">
        <f t="shared" si="24"/>
        <v>1673.5626138207799</v>
      </c>
      <c r="N276" s="21">
        <f t="shared" si="24"/>
        <v>1449.3062530685086</v>
      </c>
      <c r="O276" s="21">
        <f t="shared" si="24"/>
        <v>1142.9663673206585</v>
      </c>
      <c r="P276" s="21">
        <f t="shared" si="24"/>
        <v>836.62648157280853</v>
      </c>
      <c r="Q276" s="21">
        <f t="shared" si="24"/>
        <v>612.37012082053718</v>
      </c>
      <c r="R276" s="21">
        <f>D276*AVERAGE(Calculations!F167:Q167)/100*(Instructions!I$51+1)</f>
        <v>13715.596407847903</v>
      </c>
      <c r="S276" s="24"/>
      <c r="W276" s="2"/>
      <c r="Z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6"/>
      <c r="BS276" s="6"/>
      <c r="BT276" s="6"/>
    </row>
    <row r="277" spans="2:75" x14ac:dyDescent="0.35">
      <c r="B277" s="101">
        <v>19</v>
      </c>
      <c r="C277" s="19"/>
      <c r="D277" s="21">
        <f>Calculations!D24*(Burden!F$20)</f>
        <v>137707.3433336367</v>
      </c>
      <c r="E277" s="103" t="str">
        <f t="shared" si="23"/>
        <v>Kunar</v>
      </c>
      <c r="F277" s="21">
        <f t="shared" si="24"/>
        <v>540.72209491739011</v>
      </c>
      <c r="G277" s="21">
        <f t="shared" si="24"/>
        <v>624.42093992546586</v>
      </c>
      <c r="H277" s="21">
        <f t="shared" si="24"/>
        <v>853.09043702236193</v>
      </c>
      <c r="I277" s="21">
        <f t="shared" si="24"/>
        <v>1165.4587791273334</v>
      </c>
      <c r="J277" s="21">
        <f t="shared" si="24"/>
        <v>1477.827121232305</v>
      </c>
      <c r="K277" s="21">
        <f t="shared" si="24"/>
        <v>1706.4966183292008</v>
      </c>
      <c r="L277" s="21">
        <f t="shared" si="24"/>
        <v>1790.1954633372766</v>
      </c>
      <c r="M277" s="21">
        <f t="shared" si="24"/>
        <v>1706.4966183292008</v>
      </c>
      <c r="N277" s="21">
        <f t="shared" si="24"/>
        <v>1477.827121232305</v>
      </c>
      <c r="O277" s="21">
        <f t="shared" si="24"/>
        <v>1165.4587791273334</v>
      </c>
      <c r="P277" s="21">
        <f t="shared" si="24"/>
        <v>853.09043702236193</v>
      </c>
      <c r="Q277" s="21">
        <f t="shared" si="24"/>
        <v>624.42093992546586</v>
      </c>
      <c r="R277" s="21">
        <f>D277*AVERAGE(Calculations!F168:Q168)/100*(Instructions!I$51+1)</f>
        <v>13985.505349528001</v>
      </c>
      <c r="S277" s="24"/>
      <c r="T277" s="2"/>
      <c r="W277" s="2"/>
      <c r="Z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6"/>
      <c r="BM277" s="6"/>
      <c r="BN277" s="6"/>
      <c r="BO277" s="6"/>
      <c r="BP277" s="6"/>
      <c r="BQ277" s="6"/>
      <c r="BR277" s="6"/>
      <c r="BS277" s="6"/>
      <c r="BT277" s="6"/>
    </row>
    <row r="278" spans="2:75" x14ac:dyDescent="0.35">
      <c r="B278" s="101">
        <v>20</v>
      </c>
      <c r="C278" s="6"/>
      <c r="D278" s="21">
        <f>Calculations!D25*(Burden!F$20)</f>
        <v>309444.8996217426</v>
      </c>
      <c r="E278" s="103" t="str">
        <f t="shared" si="23"/>
        <v>Kunduz</v>
      </c>
      <c r="F278" s="21">
        <f t="shared" si="24"/>
        <v>785.49452615298674</v>
      </c>
      <c r="G278" s="21">
        <f t="shared" si="24"/>
        <v>907.08190942648719</v>
      </c>
      <c r="H278" s="21">
        <f t="shared" si="24"/>
        <v>1239.2648180890408</v>
      </c>
      <c r="I278" s="21">
        <f t="shared" si="24"/>
        <v>1693.0351100250946</v>
      </c>
      <c r="J278" s="21">
        <f t="shared" si="24"/>
        <v>2146.8054019611486</v>
      </c>
      <c r="K278" s="21">
        <f t="shared" si="24"/>
        <v>2478.9883106237021</v>
      </c>
      <c r="L278" s="21">
        <f t="shared" si="24"/>
        <v>2600.5756938972022</v>
      </c>
      <c r="M278" s="21">
        <f t="shared" si="24"/>
        <v>2478.9883106237021</v>
      </c>
      <c r="N278" s="21">
        <f t="shared" ref="H278:Q299" si="25">$R278/12*N$253</f>
        <v>2146.8054019611486</v>
      </c>
      <c r="O278" s="21">
        <f t="shared" si="25"/>
        <v>1693.0351100250946</v>
      </c>
      <c r="P278" s="21">
        <f t="shared" si="25"/>
        <v>1239.2648180890408</v>
      </c>
      <c r="Q278" s="21">
        <f t="shared" si="25"/>
        <v>907.08190942648719</v>
      </c>
      <c r="R278" s="21">
        <f>D278*AVERAGE(Calculations!F169:Q169)/100*(Instructions!I$51+1)</f>
        <v>20316.421320301135</v>
      </c>
      <c r="S278" s="24"/>
      <c r="T278" s="2"/>
      <c r="W278" s="2"/>
      <c r="Z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6"/>
      <c r="BO278" s="6"/>
      <c r="BP278" s="6"/>
      <c r="BQ278" s="6"/>
      <c r="BR278" s="6"/>
      <c r="BS278" s="6"/>
      <c r="BT278" s="6"/>
    </row>
    <row r="279" spans="2:75" x14ac:dyDescent="0.35">
      <c r="B279" s="101">
        <v>21</v>
      </c>
      <c r="C279" s="2"/>
      <c r="D279" s="21">
        <f>Calculations!D26*(Burden!F$20)</f>
        <v>136141.8928194124</v>
      </c>
      <c r="E279" s="103" t="str">
        <f t="shared" si="23"/>
        <v>Laghman</v>
      </c>
      <c r="F279" s="21">
        <f t="shared" ref="F279:G342" si="26">$R279/12*F$253</f>
        <v>753.88809116881419</v>
      </c>
      <c r="G279" s="21">
        <f t="shared" si="26"/>
        <v>870.5830867853939</v>
      </c>
      <c r="H279" s="21">
        <f t="shared" si="25"/>
        <v>1189.3997437989176</v>
      </c>
      <c r="I279" s="21">
        <f t="shared" si="25"/>
        <v>1624.9113964290209</v>
      </c>
      <c r="J279" s="21">
        <f t="shared" si="25"/>
        <v>2060.4230490591244</v>
      </c>
      <c r="K279" s="21">
        <f t="shared" si="25"/>
        <v>2379.239706072648</v>
      </c>
      <c r="L279" s="21">
        <f t="shared" si="25"/>
        <v>2495.9347016892275</v>
      </c>
      <c r="M279" s="21">
        <f t="shared" si="25"/>
        <v>2379.239706072648</v>
      </c>
      <c r="N279" s="21">
        <f t="shared" si="25"/>
        <v>2060.4230490591244</v>
      </c>
      <c r="O279" s="21">
        <f t="shared" si="25"/>
        <v>1624.9113964290209</v>
      </c>
      <c r="P279" s="21">
        <f t="shared" si="25"/>
        <v>1189.3997437989176</v>
      </c>
      <c r="Q279" s="21">
        <f t="shared" si="25"/>
        <v>870.5830867853939</v>
      </c>
      <c r="R279" s="21">
        <f>D279*AVERAGE(Calculations!F170:Q170)/100*(Instructions!I$51+1)</f>
        <v>19498.936757148251</v>
      </c>
      <c r="S279" s="24"/>
      <c r="T279" s="6"/>
      <c r="W279" s="2"/>
      <c r="Z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6"/>
      <c r="BO279" s="6"/>
      <c r="BP279" s="6"/>
      <c r="BQ279" s="6"/>
      <c r="BR279" s="6"/>
      <c r="BS279" s="6"/>
      <c r="BT279" s="6"/>
    </row>
    <row r="280" spans="2:75" x14ac:dyDescent="0.35">
      <c r="B280" s="101">
        <v>22</v>
      </c>
      <c r="C280" s="4"/>
      <c r="D280" s="21">
        <f>Calculations!D27*(Burden!F$20)</f>
        <v>119793.93638371401</v>
      </c>
      <c r="E280" s="103" t="str">
        <f t="shared" si="23"/>
        <v>Logar</v>
      </c>
      <c r="F280" s="21">
        <f t="shared" si="26"/>
        <v>124.41104502852299</v>
      </c>
      <c r="G280" s="21">
        <f t="shared" si="26"/>
        <v>143.66873927296839</v>
      </c>
      <c r="H280" s="21">
        <f t="shared" si="25"/>
        <v>196.28173838542003</v>
      </c>
      <c r="I280" s="21">
        <f t="shared" si="25"/>
        <v>268.15243174231699</v>
      </c>
      <c r="J280" s="21">
        <f t="shared" si="25"/>
        <v>340.02312509921398</v>
      </c>
      <c r="K280" s="21">
        <f t="shared" si="25"/>
        <v>392.63612421166562</v>
      </c>
      <c r="L280" s="21">
        <f t="shared" si="25"/>
        <v>411.89381845611098</v>
      </c>
      <c r="M280" s="21">
        <f t="shared" si="25"/>
        <v>392.63612421166562</v>
      </c>
      <c r="N280" s="21">
        <f t="shared" si="25"/>
        <v>340.02312509921398</v>
      </c>
      <c r="O280" s="21">
        <f t="shared" si="25"/>
        <v>268.15243174231699</v>
      </c>
      <c r="P280" s="21">
        <f t="shared" si="25"/>
        <v>196.28173838542003</v>
      </c>
      <c r="Q280" s="21">
        <f t="shared" si="25"/>
        <v>143.66873927296839</v>
      </c>
      <c r="R280" s="21">
        <f>D280*AVERAGE(Calculations!F171:Q171)/100*(Instructions!I$51+1)</f>
        <v>3217.8291809078037</v>
      </c>
      <c r="S280" s="24"/>
      <c r="T280" s="2"/>
      <c r="W280" s="2"/>
      <c r="Z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6"/>
      <c r="BM280" s="6"/>
      <c r="BN280" s="6"/>
      <c r="BO280" s="6"/>
      <c r="BP280" s="6"/>
      <c r="BQ280" s="6"/>
      <c r="BR280" s="6"/>
      <c r="BS280" s="6"/>
      <c r="BT280" s="6"/>
    </row>
    <row r="281" spans="2:75" x14ac:dyDescent="0.35">
      <c r="B281" s="101">
        <v>23</v>
      </c>
      <c r="D281" s="21">
        <f>Calculations!D28*(Burden!F$20)</f>
        <v>464539.62486692017</v>
      </c>
      <c r="E281" s="103" t="str">
        <f t="shared" si="23"/>
        <v>Nangarhar</v>
      </c>
      <c r="F281" s="21">
        <f t="shared" si="26"/>
        <v>374.1667235404085</v>
      </c>
      <c r="G281" s="21">
        <f t="shared" si="26"/>
        <v>432.08431724549422</v>
      </c>
      <c r="H281" s="21">
        <f t="shared" si="25"/>
        <v>590.31812589991989</v>
      </c>
      <c r="I281" s="21">
        <f t="shared" si="25"/>
        <v>806.46952825943117</v>
      </c>
      <c r="J281" s="21">
        <f t="shared" si="25"/>
        <v>1022.6209306189425</v>
      </c>
      <c r="K281" s="21">
        <f t="shared" si="25"/>
        <v>1180.8547392733681</v>
      </c>
      <c r="L281" s="21">
        <f t="shared" si="25"/>
        <v>1238.7723329784537</v>
      </c>
      <c r="M281" s="21">
        <f t="shared" si="25"/>
        <v>1180.8547392733681</v>
      </c>
      <c r="N281" s="21">
        <f t="shared" si="25"/>
        <v>1022.6209306189425</v>
      </c>
      <c r="O281" s="21">
        <f t="shared" si="25"/>
        <v>806.46952825943117</v>
      </c>
      <c r="P281" s="21">
        <f t="shared" si="25"/>
        <v>590.31812589991989</v>
      </c>
      <c r="Q281" s="21">
        <f t="shared" si="25"/>
        <v>432.08431724549422</v>
      </c>
      <c r="R281" s="21">
        <f>D281*AVERAGE(Calculations!F172:Q172)/100*(Instructions!I$51+1)</f>
        <v>9677.6343391131741</v>
      </c>
      <c r="S281" s="24"/>
      <c r="T281" s="2"/>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6"/>
      <c r="BM281" s="6"/>
      <c r="BN281" s="6"/>
      <c r="BO281" s="6"/>
      <c r="BP281" s="6"/>
      <c r="BQ281" s="6"/>
      <c r="BR281" s="6"/>
      <c r="BS281" s="6"/>
      <c r="BT281" s="6"/>
    </row>
    <row r="282" spans="2:75" x14ac:dyDescent="0.35">
      <c r="B282" s="101">
        <v>24</v>
      </c>
      <c r="D282" s="21">
        <f>Calculations!D29*(Burden!F$20)</f>
        <v>50457.223438793044</v>
      </c>
      <c r="E282" s="103" t="str">
        <f t="shared" si="23"/>
        <v>Nimroz</v>
      </c>
      <c r="F282" s="21">
        <f t="shared" si="26"/>
        <v>179.45062764735059</v>
      </c>
      <c r="G282" s="21">
        <f t="shared" si="26"/>
        <v>207.22794692325738</v>
      </c>
      <c r="H282" s="21">
        <f t="shared" si="25"/>
        <v>283.11699448309713</v>
      </c>
      <c r="I282" s="21">
        <f t="shared" si="25"/>
        <v>386.78336131884356</v>
      </c>
      <c r="J282" s="21">
        <f t="shared" si="25"/>
        <v>490.44972815459005</v>
      </c>
      <c r="K282" s="21">
        <f t="shared" si="25"/>
        <v>566.33877571442974</v>
      </c>
      <c r="L282" s="21">
        <f t="shared" si="25"/>
        <v>594.11609499033648</v>
      </c>
      <c r="M282" s="21">
        <f t="shared" si="25"/>
        <v>566.33877571442974</v>
      </c>
      <c r="N282" s="21">
        <f t="shared" si="25"/>
        <v>490.44972815459005</v>
      </c>
      <c r="O282" s="21">
        <f t="shared" si="25"/>
        <v>386.78336131884356</v>
      </c>
      <c r="P282" s="21">
        <f t="shared" si="25"/>
        <v>283.11699448309713</v>
      </c>
      <c r="Q282" s="21">
        <f t="shared" si="25"/>
        <v>207.22794692325738</v>
      </c>
      <c r="R282" s="21">
        <f>D282*AVERAGE(Calculations!F173:Q173)/100*(Instructions!I$51+1)</f>
        <v>4641.4003358261225</v>
      </c>
      <c r="S282" s="24"/>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6"/>
      <c r="BM282" s="6"/>
      <c r="BN282" s="6"/>
      <c r="BO282" s="6"/>
      <c r="BP282" s="6"/>
      <c r="BQ282" s="6"/>
      <c r="BR282" s="6"/>
      <c r="BS282" s="6"/>
      <c r="BT282" s="6"/>
    </row>
    <row r="283" spans="2:75" x14ac:dyDescent="0.35">
      <c r="B283" s="101">
        <v>25</v>
      </c>
      <c r="C283" s="6"/>
      <c r="D283" s="21">
        <f>Calculations!D30*(Burden!F$20)</f>
        <v>45205.389455588927</v>
      </c>
      <c r="E283" s="103" t="str">
        <f t="shared" si="23"/>
        <v>Nuristan</v>
      </c>
      <c r="F283" s="21">
        <f t="shared" si="26"/>
        <v>386.86687906978057</v>
      </c>
      <c r="G283" s="21">
        <f t="shared" si="26"/>
        <v>446.75034093380242</v>
      </c>
      <c r="H283" s="21">
        <f t="shared" si="25"/>
        <v>610.35500127942373</v>
      </c>
      <c r="I283" s="21">
        <f t="shared" si="25"/>
        <v>833.84312348906667</v>
      </c>
      <c r="J283" s="21">
        <f t="shared" si="25"/>
        <v>1057.3312456987098</v>
      </c>
      <c r="K283" s="21">
        <f t="shared" si="25"/>
        <v>1220.935906044331</v>
      </c>
      <c r="L283" s="21">
        <f t="shared" si="25"/>
        <v>1280.8193679083529</v>
      </c>
      <c r="M283" s="21">
        <f t="shared" si="25"/>
        <v>1220.935906044331</v>
      </c>
      <c r="N283" s="21">
        <f t="shared" si="25"/>
        <v>1057.3312456987098</v>
      </c>
      <c r="O283" s="21">
        <f t="shared" si="25"/>
        <v>833.84312348906667</v>
      </c>
      <c r="P283" s="21">
        <f t="shared" si="25"/>
        <v>610.35500127942373</v>
      </c>
      <c r="Q283" s="21">
        <f t="shared" si="25"/>
        <v>446.75034093380242</v>
      </c>
      <c r="R283" s="21">
        <f>D283*AVERAGE(Calculations!F174:Q174)/100*(Instructions!I$51+1)</f>
        <v>10006.1174818688</v>
      </c>
      <c r="S283" s="24"/>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5" x14ac:dyDescent="0.35">
      <c r="B284" s="101">
        <v>26</v>
      </c>
      <c r="C284" s="6"/>
      <c r="D284" s="21">
        <f>Calculations!D31*(Burden!F$20)</f>
        <v>132823.72687729984</v>
      </c>
      <c r="E284" s="103" t="str">
        <f t="shared" si="23"/>
        <v>Paktika</v>
      </c>
      <c r="F284" s="21">
        <f t="shared" si="26"/>
        <v>414.56226149669828</v>
      </c>
      <c r="G284" s="21">
        <f t="shared" si="26"/>
        <v>478.73271577878313</v>
      </c>
      <c r="H284" s="21">
        <f t="shared" si="25"/>
        <v>654.04965722221493</v>
      </c>
      <c r="I284" s="21">
        <f t="shared" si="25"/>
        <v>893.53705294773147</v>
      </c>
      <c r="J284" s="21">
        <f t="shared" si="25"/>
        <v>1133.0244486732481</v>
      </c>
      <c r="K284" s="21">
        <f t="shared" si="25"/>
        <v>1308.3413901166798</v>
      </c>
      <c r="L284" s="21">
        <f t="shared" si="25"/>
        <v>1372.5118443987647</v>
      </c>
      <c r="M284" s="21">
        <f t="shared" si="25"/>
        <v>1308.3413901166798</v>
      </c>
      <c r="N284" s="21">
        <f t="shared" si="25"/>
        <v>1133.0244486732481</v>
      </c>
      <c r="O284" s="21">
        <f t="shared" si="25"/>
        <v>893.53705294773147</v>
      </c>
      <c r="P284" s="21">
        <f t="shared" si="25"/>
        <v>654.04965722221493</v>
      </c>
      <c r="Q284" s="21">
        <f t="shared" si="25"/>
        <v>478.73271577878313</v>
      </c>
      <c r="R284" s="21">
        <f>D284*AVERAGE(Calculations!F175:Q175)/100*(Instructions!I$51+1)</f>
        <v>10722.444635372778</v>
      </c>
      <c r="S284" s="24"/>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6"/>
      <c r="BM284" s="6"/>
      <c r="BN284" s="6"/>
      <c r="BO284" s="6"/>
      <c r="BP284" s="6"/>
      <c r="BQ284" s="6"/>
      <c r="BR284" s="6"/>
      <c r="BS284" s="6"/>
      <c r="BT284" s="6"/>
    </row>
    <row r="285" spans="2:75" x14ac:dyDescent="0.35">
      <c r="B285" s="101">
        <v>27</v>
      </c>
      <c r="C285" s="6"/>
      <c r="D285" s="21">
        <f>Calculations!D32*(Burden!F$20)</f>
        <v>168688.71516564491</v>
      </c>
      <c r="E285" s="103" t="str">
        <f t="shared" si="23"/>
        <v>Paktya</v>
      </c>
      <c r="F285" s="21">
        <f t="shared" si="26"/>
        <v>373.64667361173741</v>
      </c>
      <c r="G285" s="21">
        <f t="shared" si="26"/>
        <v>431.48376833447071</v>
      </c>
      <c r="H285" s="21">
        <f t="shared" si="25"/>
        <v>589.49764967915212</v>
      </c>
      <c r="I285" s="21">
        <f t="shared" si="25"/>
        <v>805.34862574656665</v>
      </c>
      <c r="J285" s="21">
        <f t="shared" si="25"/>
        <v>1021.1996018139813</v>
      </c>
      <c r="K285" s="21">
        <f t="shared" si="25"/>
        <v>1179.2134831586625</v>
      </c>
      <c r="L285" s="21">
        <f t="shared" si="25"/>
        <v>1237.0505778813958</v>
      </c>
      <c r="M285" s="21">
        <f t="shared" si="25"/>
        <v>1179.2134831586625</v>
      </c>
      <c r="N285" s="21">
        <f t="shared" si="25"/>
        <v>1021.1996018139813</v>
      </c>
      <c r="O285" s="21">
        <f t="shared" si="25"/>
        <v>805.34862574656665</v>
      </c>
      <c r="P285" s="21">
        <f t="shared" si="25"/>
        <v>589.49764967915212</v>
      </c>
      <c r="Q285" s="21">
        <f t="shared" si="25"/>
        <v>431.48376833447071</v>
      </c>
      <c r="R285" s="21">
        <f>D285*AVERAGE(Calculations!F176:Q176)/100*(Instructions!I$51+1)</f>
        <v>9664.1835089588003</v>
      </c>
      <c r="S285" s="24"/>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6"/>
      <c r="BM285" s="6"/>
      <c r="BN285" s="6"/>
      <c r="BO285" s="6"/>
      <c r="BP285" s="6"/>
      <c r="BQ285" s="6"/>
      <c r="BR285" s="6"/>
      <c r="BS285" s="6"/>
      <c r="BT285" s="6"/>
    </row>
    <row r="286" spans="2:75" x14ac:dyDescent="0.35">
      <c r="B286" s="101">
        <v>28</v>
      </c>
      <c r="C286" s="6"/>
      <c r="D286" s="21">
        <f>Calculations!D33*(Burden!F$20)</f>
        <v>46891.675435772937</v>
      </c>
      <c r="E286" s="103" t="str">
        <f t="shared" si="23"/>
        <v>Panjsher</v>
      </c>
      <c r="F286" s="21">
        <f t="shared" si="26"/>
        <v>250.22115764073305</v>
      </c>
      <c r="G286" s="21">
        <f t="shared" si="26"/>
        <v>288.9531090219923</v>
      </c>
      <c r="H286" s="21">
        <f t="shared" si="25"/>
        <v>394.7707680718803</v>
      </c>
      <c r="I286" s="21">
        <f t="shared" si="25"/>
        <v>539.32037850302743</v>
      </c>
      <c r="J286" s="21">
        <f t="shared" si="25"/>
        <v>683.86998893417467</v>
      </c>
      <c r="K286" s="21">
        <f t="shared" si="25"/>
        <v>789.68764798406255</v>
      </c>
      <c r="L286" s="21">
        <f t="shared" si="25"/>
        <v>828.4195993653218</v>
      </c>
      <c r="M286" s="21">
        <f t="shared" si="25"/>
        <v>789.68764798406255</v>
      </c>
      <c r="N286" s="21">
        <f t="shared" si="25"/>
        <v>683.86998893417467</v>
      </c>
      <c r="O286" s="21">
        <f t="shared" si="25"/>
        <v>539.32037850302743</v>
      </c>
      <c r="P286" s="21">
        <f t="shared" si="25"/>
        <v>394.7707680718803</v>
      </c>
      <c r="Q286" s="21">
        <f t="shared" si="25"/>
        <v>288.9531090219923</v>
      </c>
      <c r="R286" s="21">
        <f>D286*AVERAGE(Calculations!F177:Q177)/100*(Instructions!I$51+1)</f>
        <v>6471.8445420363287</v>
      </c>
      <c r="S286" s="24"/>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5" x14ac:dyDescent="0.35">
      <c r="B287" s="101">
        <v>29</v>
      </c>
      <c r="C287" s="6"/>
      <c r="D287" s="21">
        <f>Calculations!D34*(Burden!F$20)</f>
        <v>203134.33760756778</v>
      </c>
      <c r="E287" s="103" t="str">
        <f t="shared" si="23"/>
        <v>Parwan</v>
      </c>
      <c r="F287" s="21">
        <f t="shared" si="26"/>
        <v>441.11525051890317</v>
      </c>
      <c r="G287" s="21">
        <f t="shared" si="26"/>
        <v>509.39586514686812</v>
      </c>
      <c r="H287" s="21">
        <f t="shared" si="25"/>
        <v>695.94197348249918</v>
      </c>
      <c r="I287" s="21">
        <f t="shared" si="25"/>
        <v>950.76869644609508</v>
      </c>
      <c r="J287" s="21">
        <f t="shared" si="25"/>
        <v>1205.595419409691</v>
      </c>
      <c r="K287" s="21">
        <f t="shared" si="25"/>
        <v>1392.141527745322</v>
      </c>
      <c r="L287" s="21">
        <f t="shared" si="25"/>
        <v>1460.422142373287</v>
      </c>
      <c r="M287" s="21">
        <f t="shared" si="25"/>
        <v>1392.141527745322</v>
      </c>
      <c r="N287" s="21">
        <f t="shared" si="25"/>
        <v>1205.595419409691</v>
      </c>
      <c r="O287" s="21">
        <f t="shared" si="25"/>
        <v>950.76869644609508</v>
      </c>
      <c r="P287" s="21">
        <f t="shared" si="25"/>
        <v>695.94197348249918</v>
      </c>
      <c r="Q287" s="21">
        <f t="shared" si="25"/>
        <v>509.39586514686812</v>
      </c>
      <c r="R287" s="21">
        <f>D287*AVERAGE(Calculations!F178:Q178)/100*(Instructions!I$51+1)</f>
        <v>11409.224357353141</v>
      </c>
      <c r="S287" s="24"/>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c r="BW287" s="6"/>
    </row>
    <row r="288" spans="2:75" x14ac:dyDescent="0.35">
      <c r="B288" s="101">
        <v>30</v>
      </c>
      <c r="C288" s="6"/>
      <c r="D288" s="21">
        <f>Calculations!D35*(Burden!F$20)</f>
        <v>118577.16532350278</v>
      </c>
      <c r="E288" s="103" t="str">
        <f t="shared" si="23"/>
        <v>Samangan</v>
      </c>
      <c r="F288" s="21">
        <f t="shared" si="26"/>
        <v>495.577656980298</v>
      </c>
      <c r="G288" s="21">
        <f t="shared" si="26"/>
        <v>572.28855503856289</v>
      </c>
      <c r="H288" s="21">
        <f t="shared" si="25"/>
        <v>781.86662602797935</v>
      </c>
      <c r="I288" s="21">
        <f t="shared" si="25"/>
        <v>1068.1555950756604</v>
      </c>
      <c r="J288" s="21">
        <f t="shared" si="25"/>
        <v>1354.4445641233415</v>
      </c>
      <c r="K288" s="21">
        <f t="shared" si="25"/>
        <v>1564.0226351127578</v>
      </c>
      <c r="L288" s="21">
        <f t="shared" si="25"/>
        <v>1640.7335331710226</v>
      </c>
      <c r="M288" s="21">
        <f t="shared" si="25"/>
        <v>1564.0226351127578</v>
      </c>
      <c r="N288" s="21">
        <f t="shared" si="25"/>
        <v>1354.4445641233415</v>
      </c>
      <c r="O288" s="21">
        <f t="shared" si="25"/>
        <v>1068.1555950756604</v>
      </c>
      <c r="P288" s="21">
        <f t="shared" si="25"/>
        <v>781.86662602797935</v>
      </c>
      <c r="Q288" s="21">
        <f t="shared" si="25"/>
        <v>572.28855503856289</v>
      </c>
      <c r="R288" s="21">
        <f>D288*AVERAGE(Calculations!F179:Q179)/100*(Instructions!I$51+1)</f>
        <v>12817.867140907925</v>
      </c>
      <c r="S288" s="24"/>
      <c r="W288" s="2"/>
      <c r="X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c r="BW288" s="6"/>
    </row>
    <row r="289" spans="2:75" x14ac:dyDescent="0.35">
      <c r="B289" s="101">
        <v>31</v>
      </c>
      <c r="C289" s="6"/>
      <c r="D289" s="21">
        <f>Calculations!D36*(Burden!F$20)</f>
        <v>171046.20909480416</v>
      </c>
      <c r="E289" s="103" t="str">
        <f t="shared" si="23"/>
        <v>Sar-e-Pul</v>
      </c>
      <c r="F289" s="21">
        <f t="shared" si="26"/>
        <v>268.04092633231619</v>
      </c>
      <c r="G289" s="21">
        <f t="shared" si="26"/>
        <v>309.53121526222776</v>
      </c>
      <c r="H289" s="21">
        <f t="shared" si="25"/>
        <v>422.88479263945885</v>
      </c>
      <c r="I289" s="21">
        <f t="shared" si="25"/>
        <v>577.7286589466014</v>
      </c>
      <c r="J289" s="21">
        <f t="shared" si="25"/>
        <v>732.57252525374406</v>
      </c>
      <c r="K289" s="21">
        <f t="shared" si="25"/>
        <v>845.92610263097504</v>
      </c>
      <c r="L289" s="21">
        <f t="shared" si="25"/>
        <v>887.41639156088661</v>
      </c>
      <c r="M289" s="21">
        <f t="shared" si="25"/>
        <v>845.92610263097504</v>
      </c>
      <c r="N289" s="21">
        <f t="shared" si="25"/>
        <v>732.57252525374406</v>
      </c>
      <c r="O289" s="21">
        <f t="shared" si="25"/>
        <v>577.7286589466014</v>
      </c>
      <c r="P289" s="21">
        <f t="shared" si="25"/>
        <v>422.88479263945885</v>
      </c>
      <c r="Q289" s="21">
        <f t="shared" si="25"/>
        <v>309.53121526222776</v>
      </c>
      <c r="R289" s="21">
        <f>D289*AVERAGE(Calculations!F180:Q180)/100*(Instructions!I$51+1)</f>
        <v>6932.7439073592168</v>
      </c>
      <c r="S289" s="24"/>
      <c r="W289" s="2"/>
    </row>
    <row r="290" spans="2:75" x14ac:dyDescent="0.35">
      <c r="B290" s="101">
        <v>32</v>
      </c>
      <c r="C290" s="6"/>
      <c r="D290" s="21">
        <f>Calculations!D37*(Burden!F$20)</f>
        <v>0</v>
      </c>
      <c r="E290" s="103" t="str">
        <f t="shared" si="23"/>
        <v>Z_empty_row_32</v>
      </c>
      <c r="F290" s="21">
        <f t="shared" si="26"/>
        <v>0</v>
      </c>
      <c r="G290" s="21">
        <f t="shared" si="26"/>
        <v>0</v>
      </c>
      <c r="H290" s="21">
        <f t="shared" si="25"/>
        <v>0</v>
      </c>
      <c r="I290" s="21">
        <f t="shared" si="25"/>
        <v>0</v>
      </c>
      <c r="J290" s="21">
        <f t="shared" si="25"/>
        <v>0</v>
      </c>
      <c r="K290" s="21">
        <f t="shared" si="25"/>
        <v>0</v>
      </c>
      <c r="L290" s="21">
        <f t="shared" si="25"/>
        <v>0</v>
      </c>
      <c r="M290" s="21">
        <f t="shared" si="25"/>
        <v>0</v>
      </c>
      <c r="N290" s="21">
        <f t="shared" si="25"/>
        <v>0</v>
      </c>
      <c r="O290" s="21">
        <f t="shared" si="25"/>
        <v>0</v>
      </c>
      <c r="P290" s="21">
        <f t="shared" si="25"/>
        <v>0</v>
      </c>
      <c r="Q290" s="21">
        <f t="shared" si="25"/>
        <v>0</v>
      </c>
      <c r="R290" s="21">
        <f>D290*AVERAGE(Calculations!F181:Q181)/100*(Instructions!I$51+1)</f>
        <v>0</v>
      </c>
      <c r="S290" s="24"/>
      <c r="W290" s="2"/>
    </row>
    <row r="291" spans="2:75" x14ac:dyDescent="0.35">
      <c r="B291" s="101">
        <v>33</v>
      </c>
      <c r="C291" s="6"/>
      <c r="D291" s="21">
        <f>Calculations!D38*(Burden!F$20)</f>
        <v>0</v>
      </c>
      <c r="E291" s="103" t="str">
        <f t="shared" si="23"/>
        <v>Z_empty_row_33</v>
      </c>
      <c r="F291" s="21">
        <f t="shared" si="26"/>
        <v>0</v>
      </c>
      <c r="G291" s="21">
        <f t="shared" si="26"/>
        <v>0</v>
      </c>
      <c r="H291" s="21">
        <f t="shared" si="25"/>
        <v>0</v>
      </c>
      <c r="I291" s="21">
        <f t="shared" si="25"/>
        <v>0</v>
      </c>
      <c r="J291" s="21">
        <f t="shared" si="25"/>
        <v>0</v>
      </c>
      <c r="K291" s="21">
        <f t="shared" si="25"/>
        <v>0</v>
      </c>
      <c r="L291" s="21">
        <f t="shared" si="25"/>
        <v>0</v>
      </c>
      <c r="M291" s="21">
        <f t="shared" si="25"/>
        <v>0</v>
      </c>
      <c r="N291" s="21">
        <f t="shared" si="25"/>
        <v>0</v>
      </c>
      <c r="O291" s="21">
        <f t="shared" si="25"/>
        <v>0</v>
      </c>
      <c r="P291" s="21">
        <f t="shared" si="25"/>
        <v>0</v>
      </c>
      <c r="Q291" s="21">
        <f t="shared" si="25"/>
        <v>0</v>
      </c>
      <c r="R291" s="21">
        <f>D291*AVERAGE(Calculations!F182:Q182)/100*(Instructions!I$51+1)</f>
        <v>0</v>
      </c>
      <c r="S291" s="24"/>
      <c r="W291" s="6"/>
    </row>
    <row r="292" spans="2:75" x14ac:dyDescent="0.35">
      <c r="B292" s="101">
        <v>34</v>
      </c>
      <c r="C292" s="6"/>
      <c r="D292" s="21">
        <f>Calculations!D39*(Burden!F$20)</f>
        <v>0</v>
      </c>
      <c r="E292" s="103" t="str">
        <f t="shared" si="23"/>
        <v>Z_empty_row_34</v>
      </c>
      <c r="F292" s="21">
        <f t="shared" si="26"/>
        <v>0</v>
      </c>
      <c r="G292" s="21">
        <f t="shared" si="26"/>
        <v>0</v>
      </c>
      <c r="H292" s="21">
        <f t="shared" si="25"/>
        <v>0</v>
      </c>
      <c r="I292" s="21">
        <f t="shared" si="25"/>
        <v>0</v>
      </c>
      <c r="J292" s="21">
        <f t="shared" si="25"/>
        <v>0</v>
      </c>
      <c r="K292" s="21">
        <f t="shared" si="25"/>
        <v>0</v>
      </c>
      <c r="L292" s="21">
        <f t="shared" si="25"/>
        <v>0</v>
      </c>
      <c r="M292" s="21">
        <f t="shared" si="25"/>
        <v>0</v>
      </c>
      <c r="N292" s="21">
        <f t="shared" si="25"/>
        <v>0</v>
      </c>
      <c r="O292" s="21">
        <f t="shared" si="25"/>
        <v>0</v>
      </c>
      <c r="P292" s="21">
        <f t="shared" si="25"/>
        <v>0</v>
      </c>
      <c r="Q292" s="21">
        <f t="shared" si="25"/>
        <v>0</v>
      </c>
      <c r="R292" s="21">
        <f>D292*AVERAGE(Calculations!F183:Q183)/100*(Instructions!I$51+1)</f>
        <v>0</v>
      </c>
      <c r="S292" s="24"/>
      <c r="W292" s="19"/>
    </row>
    <row r="293" spans="2:75" x14ac:dyDescent="0.35">
      <c r="B293" s="101">
        <v>35</v>
      </c>
      <c r="C293" s="6"/>
      <c r="D293" s="21">
        <f>Calculations!D40*(Burden!F$20)</f>
        <v>0</v>
      </c>
      <c r="E293" s="103" t="str">
        <f t="shared" si="23"/>
        <v>Z_empty_row_35</v>
      </c>
      <c r="F293" s="21">
        <f t="shared" si="26"/>
        <v>0</v>
      </c>
      <c r="G293" s="21">
        <f t="shared" si="26"/>
        <v>0</v>
      </c>
      <c r="H293" s="21">
        <f t="shared" si="25"/>
        <v>0</v>
      </c>
      <c r="I293" s="21">
        <f t="shared" si="25"/>
        <v>0</v>
      </c>
      <c r="J293" s="21">
        <f t="shared" si="25"/>
        <v>0</v>
      </c>
      <c r="K293" s="21">
        <f t="shared" si="25"/>
        <v>0</v>
      </c>
      <c r="L293" s="21">
        <f t="shared" si="25"/>
        <v>0</v>
      </c>
      <c r="M293" s="21">
        <f t="shared" si="25"/>
        <v>0</v>
      </c>
      <c r="N293" s="21">
        <f t="shared" si="25"/>
        <v>0</v>
      </c>
      <c r="O293" s="21">
        <f t="shared" si="25"/>
        <v>0</v>
      </c>
      <c r="P293" s="21">
        <f t="shared" si="25"/>
        <v>0</v>
      </c>
      <c r="Q293" s="21">
        <f t="shared" si="25"/>
        <v>0</v>
      </c>
      <c r="R293" s="21">
        <f>D293*AVERAGE(Calculations!F184:Q184)/100*(Instructions!I$51+1)</f>
        <v>0</v>
      </c>
      <c r="S293" s="24"/>
      <c r="W293" s="19"/>
      <c r="BB293" s="2"/>
      <c r="BC293" s="2"/>
      <c r="BD293" s="2"/>
      <c r="BE293" s="2"/>
      <c r="BF293" s="2"/>
      <c r="BG293" s="23"/>
      <c r="BH293" s="2"/>
      <c r="BI293" s="2"/>
      <c r="BJ293" s="14"/>
      <c r="BK293" s="25"/>
      <c r="BL293" s="6"/>
      <c r="BM293" s="6"/>
      <c r="BN293" s="6"/>
      <c r="BO293" s="6"/>
      <c r="BP293" s="6"/>
      <c r="BQ293" s="6"/>
      <c r="BR293" s="6"/>
      <c r="BS293" s="6"/>
      <c r="BT293" s="6"/>
      <c r="BW293" s="6"/>
    </row>
    <row r="294" spans="2:75" x14ac:dyDescent="0.35">
      <c r="B294" s="101">
        <v>36</v>
      </c>
      <c r="C294" s="6"/>
      <c r="D294" s="21">
        <f>Calculations!D41*(Burden!F$20)</f>
        <v>0</v>
      </c>
      <c r="E294" s="103" t="str">
        <f t="shared" si="23"/>
        <v>Z_empty_row_36</v>
      </c>
      <c r="F294" s="21">
        <f t="shared" si="26"/>
        <v>0</v>
      </c>
      <c r="G294" s="21">
        <f t="shared" si="26"/>
        <v>0</v>
      </c>
      <c r="H294" s="21">
        <f t="shared" si="25"/>
        <v>0</v>
      </c>
      <c r="I294" s="21">
        <f t="shared" si="25"/>
        <v>0</v>
      </c>
      <c r="J294" s="21">
        <f t="shared" si="25"/>
        <v>0</v>
      </c>
      <c r="K294" s="21">
        <f t="shared" si="25"/>
        <v>0</v>
      </c>
      <c r="L294" s="21">
        <f t="shared" si="25"/>
        <v>0</v>
      </c>
      <c r="M294" s="21">
        <f t="shared" si="25"/>
        <v>0</v>
      </c>
      <c r="N294" s="21">
        <f t="shared" si="25"/>
        <v>0</v>
      </c>
      <c r="O294" s="21">
        <f t="shared" si="25"/>
        <v>0</v>
      </c>
      <c r="P294" s="21">
        <f t="shared" si="25"/>
        <v>0</v>
      </c>
      <c r="Q294" s="21">
        <f t="shared" si="25"/>
        <v>0</v>
      </c>
      <c r="R294" s="21">
        <f>D294*AVERAGE(Calculations!F185:Q185)/100*(Instructions!I$51+1)</f>
        <v>0</v>
      </c>
      <c r="S294" s="24"/>
      <c r="W294" s="19"/>
      <c r="BB294" s="2"/>
      <c r="BC294" s="2"/>
      <c r="BD294" s="2"/>
      <c r="BE294" s="2"/>
      <c r="BF294" s="2"/>
      <c r="BG294" s="23"/>
      <c r="BH294" s="2"/>
      <c r="BI294" s="2"/>
      <c r="BJ294" s="14"/>
      <c r="BK294" s="25"/>
      <c r="BL294" s="6"/>
      <c r="BM294" s="6"/>
      <c r="BN294" s="6"/>
      <c r="BO294" s="6"/>
      <c r="BP294" s="6"/>
      <c r="BQ294" s="6"/>
      <c r="BR294" s="6"/>
      <c r="BS294" s="6"/>
      <c r="BT294" s="6"/>
      <c r="BW294" s="6"/>
    </row>
    <row r="295" spans="2:75" x14ac:dyDescent="0.35">
      <c r="B295" s="101">
        <v>37</v>
      </c>
      <c r="C295" s="6"/>
      <c r="D295" s="21">
        <f>Calculations!D42*(Burden!F$20)</f>
        <v>0</v>
      </c>
      <c r="E295" s="103" t="str">
        <f t="shared" si="23"/>
        <v>Z_empty_row_37</v>
      </c>
      <c r="F295" s="21">
        <f t="shared" si="26"/>
        <v>0</v>
      </c>
      <c r="G295" s="21">
        <f t="shared" si="26"/>
        <v>0</v>
      </c>
      <c r="H295" s="21">
        <f t="shared" si="25"/>
        <v>0</v>
      </c>
      <c r="I295" s="21">
        <f t="shared" si="25"/>
        <v>0</v>
      </c>
      <c r="J295" s="21">
        <f t="shared" si="25"/>
        <v>0</v>
      </c>
      <c r="K295" s="21">
        <f t="shared" si="25"/>
        <v>0</v>
      </c>
      <c r="L295" s="21">
        <f t="shared" si="25"/>
        <v>0</v>
      </c>
      <c r="M295" s="21">
        <f t="shared" si="25"/>
        <v>0</v>
      </c>
      <c r="N295" s="21">
        <f t="shared" si="25"/>
        <v>0</v>
      </c>
      <c r="O295" s="21">
        <f t="shared" si="25"/>
        <v>0</v>
      </c>
      <c r="P295" s="21">
        <f t="shared" si="25"/>
        <v>0</v>
      </c>
      <c r="Q295" s="21">
        <f t="shared" si="25"/>
        <v>0</v>
      </c>
      <c r="R295" s="21">
        <f>D295*AVERAGE(Calculations!F186:Q186)/100*(Instructions!I$51+1)</f>
        <v>0</v>
      </c>
      <c r="S295" s="24"/>
      <c r="W295" s="19"/>
      <c r="BB295" s="2"/>
      <c r="BC295" s="2"/>
      <c r="BD295" s="2"/>
      <c r="BE295" s="2"/>
      <c r="BF295" s="2"/>
      <c r="BG295" s="23"/>
      <c r="BH295" s="2"/>
      <c r="BI295" s="2"/>
      <c r="BJ295" s="14"/>
      <c r="BK295" s="25"/>
      <c r="BL295" s="6"/>
      <c r="BM295" s="6"/>
      <c r="BN295" s="6"/>
      <c r="BO295" s="6"/>
      <c r="BP295" s="6"/>
      <c r="BQ295" s="6"/>
      <c r="BR295" s="6"/>
      <c r="BS295" s="6"/>
      <c r="BT295" s="6"/>
      <c r="BW295" s="6"/>
    </row>
    <row r="296" spans="2:75" x14ac:dyDescent="0.35">
      <c r="B296" s="101">
        <v>38</v>
      </c>
      <c r="C296" s="6"/>
      <c r="D296" s="21">
        <f>Calculations!D43*(Burden!F$20)</f>
        <v>0</v>
      </c>
      <c r="E296" s="103" t="str">
        <f t="shared" si="23"/>
        <v>Z_empty_row_38</v>
      </c>
      <c r="F296" s="21">
        <f t="shared" si="26"/>
        <v>0</v>
      </c>
      <c r="G296" s="21">
        <f t="shared" si="26"/>
        <v>0</v>
      </c>
      <c r="H296" s="21">
        <f t="shared" si="25"/>
        <v>0</v>
      </c>
      <c r="I296" s="21">
        <f t="shared" si="25"/>
        <v>0</v>
      </c>
      <c r="J296" s="21">
        <f t="shared" si="25"/>
        <v>0</v>
      </c>
      <c r="K296" s="21">
        <f t="shared" si="25"/>
        <v>0</v>
      </c>
      <c r="L296" s="21">
        <f t="shared" si="25"/>
        <v>0</v>
      </c>
      <c r="M296" s="21">
        <f t="shared" si="25"/>
        <v>0</v>
      </c>
      <c r="N296" s="21">
        <f t="shared" si="25"/>
        <v>0</v>
      </c>
      <c r="O296" s="21">
        <f t="shared" si="25"/>
        <v>0</v>
      </c>
      <c r="P296" s="21">
        <f t="shared" si="25"/>
        <v>0</v>
      </c>
      <c r="Q296" s="21">
        <f t="shared" si="25"/>
        <v>0</v>
      </c>
      <c r="R296" s="21">
        <f>D296*AVERAGE(Calculations!F187:Q187)/100*(Instructions!I$51+1)</f>
        <v>0</v>
      </c>
      <c r="S296" s="24"/>
      <c r="T296" s="2"/>
    </row>
    <row r="297" spans="2:75" x14ac:dyDescent="0.35">
      <c r="B297" s="101">
        <v>39</v>
      </c>
      <c r="C297" s="6"/>
      <c r="D297" s="21">
        <f>Calculations!D44*(Burden!F$20)</f>
        <v>0</v>
      </c>
      <c r="E297" s="103" t="str">
        <f t="shared" si="23"/>
        <v>Z_empty_row_39</v>
      </c>
      <c r="F297" s="21">
        <f t="shared" si="26"/>
        <v>0</v>
      </c>
      <c r="G297" s="21">
        <f t="shared" si="26"/>
        <v>0</v>
      </c>
      <c r="H297" s="21">
        <f t="shared" si="25"/>
        <v>0</v>
      </c>
      <c r="I297" s="21">
        <f t="shared" si="25"/>
        <v>0</v>
      </c>
      <c r="J297" s="21">
        <f t="shared" si="25"/>
        <v>0</v>
      </c>
      <c r="K297" s="21">
        <f t="shared" si="25"/>
        <v>0</v>
      </c>
      <c r="L297" s="21">
        <f t="shared" si="25"/>
        <v>0</v>
      </c>
      <c r="M297" s="21">
        <f t="shared" si="25"/>
        <v>0</v>
      </c>
      <c r="N297" s="21">
        <f t="shared" si="25"/>
        <v>0</v>
      </c>
      <c r="O297" s="21">
        <f t="shared" si="25"/>
        <v>0</v>
      </c>
      <c r="P297" s="21">
        <f t="shared" si="25"/>
        <v>0</v>
      </c>
      <c r="Q297" s="21">
        <f t="shared" si="25"/>
        <v>0</v>
      </c>
      <c r="R297" s="21">
        <f>D297*AVERAGE(Calculations!F188:Q188)/100*(Instructions!I$51+1)</f>
        <v>0</v>
      </c>
      <c r="S297" s="24"/>
      <c r="T297" s="2"/>
    </row>
    <row r="298" spans="2:75" x14ac:dyDescent="0.35">
      <c r="B298" s="101">
        <v>40</v>
      </c>
      <c r="C298" s="6"/>
      <c r="D298" s="21">
        <f>Calculations!D45*(Burden!F$20)</f>
        <v>0</v>
      </c>
      <c r="E298" s="103" t="str">
        <f t="shared" si="23"/>
        <v>Z_empty_row_40</v>
      </c>
      <c r="F298" s="21">
        <f t="shared" si="26"/>
        <v>0</v>
      </c>
      <c r="G298" s="21">
        <f t="shared" si="26"/>
        <v>0</v>
      </c>
      <c r="H298" s="21">
        <f t="shared" si="25"/>
        <v>0</v>
      </c>
      <c r="I298" s="21">
        <f t="shared" si="25"/>
        <v>0</v>
      </c>
      <c r="J298" s="21">
        <f t="shared" si="25"/>
        <v>0</v>
      </c>
      <c r="K298" s="21">
        <f t="shared" si="25"/>
        <v>0</v>
      </c>
      <c r="L298" s="21">
        <f t="shared" si="25"/>
        <v>0</v>
      </c>
      <c r="M298" s="21">
        <f t="shared" si="25"/>
        <v>0</v>
      </c>
      <c r="N298" s="21">
        <f t="shared" si="25"/>
        <v>0</v>
      </c>
      <c r="O298" s="21">
        <f t="shared" si="25"/>
        <v>0</v>
      </c>
      <c r="P298" s="21">
        <f t="shared" si="25"/>
        <v>0</v>
      </c>
      <c r="Q298" s="21">
        <f t="shared" si="25"/>
        <v>0</v>
      </c>
      <c r="R298" s="21">
        <f>D298*AVERAGE(Calculations!F189:Q189)/100*(Instructions!I$51+1)</f>
        <v>0</v>
      </c>
      <c r="S298" s="24"/>
      <c r="T298" s="2"/>
    </row>
    <row r="299" spans="2:75" x14ac:dyDescent="0.35">
      <c r="B299" s="101">
        <v>41</v>
      </c>
      <c r="C299" s="6"/>
      <c r="D299" s="21">
        <f>Calculations!D46*(Burden!F$20)</f>
        <v>0</v>
      </c>
      <c r="E299" s="103" t="str">
        <f t="shared" si="23"/>
        <v>Z_empty_row_41</v>
      </c>
      <c r="F299" s="21">
        <f t="shared" si="26"/>
        <v>0</v>
      </c>
      <c r="G299" s="21">
        <f t="shared" si="26"/>
        <v>0</v>
      </c>
      <c r="H299" s="21">
        <f t="shared" si="25"/>
        <v>0</v>
      </c>
      <c r="I299" s="21">
        <f t="shared" si="25"/>
        <v>0</v>
      </c>
      <c r="J299" s="21">
        <f t="shared" si="25"/>
        <v>0</v>
      </c>
      <c r="K299" s="21">
        <f t="shared" si="25"/>
        <v>0</v>
      </c>
      <c r="L299" s="21">
        <f t="shared" si="25"/>
        <v>0</v>
      </c>
      <c r="M299" s="21">
        <f t="shared" si="25"/>
        <v>0</v>
      </c>
      <c r="N299" s="21">
        <f t="shared" si="25"/>
        <v>0</v>
      </c>
      <c r="O299" s="21">
        <f t="shared" si="25"/>
        <v>0</v>
      </c>
      <c r="P299" s="21">
        <f t="shared" si="25"/>
        <v>0</v>
      </c>
      <c r="Q299" s="21">
        <f t="shared" ref="H299:Q320" si="27">$R299/12*Q$253</f>
        <v>0</v>
      </c>
      <c r="R299" s="21">
        <f>D299*AVERAGE(Calculations!F190:Q190)/100*(Instructions!I$51+1)</f>
        <v>0</v>
      </c>
      <c r="S299" s="24"/>
      <c r="T299" s="2"/>
    </row>
    <row r="300" spans="2:75" x14ac:dyDescent="0.35">
      <c r="B300" s="101">
        <v>42</v>
      </c>
      <c r="C300" s="6"/>
      <c r="D300" s="21">
        <f>Calculations!D47*(Burden!F$20)</f>
        <v>0</v>
      </c>
      <c r="E300" s="103" t="str">
        <f t="shared" si="23"/>
        <v>Z_empty_row_42</v>
      </c>
      <c r="F300" s="21">
        <f t="shared" si="26"/>
        <v>0</v>
      </c>
      <c r="G300" s="21">
        <f t="shared" si="26"/>
        <v>0</v>
      </c>
      <c r="H300" s="21">
        <f t="shared" si="27"/>
        <v>0</v>
      </c>
      <c r="I300" s="21">
        <f t="shared" si="27"/>
        <v>0</v>
      </c>
      <c r="J300" s="21">
        <f t="shared" si="27"/>
        <v>0</v>
      </c>
      <c r="K300" s="21">
        <f t="shared" si="27"/>
        <v>0</v>
      </c>
      <c r="L300" s="21">
        <f t="shared" si="27"/>
        <v>0</v>
      </c>
      <c r="M300" s="21">
        <f t="shared" si="27"/>
        <v>0</v>
      </c>
      <c r="N300" s="21">
        <f t="shared" si="27"/>
        <v>0</v>
      </c>
      <c r="O300" s="21">
        <f t="shared" si="27"/>
        <v>0</v>
      </c>
      <c r="P300" s="21">
        <f t="shared" si="27"/>
        <v>0</v>
      </c>
      <c r="Q300" s="21">
        <f t="shared" si="27"/>
        <v>0</v>
      </c>
      <c r="R300" s="21">
        <f>D300*AVERAGE(Calculations!F191:Q191)/100*(Instructions!I$51+1)</f>
        <v>0</v>
      </c>
      <c r="S300" s="24"/>
      <c r="T300" s="2"/>
    </row>
    <row r="301" spans="2:75" x14ac:dyDescent="0.35">
      <c r="B301" s="101">
        <v>43</v>
      </c>
      <c r="C301" s="6"/>
      <c r="D301" s="21">
        <f>Calculations!D48*(Burden!F$20)</f>
        <v>0</v>
      </c>
      <c r="E301" s="103" t="str">
        <f t="shared" si="23"/>
        <v>Z_empty_row_43</v>
      </c>
      <c r="F301" s="21">
        <f t="shared" si="26"/>
        <v>0</v>
      </c>
      <c r="G301" s="21">
        <f t="shared" si="26"/>
        <v>0</v>
      </c>
      <c r="H301" s="21">
        <f t="shared" si="27"/>
        <v>0</v>
      </c>
      <c r="I301" s="21">
        <f t="shared" si="27"/>
        <v>0</v>
      </c>
      <c r="J301" s="21">
        <f t="shared" si="27"/>
        <v>0</v>
      </c>
      <c r="K301" s="21">
        <f t="shared" si="27"/>
        <v>0</v>
      </c>
      <c r="L301" s="21">
        <f t="shared" si="27"/>
        <v>0</v>
      </c>
      <c r="M301" s="21">
        <f t="shared" si="27"/>
        <v>0</v>
      </c>
      <c r="N301" s="21">
        <f t="shared" si="27"/>
        <v>0</v>
      </c>
      <c r="O301" s="21">
        <f t="shared" si="27"/>
        <v>0</v>
      </c>
      <c r="P301" s="21">
        <f t="shared" si="27"/>
        <v>0</v>
      </c>
      <c r="Q301" s="21">
        <f t="shared" si="27"/>
        <v>0</v>
      </c>
      <c r="R301" s="21">
        <f>D301*AVERAGE(Calculations!F192:Q192)/100*(Instructions!I$51+1)</f>
        <v>0</v>
      </c>
      <c r="S301" s="24"/>
      <c r="T301" s="2"/>
    </row>
    <row r="302" spans="2:75" x14ac:dyDescent="0.35">
      <c r="B302" s="101">
        <v>44</v>
      </c>
      <c r="C302" s="6"/>
      <c r="D302" s="21">
        <f>Calculations!D49*(Burden!F$20)</f>
        <v>0</v>
      </c>
      <c r="E302" s="103" t="str">
        <f t="shared" si="23"/>
        <v>Z_empty_row_44</v>
      </c>
      <c r="F302" s="21">
        <f t="shared" si="26"/>
        <v>0</v>
      </c>
      <c r="G302" s="21">
        <f t="shared" si="26"/>
        <v>0</v>
      </c>
      <c r="H302" s="21">
        <f t="shared" si="27"/>
        <v>0</v>
      </c>
      <c r="I302" s="21">
        <f t="shared" si="27"/>
        <v>0</v>
      </c>
      <c r="J302" s="21">
        <f t="shared" si="27"/>
        <v>0</v>
      </c>
      <c r="K302" s="21">
        <f t="shared" si="27"/>
        <v>0</v>
      </c>
      <c r="L302" s="21">
        <f t="shared" si="27"/>
        <v>0</v>
      </c>
      <c r="M302" s="21">
        <f t="shared" si="27"/>
        <v>0</v>
      </c>
      <c r="N302" s="21">
        <f t="shared" si="27"/>
        <v>0</v>
      </c>
      <c r="O302" s="21">
        <f t="shared" si="27"/>
        <v>0</v>
      </c>
      <c r="P302" s="21">
        <f t="shared" si="27"/>
        <v>0</v>
      </c>
      <c r="Q302" s="21">
        <f t="shared" si="27"/>
        <v>0</v>
      </c>
      <c r="R302" s="21">
        <f>D302*AVERAGE(Calculations!F193:Q193)/100*(Instructions!I$51+1)</f>
        <v>0</v>
      </c>
      <c r="S302" s="24"/>
      <c r="T302" s="2"/>
    </row>
    <row r="303" spans="2:75" x14ac:dyDescent="0.35">
      <c r="B303" s="101">
        <v>45</v>
      </c>
      <c r="C303" s="6"/>
      <c r="D303" s="21">
        <f>Calculations!D50*(Burden!F$20)</f>
        <v>0</v>
      </c>
      <c r="E303" s="103" t="str">
        <f t="shared" si="23"/>
        <v>Z_empty_row_45</v>
      </c>
      <c r="F303" s="21">
        <f t="shared" si="26"/>
        <v>0</v>
      </c>
      <c r="G303" s="21">
        <f t="shared" si="26"/>
        <v>0</v>
      </c>
      <c r="H303" s="21">
        <f t="shared" si="27"/>
        <v>0</v>
      </c>
      <c r="I303" s="21">
        <f t="shared" si="27"/>
        <v>0</v>
      </c>
      <c r="J303" s="21">
        <f t="shared" si="27"/>
        <v>0</v>
      </c>
      <c r="K303" s="21">
        <f t="shared" si="27"/>
        <v>0</v>
      </c>
      <c r="L303" s="21">
        <f t="shared" si="27"/>
        <v>0</v>
      </c>
      <c r="M303" s="21">
        <f t="shared" si="27"/>
        <v>0</v>
      </c>
      <c r="N303" s="21">
        <f t="shared" si="27"/>
        <v>0</v>
      </c>
      <c r="O303" s="21">
        <f t="shared" si="27"/>
        <v>0</v>
      </c>
      <c r="P303" s="21">
        <f t="shared" si="27"/>
        <v>0</v>
      </c>
      <c r="Q303" s="21">
        <f t="shared" si="27"/>
        <v>0</v>
      </c>
      <c r="R303" s="21">
        <f>D303*AVERAGE(Calculations!F194:Q194)/100*(Instructions!I$51+1)</f>
        <v>0</v>
      </c>
      <c r="S303" s="24"/>
    </row>
    <row r="304" spans="2:75" x14ac:dyDescent="0.35">
      <c r="B304" s="101">
        <v>46</v>
      </c>
      <c r="C304" s="6"/>
      <c r="D304" s="21">
        <f>Calculations!D51*(Burden!F$20)</f>
        <v>0</v>
      </c>
      <c r="E304" s="103" t="str">
        <f t="shared" si="23"/>
        <v>Z_empty_row_46</v>
      </c>
      <c r="F304" s="21">
        <f t="shared" si="26"/>
        <v>0</v>
      </c>
      <c r="G304" s="21">
        <f t="shared" si="26"/>
        <v>0</v>
      </c>
      <c r="H304" s="21">
        <f t="shared" si="27"/>
        <v>0</v>
      </c>
      <c r="I304" s="21">
        <f t="shared" si="27"/>
        <v>0</v>
      </c>
      <c r="J304" s="21">
        <f t="shared" si="27"/>
        <v>0</v>
      </c>
      <c r="K304" s="21">
        <f t="shared" si="27"/>
        <v>0</v>
      </c>
      <c r="L304" s="21">
        <f t="shared" si="27"/>
        <v>0</v>
      </c>
      <c r="M304" s="21">
        <f t="shared" si="27"/>
        <v>0</v>
      </c>
      <c r="N304" s="21">
        <f t="shared" si="27"/>
        <v>0</v>
      </c>
      <c r="O304" s="21">
        <f t="shared" si="27"/>
        <v>0</v>
      </c>
      <c r="P304" s="21">
        <f t="shared" si="27"/>
        <v>0</v>
      </c>
      <c r="Q304" s="21">
        <f t="shared" si="27"/>
        <v>0</v>
      </c>
      <c r="R304" s="21">
        <f>D304*AVERAGE(Calculations!F195:Q195)/100*(Instructions!I$51+1)</f>
        <v>0</v>
      </c>
      <c r="S304" s="24"/>
    </row>
    <row r="305" spans="2:20" x14ac:dyDescent="0.35">
      <c r="B305" s="101">
        <v>47</v>
      </c>
      <c r="C305" s="6"/>
      <c r="D305" s="21">
        <f>Calculations!D52*(Burden!F$20)</f>
        <v>0</v>
      </c>
      <c r="E305" s="103" t="str">
        <f t="shared" si="23"/>
        <v>Z_empty_row_47</v>
      </c>
      <c r="F305" s="21">
        <f t="shared" si="26"/>
        <v>0</v>
      </c>
      <c r="G305" s="21">
        <f t="shared" si="26"/>
        <v>0</v>
      </c>
      <c r="H305" s="21">
        <f t="shared" si="27"/>
        <v>0</v>
      </c>
      <c r="I305" s="21">
        <f t="shared" si="27"/>
        <v>0</v>
      </c>
      <c r="J305" s="21">
        <f t="shared" si="27"/>
        <v>0</v>
      </c>
      <c r="K305" s="21">
        <f t="shared" si="27"/>
        <v>0</v>
      </c>
      <c r="L305" s="21">
        <f t="shared" si="27"/>
        <v>0</v>
      </c>
      <c r="M305" s="21">
        <f t="shared" si="27"/>
        <v>0</v>
      </c>
      <c r="N305" s="21">
        <f t="shared" si="27"/>
        <v>0</v>
      </c>
      <c r="O305" s="21">
        <f t="shared" si="27"/>
        <v>0</v>
      </c>
      <c r="P305" s="21">
        <f t="shared" si="27"/>
        <v>0</v>
      </c>
      <c r="Q305" s="21">
        <f t="shared" si="27"/>
        <v>0</v>
      </c>
      <c r="R305" s="21">
        <f>D305*AVERAGE(Calculations!F196:Q196)/100*(Instructions!I$51+1)</f>
        <v>0</v>
      </c>
      <c r="S305" s="24"/>
    </row>
    <row r="306" spans="2:20" x14ac:dyDescent="0.35">
      <c r="B306" s="101">
        <v>48</v>
      </c>
      <c r="C306" s="6"/>
      <c r="D306" s="21">
        <f>Calculations!D53*(Burden!F$20)</f>
        <v>0</v>
      </c>
      <c r="E306" s="103" t="str">
        <f t="shared" si="23"/>
        <v>Z_empty_row_48</v>
      </c>
      <c r="F306" s="21">
        <f t="shared" si="26"/>
        <v>0</v>
      </c>
      <c r="G306" s="21">
        <f t="shared" si="26"/>
        <v>0</v>
      </c>
      <c r="H306" s="21">
        <f t="shared" si="27"/>
        <v>0</v>
      </c>
      <c r="I306" s="21">
        <f t="shared" si="27"/>
        <v>0</v>
      </c>
      <c r="J306" s="21">
        <f t="shared" si="27"/>
        <v>0</v>
      </c>
      <c r="K306" s="21">
        <f t="shared" si="27"/>
        <v>0</v>
      </c>
      <c r="L306" s="21">
        <f t="shared" si="27"/>
        <v>0</v>
      </c>
      <c r="M306" s="21">
        <f t="shared" si="27"/>
        <v>0</v>
      </c>
      <c r="N306" s="21">
        <f t="shared" si="27"/>
        <v>0</v>
      </c>
      <c r="O306" s="21">
        <f t="shared" si="27"/>
        <v>0</v>
      </c>
      <c r="P306" s="21">
        <f t="shared" si="27"/>
        <v>0</v>
      </c>
      <c r="Q306" s="21">
        <f t="shared" si="27"/>
        <v>0</v>
      </c>
      <c r="R306" s="21">
        <f>D306*AVERAGE(Calculations!F197:Q197)/100*(Instructions!I$51+1)</f>
        <v>0</v>
      </c>
      <c r="S306" s="24"/>
    </row>
    <row r="307" spans="2:20" x14ac:dyDescent="0.35">
      <c r="B307" s="101">
        <v>49</v>
      </c>
      <c r="C307" s="6"/>
      <c r="D307" s="21">
        <f>Calculations!D54*(Burden!F$20)</f>
        <v>0</v>
      </c>
      <c r="E307" s="103" t="str">
        <f t="shared" si="23"/>
        <v>Z_empty_row_49</v>
      </c>
      <c r="F307" s="21">
        <f t="shared" si="26"/>
        <v>0</v>
      </c>
      <c r="G307" s="21">
        <f t="shared" si="26"/>
        <v>0</v>
      </c>
      <c r="H307" s="21">
        <f t="shared" si="27"/>
        <v>0</v>
      </c>
      <c r="I307" s="21">
        <f t="shared" si="27"/>
        <v>0</v>
      </c>
      <c r="J307" s="21">
        <f t="shared" si="27"/>
        <v>0</v>
      </c>
      <c r="K307" s="21">
        <f t="shared" si="27"/>
        <v>0</v>
      </c>
      <c r="L307" s="21">
        <f t="shared" si="27"/>
        <v>0</v>
      </c>
      <c r="M307" s="21">
        <f t="shared" si="27"/>
        <v>0</v>
      </c>
      <c r="N307" s="21">
        <f t="shared" si="27"/>
        <v>0</v>
      </c>
      <c r="O307" s="21">
        <f t="shared" si="27"/>
        <v>0</v>
      </c>
      <c r="P307" s="21">
        <f t="shared" si="27"/>
        <v>0</v>
      </c>
      <c r="Q307" s="21">
        <f t="shared" si="27"/>
        <v>0</v>
      </c>
      <c r="R307" s="21">
        <f>D307*AVERAGE(Calculations!F198:Q198)/100*(Instructions!I$51+1)</f>
        <v>0</v>
      </c>
      <c r="S307" s="24"/>
    </row>
    <row r="308" spans="2:20" x14ac:dyDescent="0.35">
      <c r="B308" s="101">
        <v>50</v>
      </c>
      <c r="C308" s="6"/>
      <c r="D308" s="21">
        <f>Calculations!D55*(Burden!F$20)</f>
        <v>0</v>
      </c>
      <c r="E308" s="103" t="str">
        <f t="shared" si="23"/>
        <v>Z_empty_row_50</v>
      </c>
      <c r="F308" s="21">
        <f t="shared" si="26"/>
        <v>0</v>
      </c>
      <c r="G308" s="21">
        <f t="shared" si="26"/>
        <v>0</v>
      </c>
      <c r="H308" s="21">
        <f t="shared" si="27"/>
        <v>0</v>
      </c>
      <c r="I308" s="21">
        <f t="shared" si="27"/>
        <v>0</v>
      </c>
      <c r="J308" s="21">
        <f t="shared" si="27"/>
        <v>0</v>
      </c>
      <c r="K308" s="21">
        <f t="shared" si="27"/>
        <v>0</v>
      </c>
      <c r="L308" s="21">
        <f t="shared" si="27"/>
        <v>0</v>
      </c>
      <c r="M308" s="21">
        <f t="shared" si="27"/>
        <v>0</v>
      </c>
      <c r="N308" s="21">
        <f t="shared" si="27"/>
        <v>0</v>
      </c>
      <c r="O308" s="21">
        <f t="shared" si="27"/>
        <v>0</v>
      </c>
      <c r="P308" s="21">
        <f t="shared" si="27"/>
        <v>0</v>
      </c>
      <c r="Q308" s="21">
        <f t="shared" si="27"/>
        <v>0</v>
      </c>
      <c r="R308" s="21">
        <f>D308*AVERAGE(Calculations!F199:Q199)/100*(Instructions!I$51+1)</f>
        <v>0</v>
      </c>
      <c r="S308" s="24"/>
    </row>
    <row r="309" spans="2:20" x14ac:dyDescent="0.35">
      <c r="B309" s="101">
        <v>51</v>
      </c>
      <c r="C309" s="6"/>
      <c r="D309" s="21">
        <f>Calculations!D56*(Burden!F$20)</f>
        <v>0</v>
      </c>
      <c r="E309" s="103" t="str">
        <f t="shared" si="23"/>
        <v>Z_empty_row_51</v>
      </c>
      <c r="F309" s="21">
        <f t="shared" si="26"/>
        <v>0</v>
      </c>
      <c r="G309" s="21">
        <f t="shared" si="26"/>
        <v>0</v>
      </c>
      <c r="H309" s="21">
        <f t="shared" si="27"/>
        <v>0</v>
      </c>
      <c r="I309" s="21">
        <f t="shared" si="27"/>
        <v>0</v>
      </c>
      <c r="J309" s="21">
        <f t="shared" si="27"/>
        <v>0</v>
      </c>
      <c r="K309" s="21">
        <f t="shared" si="27"/>
        <v>0</v>
      </c>
      <c r="L309" s="21">
        <f t="shared" si="27"/>
        <v>0</v>
      </c>
      <c r="M309" s="21">
        <f t="shared" si="27"/>
        <v>0</v>
      </c>
      <c r="N309" s="21">
        <f t="shared" si="27"/>
        <v>0</v>
      </c>
      <c r="O309" s="21">
        <f t="shared" si="27"/>
        <v>0</v>
      </c>
      <c r="P309" s="21">
        <f t="shared" si="27"/>
        <v>0</v>
      </c>
      <c r="Q309" s="21">
        <f t="shared" si="27"/>
        <v>0</v>
      </c>
      <c r="R309" s="21">
        <f>D309*AVERAGE(Calculations!F200:Q200)/100*(Instructions!I$51+1)</f>
        <v>0</v>
      </c>
      <c r="S309" s="24"/>
      <c r="T309" s="2"/>
    </row>
    <row r="310" spans="2:20" x14ac:dyDescent="0.35">
      <c r="B310" s="101">
        <v>52</v>
      </c>
      <c r="C310" s="6"/>
      <c r="D310" s="21">
        <f>Calculations!D57*(Burden!F$20)</f>
        <v>0</v>
      </c>
      <c r="E310" s="103" t="str">
        <f t="shared" si="23"/>
        <v>Z_empty_row_52</v>
      </c>
      <c r="F310" s="21">
        <f t="shared" si="26"/>
        <v>0</v>
      </c>
      <c r="G310" s="21">
        <f t="shared" si="26"/>
        <v>0</v>
      </c>
      <c r="H310" s="21">
        <f t="shared" si="27"/>
        <v>0</v>
      </c>
      <c r="I310" s="21">
        <f t="shared" si="27"/>
        <v>0</v>
      </c>
      <c r="J310" s="21">
        <f t="shared" si="27"/>
        <v>0</v>
      </c>
      <c r="K310" s="21">
        <f t="shared" si="27"/>
        <v>0</v>
      </c>
      <c r="L310" s="21">
        <f t="shared" si="27"/>
        <v>0</v>
      </c>
      <c r="M310" s="21">
        <f t="shared" si="27"/>
        <v>0</v>
      </c>
      <c r="N310" s="21">
        <f t="shared" si="27"/>
        <v>0</v>
      </c>
      <c r="O310" s="21">
        <f t="shared" si="27"/>
        <v>0</v>
      </c>
      <c r="P310" s="21">
        <f t="shared" si="27"/>
        <v>0</v>
      </c>
      <c r="Q310" s="21">
        <f t="shared" si="27"/>
        <v>0</v>
      </c>
      <c r="R310" s="21">
        <f>D310*AVERAGE(Calculations!F201:Q201)/100*(Instructions!I$51+1)</f>
        <v>0</v>
      </c>
      <c r="S310" s="24"/>
    </row>
    <row r="311" spans="2:20" x14ac:dyDescent="0.35">
      <c r="B311" s="101">
        <v>53</v>
      </c>
      <c r="C311" s="6"/>
      <c r="D311" s="21">
        <f>Calculations!D58*(Burden!F$20)</f>
        <v>0</v>
      </c>
      <c r="E311" s="103" t="str">
        <f t="shared" si="23"/>
        <v>Z_empty_row_53</v>
      </c>
      <c r="F311" s="21">
        <f t="shared" si="26"/>
        <v>0</v>
      </c>
      <c r="G311" s="21">
        <f t="shared" si="26"/>
        <v>0</v>
      </c>
      <c r="H311" s="21">
        <f t="shared" si="27"/>
        <v>0</v>
      </c>
      <c r="I311" s="21">
        <f t="shared" si="27"/>
        <v>0</v>
      </c>
      <c r="J311" s="21">
        <f t="shared" si="27"/>
        <v>0</v>
      </c>
      <c r="K311" s="21">
        <f t="shared" si="27"/>
        <v>0</v>
      </c>
      <c r="L311" s="21">
        <f t="shared" si="27"/>
        <v>0</v>
      </c>
      <c r="M311" s="21">
        <f t="shared" si="27"/>
        <v>0</v>
      </c>
      <c r="N311" s="21">
        <f t="shared" si="27"/>
        <v>0</v>
      </c>
      <c r="O311" s="21">
        <f t="shared" si="27"/>
        <v>0</v>
      </c>
      <c r="P311" s="21">
        <f t="shared" si="27"/>
        <v>0</v>
      </c>
      <c r="Q311" s="21">
        <f t="shared" si="27"/>
        <v>0</v>
      </c>
      <c r="R311" s="21">
        <f>D311*AVERAGE(Calculations!F202:Q202)/100*(Instructions!I$51+1)</f>
        <v>0</v>
      </c>
      <c r="S311" s="24"/>
    </row>
    <row r="312" spans="2:20" x14ac:dyDescent="0.35">
      <c r="B312" s="101">
        <v>54</v>
      </c>
      <c r="C312" s="6"/>
      <c r="D312" s="21">
        <f>Calculations!D59*(Burden!F$20)</f>
        <v>0</v>
      </c>
      <c r="E312" s="103" t="str">
        <f t="shared" si="23"/>
        <v>Z_empty_row_54</v>
      </c>
      <c r="F312" s="21">
        <f t="shared" si="26"/>
        <v>0</v>
      </c>
      <c r="G312" s="21">
        <f t="shared" si="26"/>
        <v>0</v>
      </c>
      <c r="H312" s="21">
        <f t="shared" si="27"/>
        <v>0</v>
      </c>
      <c r="I312" s="21">
        <f t="shared" si="27"/>
        <v>0</v>
      </c>
      <c r="J312" s="21">
        <f t="shared" si="27"/>
        <v>0</v>
      </c>
      <c r="K312" s="21">
        <f t="shared" si="27"/>
        <v>0</v>
      </c>
      <c r="L312" s="21">
        <f t="shared" si="27"/>
        <v>0</v>
      </c>
      <c r="M312" s="21">
        <f t="shared" si="27"/>
        <v>0</v>
      </c>
      <c r="N312" s="21">
        <f t="shared" si="27"/>
        <v>0</v>
      </c>
      <c r="O312" s="21">
        <f t="shared" si="27"/>
        <v>0</v>
      </c>
      <c r="P312" s="21">
        <f t="shared" si="27"/>
        <v>0</v>
      </c>
      <c r="Q312" s="21">
        <f t="shared" si="27"/>
        <v>0</v>
      </c>
      <c r="R312" s="21">
        <f>D312*AVERAGE(Calculations!F203:Q203)/100*(Instructions!I$51+1)</f>
        <v>0</v>
      </c>
      <c r="S312" s="24"/>
    </row>
    <row r="313" spans="2:20" x14ac:dyDescent="0.35">
      <c r="B313" s="101">
        <v>55</v>
      </c>
      <c r="C313" s="6"/>
      <c r="D313" s="21">
        <f>Calculations!D60*(Burden!F$20)</f>
        <v>0</v>
      </c>
      <c r="E313" s="103" t="str">
        <f t="shared" si="23"/>
        <v>Z_empty_row_55</v>
      </c>
      <c r="F313" s="21">
        <f t="shared" si="26"/>
        <v>0</v>
      </c>
      <c r="G313" s="21">
        <f t="shared" si="26"/>
        <v>0</v>
      </c>
      <c r="H313" s="21">
        <f t="shared" si="27"/>
        <v>0</v>
      </c>
      <c r="I313" s="21">
        <f t="shared" si="27"/>
        <v>0</v>
      </c>
      <c r="J313" s="21">
        <f t="shared" si="27"/>
        <v>0</v>
      </c>
      <c r="K313" s="21">
        <f t="shared" si="27"/>
        <v>0</v>
      </c>
      <c r="L313" s="21">
        <f t="shared" si="27"/>
        <v>0</v>
      </c>
      <c r="M313" s="21">
        <f t="shared" si="27"/>
        <v>0</v>
      </c>
      <c r="N313" s="21">
        <f t="shared" si="27"/>
        <v>0</v>
      </c>
      <c r="O313" s="21">
        <f t="shared" si="27"/>
        <v>0</v>
      </c>
      <c r="P313" s="21">
        <f t="shared" si="27"/>
        <v>0</v>
      </c>
      <c r="Q313" s="21">
        <f t="shared" si="27"/>
        <v>0</v>
      </c>
      <c r="R313" s="21">
        <f>D313*AVERAGE(Calculations!F204:Q204)/100*(Instructions!I$51+1)</f>
        <v>0</v>
      </c>
      <c r="S313" s="24"/>
    </row>
    <row r="314" spans="2:20" x14ac:dyDescent="0.35">
      <c r="B314" s="101">
        <v>56</v>
      </c>
      <c r="C314" s="6"/>
      <c r="D314" s="21">
        <f>Calculations!D61*(Burden!F$20)</f>
        <v>0</v>
      </c>
      <c r="E314" s="103" t="str">
        <f t="shared" si="23"/>
        <v>Z_empty_row_56</v>
      </c>
      <c r="F314" s="21">
        <f t="shared" si="26"/>
        <v>0</v>
      </c>
      <c r="G314" s="21">
        <f t="shared" si="26"/>
        <v>0</v>
      </c>
      <c r="H314" s="21">
        <f t="shared" si="27"/>
        <v>0</v>
      </c>
      <c r="I314" s="21">
        <f t="shared" si="27"/>
        <v>0</v>
      </c>
      <c r="J314" s="21">
        <f t="shared" si="27"/>
        <v>0</v>
      </c>
      <c r="K314" s="21">
        <f t="shared" si="27"/>
        <v>0</v>
      </c>
      <c r="L314" s="21">
        <f t="shared" si="27"/>
        <v>0</v>
      </c>
      <c r="M314" s="21">
        <f t="shared" si="27"/>
        <v>0</v>
      </c>
      <c r="N314" s="21">
        <f t="shared" si="27"/>
        <v>0</v>
      </c>
      <c r="O314" s="21">
        <f t="shared" si="27"/>
        <v>0</v>
      </c>
      <c r="P314" s="21">
        <f t="shared" si="27"/>
        <v>0</v>
      </c>
      <c r="Q314" s="21">
        <f t="shared" si="27"/>
        <v>0</v>
      </c>
      <c r="R314" s="21">
        <f>D314*AVERAGE(Calculations!F205:Q205)/100*(Instructions!I$51+1)</f>
        <v>0</v>
      </c>
      <c r="S314" s="24"/>
    </row>
    <row r="315" spans="2:20" x14ac:dyDescent="0.35">
      <c r="B315" s="101">
        <v>57</v>
      </c>
      <c r="C315" s="6"/>
      <c r="D315" s="21">
        <f>Calculations!D62*(Burden!F$20)</f>
        <v>0</v>
      </c>
      <c r="E315" s="103" t="str">
        <f t="shared" si="23"/>
        <v>Z_empty_row_57</v>
      </c>
      <c r="F315" s="21">
        <f t="shared" si="26"/>
        <v>0</v>
      </c>
      <c r="G315" s="21">
        <f t="shared" si="26"/>
        <v>0</v>
      </c>
      <c r="H315" s="21">
        <f t="shared" si="27"/>
        <v>0</v>
      </c>
      <c r="I315" s="21">
        <f t="shared" si="27"/>
        <v>0</v>
      </c>
      <c r="J315" s="21">
        <f t="shared" si="27"/>
        <v>0</v>
      </c>
      <c r="K315" s="21">
        <f t="shared" si="27"/>
        <v>0</v>
      </c>
      <c r="L315" s="21">
        <f t="shared" si="27"/>
        <v>0</v>
      </c>
      <c r="M315" s="21">
        <f t="shared" si="27"/>
        <v>0</v>
      </c>
      <c r="N315" s="21">
        <f t="shared" si="27"/>
        <v>0</v>
      </c>
      <c r="O315" s="21">
        <f t="shared" si="27"/>
        <v>0</v>
      </c>
      <c r="P315" s="21">
        <f t="shared" si="27"/>
        <v>0</v>
      </c>
      <c r="Q315" s="21">
        <f t="shared" si="27"/>
        <v>0</v>
      </c>
      <c r="R315" s="21">
        <f>D315*AVERAGE(Calculations!F206:Q206)/100*(Instructions!I$51+1)</f>
        <v>0</v>
      </c>
      <c r="S315" s="24"/>
    </row>
    <row r="316" spans="2:20" x14ac:dyDescent="0.35">
      <c r="B316" s="101">
        <v>58</v>
      </c>
      <c r="C316" s="6"/>
      <c r="D316" s="21">
        <f>Calculations!D63*(Burden!F$20)</f>
        <v>0</v>
      </c>
      <c r="E316" s="103" t="str">
        <f t="shared" si="23"/>
        <v>Z_empty_row_58</v>
      </c>
      <c r="F316" s="21">
        <f t="shared" si="26"/>
        <v>0</v>
      </c>
      <c r="G316" s="21">
        <f t="shared" si="26"/>
        <v>0</v>
      </c>
      <c r="H316" s="21">
        <f t="shared" si="27"/>
        <v>0</v>
      </c>
      <c r="I316" s="21">
        <f t="shared" si="27"/>
        <v>0</v>
      </c>
      <c r="J316" s="21">
        <f t="shared" si="27"/>
        <v>0</v>
      </c>
      <c r="K316" s="21">
        <f t="shared" si="27"/>
        <v>0</v>
      </c>
      <c r="L316" s="21">
        <f t="shared" si="27"/>
        <v>0</v>
      </c>
      <c r="M316" s="21">
        <f t="shared" si="27"/>
        <v>0</v>
      </c>
      <c r="N316" s="21">
        <f t="shared" si="27"/>
        <v>0</v>
      </c>
      <c r="O316" s="21">
        <f t="shared" si="27"/>
        <v>0</v>
      </c>
      <c r="P316" s="21">
        <f t="shared" si="27"/>
        <v>0</v>
      </c>
      <c r="Q316" s="21">
        <f t="shared" si="27"/>
        <v>0</v>
      </c>
      <c r="R316" s="21">
        <f>D316*AVERAGE(Calculations!F207:Q207)/100*(Instructions!I$51+1)</f>
        <v>0</v>
      </c>
      <c r="S316" s="24"/>
    </row>
    <row r="317" spans="2:20" x14ac:dyDescent="0.35">
      <c r="B317" s="101">
        <v>59</v>
      </c>
      <c r="C317" s="6"/>
      <c r="D317" s="21">
        <f>Calculations!D64*(Burden!F$20)</f>
        <v>0</v>
      </c>
      <c r="E317" s="103" t="str">
        <f t="shared" si="23"/>
        <v>Z_empty_row_59</v>
      </c>
      <c r="F317" s="21">
        <f t="shared" si="26"/>
        <v>0</v>
      </c>
      <c r="G317" s="21">
        <f t="shared" si="26"/>
        <v>0</v>
      </c>
      <c r="H317" s="21">
        <f t="shared" si="27"/>
        <v>0</v>
      </c>
      <c r="I317" s="21">
        <f t="shared" si="27"/>
        <v>0</v>
      </c>
      <c r="J317" s="21">
        <f t="shared" si="27"/>
        <v>0</v>
      </c>
      <c r="K317" s="21">
        <f t="shared" si="27"/>
        <v>0</v>
      </c>
      <c r="L317" s="21">
        <f t="shared" si="27"/>
        <v>0</v>
      </c>
      <c r="M317" s="21">
        <f t="shared" si="27"/>
        <v>0</v>
      </c>
      <c r="N317" s="21">
        <f t="shared" si="27"/>
        <v>0</v>
      </c>
      <c r="O317" s="21">
        <f t="shared" si="27"/>
        <v>0</v>
      </c>
      <c r="P317" s="21">
        <f t="shared" si="27"/>
        <v>0</v>
      </c>
      <c r="Q317" s="21">
        <f t="shared" si="27"/>
        <v>0</v>
      </c>
      <c r="R317" s="21">
        <f>D317*AVERAGE(Calculations!F208:Q208)/100*(Instructions!I$51+1)</f>
        <v>0</v>
      </c>
      <c r="S317" s="24"/>
    </row>
    <row r="318" spans="2:20" x14ac:dyDescent="0.35">
      <c r="B318" s="101">
        <v>60</v>
      </c>
      <c r="C318" s="6"/>
      <c r="D318" s="21">
        <f>Calculations!D65*(Burden!F$20)</f>
        <v>0</v>
      </c>
      <c r="E318" s="103" t="str">
        <f t="shared" si="23"/>
        <v>Z_empty_row_60</v>
      </c>
      <c r="F318" s="21">
        <f t="shared" si="26"/>
        <v>0</v>
      </c>
      <c r="G318" s="21">
        <f t="shared" si="26"/>
        <v>0</v>
      </c>
      <c r="H318" s="21">
        <f t="shared" si="27"/>
        <v>0</v>
      </c>
      <c r="I318" s="21">
        <f t="shared" si="27"/>
        <v>0</v>
      </c>
      <c r="J318" s="21">
        <f t="shared" si="27"/>
        <v>0</v>
      </c>
      <c r="K318" s="21">
        <f t="shared" si="27"/>
        <v>0</v>
      </c>
      <c r="L318" s="21">
        <f t="shared" si="27"/>
        <v>0</v>
      </c>
      <c r="M318" s="21">
        <f t="shared" si="27"/>
        <v>0</v>
      </c>
      <c r="N318" s="21">
        <f t="shared" si="27"/>
        <v>0</v>
      </c>
      <c r="O318" s="21">
        <f t="shared" si="27"/>
        <v>0</v>
      </c>
      <c r="P318" s="21">
        <f t="shared" si="27"/>
        <v>0</v>
      </c>
      <c r="Q318" s="21">
        <f t="shared" si="27"/>
        <v>0</v>
      </c>
      <c r="R318" s="21">
        <f>D318*AVERAGE(Calculations!F209:Q209)/100*(Instructions!I$51+1)</f>
        <v>0</v>
      </c>
      <c r="S318" s="24"/>
    </row>
    <row r="319" spans="2:20" x14ac:dyDescent="0.35">
      <c r="B319" s="101">
        <v>61</v>
      </c>
      <c r="D319" s="21">
        <f>Calculations!D66*(Burden!F$20)</f>
        <v>0</v>
      </c>
      <c r="E319" s="103" t="str">
        <f t="shared" si="23"/>
        <v>Z_empty_row_61</v>
      </c>
      <c r="F319" s="21">
        <f t="shared" si="26"/>
        <v>0</v>
      </c>
      <c r="G319" s="21">
        <f t="shared" si="26"/>
        <v>0</v>
      </c>
      <c r="H319" s="21">
        <f t="shared" si="27"/>
        <v>0</v>
      </c>
      <c r="I319" s="21">
        <f t="shared" si="27"/>
        <v>0</v>
      </c>
      <c r="J319" s="21">
        <f t="shared" si="27"/>
        <v>0</v>
      </c>
      <c r="K319" s="21">
        <f t="shared" si="27"/>
        <v>0</v>
      </c>
      <c r="L319" s="21">
        <f t="shared" si="27"/>
        <v>0</v>
      </c>
      <c r="M319" s="21">
        <f t="shared" si="27"/>
        <v>0</v>
      </c>
      <c r="N319" s="21">
        <f t="shared" si="27"/>
        <v>0</v>
      </c>
      <c r="O319" s="21">
        <f t="shared" si="27"/>
        <v>0</v>
      </c>
      <c r="P319" s="21">
        <f t="shared" si="27"/>
        <v>0</v>
      </c>
      <c r="Q319" s="21">
        <f t="shared" si="27"/>
        <v>0</v>
      </c>
      <c r="R319" s="21">
        <f>D319*AVERAGE(Calculations!F210:Q210)/100*(Instructions!I$51+1)</f>
        <v>0</v>
      </c>
      <c r="S319" s="24"/>
    </row>
    <row r="320" spans="2:20" x14ac:dyDescent="0.35">
      <c r="B320" s="101">
        <v>62</v>
      </c>
      <c r="D320" s="21">
        <f>Calculations!D67*(Burden!F$20)</f>
        <v>0</v>
      </c>
      <c r="E320" s="103" t="str">
        <f t="shared" si="23"/>
        <v>Z_empty_row_62</v>
      </c>
      <c r="F320" s="21">
        <f t="shared" si="26"/>
        <v>0</v>
      </c>
      <c r="G320" s="21">
        <f t="shared" si="26"/>
        <v>0</v>
      </c>
      <c r="H320" s="21">
        <f t="shared" si="27"/>
        <v>0</v>
      </c>
      <c r="I320" s="21">
        <f t="shared" si="27"/>
        <v>0</v>
      </c>
      <c r="J320" s="21">
        <f t="shared" si="27"/>
        <v>0</v>
      </c>
      <c r="K320" s="21">
        <f t="shared" si="27"/>
        <v>0</v>
      </c>
      <c r="L320" s="21">
        <f t="shared" si="27"/>
        <v>0</v>
      </c>
      <c r="M320" s="21">
        <f t="shared" si="27"/>
        <v>0</v>
      </c>
      <c r="N320" s="21">
        <f t="shared" si="27"/>
        <v>0</v>
      </c>
      <c r="O320" s="21">
        <f t="shared" si="27"/>
        <v>0</v>
      </c>
      <c r="P320" s="21">
        <f t="shared" si="27"/>
        <v>0</v>
      </c>
      <c r="Q320" s="21">
        <f t="shared" si="27"/>
        <v>0</v>
      </c>
      <c r="R320" s="21">
        <f>D320*AVERAGE(Calculations!F211:Q211)/100*(Instructions!I$51+1)</f>
        <v>0</v>
      </c>
      <c r="S320" s="24"/>
    </row>
    <row r="321" spans="2:19" x14ac:dyDescent="0.35">
      <c r="B321" s="101">
        <v>63</v>
      </c>
      <c r="D321" s="21">
        <f>Calculations!D68*(Burden!F$20)</f>
        <v>0</v>
      </c>
      <c r="E321" s="103" t="str">
        <f t="shared" si="23"/>
        <v>Z_empty_row_63</v>
      </c>
      <c r="F321" s="21">
        <f t="shared" si="26"/>
        <v>0</v>
      </c>
      <c r="G321" s="21">
        <f t="shared" si="26"/>
        <v>0</v>
      </c>
      <c r="H321" s="21">
        <f t="shared" ref="H321:Q342" si="28">$R321/12*H$253</f>
        <v>0</v>
      </c>
      <c r="I321" s="21">
        <f t="shared" si="28"/>
        <v>0</v>
      </c>
      <c r="J321" s="21">
        <f t="shared" si="28"/>
        <v>0</v>
      </c>
      <c r="K321" s="21">
        <f t="shared" si="28"/>
        <v>0</v>
      </c>
      <c r="L321" s="21">
        <f t="shared" si="28"/>
        <v>0</v>
      </c>
      <c r="M321" s="21">
        <f t="shared" si="28"/>
        <v>0</v>
      </c>
      <c r="N321" s="21">
        <f t="shared" si="28"/>
        <v>0</v>
      </c>
      <c r="O321" s="21">
        <f t="shared" si="28"/>
        <v>0</v>
      </c>
      <c r="P321" s="21">
        <f t="shared" si="28"/>
        <v>0</v>
      </c>
      <c r="Q321" s="21">
        <f t="shared" si="28"/>
        <v>0</v>
      </c>
      <c r="R321" s="21">
        <f>D321*AVERAGE(Calculations!F212:Q212)/100*(Instructions!I$51+1)</f>
        <v>0</v>
      </c>
      <c r="S321" s="24"/>
    </row>
    <row r="322" spans="2:19" x14ac:dyDescent="0.35">
      <c r="B322" s="101">
        <v>64</v>
      </c>
      <c r="D322" s="21">
        <f>Calculations!D69*(Burden!F$20)</f>
        <v>0</v>
      </c>
      <c r="E322" s="103" t="str">
        <f t="shared" si="23"/>
        <v>Z_empty_row_64</v>
      </c>
      <c r="F322" s="21">
        <f t="shared" si="26"/>
        <v>0</v>
      </c>
      <c r="G322" s="21">
        <f t="shared" si="26"/>
        <v>0</v>
      </c>
      <c r="H322" s="21">
        <f t="shared" si="28"/>
        <v>0</v>
      </c>
      <c r="I322" s="21">
        <f t="shared" si="28"/>
        <v>0</v>
      </c>
      <c r="J322" s="21">
        <f t="shared" si="28"/>
        <v>0</v>
      </c>
      <c r="K322" s="21">
        <f t="shared" si="28"/>
        <v>0</v>
      </c>
      <c r="L322" s="21">
        <f t="shared" si="28"/>
        <v>0</v>
      </c>
      <c r="M322" s="21">
        <f t="shared" si="28"/>
        <v>0</v>
      </c>
      <c r="N322" s="21">
        <f t="shared" si="28"/>
        <v>0</v>
      </c>
      <c r="O322" s="21">
        <f t="shared" si="28"/>
        <v>0</v>
      </c>
      <c r="P322" s="21">
        <f t="shared" si="28"/>
        <v>0</v>
      </c>
      <c r="Q322" s="21">
        <f t="shared" si="28"/>
        <v>0</v>
      </c>
      <c r="R322" s="21">
        <f>D322*AVERAGE(Calculations!F213:Q213)/100*(Instructions!I$51+1)</f>
        <v>0</v>
      </c>
      <c r="S322" s="24"/>
    </row>
    <row r="323" spans="2:19" x14ac:dyDescent="0.35">
      <c r="B323" s="101">
        <v>65</v>
      </c>
      <c r="D323" s="21">
        <f>Calculations!D70*(Burden!F$20)</f>
        <v>0</v>
      </c>
      <c r="E323" s="103" t="str">
        <f t="shared" si="23"/>
        <v>Z_empty_row_65</v>
      </c>
      <c r="F323" s="21">
        <f t="shared" si="26"/>
        <v>0</v>
      </c>
      <c r="G323" s="21">
        <f t="shared" si="26"/>
        <v>0</v>
      </c>
      <c r="H323" s="21">
        <f t="shared" si="28"/>
        <v>0</v>
      </c>
      <c r="I323" s="21">
        <f t="shared" si="28"/>
        <v>0</v>
      </c>
      <c r="J323" s="21">
        <f t="shared" si="28"/>
        <v>0</v>
      </c>
      <c r="K323" s="21">
        <f t="shared" si="28"/>
        <v>0</v>
      </c>
      <c r="L323" s="21">
        <f t="shared" si="28"/>
        <v>0</v>
      </c>
      <c r="M323" s="21">
        <f t="shared" si="28"/>
        <v>0</v>
      </c>
      <c r="N323" s="21">
        <f t="shared" si="28"/>
        <v>0</v>
      </c>
      <c r="O323" s="21">
        <f t="shared" si="28"/>
        <v>0</v>
      </c>
      <c r="P323" s="21">
        <f t="shared" si="28"/>
        <v>0</v>
      </c>
      <c r="Q323" s="21">
        <f t="shared" si="28"/>
        <v>0</v>
      </c>
      <c r="R323" s="21">
        <f>D323*AVERAGE(Calculations!F214:Q214)/100*(Instructions!I$51+1)</f>
        <v>0</v>
      </c>
      <c r="S323" s="24"/>
    </row>
    <row r="324" spans="2:19" x14ac:dyDescent="0.35">
      <c r="B324" s="101">
        <v>66</v>
      </c>
      <c r="D324" s="21">
        <f>Calculations!D71*(Burden!F$20)</f>
        <v>0</v>
      </c>
      <c r="E324" s="103" t="str">
        <f t="shared" ref="E324:E357" si="29">E215</f>
        <v>Z_empty_row_66</v>
      </c>
      <c r="F324" s="21">
        <f t="shared" si="26"/>
        <v>0</v>
      </c>
      <c r="G324" s="21">
        <f t="shared" si="26"/>
        <v>0</v>
      </c>
      <c r="H324" s="21">
        <f t="shared" si="28"/>
        <v>0</v>
      </c>
      <c r="I324" s="21">
        <f t="shared" si="28"/>
        <v>0</v>
      </c>
      <c r="J324" s="21">
        <f t="shared" si="28"/>
        <v>0</v>
      </c>
      <c r="K324" s="21">
        <f t="shared" si="28"/>
        <v>0</v>
      </c>
      <c r="L324" s="21">
        <f t="shared" si="28"/>
        <v>0</v>
      </c>
      <c r="M324" s="21">
        <f t="shared" si="28"/>
        <v>0</v>
      </c>
      <c r="N324" s="21">
        <f t="shared" si="28"/>
        <v>0</v>
      </c>
      <c r="O324" s="21">
        <f t="shared" si="28"/>
        <v>0</v>
      </c>
      <c r="P324" s="21">
        <f t="shared" si="28"/>
        <v>0</v>
      </c>
      <c r="Q324" s="21">
        <f t="shared" si="28"/>
        <v>0</v>
      </c>
      <c r="R324" s="21">
        <f>D324*AVERAGE(Calculations!F215:Q215)/100*(Instructions!I$51+1)</f>
        <v>0</v>
      </c>
      <c r="S324" s="24"/>
    </row>
    <row r="325" spans="2:19" x14ac:dyDescent="0.35">
      <c r="B325" s="101">
        <v>67</v>
      </c>
      <c r="D325" s="21">
        <f>Calculations!D72*(Burden!F$20)</f>
        <v>0</v>
      </c>
      <c r="E325" s="103" t="str">
        <f t="shared" si="29"/>
        <v>Z_empty_row_67</v>
      </c>
      <c r="F325" s="21">
        <f t="shared" si="26"/>
        <v>0</v>
      </c>
      <c r="G325" s="21">
        <f t="shared" si="26"/>
        <v>0</v>
      </c>
      <c r="H325" s="21">
        <f t="shared" si="28"/>
        <v>0</v>
      </c>
      <c r="I325" s="21">
        <f t="shared" si="28"/>
        <v>0</v>
      </c>
      <c r="J325" s="21">
        <f t="shared" si="28"/>
        <v>0</v>
      </c>
      <c r="K325" s="21">
        <f t="shared" si="28"/>
        <v>0</v>
      </c>
      <c r="L325" s="21">
        <f t="shared" si="28"/>
        <v>0</v>
      </c>
      <c r="M325" s="21">
        <f t="shared" si="28"/>
        <v>0</v>
      </c>
      <c r="N325" s="21">
        <f t="shared" si="28"/>
        <v>0</v>
      </c>
      <c r="O325" s="21">
        <f t="shared" si="28"/>
        <v>0</v>
      </c>
      <c r="P325" s="21">
        <f t="shared" si="28"/>
        <v>0</v>
      </c>
      <c r="Q325" s="21">
        <f t="shared" si="28"/>
        <v>0</v>
      </c>
      <c r="R325" s="21">
        <f>D325*AVERAGE(Calculations!F216:Q216)/100*(Instructions!I$51+1)</f>
        <v>0</v>
      </c>
      <c r="S325" s="24"/>
    </row>
    <row r="326" spans="2:19" x14ac:dyDescent="0.35">
      <c r="B326" s="101">
        <v>68</v>
      </c>
      <c r="D326" s="21">
        <f>Calculations!D73*(Burden!F$20)</f>
        <v>0</v>
      </c>
      <c r="E326" s="103" t="str">
        <f t="shared" si="29"/>
        <v>Z_empty_row_68</v>
      </c>
      <c r="F326" s="21">
        <f t="shared" si="26"/>
        <v>0</v>
      </c>
      <c r="G326" s="21">
        <f t="shared" si="26"/>
        <v>0</v>
      </c>
      <c r="H326" s="21">
        <f t="shared" si="28"/>
        <v>0</v>
      </c>
      <c r="I326" s="21">
        <f t="shared" si="28"/>
        <v>0</v>
      </c>
      <c r="J326" s="21">
        <f t="shared" si="28"/>
        <v>0</v>
      </c>
      <c r="K326" s="21">
        <f t="shared" si="28"/>
        <v>0</v>
      </c>
      <c r="L326" s="21">
        <f t="shared" si="28"/>
        <v>0</v>
      </c>
      <c r="M326" s="21">
        <f t="shared" si="28"/>
        <v>0</v>
      </c>
      <c r="N326" s="21">
        <f t="shared" si="28"/>
        <v>0</v>
      </c>
      <c r="O326" s="21">
        <f t="shared" si="28"/>
        <v>0</v>
      </c>
      <c r="P326" s="21">
        <f t="shared" si="28"/>
        <v>0</v>
      </c>
      <c r="Q326" s="21">
        <f t="shared" si="28"/>
        <v>0</v>
      </c>
      <c r="R326" s="21">
        <f>D326*AVERAGE(Calculations!F217:Q217)/100*(Instructions!I$51+1)</f>
        <v>0</v>
      </c>
      <c r="S326" s="24"/>
    </row>
    <row r="327" spans="2:19" x14ac:dyDescent="0.35">
      <c r="B327" s="101">
        <v>69</v>
      </c>
      <c r="D327" s="21">
        <f>Calculations!D74*(Burden!F$20)</f>
        <v>0</v>
      </c>
      <c r="E327" s="103" t="str">
        <f t="shared" si="29"/>
        <v>Z_empty_row_69</v>
      </c>
      <c r="F327" s="21">
        <f t="shared" si="26"/>
        <v>0</v>
      </c>
      <c r="G327" s="21">
        <f t="shared" si="26"/>
        <v>0</v>
      </c>
      <c r="H327" s="21">
        <f t="shared" si="28"/>
        <v>0</v>
      </c>
      <c r="I327" s="21">
        <f t="shared" si="28"/>
        <v>0</v>
      </c>
      <c r="J327" s="21">
        <f t="shared" si="28"/>
        <v>0</v>
      </c>
      <c r="K327" s="21">
        <f t="shared" si="28"/>
        <v>0</v>
      </c>
      <c r="L327" s="21">
        <f t="shared" si="28"/>
        <v>0</v>
      </c>
      <c r="M327" s="21">
        <f t="shared" si="28"/>
        <v>0</v>
      </c>
      <c r="N327" s="21">
        <f t="shared" si="28"/>
        <v>0</v>
      </c>
      <c r="O327" s="21">
        <f t="shared" si="28"/>
        <v>0</v>
      </c>
      <c r="P327" s="21">
        <f t="shared" si="28"/>
        <v>0</v>
      </c>
      <c r="Q327" s="21">
        <f t="shared" si="28"/>
        <v>0</v>
      </c>
      <c r="R327" s="21">
        <f>D327*AVERAGE(Calculations!F218:Q218)/100*(Instructions!I$51+1)</f>
        <v>0</v>
      </c>
      <c r="S327" s="24"/>
    </row>
    <row r="328" spans="2:19" x14ac:dyDescent="0.35">
      <c r="B328" s="101">
        <v>70</v>
      </c>
      <c r="D328" s="21">
        <f>Calculations!D75*(Burden!F$20)</f>
        <v>0</v>
      </c>
      <c r="E328" s="103" t="str">
        <f t="shared" si="29"/>
        <v>Z_empty_row_70</v>
      </c>
      <c r="F328" s="21">
        <f t="shared" si="26"/>
        <v>0</v>
      </c>
      <c r="G328" s="21">
        <f t="shared" si="26"/>
        <v>0</v>
      </c>
      <c r="H328" s="21">
        <f t="shared" si="28"/>
        <v>0</v>
      </c>
      <c r="I328" s="21">
        <f t="shared" si="28"/>
        <v>0</v>
      </c>
      <c r="J328" s="21">
        <f t="shared" si="28"/>
        <v>0</v>
      </c>
      <c r="K328" s="21">
        <f t="shared" si="28"/>
        <v>0</v>
      </c>
      <c r="L328" s="21">
        <f t="shared" si="28"/>
        <v>0</v>
      </c>
      <c r="M328" s="21">
        <f t="shared" si="28"/>
        <v>0</v>
      </c>
      <c r="N328" s="21">
        <f t="shared" si="28"/>
        <v>0</v>
      </c>
      <c r="O328" s="21">
        <f t="shared" si="28"/>
        <v>0</v>
      </c>
      <c r="P328" s="21">
        <f t="shared" si="28"/>
        <v>0</v>
      </c>
      <c r="Q328" s="21">
        <f t="shared" si="28"/>
        <v>0</v>
      </c>
      <c r="R328" s="21">
        <f>D328*AVERAGE(Calculations!F219:Q219)/100*(Instructions!I$51+1)</f>
        <v>0</v>
      </c>
      <c r="S328" s="24"/>
    </row>
    <row r="329" spans="2:19" x14ac:dyDescent="0.35">
      <c r="B329" s="101">
        <v>71</v>
      </c>
      <c r="D329" s="21">
        <f>Calculations!D76*(Burden!F$20)</f>
        <v>0</v>
      </c>
      <c r="E329" s="103" t="str">
        <f t="shared" si="29"/>
        <v>Z_empty_row_71</v>
      </c>
      <c r="F329" s="21">
        <f t="shared" si="26"/>
        <v>0</v>
      </c>
      <c r="G329" s="21">
        <f t="shared" si="26"/>
        <v>0</v>
      </c>
      <c r="H329" s="21">
        <f t="shared" si="28"/>
        <v>0</v>
      </c>
      <c r="I329" s="21">
        <f t="shared" si="28"/>
        <v>0</v>
      </c>
      <c r="J329" s="21">
        <f t="shared" si="28"/>
        <v>0</v>
      </c>
      <c r="K329" s="21">
        <f t="shared" si="28"/>
        <v>0</v>
      </c>
      <c r="L329" s="21">
        <f t="shared" si="28"/>
        <v>0</v>
      </c>
      <c r="M329" s="21">
        <f t="shared" si="28"/>
        <v>0</v>
      </c>
      <c r="N329" s="21">
        <f t="shared" si="28"/>
        <v>0</v>
      </c>
      <c r="O329" s="21">
        <f t="shared" si="28"/>
        <v>0</v>
      </c>
      <c r="P329" s="21">
        <f t="shared" si="28"/>
        <v>0</v>
      </c>
      <c r="Q329" s="21">
        <f t="shared" si="28"/>
        <v>0</v>
      </c>
      <c r="R329" s="21">
        <f>D329*AVERAGE(Calculations!F220:Q220)/100*(Instructions!I$51+1)</f>
        <v>0</v>
      </c>
      <c r="S329" s="24"/>
    </row>
    <row r="330" spans="2:19" x14ac:dyDescent="0.35">
      <c r="B330" s="101">
        <v>72</v>
      </c>
      <c r="D330" s="21">
        <f>Calculations!D77*(Burden!F$20)</f>
        <v>0</v>
      </c>
      <c r="E330" s="103" t="str">
        <f t="shared" si="29"/>
        <v>Z_empty_row_72</v>
      </c>
      <c r="F330" s="21">
        <f t="shared" si="26"/>
        <v>0</v>
      </c>
      <c r="G330" s="21">
        <f t="shared" si="26"/>
        <v>0</v>
      </c>
      <c r="H330" s="21">
        <f t="shared" si="28"/>
        <v>0</v>
      </c>
      <c r="I330" s="21">
        <f t="shared" si="28"/>
        <v>0</v>
      </c>
      <c r="J330" s="21">
        <f t="shared" si="28"/>
        <v>0</v>
      </c>
      <c r="K330" s="21">
        <f t="shared" si="28"/>
        <v>0</v>
      </c>
      <c r="L330" s="21">
        <f t="shared" si="28"/>
        <v>0</v>
      </c>
      <c r="M330" s="21">
        <f t="shared" si="28"/>
        <v>0</v>
      </c>
      <c r="N330" s="21">
        <f t="shared" si="28"/>
        <v>0</v>
      </c>
      <c r="O330" s="21">
        <f t="shared" si="28"/>
        <v>0</v>
      </c>
      <c r="P330" s="21">
        <f t="shared" si="28"/>
        <v>0</v>
      </c>
      <c r="Q330" s="21">
        <f t="shared" si="28"/>
        <v>0</v>
      </c>
      <c r="R330" s="21">
        <f>D330*AVERAGE(Calculations!F221:Q221)/100*(Instructions!I$51+1)</f>
        <v>0</v>
      </c>
      <c r="S330" s="24"/>
    </row>
    <row r="331" spans="2:19" x14ac:dyDescent="0.35">
      <c r="B331" s="101">
        <v>73</v>
      </c>
      <c r="D331" s="21">
        <f>Calculations!D78*(Burden!F$20)</f>
        <v>0</v>
      </c>
      <c r="E331" s="103" t="str">
        <f t="shared" si="29"/>
        <v>Z_empty_row_73</v>
      </c>
      <c r="F331" s="21">
        <f t="shared" si="26"/>
        <v>0</v>
      </c>
      <c r="G331" s="21">
        <f t="shared" si="26"/>
        <v>0</v>
      </c>
      <c r="H331" s="21">
        <f t="shared" si="28"/>
        <v>0</v>
      </c>
      <c r="I331" s="21">
        <f t="shared" si="28"/>
        <v>0</v>
      </c>
      <c r="J331" s="21">
        <f t="shared" si="28"/>
        <v>0</v>
      </c>
      <c r="K331" s="21">
        <f t="shared" si="28"/>
        <v>0</v>
      </c>
      <c r="L331" s="21">
        <f t="shared" si="28"/>
        <v>0</v>
      </c>
      <c r="M331" s="21">
        <f t="shared" si="28"/>
        <v>0</v>
      </c>
      <c r="N331" s="21">
        <f t="shared" si="28"/>
        <v>0</v>
      </c>
      <c r="O331" s="21">
        <f t="shared" si="28"/>
        <v>0</v>
      </c>
      <c r="P331" s="21">
        <f t="shared" si="28"/>
        <v>0</v>
      </c>
      <c r="Q331" s="21">
        <f t="shared" si="28"/>
        <v>0</v>
      </c>
      <c r="R331" s="21">
        <f>D331*AVERAGE(Calculations!F222:Q222)/100*(Instructions!I$51+1)</f>
        <v>0</v>
      </c>
      <c r="S331" s="24"/>
    </row>
    <row r="332" spans="2:19" x14ac:dyDescent="0.35">
      <c r="B332" s="101">
        <v>74</v>
      </c>
      <c r="D332" s="21">
        <f>Calculations!D79*(Burden!F$20)</f>
        <v>0</v>
      </c>
      <c r="E332" s="103" t="str">
        <f t="shared" si="29"/>
        <v>Z_empty_row_74</v>
      </c>
      <c r="F332" s="21">
        <f t="shared" si="26"/>
        <v>0</v>
      </c>
      <c r="G332" s="21">
        <f t="shared" si="26"/>
        <v>0</v>
      </c>
      <c r="H332" s="21">
        <f t="shared" si="28"/>
        <v>0</v>
      </c>
      <c r="I332" s="21">
        <f t="shared" si="28"/>
        <v>0</v>
      </c>
      <c r="J332" s="21">
        <f t="shared" si="28"/>
        <v>0</v>
      </c>
      <c r="K332" s="21">
        <f t="shared" si="28"/>
        <v>0</v>
      </c>
      <c r="L332" s="21">
        <f t="shared" si="28"/>
        <v>0</v>
      </c>
      <c r="M332" s="21">
        <f t="shared" si="28"/>
        <v>0</v>
      </c>
      <c r="N332" s="21">
        <f t="shared" si="28"/>
        <v>0</v>
      </c>
      <c r="O332" s="21">
        <f t="shared" si="28"/>
        <v>0</v>
      </c>
      <c r="P332" s="21">
        <f t="shared" si="28"/>
        <v>0</v>
      </c>
      <c r="Q332" s="21">
        <f t="shared" si="28"/>
        <v>0</v>
      </c>
      <c r="R332" s="21">
        <f>D332*AVERAGE(Calculations!F223:Q223)/100*(Instructions!I$51+1)</f>
        <v>0</v>
      </c>
      <c r="S332" s="24"/>
    </row>
    <row r="333" spans="2:19" x14ac:dyDescent="0.35">
      <c r="B333" s="101">
        <v>75</v>
      </c>
      <c r="D333" s="21">
        <f>Calculations!D80*(Burden!F$20)</f>
        <v>0</v>
      </c>
      <c r="E333" s="103" t="str">
        <f t="shared" si="29"/>
        <v>Z_empty_row_75</v>
      </c>
      <c r="F333" s="21">
        <f t="shared" si="26"/>
        <v>0</v>
      </c>
      <c r="G333" s="21">
        <f t="shared" si="26"/>
        <v>0</v>
      </c>
      <c r="H333" s="21">
        <f t="shared" si="28"/>
        <v>0</v>
      </c>
      <c r="I333" s="21">
        <f t="shared" si="28"/>
        <v>0</v>
      </c>
      <c r="J333" s="21">
        <f t="shared" si="28"/>
        <v>0</v>
      </c>
      <c r="K333" s="21">
        <f t="shared" si="28"/>
        <v>0</v>
      </c>
      <c r="L333" s="21">
        <f t="shared" si="28"/>
        <v>0</v>
      </c>
      <c r="M333" s="21">
        <f t="shared" si="28"/>
        <v>0</v>
      </c>
      <c r="N333" s="21">
        <f t="shared" si="28"/>
        <v>0</v>
      </c>
      <c r="O333" s="21">
        <f t="shared" si="28"/>
        <v>0</v>
      </c>
      <c r="P333" s="21">
        <f t="shared" si="28"/>
        <v>0</v>
      </c>
      <c r="Q333" s="21">
        <f t="shared" si="28"/>
        <v>0</v>
      </c>
      <c r="R333" s="21">
        <f>D333*AVERAGE(Calculations!F224:Q224)/100*(Instructions!I$51+1)</f>
        <v>0</v>
      </c>
      <c r="S333" s="24"/>
    </row>
    <row r="334" spans="2:19" x14ac:dyDescent="0.35">
      <c r="B334" s="101">
        <v>76</v>
      </c>
      <c r="D334" s="21">
        <f>Calculations!D81*(Burden!F$20)</f>
        <v>0</v>
      </c>
      <c r="E334" s="103" t="str">
        <f t="shared" si="29"/>
        <v>Z_empty_row_76</v>
      </c>
      <c r="F334" s="21">
        <f t="shared" si="26"/>
        <v>0</v>
      </c>
      <c r="G334" s="21">
        <f t="shared" si="26"/>
        <v>0</v>
      </c>
      <c r="H334" s="21">
        <f t="shared" si="28"/>
        <v>0</v>
      </c>
      <c r="I334" s="21">
        <f t="shared" si="28"/>
        <v>0</v>
      </c>
      <c r="J334" s="21">
        <f t="shared" si="28"/>
        <v>0</v>
      </c>
      <c r="K334" s="21">
        <f t="shared" si="28"/>
        <v>0</v>
      </c>
      <c r="L334" s="21">
        <f t="shared" si="28"/>
        <v>0</v>
      </c>
      <c r="M334" s="21">
        <f t="shared" si="28"/>
        <v>0</v>
      </c>
      <c r="N334" s="21">
        <f t="shared" si="28"/>
        <v>0</v>
      </c>
      <c r="O334" s="21">
        <f t="shared" si="28"/>
        <v>0</v>
      </c>
      <c r="P334" s="21">
        <f t="shared" si="28"/>
        <v>0</v>
      </c>
      <c r="Q334" s="21">
        <f t="shared" si="28"/>
        <v>0</v>
      </c>
      <c r="R334" s="21">
        <f>D334*AVERAGE(Calculations!F225:Q225)/100*(Instructions!I$51+1)</f>
        <v>0</v>
      </c>
      <c r="S334" s="24"/>
    </row>
    <row r="335" spans="2:19" x14ac:dyDescent="0.35">
      <c r="B335" s="101">
        <v>77</v>
      </c>
      <c r="D335" s="21">
        <f>Calculations!D82*(Burden!F$20)</f>
        <v>0</v>
      </c>
      <c r="E335" s="103" t="str">
        <f t="shared" si="29"/>
        <v>Z_empty_row_77</v>
      </c>
      <c r="F335" s="21">
        <f t="shared" si="26"/>
        <v>0</v>
      </c>
      <c r="G335" s="21">
        <f t="shared" si="26"/>
        <v>0</v>
      </c>
      <c r="H335" s="21">
        <f t="shared" si="28"/>
        <v>0</v>
      </c>
      <c r="I335" s="21">
        <f t="shared" si="28"/>
        <v>0</v>
      </c>
      <c r="J335" s="21">
        <f t="shared" si="28"/>
        <v>0</v>
      </c>
      <c r="K335" s="21">
        <f t="shared" si="28"/>
        <v>0</v>
      </c>
      <c r="L335" s="21">
        <f t="shared" si="28"/>
        <v>0</v>
      </c>
      <c r="M335" s="21">
        <f t="shared" si="28"/>
        <v>0</v>
      </c>
      <c r="N335" s="21">
        <f t="shared" si="28"/>
        <v>0</v>
      </c>
      <c r="O335" s="21">
        <f t="shared" si="28"/>
        <v>0</v>
      </c>
      <c r="P335" s="21">
        <f t="shared" si="28"/>
        <v>0</v>
      </c>
      <c r="Q335" s="21">
        <f t="shared" si="28"/>
        <v>0</v>
      </c>
      <c r="R335" s="21">
        <f>D335*AVERAGE(Calculations!F226:Q226)/100*(Instructions!I$51+1)</f>
        <v>0</v>
      </c>
      <c r="S335" s="24"/>
    </row>
    <row r="336" spans="2:19" x14ac:dyDescent="0.35">
      <c r="B336" s="101">
        <v>78</v>
      </c>
      <c r="D336" s="21">
        <f>Calculations!D83*(Burden!F$20)</f>
        <v>0</v>
      </c>
      <c r="E336" s="103" t="str">
        <f t="shared" si="29"/>
        <v>Z_empty_row_78</v>
      </c>
      <c r="F336" s="21">
        <f t="shared" si="26"/>
        <v>0</v>
      </c>
      <c r="G336" s="21">
        <f t="shared" si="26"/>
        <v>0</v>
      </c>
      <c r="H336" s="21">
        <f t="shared" si="28"/>
        <v>0</v>
      </c>
      <c r="I336" s="21">
        <f t="shared" si="28"/>
        <v>0</v>
      </c>
      <c r="J336" s="21">
        <f t="shared" si="28"/>
        <v>0</v>
      </c>
      <c r="K336" s="21">
        <f t="shared" si="28"/>
        <v>0</v>
      </c>
      <c r="L336" s="21">
        <f t="shared" si="28"/>
        <v>0</v>
      </c>
      <c r="M336" s="21">
        <f t="shared" si="28"/>
        <v>0</v>
      </c>
      <c r="N336" s="21">
        <f t="shared" si="28"/>
        <v>0</v>
      </c>
      <c r="O336" s="21">
        <f t="shared" si="28"/>
        <v>0</v>
      </c>
      <c r="P336" s="21">
        <f t="shared" si="28"/>
        <v>0</v>
      </c>
      <c r="Q336" s="21">
        <f t="shared" si="28"/>
        <v>0</v>
      </c>
      <c r="R336" s="21">
        <f>D336*AVERAGE(Calculations!F227:Q227)/100*(Instructions!I$51+1)</f>
        <v>0</v>
      </c>
      <c r="S336" s="24"/>
    </row>
    <row r="337" spans="2:19" x14ac:dyDescent="0.35">
      <c r="B337" s="101">
        <v>79</v>
      </c>
      <c r="D337" s="21">
        <f>Calculations!D84*(Burden!F$20)</f>
        <v>0</v>
      </c>
      <c r="E337" s="103" t="str">
        <f t="shared" si="29"/>
        <v>Z_empty_row_79</v>
      </c>
      <c r="F337" s="21">
        <f t="shared" si="26"/>
        <v>0</v>
      </c>
      <c r="G337" s="21">
        <f t="shared" si="26"/>
        <v>0</v>
      </c>
      <c r="H337" s="21">
        <f t="shared" si="28"/>
        <v>0</v>
      </c>
      <c r="I337" s="21">
        <f t="shared" si="28"/>
        <v>0</v>
      </c>
      <c r="J337" s="21">
        <f t="shared" si="28"/>
        <v>0</v>
      </c>
      <c r="K337" s="21">
        <f t="shared" si="28"/>
        <v>0</v>
      </c>
      <c r="L337" s="21">
        <f t="shared" si="28"/>
        <v>0</v>
      </c>
      <c r="M337" s="21">
        <f t="shared" si="28"/>
        <v>0</v>
      </c>
      <c r="N337" s="21">
        <f t="shared" si="28"/>
        <v>0</v>
      </c>
      <c r="O337" s="21">
        <f t="shared" si="28"/>
        <v>0</v>
      </c>
      <c r="P337" s="21">
        <f t="shared" si="28"/>
        <v>0</v>
      </c>
      <c r="Q337" s="21">
        <f t="shared" si="28"/>
        <v>0</v>
      </c>
      <c r="R337" s="21">
        <f>D337*AVERAGE(Calculations!F228:Q228)/100*(Instructions!I$51+1)</f>
        <v>0</v>
      </c>
      <c r="S337" s="24"/>
    </row>
    <row r="338" spans="2:19" x14ac:dyDescent="0.35">
      <c r="B338" s="101">
        <v>80</v>
      </c>
      <c r="D338" s="21">
        <f>Calculations!D85*(Burden!F$20)</f>
        <v>0</v>
      </c>
      <c r="E338" s="103" t="str">
        <f t="shared" si="29"/>
        <v>Z_empty_row_80</v>
      </c>
      <c r="F338" s="21">
        <f t="shared" si="26"/>
        <v>0</v>
      </c>
      <c r="G338" s="21">
        <f t="shared" si="26"/>
        <v>0</v>
      </c>
      <c r="H338" s="21">
        <f t="shared" si="28"/>
        <v>0</v>
      </c>
      <c r="I338" s="21">
        <f t="shared" si="28"/>
        <v>0</v>
      </c>
      <c r="J338" s="21">
        <f t="shared" si="28"/>
        <v>0</v>
      </c>
      <c r="K338" s="21">
        <f t="shared" si="28"/>
        <v>0</v>
      </c>
      <c r="L338" s="21">
        <f t="shared" si="28"/>
        <v>0</v>
      </c>
      <c r="M338" s="21">
        <f t="shared" si="28"/>
        <v>0</v>
      </c>
      <c r="N338" s="21">
        <f t="shared" si="28"/>
        <v>0</v>
      </c>
      <c r="O338" s="21">
        <f t="shared" si="28"/>
        <v>0</v>
      </c>
      <c r="P338" s="21">
        <f t="shared" si="28"/>
        <v>0</v>
      </c>
      <c r="Q338" s="21">
        <f t="shared" si="28"/>
        <v>0</v>
      </c>
      <c r="R338" s="21">
        <f>D338*AVERAGE(Calculations!F229:Q229)/100*(Instructions!I$51+1)</f>
        <v>0</v>
      </c>
      <c r="S338" s="24"/>
    </row>
    <row r="339" spans="2:19" x14ac:dyDescent="0.35">
      <c r="B339" s="101">
        <v>81</v>
      </c>
      <c r="D339" s="21">
        <f>Calculations!D86*(Burden!F$20)</f>
        <v>0</v>
      </c>
      <c r="E339" s="103" t="str">
        <f t="shared" si="29"/>
        <v>Z_empty_row_81</v>
      </c>
      <c r="F339" s="21">
        <f t="shared" si="26"/>
        <v>0</v>
      </c>
      <c r="G339" s="21">
        <f t="shared" si="26"/>
        <v>0</v>
      </c>
      <c r="H339" s="21">
        <f t="shared" si="28"/>
        <v>0</v>
      </c>
      <c r="I339" s="21">
        <f t="shared" si="28"/>
        <v>0</v>
      </c>
      <c r="J339" s="21">
        <f t="shared" si="28"/>
        <v>0</v>
      </c>
      <c r="K339" s="21">
        <f t="shared" si="28"/>
        <v>0</v>
      </c>
      <c r="L339" s="21">
        <f t="shared" si="28"/>
        <v>0</v>
      </c>
      <c r="M339" s="21">
        <f t="shared" si="28"/>
        <v>0</v>
      </c>
      <c r="N339" s="21">
        <f t="shared" si="28"/>
        <v>0</v>
      </c>
      <c r="O339" s="21">
        <f t="shared" si="28"/>
        <v>0</v>
      </c>
      <c r="P339" s="21">
        <f t="shared" si="28"/>
        <v>0</v>
      </c>
      <c r="Q339" s="21">
        <f t="shared" si="28"/>
        <v>0</v>
      </c>
      <c r="R339" s="21">
        <f>D339*AVERAGE(Calculations!F230:Q230)/100*(Instructions!I$51+1)</f>
        <v>0</v>
      </c>
      <c r="S339" s="24"/>
    </row>
    <row r="340" spans="2:19" x14ac:dyDescent="0.35">
      <c r="B340" s="101">
        <v>82</v>
      </c>
      <c r="D340" s="21">
        <f>Calculations!D87*(Burden!F$20)</f>
        <v>0</v>
      </c>
      <c r="E340" s="103" t="str">
        <f t="shared" si="29"/>
        <v>Z_empty_row_82</v>
      </c>
      <c r="F340" s="21">
        <f t="shared" si="26"/>
        <v>0</v>
      </c>
      <c r="G340" s="21">
        <f t="shared" si="26"/>
        <v>0</v>
      </c>
      <c r="H340" s="21">
        <f t="shared" si="28"/>
        <v>0</v>
      </c>
      <c r="I340" s="21">
        <f t="shared" si="28"/>
        <v>0</v>
      </c>
      <c r="J340" s="21">
        <f t="shared" si="28"/>
        <v>0</v>
      </c>
      <c r="K340" s="21">
        <f t="shared" si="28"/>
        <v>0</v>
      </c>
      <c r="L340" s="21">
        <f t="shared" si="28"/>
        <v>0</v>
      </c>
      <c r="M340" s="21">
        <f t="shared" si="28"/>
        <v>0</v>
      </c>
      <c r="N340" s="21">
        <f t="shared" si="28"/>
        <v>0</v>
      </c>
      <c r="O340" s="21">
        <f t="shared" si="28"/>
        <v>0</v>
      </c>
      <c r="P340" s="21">
        <f t="shared" si="28"/>
        <v>0</v>
      </c>
      <c r="Q340" s="21">
        <f t="shared" si="28"/>
        <v>0</v>
      </c>
      <c r="R340" s="21">
        <f>D340*AVERAGE(Calculations!F231:Q231)/100*(Instructions!I$51+1)</f>
        <v>0</v>
      </c>
      <c r="S340" s="24"/>
    </row>
    <row r="341" spans="2:19" x14ac:dyDescent="0.35">
      <c r="B341" s="101">
        <v>83</v>
      </c>
      <c r="D341" s="21">
        <f>Calculations!D88*(Burden!F$20)</f>
        <v>0</v>
      </c>
      <c r="E341" s="103" t="str">
        <f t="shared" si="29"/>
        <v>Z_empty_row_83</v>
      </c>
      <c r="F341" s="21">
        <f t="shared" si="26"/>
        <v>0</v>
      </c>
      <c r="G341" s="21">
        <f t="shared" si="26"/>
        <v>0</v>
      </c>
      <c r="H341" s="21">
        <f t="shared" si="28"/>
        <v>0</v>
      </c>
      <c r="I341" s="21">
        <f t="shared" si="28"/>
        <v>0</v>
      </c>
      <c r="J341" s="21">
        <f t="shared" si="28"/>
        <v>0</v>
      </c>
      <c r="K341" s="21">
        <f t="shared" si="28"/>
        <v>0</v>
      </c>
      <c r="L341" s="21">
        <f t="shared" si="28"/>
        <v>0</v>
      </c>
      <c r="M341" s="21">
        <f t="shared" si="28"/>
        <v>0</v>
      </c>
      <c r="N341" s="21">
        <f t="shared" si="28"/>
        <v>0</v>
      </c>
      <c r="O341" s="21">
        <f t="shared" si="28"/>
        <v>0</v>
      </c>
      <c r="P341" s="21">
        <f t="shared" si="28"/>
        <v>0</v>
      </c>
      <c r="Q341" s="21">
        <f t="shared" si="28"/>
        <v>0</v>
      </c>
      <c r="R341" s="21">
        <f>D341*AVERAGE(Calculations!F232:Q232)/100*(Instructions!I$51+1)</f>
        <v>0</v>
      </c>
      <c r="S341" s="24"/>
    </row>
    <row r="342" spans="2:19" x14ac:dyDescent="0.35">
      <c r="B342" s="101">
        <v>84</v>
      </c>
      <c r="D342" s="21">
        <f>Calculations!D89*(Burden!F$20)</f>
        <v>0</v>
      </c>
      <c r="E342" s="103" t="str">
        <f t="shared" si="29"/>
        <v>Z_empty_row_84</v>
      </c>
      <c r="F342" s="21">
        <f t="shared" si="26"/>
        <v>0</v>
      </c>
      <c r="G342" s="21">
        <f t="shared" si="26"/>
        <v>0</v>
      </c>
      <c r="H342" s="21">
        <f t="shared" si="28"/>
        <v>0</v>
      </c>
      <c r="I342" s="21">
        <f t="shared" si="28"/>
        <v>0</v>
      </c>
      <c r="J342" s="21">
        <f t="shared" si="28"/>
        <v>0</v>
      </c>
      <c r="K342" s="21">
        <f t="shared" ref="H342:Q357" si="30">$R342/12*K$253</f>
        <v>0</v>
      </c>
      <c r="L342" s="21">
        <f t="shared" si="30"/>
        <v>0</v>
      </c>
      <c r="M342" s="21">
        <f t="shared" si="30"/>
        <v>0</v>
      </c>
      <c r="N342" s="21">
        <f t="shared" si="30"/>
        <v>0</v>
      </c>
      <c r="O342" s="21">
        <f t="shared" si="30"/>
        <v>0</v>
      </c>
      <c r="P342" s="21">
        <f t="shared" si="30"/>
        <v>0</v>
      </c>
      <c r="Q342" s="21">
        <f t="shared" si="30"/>
        <v>0</v>
      </c>
      <c r="R342" s="21">
        <f>D342*AVERAGE(Calculations!F233:Q233)/100*(Instructions!I$51+1)</f>
        <v>0</v>
      </c>
      <c r="S342" s="24"/>
    </row>
    <row r="343" spans="2:19" x14ac:dyDescent="0.35">
      <c r="B343" s="101">
        <v>85</v>
      </c>
      <c r="D343" s="21">
        <f>Calculations!D90*(Burden!F$20)</f>
        <v>0</v>
      </c>
      <c r="E343" s="103" t="str">
        <f t="shared" si="29"/>
        <v>Z_empty_row_85</v>
      </c>
      <c r="F343" s="21">
        <f t="shared" ref="F343:G357" si="31">$R343/12*F$253</f>
        <v>0</v>
      </c>
      <c r="G343" s="21">
        <f t="shared" si="31"/>
        <v>0</v>
      </c>
      <c r="H343" s="21">
        <f t="shared" si="30"/>
        <v>0</v>
      </c>
      <c r="I343" s="21">
        <f t="shared" si="30"/>
        <v>0</v>
      </c>
      <c r="J343" s="21">
        <f t="shared" si="30"/>
        <v>0</v>
      </c>
      <c r="K343" s="21">
        <f t="shared" si="30"/>
        <v>0</v>
      </c>
      <c r="L343" s="21">
        <f t="shared" si="30"/>
        <v>0</v>
      </c>
      <c r="M343" s="21">
        <f t="shared" si="30"/>
        <v>0</v>
      </c>
      <c r="N343" s="21">
        <f t="shared" si="30"/>
        <v>0</v>
      </c>
      <c r="O343" s="21">
        <f t="shared" si="30"/>
        <v>0</v>
      </c>
      <c r="P343" s="21">
        <f t="shared" si="30"/>
        <v>0</v>
      </c>
      <c r="Q343" s="21">
        <f t="shared" si="30"/>
        <v>0</v>
      </c>
      <c r="R343" s="21">
        <f>D343*AVERAGE(Calculations!F234:Q234)/100*(Instructions!I$51+1)</f>
        <v>0</v>
      </c>
      <c r="S343" s="24"/>
    </row>
    <row r="344" spans="2:19" x14ac:dyDescent="0.35">
      <c r="B344" s="101">
        <v>86</v>
      </c>
      <c r="D344" s="21">
        <f>Calculations!D91*(Burden!F$20)</f>
        <v>0</v>
      </c>
      <c r="E344" s="103" t="str">
        <f t="shared" si="29"/>
        <v>Z_empty_row_86</v>
      </c>
      <c r="F344" s="21">
        <f t="shared" si="31"/>
        <v>0</v>
      </c>
      <c r="G344" s="21">
        <f t="shared" si="31"/>
        <v>0</v>
      </c>
      <c r="H344" s="21">
        <f t="shared" si="30"/>
        <v>0</v>
      </c>
      <c r="I344" s="21">
        <f t="shared" si="30"/>
        <v>0</v>
      </c>
      <c r="J344" s="21">
        <f t="shared" si="30"/>
        <v>0</v>
      </c>
      <c r="K344" s="21">
        <f t="shared" si="30"/>
        <v>0</v>
      </c>
      <c r="L344" s="21">
        <f t="shared" si="30"/>
        <v>0</v>
      </c>
      <c r="M344" s="21">
        <f t="shared" si="30"/>
        <v>0</v>
      </c>
      <c r="N344" s="21">
        <f t="shared" si="30"/>
        <v>0</v>
      </c>
      <c r="O344" s="21">
        <f t="shared" si="30"/>
        <v>0</v>
      </c>
      <c r="P344" s="21">
        <f t="shared" si="30"/>
        <v>0</v>
      </c>
      <c r="Q344" s="21">
        <f t="shared" si="30"/>
        <v>0</v>
      </c>
      <c r="R344" s="21">
        <f>D344*AVERAGE(Calculations!F235:Q235)/100*(Instructions!I$51+1)</f>
        <v>0</v>
      </c>
      <c r="S344" s="24"/>
    </row>
    <row r="345" spans="2:19" x14ac:dyDescent="0.35">
      <c r="B345" s="101">
        <v>87</v>
      </c>
      <c r="D345" s="21">
        <f>Calculations!D92*(Burden!F$20)</f>
        <v>0</v>
      </c>
      <c r="E345" s="103" t="str">
        <f t="shared" si="29"/>
        <v>Z_empty_row_87</v>
      </c>
      <c r="F345" s="21">
        <f t="shared" si="31"/>
        <v>0</v>
      </c>
      <c r="G345" s="21">
        <f t="shared" si="31"/>
        <v>0</v>
      </c>
      <c r="H345" s="21">
        <f t="shared" si="30"/>
        <v>0</v>
      </c>
      <c r="I345" s="21">
        <f t="shared" si="30"/>
        <v>0</v>
      </c>
      <c r="J345" s="21">
        <f t="shared" si="30"/>
        <v>0</v>
      </c>
      <c r="K345" s="21">
        <f t="shared" si="30"/>
        <v>0</v>
      </c>
      <c r="L345" s="21">
        <f t="shared" si="30"/>
        <v>0</v>
      </c>
      <c r="M345" s="21">
        <f t="shared" si="30"/>
        <v>0</v>
      </c>
      <c r="N345" s="21">
        <f t="shared" si="30"/>
        <v>0</v>
      </c>
      <c r="O345" s="21">
        <f t="shared" si="30"/>
        <v>0</v>
      </c>
      <c r="P345" s="21">
        <f t="shared" si="30"/>
        <v>0</v>
      </c>
      <c r="Q345" s="21">
        <f t="shared" si="30"/>
        <v>0</v>
      </c>
      <c r="R345" s="21">
        <f>D345*AVERAGE(Calculations!F236:Q236)/100*(Instructions!I$51+1)</f>
        <v>0</v>
      </c>
      <c r="S345" s="24"/>
    </row>
    <row r="346" spans="2:19" x14ac:dyDescent="0.35">
      <c r="B346" s="101">
        <v>88</v>
      </c>
      <c r="D346" s="21">
        <f>Calculations!D93*(Burden!F$20)</f>
        <v>0</v>
      </c>
      <c r="E346" s="103" t="str">
        <f t="shared" si="29"/>
        <v>Z_empty_row_88</v>
      </c>
      <c r="F346" s="21">
        <f t="shared" si="31"/>
        <v>0</v>
      </c>
      <c r="G346" s="21">
        <f t="shared" si="31"/>
        <v>0</v>
      </c>
      <c r="H346" s="21">
        <f t="shared" si="30"/>
        <v>0</v>
      </c>
      <c r="I346" s="21">
        <f t="shared" si="30"/>
        <v>0</v>
      </c>
      <c r="J346" s="21">
        <f t="shared" si="30"/>
        <v>0</v>
      </c>
      <c r="K346" s="21">
        <f t="shared" si="30"/>
        <v>0</v>
      </c>
      <c r="L346" s="21">
        <f t="shared" si="30"/>
        <v>0</v>
      </c>
      <c r="M346" s="21">
        <f t="shared" si="30"/>
        <v>0</v>
      </c>
      <c r="N346" s="21">
        <f t="shared" si="30"/>
        <v>0</v>
      </c>
      <c r="O346" s="21">
        <f t="shared" si="30"/>
        <v>0</v>
      </c>
      <c r="P346" s="21">
        <f t="shared" si="30"/>
        <v>0</v>
      </c>
      <c r="Q346" s="21">
        <f t="shared" si="30"/>
        <v>0</v>
      </c>
      <c r="R346" s="21">
        <f>D346*AVERAGE(Calculations!F237:Q237)/100*(Instructions!I$51+1)</f>
        <v>0</v>
      </c>
      <c r="S346" s="24"/>
    </row>
    <row r="347" spans="2:19" x14ac:dyDescent="0.35">
      <c r="B347" s="101">
        <v>89</v>
      </c>
      <c r="D347" s="21">
        <f>Calculations!D94*(Burden!F$20)</f>
        <v>0</v>
      </c>
      <c r="E347" s="103" t="str">
        <f t="shared" si="29"/>
        <v>Z_empty_row_89</v>
      </c>
      <c r="F347" s="21">
        <f t="shared" si="31"/>
        <v>0</v>
      </c>
      <c r="G347" s="21">
        <f t="shared" si="31"/>
        <v>0</v>
      </c>
      <c r="H347" s="21">
        <f t="shared" si="30"/>
        <v>0</v>
      </c>
      <c r="I347" s="21">
        <f t="shared" si="30"/>
        <v>0</v>
      </c>
      <c r="J347" s="21">
        <f t="shared" si="30"/>
        <v>0</v>
      </c>
      <c r="K347" s="21">
        <f t="shared" si="30"/>
        <v>0</v>
      </c>
      <c r="L347" s="21">
        <f t="shared" si="30"/>
        <v>0</v>
      </c>
      <c r="M347" s="21">
        <f t="shared" si="30"/>
        <v>0</v>
      </c>
      <c r="N347" s="21">
        <f t="shared" si="30"/>
        <v>0</v>
      </c>
      <c r="O347" s="21">
        <f t="shared" si="30"/>
        <v>0</v>
      </c>
      <c r="P347" s="21">
        <f t="shared" si="30"/>
        <v>0</v>
      </c>
      <c r="Q347" s="21">
        <f t="shared" si="30"/>
        <v>0</v>
      </c>
      <c r="R347" s="21">
        <f>D347*AVERAGE(Calculations!F238:Q238)/100*(Instructions!I$51+1)</f>
        <v>0</v>
      </c>
      <c r="S347" s="24"/>
    </row>
    <row r="348" spans="2:19" x14ac:dyDescent="0.35">
      <c r="B348" s="101">
        <v>90</v>
      </c>
      <c r="D348" s="21">
        <f>Calculations!D95*(Burden!F$20)</f>
        <v>0</v>
      </c>
      <c r="E348" s="103" t="str">
        <f t="shared" si="29"/>
        <v>Z_empty_row_90</v>
      </c>
      <c r="F348" s="21">
        <f t="shared" si="31"/>
        <v>0</v>
      </c>
      <c r="G348" s="21">
        <f t="shared" si="31"/>
        <v>0</v>
      </c>
      <c r="H348" s="21">
        <f t="shared" si="30"/>
        <v>0</v>
      </c>
      <c r="I348" s="21">
        <f t="shared" si="30"/>
        <v>0</v>
      </c>
      <c r="J348" s="21">
        <f t="shared" si="30"/>
        <v>0</v>
      </c>
      <c r="K348" s="21">
        <f t="shared" si="30"/>
        <v>0</v>
      </c>
      <c r="L348" s="21">
        <f t="shared" si="30"/>
        <v>0</v>
      </c>
      <c r="M348" s="21">
        <f t="shared" si="30"/>
        <v>0</v>
      </c>
      <c r="N348" s="21">
        <f t="shared" si="30"/>
        <v>0</v>
      </c>
      <c r="O348" s="21">
        <f t="shared" si="30"/>
        <v>0</v>
      </c>
      <c r="P348" s="21">
        <f t="shared" si="30"/>
        <v>0</v>
      </c>
      <c r="Q348" s="21">
        <f t="shared" si="30"/>
        <v>0</v>
      </c>
      <c r="R348" s="21">
        <f>D348*AVERAGE(Calculations!F239:Q239)/100*(Instructions!I$51+1)</f>
        <v>0</v>
      </c>
      <c r="S348" s="24"/>
    </row>
    <row r="349" spans="2:19" x14ac:dyDescent="0.35">
      <c r="B349" s="101">
        <v>91</v>
      </c>
      <c r="D349" s="21">
        <f>Calculations!D96*(Burden!F$20)</f>
        <v>0</v>
      </c>
      <c r="E349" s="103" t="str">
        <f t="shared" si="29"/>
        <v>Z_empty_row_91</v>
      </c>
      <c r="F349" s="21">
        <f t="shared" si="31"/>
        <v>0</v>
      </c>
      <c r="G349" s="21">
        <f t="shared" si="31"/>
        <v>0</v>
      </c>
      <c r="H349" s="21">
        <f t="shared" si="30"/>
        <v>0</v>
      </c>
      <c r="I349" s="21">
        <f t="shared" si="30"/>
        <v>0</v>
      </c>
      <c r="J349" s="21">
        <f t="shared" si="30"/>
        <v>0</v>
      </c>
      <c r="K349" s="21">
        <f t="shared" si="30"/>
        <v>0</v>
      </c>
      <c r="L349" s="21">
        <f t="shared" si="30"/>
        <v>0</v>
      </c>
      <c r="M349" s="21">
        <f t="shared" si="30"/>
        <v>0</v>
      </c>
      <c r="N349" s="21">
        <f t="shared" si="30"/>
        <v>0</v>
      </c>
      <c r="O349" s="21">
        <f t="shared" si="30"/>
        <v>0</v>
      </c>
      <c r="P349" s="21">
        <f t="shared" si="30"/>
        <v>0</v>
      </c>
      <c r="Q349" s="21">
        <f t="shared" si="30"/>
        <v>0</v>
      </c>
      <c r="R349" s="21">
        <f>D349*AVERAGE(Calculations!F240:Q240)/100*(Instructions!I$51+1)</f>
        <v>0</v>
      </c>
      <c r="S349" s="24"/>
    </row>
    <row r="350" spans="2:19" x14ac:dyDescent="0.35">
      <c r="B350" s="101">
        <v>92</v>
      </c>
      <c r="D350" s="21">
        <f>Calculations!D97*(Burden!F$20)</f>
        <v>0</v>
      </c>
      <c r="E350" s="103" t="str">
        <f t="shared" si="29"/>
        <v>Z_empty_row_92</v>
      </c>
      <c r="F350" s="21">
        <f t="shared" si="31"/>
        <v>0</v>
      </c>
      <c r="G350" s="21">
        <f t="shared" si="31"/>
        <v>0</v>
      </c>
      <c r="H350" s="21">
        <f t="shared" si="30"/>
        <v>0</v>
      </c>
      <c r="I350" s="21">
        <f t="shared" si="30"/>
        <v>0</v>
      </c>
      <c r="J350" s="21">
        <f t="shared" si="30"/>
        <v>0</v>
      </c>
      <c r="K350" s="21">
        <f t="shared" si="30"/>
        <v>0</v>
      </c>
      <c r="L350" s="21">
        <f t="shared" si="30"/>
        <v>0</v>
      </c>
      <c r="M350" s="21">
        <f t="shared" si="30"/>
        <v>0</v>
      </c>
      <c r="N350" s="21">
        <f t="shared" si="30"/>
        <v>0</v>
      </c>
      <c r="O350" s="21">
        <f t="shared" si="30"/>
        <v>0</v>
      </c>
      <c r="P350" s="21">
        <f t="shared" si="30"/>
        <v>0</v>
      </c>
      <c r="Q350" s="21">
        <f t="shared" si="30"/>
        <v>0</v>
      </c>
      <c r="R350" s="21">
        <f>D350*AVERAGE(Calculations!F241:Q241)/100*(Instructions!I$51+1)</f>
        <v>0</v>
      </c>
      <c r="S350" s="24"/>
    </row>
    <row r="351" spans="2:19" x14ac:dyDescent="0.35">
      <c r="B351" s="101">
        <v>93</v>
      </c>
      <c r="D351" s="21">
        <f>Calculations!D98*(Burden!F$20)</f>
        <v>0</v>
      </c>
      <c r="E351" s="103" t="str">
        <f t="shared" si="29"/>
        <v>Z_empty_row_93</v>
      </c>
      <c r="F351" s="21">
        <f t="shared" si="31"/>
        <v>0</v>
      </c>
      <c r="G351" s="21">
        <f t="shared" si="31"/>
        <v>0</v>
      </c>
      <c r="H351" s="21">
        <f t="shared" si="30"/>
        <v>0</v>
      </c>
      <c r="I351" s="21">
        <f t="shared" si="30"/>
        <v>0</v>
      </c>
      <c r="J351" s="21">
        <f t="shared" si="30"/>
        <v>0</v>
      </c>
      <c r="K351" s="21">
        <f t="shared" si="30"/>
        <v>0</v>
      </c>
      <c r="L351" s="21">
        <f t="shared" si="30"/>
        <v>0</v>
      </c>
      <c r="M351" s="21">
        <f t="shared" si="30"/>
        <v>0</v>
      </c>
      <c r="N351" s="21">
        <f t="shared" si="30"/>
        <v>0</v>
      </c>
      <c r="O351" s="21">
        <f t="shared" si="30"/>
        <v>0</v>
      </c>
      <c r="P351" s="21">
        <f t="shared" si="30"/>
        <v>0</v>
      </c>
      <c r="Q351" s="21">
        <f t="shared" si="30"/>
        <v>0</v>
      </c>
      <c r="R351" s="21">
        <f>D351*AVERAGE(Calculations!F242:Q242)/100*(Instructions!I$51+1)</f>
        <v>0</v>
      </c>
      <c r="S351" s="24"/>
    </row>
    <row r="352" spans="2:19" x14ac:dyDescent="0.35">
      <c r="B352" s="101">
        <v>94</v>
      </c>
      <c r="D352" s="21">
        <f>Calculations!D99*(Burden!F$20)</f>
        <v>0</v>
      </c>
      <c r="E352" s="103" t="str">
        <f t="shared" si="29"/>
        <v>Z_empty_row_94</v>
      </c>
      <c r="F352" s="21">
        <f t="shared" si="31"/>
        <v>0</v>
      </c>
      <c r="G352" s="21">
        <f t="shared" si="31"/>
        <v>0</v>
      </c>
      <c r="H352" s="21">
        <f t="shared" si="30"/>
        <v>0</v>
      </c>
      <c r="I352" s="21">
        <f t="shared" si="30"/>
        <v>0</v>
      </c>
      <c r="J352" s="21">
        <f t="shared" si="30"/>
        <v>0</v>
      </c>
      <c r="K352" s="21">
        <f t="shared" si="30"/>
        <v>0</v>
      </c>
      <c r="L352" s="21">
        <f t="shared" si="30"/>
        <v>0</v>
      </c>
      <c r="M352" s="21">
        <f t="shared" si="30"/>
        <v>0</v>
      </c>
      <c r="N352" s="21">
        <f t="shared" si="30"/>
        <v>0</v>
      </c>
      <c r="O352" s="21">
        <f t="shared" si="30"/>
        <v>0</v>
      </c>
      <c r="P352" s="21">
        <f t="shared" si="30"/>
        <v>0</v>
      </c>
      <c r="Q352" s="21">
        <f t="shared" si="30"/>
        <v>0</v>
      </c>
      <c r="R352" s="21">
        <f>D352*AVERAGE(Calculations!F243:Q243)/100*(Instructions!I$51+1)</f>
        <v>0</v>
      </c>
      <c r="S352" s="24"/>
    </row>
    <row r="353" spans="2:24" x14ac:dyDescent="0.35">
      <c r="B353" s="101">
        <v>95</v>
      </c>
      <c r="D353" s="21">
        <f>Calculations!D100*(Burden!F$20)</f>
        <v>0</v>
      </c>
      <c r="E353" s="103" t="str">
        <f t="shared" si="29"/>
        <v>Z_empty_row_95</v>
      </c>
      <c r="F353" s="21">
        <f t="shared" si="31"/>
        <v>0</v>
      </c>
      <c r="G353" s="21">
        <f t="shared" si="31"/>
        <v>0</v>
      </c>
      <c r="H353" s="21">
        <f t="shared" si="30"/>
        <v>0</v>
      </c>
      <c r="I353" s="21">
        <f t="shared" si="30"/>
        <v>0</v>
      </c>
      <c r="J353" s="21">
        <f t="shared" si="30"/>
        <v>0</v>
      </c>
      <c r="K353" s="21">
        <f t="shared" si="30"/>
        <v>0</v>
      </c>
      <c r="L353" s="21">
        <f t="shared" si="30"/>
        <v>0</v>
      </c>
      <c r="M353" s="21">
        <f t="shared" si="30"/>
        <v>0</v>
      </c>
      <c r="N353" s="21">
        <f t="shared" si="30"/>
        <v>0</v>
      </c>
      <c r="O353" s="21">
        <f t="shared" si="30"/>
        <v>0</v>
      </c>
      <c r="P353" s="21">
        <f t="shared" si="30"/>
        <v>0</v>
      </c>
      <c r="Q353" s="21">
        <f t="shared" si="30"/>
        <v>0</v>
      </c>
      <c r="R353" s="21">
        <f>D353*AVERAGE(Calculations!F244:Q244)/100*(Instructions!I$51+1)</f>
        <v>0</v>
      </c>
      <c r="S353" s="24"/>
    </row>
    <row r="354" spans="2:24" x14ac:dyDescent="0.35">
      <c r="B354" s="101">
        <v>96</v>
      </c>
      <c r="D354" s="21">
        <f>Calculations!D101*(Burden!F$20)</f>
        <v>0</v>
      </c>
      <c r="E354" s="103" t="str">
        <f t="shared" si="29"/>
        <v>Z_empty_row_96</v>
      </c>
      <c r="F354" s="21">
        <f t="shared" si="31"/>
        <v>0</v>
      </c>
      <c r="G354" s="21">
        <f t="shared" si="31"/>
        <v>0</v>
      </c>
      <c r="H354" s="21">
        <f t="shared" si="30"/>
        <v>0</v>
      </c>
      <c r="I354" s="21">
        <f t="shared" si="30"/>
        <v>0</v>
      </c>
      <c r="J354" s="21">
        <f t="shared" si="30"/>
        <v>0</v>
      </c>
      <c r="K354" s="21">
        <f t="shared" si="30"/>
        <v>0</v>
      </c>
      <c r="L354" s="21">
        <f t="shared" si="30"/>
        <v>0</v>
      </c>
      <c r="M354" s="21">
        <f t="shared" si="30"/>
        <v>0</v>
      </c>
      <c r="N354" s="21">
        <f t="shared" si="30"/>
        <v>0</v>
      </c>
      <c r="O354" s="21">
        <f t="shared" si="30"/>
        <v>0</v>
      </c>
      <c r="P354" s="21">
        <f t="shared" si="30"/>
        <v>0</v>
      </c>
      <c r="Q354" s="21">
        <f t="shared" si="30"/>
        <v>0</v>
      </c>
      <c r="R354" s="21">
        <f>D354*AVERAGE(Calculations!F245:Q245)/100*(Instructions!I$51+1)</f>
        <v>0</v>
      </c>
      <c r="S354" s="24"/>
    </row>
    <row r="355" spans="2:24" x14ac:dyDescent="0.35">
      <c r="B355" s="101">
        <v>97</v>
      </c>
      <c r="C355" s="6"/>
      <c r="D355" s="21">
        <f>Calculations!D102*(Burden!F$20)</f>
        <v>0</v>
      </c>
      <c r="E355" s="103" t="str">
        <f t="shared" si="29"/>
        <v>Z_empty_row_97</v>
      </c>
      <c r="F355" s="21">
        <f t="shared" si="31"/>
        <v>0</v>
      </c>
      <c r="G355" s="21">
        <f t="shared" si="31"/>
        <v>0</v>
      </c>
      <c r="H355" s="21">
        <f t="shared" si="30"/>
        <v>0</v>
      </c>
      <c r="I355" s="21">
        <f t="shared" si="30"/>
        <v>0</v>
      </c>
      <c r="J355" s="21">
        <f t="shared" si="30"/>
        <v>0</v>
      </c>
      <c r="K355" s="21">
        <f t="shared" si="30"/>
        <v>0</v>
      </c>
      <c r="L355" s="21">
        <f t="shared" si="30"/>
        <v>0</v>
      </c>
      <c r="M355" s="21">
        <f t="shared" si="30"/>
        <v>0</v>
      </c>
      <c r="N355" s="21">
        <f t="shared" si="30"/>
        <v>0</v>
      </c>
      <c r="O355" s="21">
        <f t="shared" si="30"/>
        <v>0</v>
      </c>
      <c r="P355" s="21">
        <f t="shared" si="30"/>
        <v>0</v>
      </c>
      <c r="Q355" s="21">
        <f t="shared" si="30"/>
        <v>0</v>
      </c>
      <c r="R355" s="21">
        <f>D355*AVERAGE(Calculations!F246:Q246)/100*(Instructions!I$51+1)</f>
        <v>0</v>
      </c>
      <c r="S355" s="24"/>
    </row>
    <row r="356" spans="2:24" x14ac:dyDescent="0.35">
      <c r="B356" s="101">
        <v>98</v>
      </c>
      <c r="C356" s="20"/>
      <c r="D356" s="21">
        <f>Calculations!D104*(Burden!F$20)</f>
        <v>0</v>
      </c>
      <c r="E356" s="103" t="str">
        <f t="shared" si="29"/>
        <v>Z_empty_row_98</v>
      </c>
      <c r="F356" s="21">
        <f t="shared" si="31"/>
        <v>0</v>
      </c>
      <c r="G356" s="21">
        <f t="shared" si="31"/>
        <v>0</v>
      </c>
      <c r="H356" s="21">
        <f t="shared" si="30"/>
        <v>0</v>
      </c>
      <c r="I356" s="21">
        <f t="shared" si="30"/>
        <v>0</v>
      </c>
      <c r="J356" s="21">
        <f t="shared" si="30"/>
        <v>0</v>
      </c>
      <c r="K356" s="21">
        <f t="shared" si="30"/>
        <v>0</v>
      </c>
      <c r="L356" s="21">
        <f t="shared" si="30"/>
        <v>0</v>
      </c>
      <c r="M356" s="21">
        <f t="shared" si="30"/>
        <v>0</v>
      </c>
      <c r="N356" s="21">
        <f t="shared" si="30"/>
        <v>0</v>
      </c>
      <c r="O356" s="21">
        <f t="shared" si="30"/>
        <v>0</v>
      </c>
      <c r="P356" s="21">
        <f t="shared" si="30"/>
        <v>0</v>
      </c>
      <c r="Q356" s="21">
        <f t="shared" si="30"/>
        <v>0</v>
      </c>
      <c r="R356" s="21">
        <f>D356*AVERAGE(Calculations!F247:Q247)/100*(Instructions!I$51+1)</f>
        <v>0</v>
      </c>
      <c r="S356" s="24"/>
    </row>
    <row r="357" spans="2:24" x14ac:dyDescent="0.35">
      <c r="B357" s="101">
        <v>99</v>
      </c>
      <c r="C357" s="6"/>
      <c r="D357" s="21">
        <f>Calculations!D105*(Burden!F$20)</f>
        <v>0</v>
      </c>
      <c r="E357" s="103" t="str">
        <f t="shared" si="29"/>
        <v>Z_empty_row_99</v>
      </c>
      <c r="F357" s="21">
        <f t="shared" si="31"/>
        <v>0</v>
      </c>
      <c r="G357" s="21">
        <f t="shared" si="31"/>
        <v>0</v>
      </c>
      <c r="H357" s="21">
        <f t="shared" si="30"/>
        <v>0</v>
      </c>
      <c r="I357" s="21">
        <f t="shared" si="30"/>
        <v>0</v>
      </c>
      <c r="J357" s="21">
        <f t="shared" si="30"/>
        <v>0</v>
      </c>
      <c r="K357" s="21">
        <f t="shared" si="30"/>
        <v>0</v>
      </c>
      <c r="L357" s="21">
        <f t="shared" si="30"/>
        <v>0</v>
      </c>
      <c r="M357" s="21">
        <f t="shared" si="30"/>
        <v>0</v>
      </c>
      <c r="N357" s="21">
        <f t="shared" si="30"/>
        <v>0</v>
      </c>
      <c r="O357" s="21">
        <f t="shared" si="30"/>
        <v>0</v>
      </c>
      <c r="P357" s="21">
        <f t="shared" si="30"/>
        <v>0</v>
      </c>
      <c r="Q357" s="21">
        <f t="shared" si="30"/>
        <v>0</v>
      </c>
      <c r="R357" s="21">
        <f>D357*AVERAGE(Calculations!F248:Q248)/100*(Instructions!I$51+1)</f>
        <v>0</v>
      </c>
      <c r="S357" s="24"/>
    </row>
    <row r="358" spans="2:24" x14ac:dyDescent="0.35">
      <c r="C358" s="6"/>
      <c r="D358" s="6"/>
      <c r="E358" s="16"/>
      <c r="F358" s="16"/>
      <c r="G358" s="16"/>
      <c r="H358" s="16"/>
      <c r="I358" s="16"/>
      <c r="J358" s="16"/>
      <c r="K358" s="16"/>
      <c r="L358" s="16"/>
      <c r="M358" s="16"/>
      <c r="N358" s="16"/>
      <c r="O358" s="16"/>
      <c r="P358" s="16"/>
      <c r="Q358" s="17"/>
    </row>
    <row r="359" spans="2:24" x14ac:dyDescent="0.35">
      <c r="C359" s="14"/>
      <c r="D359" s="6"/>
      <c r="E359" s="16"/>
      <c r="F359" s="26">
        <f t="shared" ref="F359:Q359" si="32">F257</f>
        <v>21935.663060447998</v>
      </c>
      <c r="G359" s="26">
        <f t="shared" si="32"/>
        <v>25331.103490760554</v>
      </c>
      <c r="H359" s="26">
        <f t="shared" si="32"/>
        <v>34607.619260448002</v>
      </c>
      <c r="I359" s="26">
        <f t="shared" si="32"/>
        <v>47279.575460447995</v>
      </c>
      <c r="J359" s="26">
        <f t="shared" si="32"/>
        <v>59951.531660447996</v>
      </c>
      <c r="K359" s="26">
        <f t="shared" si="32"/>
        <v>69228.047430135441</v>
      </c>
      <c r="L359" s="26">
        <f t="shared" si="32"/>
        <v>72623.487860447989</v>
      </c>
      <c r="M359" s="26">
        <f t="shared" si="32"/>
        <v>69228.047430135441</v>
      </c>
      <c r="N359" s="26">
        <f t="shared" si="32"/>
        <v>59951.531660447996</v>
      </c>
      <c r="O359" s="26">
        <f t="shared" si="32"/>
        <v>47279.575460447995</v>
      </c>
      <c r="P359" s="26">
        <f t="shared" si="32"/>
        <v>34607.619260448002</v>
      </c>
      <c r="Q359" s="26">
        <f t="shared" si="32"/>
        <v>25331.103490760554</v>
      </c>
      <c r="R359" s="21">
        <f>SUM(F359:Q359)</f>
        <v>567354.90552537597</v>
      </c>
      <c r="S359" s="6" t="s">
        <v>281</v>
      </c>
      <c r="T359" s="6"/>
      <c r="U359" s="6"/>
      <c r="W359" s="2"/>
    </row>
    <row r="360" spans="2:24" x14ac:dyDescent="0.35">
      <c r="C360" s="21"/>
      <c r="D360" s="6"/>
      <c r="E360" s="16"/>
      <c r="F360" s="21" cm="1">
        <f t="array" ref="F360">SUM(IFERROR(F259:F357,0))</f>
        <v>21935.678164913759</v>
      </c>
      <c r="G360" s="21" cm="1">
        <f t="array" ref="G360">SUM(IFERROR(G259:G357,0))</f>
        <v>25331.120933259761</v>
      </c>
      <c r="H360" s="21" cm="1">
        <f t="array" ref="H360">SUM(IFERROR(H259:H357,0))</f>
        <v>34607.64309057335</v>
      </c>
      <c r="I360" s="21" cm="1">
        <f t="array" ref="I360">SUM(IFERROR(I259:I357,0))</f>
        <v>47279.608016232924</v>
      </c>
      <c r="J360" s="21" cm="1">
        <f t="array" ref="J360">SUM(IFERROR(J259:J357,0))</f>
        <v>59951.572941892504</v>
      </c>
      <c r="K360" s="21" cm="1">
        <f t="array" ref="K360">SUM(IFERROR(K259:K357,0))</f>
        <v>69228.095099206097</v>
      </c>
      <c r="L360" s="21" cm="1">
        <f t="array" ref="L360">SUM(IFERROR(L259:L357,0))</f>
        <v>72623.537867552077</v>
      </c>
      <c r="M360" s="21" cm="1">
        <f t="array" ref="M360">SUM(IFERROR(M259:M357,0))</f>
        <v>69228.095099206097</v>
      </c>
      <c r="N360" s="21" cm="1">
        <f t="array" ref="N360">SUM(IFERROR(N259:N357,0))</f>
        <v>59951.572941892504</v>
      </c>
      <c r="O360" s="21" cm="1">
        <f t="array" ref="O360">SUM(IFERROR(O259:O357,0))</f>
        <v>47279.608016232924</v>
      </c>
      <c r="P360" s="21" cm="1">
        <f t="array" ref="P360">SUM(IFERROR(P259:P357,0))</f>
        <v>34607.64309057335</v>
      </c>
      <c r="Q360" s="21" cm="1">
        <f t="array" ref="Q360">SUM(IFERROR(Q259:Q357,0))</f>
        <v>25331.120933259761</v>
      </c>
      <c r="R360" s="21">
        <f>SUM(F360:Q360)</f>
        <v>567355.29619479505</v>
      </c>
      <c r="S360" s="6" t="s">
        <v>282</v>
      </c>
      <c r="T360" s="6"/>
      <c r="U360" s="6"/>
      <c r="W360" s="2"/>
      <c r="X360" s="159"/>
    </row>
    <row r="361" spans="2:24" x14ac:dyDescent="0.35">
      <c r="C361" s="21"/>
      <c r="D361" s="6"/>
      <c r="E361" s="16"/>
      <c r="F361" s="21"/>
      <c r="G361" s="21"/>
      <c r="H361" s="21"/>
      <c r="I361" s="21"/>
      <c r="J361" s="21"/>
      <c r="K361" s="21"/>
      <c r="L361" s="21"/>
      <c r="M361" s="21"/>
      <c r="N361" s="21"/>
      <c r="O361" s="21"/>
      <c r="P361" s="21"/>
      <c r="Q361" s="21"/>
      <c r="R361" s="24">
        <f>R360-R359</f>
        <v>0.39066941908095032</v>
      </c>
      <c r="S361" s="6" t="s">
        <v>283</v>
      </c>
      <c r="T361" s="6"/>
      <c r="U361" s="6"/>
      <c r="W361" s="2"/>
    </row>
    <row r="362" spans="2:24" x14ac:dyDescent="0.35">
      <c r="C362" s="21"/>
      <c r="D362" s="6"/>
      <c r="E362" s="16"/>
      <c r="F362" s="21"/>
      <c r="G362" s="21"/>
      <c r="H362" s="21"/>
      <c r="I362" s="21"/>
      <c r="J362" s="21"/>
      <c r="K362" s="21"/>
      <c r="L362" s="21"/>
      <c r="M362" s="21"/>
      <c r="N362" s="21"/>
      <c r="O362" s="21"/>
      <c r="P362" s="21"/>
      <c r="Q362" s="21"/>
      <c r="R362" s="53">
        <f>R361/R359*100</f>
        <v>6.8858031414954768E-5</v>
      </c>
      <c r="S362" s="6" t="s">
        <v>284</v>
      </c>
      <c r="T362" s="6"/>
      <c r="U362" s="6"/>
      <c r="W362" s="2"/>
    </row>
    <row r="363" spans="2:24" x14ac:dyDescent="0.35">
      <c r="C363" s="21"/>
      <c r="D363" s="6"/>
      <c r="E363" s="16"/>
      <c r="F363" s="27"/>
      <c r="G363" s="27"/>
      <c r="H363" s="27"/>
      <c r="I363" s="27"/>
      <c r="J363" s="27"/>
      <c r="K363" s="27"/>
      <c r="L363" s="27"/>
      <c r="M363" s="27"/>
      <c r="N363" s="27"/>
      <c r="O363" s="27"/>
      <c r="P363" s="27"/>
      <c r="Q363" s="27"/>
      <c r="R363" s="2"/>
      <c r="S363" s="6"/>
      <c r="T363" s="6"/>
      <c r="U363" s="6"/>
      <c r="W363" s="2"/>
    </row>
    <row r="364" spans="2:24" x14ac:dyDescent="0.35">
      <c r="C364" s="21"/>
      <c r="D364" s="6"/>
      <c r="E364" s="16"/>
      <c r="F364" s="2"/>
      <c r="G364" s="2"/>
      <c r="H364" s="2"/>
      <c r="I364" s="2"/>
      <c r="J364" s="2"/>
      <c r="K364" s="2"/>
      <c r="L364" s="2"/>
      <c r="M364" s="2"/>
      <c r="N364" s="2"/>
      <c r="O364" s="2"/>
      <c r="P364" s="2"/>
      <c r="Q364" s="2"/>
      <c r="R364" s="6" t="s">
        <v>285</v>
      </c>
      <c r="S364" s="2"/>
      <c r="T364" s="2"/>
      <c r="U364" s="2"/>
      <c r="W364" s="2"/>
    </row>
    <row r="365" spans="2:24" x14ac:dyDescent="0.35">
      <c r="D365" s="21"/>
      <c r="E365" s="6"/>
      <c r="F365" s="16"/>
      <c r="G365" s="16"/>
      <c r="H365" s="16"/>
      <c r="I365" s="16"/>
      <c r="J365" s="16"/>
      <c r="K365" s="16"/>
      <c r="L365" s="16"/>
      <c r="M365" s="16"/>
      <c r="N365" s="16"/>
      <c r="O365" s="16"/>
      <c r="P365" s="16"/>
      <c r="Q365" s="17"/>
    </row>
    <row r="366" spans="2:24" ht="18.5" x14ac:dyDescent="0.45">
      <c r="C366" s="114">
        <v>3</v>
      </c>
      <c r="D366" s="6" t="s">
        <v>286</v>
      </c>
      <c r="F366" s="19"/>
      <c r="G366" s="19"/>
      <c r="H366" s="19"/>
      <c r="I366" s="19"/>
      <c r="J366" s="6"/>
      <c r="K366" s="6"/>
      <c r="L366" s="6"/>
      <c r="M366" s="6"/>
      <c r="N366" s="6"/>
      <c r="O366" s="6"/>
      <c r="P366" s="6"/>
      <c r="Q366" s="6"/>
      <c r="R366" s="17"/>
    </row>
    <row r="367" spans="2:24" x14ac:dyDescent="0.35">
      <c r="D367" s="20" t="s">
        <v>287</v>
      </c>
      <c r="F367" s="19"/>
      <c r="G367" s="19"/>
      <c r="H367" s="19"/>
      <c r="I367" s="19"/>
      <c r="J367" s="86"/>
      <c r="K367" s="86"/>
      <c r="L367" s="86"/>
      <c r="M367" s="86"/>
      <c r="N367" s="86"/>
      <c r="O367" s="86"/>
      <c r="P367" s="86"/>
      <c r="Q367" s="86"/>
      <c r="R367" s="17"/>
    </row>
    <row r="368" spans="2:24" x14ac:dyDescent="0.35">
      <c r="D368" s="4"/>
      <c r="E368" s="6"/>
      <c r="F368" s="4"/>
      <c r="G368" s="4"/>
      <c r="H368" s="4"/>
      <c r="I368" s="4"/>
      <c r="J368" s="4"/>
      <c r="K368" s="4"/>
      <c r="L368" s="4"/>
      <c r="M368" s="4"/>
      <c r="N368" s="4"/>
      <c r="O368" s="4"/>
      <c r="P368" s="4"/>
      <c r="Q368" s="4"/>
      <c r="R368" s="17"/>
    </row>
    <row r="369" spans="3:18" x14ac:dyDescent="0.35">
      <c r="D369" s="3" t="s">
        <v>228</v>
      </c>
      <c r="E369" s="5"/>
      <c r="F369" s="14">
        <f t="shared" ref="F369:Q369" si="33">F147</f>
        <v>45306</v>
      </c>
      <c r="G369" s="14">
        <f t="shared" si="33"/>
        <v>45337</v>
      </c>
      <c r="H369" s="14">
        <f t="shared" si="33"/>
        <v>45366</v>
      </c>
      <c r="I369" s="14">
        <f t="shared" si="33"/>
        <v>45397</v>
      </c>
      <c r="J369" s="14">
        <f t="shared" si="33"/>
        <v>45427</v>
      </c>
      <c r="K369" s="14">
        <f t="shared" si="33"/>
        <v>45458</v>
      </c>
      <c r="L369" s="14">
        <f t="shared" si="33"/>
        <v>45488</v>
      </c>
      <c r="M369" s="14">
        <f t="shared" si="33"/>
        <v>45519</v>
      </c>
      <c r="N369" s="14">
        <f t="shared" si="33"/>
        <v>45550</v>
      </c>
      <c r="O369" s="14">
        <f t="shared" si="33"/>
        <v>45580</v>
      </c>
      <c r="P369" s="14">
        <f t="shared" si="33"/>
        <v>45611</v>
      </c>
      <c r="Q369" s="14">
        <f t="shared" si="33"/>
        <v>45641</v>
      </c>
      <c r="R369" s="17"/>
    </row>
    <row r="370" spans="3:18" x14ac:dyDescent="0.35">
      <c r="D370" s="6" t="s">
        <v>260</v>
      </c>
      <c r="E370" s="6"/>
      <c r="F370" s="16">
        <f>F132</f>
        <v>3.7938365292358496</v>
      </c>
      <c r="G370" s="16">
        <f t="shared" ref="G370:Q370" si="34">G132</f>
        <v>3.9278111254514108</v>
      </c>
      <c r="H370" s="16">
        <f t="shared" si="34"/>
        <v>4.2938365292358496</v>
      </c>
      <c r="I370" s="16">
        <f t="shared" si="34"/>
        <v>4.7938365292358496</v>
      </c>
      <c r="J370" s="16">
        <f t="shared" si="34"/>
        <v>5.2938365292358496</v>
      </c>
      <c r="K370" s="16">
        <f t="shared" si="34"/>
        <v>5.6598619330202879</v>
      </c>
      <c r="L370" s="16">
        <f t="shared" si="34"/>
        <v>5.7938365292358496</v>
      </c>
      <c r="M370" s="16">
        <f t="shared" si="34"/>
        <v>5.6598619330202879</v>
      </c>
      <c r="N370" s="16">
        <f t="shared" si="34"/>
        <v>5.2938365292358496</v>
      </c>
      <c r="O370" s="16">
        <f t="shared" si="34"/>
        <v>4.7938365292358496</v>
      </c>
      <c r="P370" s="16">
        <f t="shared" si="34"/>
        <v>4.2938365292358496</v>
      </c>
      <c r="Q370" s="16">
        <f t="shared" si="34"/>
        <v>3.9278111254514108</v>
      </c>
      <c r="R370" s="17"/>
    </row>
    <row r="371" spans="3:18" x14ac:dyDescent="0.35">
      <c r="D371" s="6"/>
      <c r="E371" s="22" t="s">
        <v>288</v>
      </c>
      <c r="F371" s="208" t="s">
        <v>50</v>
      </c>
      <c r="G371" s="208" t="s">
        <v>51</v>
      </c>
      <c r="H371" s="208" t="s">
        <v>52</v>
      </c>
      <c r="I371" s="208" t="s">
        <v>53</v>
      </c>
      <c r="J371" s="208" t="s">
        <v>54</v>
      </c>
      <c r="K371" s="208" t="s">
        <v>55</v>
      </c>
      <c r="L371" s="208" t="s">
        <v>56</v>
      </c>
      <c r="M371" s="208" t="s">
        <v>57</v>
      </c>
      <c r="N371" s="208" t="s">
        <v>58</v>
      </c>
      <c r="O371" s="208" t="s">
        <v>59</v>
      </c>
      <c r="P371" s="208" t="s">
        <v>60</v>
      </c>
      <c r="Q371" s="209" t="s">
        <v>61</v>
      </c>
      <c r="R371" s="17"/>
    </row>
    <row r="372" spans="3:18" x14ac:dyDescent="0.35">
      <c r="C372" s="101">
        <v>1</v>
      </c>
      <c r="D372" s="6"/>
      <c r="E372" s="6" t="str">
        <f t="shared" ref="E372:E435" si="35">E150</f>
        <v>Z_empty_row_1</v>
      </c>
      <c r="F372" s="130">
        <f>F$370*(Calculations!$Q6/Calculations!$Q$5)</f>
        <v>0</v>
      </c>
      <c r="G372" s="130">
        <f>G$370*(Calculations!$Q6/Calculations!$Q$5)</f>
        <v>0</v>
      </c>
      <c r="H372" s="130">
        <f>H$370*(Calculations!$Q6/Calculations!$Q$5)</f>
        <v>0</v>
      </c>
      <c r="I372" s="130">
        <f>I$370*(Calculations!$Q6/Calculations!$Q$5)</f>
        <v>0</v>
      </c>
      <c r="J372" s="130">
        <f>J$370*(Calculations!$Q6/Calculations!$Q$5)</f>
        <v>0</v>
      </c>
      <c r="K372" s="130">
        <f>K$370*(Calculations!$Q6/Calculations!$Q$5)</f>
        <v>0</v>
      </c>
      <c r="L372" s="130">
        <f>L$370*(Calculations!$Q6/Calculations!$Q$5)</f>
        <v>0</v>
      </c>
      <c r="M372" s="130">
        <f>M$370*(Calculations!$Q6/Calculations!$Q$5)</f>
        <v>0</v>
      </c>
      <c r="N372" s="130">
        <f>N$370*(Calculations!$Q6/Calculations!$Q$5)</f>
        <v>0</v>
      </c>
      <c r="O372" s="130">
        <f>O$370*(Calculations!$Q6/Calculations!$Q$5)</f>
        <v>0</v>
      </c>
      <c r="P372" s="130">
        <f>P$370*(Calculations!$Q6/Calculations!$Q$5)</f>
        <v>0</v>
      </c>
      <c r="Q372" s="130">
        <f>Q$370*(Calculations!$Q6/Calculations!$Q$5)</f>
        <v>0</v>
      </c>
      <c r="R372" s="17"/>
    </row>
    <row r="373" spans="3:18" x14ac:dyDescent="0.35">
      <c r="C373" s="101">
        <v>2</v>
      </c>
      <c r="D373" s="6"/>
      <c r="E373" s="6" t="str">
        <f t="shared" si="35"/>
        <v>Badakhshan</v>
      </c>
      <c r="F373" s="130">
        <f>F$370*(Calculations!$Q7/Calculations!$Q$5)</f>
        <v>3.9671263939713053</v>
      </c>
      <c r="G373" s="130">
        <f>G$370*(Calculations!$Q7/Calculations!$Q$5)</f>
        <v>4.1072205052153272</v>
      </c>
      <c r="H373" s="130">
        <f>H$370*(Calculations!$Q7/Calculations!$Q$5)</f>
        <v>4.4899647349752021</v>
      </c>
      <c r="I373" s="130">
        <f>I$370*(Calculations!$Q7/Calculations!$Q$5)</f>
        <v>5.0128030759790985</v>
      </c>
      <c r="J373" s="130">
        <f>J$370*(Calculations!$Q7/Calculations!$Q$5)</f>
        <v>5.5356414169829948</v>
      </c>
      <c r="K373" s="130">
        <f>K$370*(Calculations!$Q7/Calculations!$Q$5)</f>
        <v>5.9183856467428688</v>
      </c>
      <c r="L373" s="130">
        <f>L$370*(Calculations!$Q7/Calculations!$Q$5)</f>
        <v>6.0584797579868912</v>
      </c>
      <c r="M373" s="130">
        <f>M$370*(Calculations!$Q7/Calculations!$Q$5)</f>
        <v>5.9183856467428688</v>
      </c>
      <c r="N373" s="130">
        <f>N$370*(Calculations!$Q7/Calculations!$Q$5)</f>
        <v>5.5356414169829948</v>
      </c>
      <c r="O373" s="130">
        <f>O$370*(Calculations!$Q7/Calculations!$Q$5)</f>
        <v>5.0128030759790985</v>
      </c>
      <c r="P373" s="130">
        <f>P$370*(Calculations!$Q7/Calculations!$Q$5)</f>
        <v>4.4899647349752021</v>
      </c>
      <c r="Q373" s="130">
        <f>Q$370*(Calculations!$Q7/Calculations!$Q$5)</f>
        <v>4.1072205052153272</v>
      </c>
      <c r="R373" s="17"/>
    </row>
    <row r="374" spans="3:18" x14ac:dyDescent="0.35">
      <c r="C374" s="101">
        <v>3</v>
      </c>
      <c r="D374" s="6"/>
      <c r="E374" s="6" t="str">
        <f t="shared" si="35"/>
        <v>Badghis</v>
      </c>
      <c r="F374" s="130">
        <f>F$370*(Calculations!$Q8/Calculations!$Q$5)</f>
        <v>3.9602641898915736</v>
      </c>
      <c r="G374" s="130">
        <f>G$370*(Calculations!$Q8/Calculations!$Q$5)</f>
        <v>4.1001159709735955</v>
      </c>
      <c r="H374" s="130">
        <f>H$370*(Calculations!$Q8/Calculations!$Q$5)</f>
        <v>4.4821981424186799</v>
      </c>
      <c r="I374" s="130">
        <f>I$370*(Calculations!$Q8/Calculations!$Q$5)</f>
        <v>5.0041320949457866</v>
      </c>
      <c r="J374" s="130">
        <f>J$370*(Calculations!$Q8/Calculations!$Q$5)</f>
        <v>5.5260660474728933</v>
      </c>
      <c r="K374" s="130">
        <f>K$370*(Calculations!$Q8/Calculations!$Q$5)</f>
        <v>5.9081482189179777</v>
      </c>
      <c r="L374" s="130">
        <f>L$370*(Calculations!$Q8/Calculations!$Q$5)</f>
        <v>6.048</v>
      </c>
      <c r="M374" s="130">
        <f>M$370*(Calculations!$Q8/Calculations!$Q$5)</f>
        <v>5.9081482189179777</v>
      </c>
      <c r="N374" s="130">
        <f>N$370*(Calculations!$Q8/Calculations!$Q$5)</f>
        <v>5.5260660474728933</v>
      </c>
      <c r="O374" s="130">
        <f>O$370*(Calculations!$Q8/Calculations!$Q$5)</f>
        <v>5.0041320949457866</v>
      </c>
      <c r="P374" s="130">
        <f>P$370*(Calculations!$Q8/Calculations!$Q$5)</f>
        <v>4.4821981424186799</v>
      </c>
      <c r="Q374" s="130">
        <f>Q$370*(Calculations!$Q8/Calculations!$Q$5)</f>
        <v>4.1001159709735955</v>
      </c>
      <c r="R374" s="17"/>
    </row>
    <row r="375" spans="3:18" x14ac:dyDescent="0.35">
      <c r="C375" s="101">
        <v>4</v>
      </c>
      <c r="D375" s="6"/>
      <c r="E375" s="6" t="str">
        <f t="shared" si="35"/>
        <v>Baghlan</v>
      </c>
      <c r="F375" s="130">
        <f>F$370*(Calculations!$Q9/Calculations!$Q$5)</f>
        <v>3.4001890755062214</v>
      </c>
      <c r="G375" s="130">
        <f>G$370*(Calculations!$Q9/Calculations!$Q$5)</f>
        <v>3.5202625037989428</v>
      </c>
      <c r="H375" s="130">
        <f>H$370*(Calculations!$Q9/Calculations!$Q$5)</f>
        <v>3.8483092105336367</v>
      </c>
      <c r="I375" s="130">
        <f>I$370*(Calculations!$Q9/Calculations!$Q$5)</f>
        <v>4.2964293455610525</v>
      </c>
      <c r="J375" s="130">
        <f>J$370*(Calculations!$Q9/Calculations!$Q$5)</f>
        <v>4.7445494805884678</v>
      </c>
      <c r="K375" s="130">
        <f>K$370*(Calculations!$Q9/Calculations!$Q$5)</f>
        <v>5.0725961873231622</v>
      </c>
      <c r="L375" s="130">
        <f>L$370*(Calculations!$Q9/Calculations!$Q$5)</f>
        <v>5.192669615615884</v>
      </c>
      <c r="M375" s="130">
        <f>M$370*(Calculations!$Q9/Calculations!$Q$5)</f>
        <v>5.0725961873231622</v>
      </c>
      <c r="N375" s="130">
        <f>N$370*(Calculations!$Q9/Calculations!$Q$5)</f>
        <v>4.7445494805884678</v>
      </c>
      <c r="O375" s="130">
        <f>O$370*(Calculations!$Q9/Calculations!$Q$5)</f>
        <v>4.2964293455610525</v>
      </c>
      <c r="P375" s="130">
        <f>P$370*(Calculations!$Q9/Calculations!$Q$5)</f>
        <v>3.8483092105336367</v>
      </c>
      <c r="Q375" s="130">
        <f>Q$370*(Calculations!$Q9/Calculations!$Q$5)</f>
        <v>3.5202625037989428</v>
      </c>
      <c r="R375" s="17"/>
    </row>
    <row r="376" spans="3:18" x14ac:dyDescent="0.35">
      <c r="C376" s="101">
        <v>5</v>
      </c>
      <c r="D376" s="6"/>
      <c r="E376" s="6" t="str">
        <f t="shared" si="35"/>
        <v>Balkh</v>
      </c>
      <c r="F376" s="130">
        <f>F$370*(Calculations!$Q10/Calculations!$Q$5)</f>
        <v>1.7297798266794111</v>
      </c>
      <c r="G376" s="130">
        <f>G$370*(Calculations!$Q10/Calculations!$Q$5)</f>
        <v>1.7908648397091833</v>
      </c>
      <c r="H376" s="130">
        <f>H$370*(Calculations!$Q10/Calculations!$Q$5)</f>
        <v>1.9577521988875279</v>
      </c>
      <c r="I376" s="130">
        <f>I$370*(Calculations!$Q10/Calculations!$Q$5)</f>
        <v>2.185724571095645</v>
      </c>
      <c r="J376" s="130">
        <f>J$370*(Calculations!$Q10/Calculations!$Q$5)</f>
        <v>2.4136969433037621</v>
      </c>
      <c r="K376" s="130">
        <f>K$370*(Calculations!$Q10/Calculations!$Q$5)</f>
        <v>2.5805843024821065</v>
      </c>
      <c r="L376" s="130">
        <f>L$370*(Calculations!$Q10/Calculations!$Q$5)</f>
        <v>2.6416693155118787</v>
      </c>
      <c r="M376" s="130">
        <f>M$370*(Calculations!$Q10/Calculations!$Q$5)</f>
        <v>2.5805843024821065</v>
      </c>
      <c r="N376" s="130">
        <f>N$370*(Calculations!$Q10/Calculations!$Q$5)</f>
        <v>2.4136969433037621</v>
      </c>
      <c r="O376" s="130">
        <f>O$370*(Calculations!$Q10/Calculations!$Q$5)</f>
        <v>2.185724571095645</v>
      </c>
      <c r="P376" s="130">
        <f>P$370*(Calculations!$Q10/Calculations!$Q$5)</f>
        <v>1.9577521988875279</v>
      </c>
      <c r="Q376" s="130">
        <f>Q$370*(Calculations!$Q10/Calculations!$Q$5)</f>
        <v>1.7908648397091833</v>
      </c>
      <c r="R376" s="17"/>
    </row>
    <row r="377" spans="3:18" x14ac:dyDescent="0.35">
      <c r="C377" s="101">
        <v>6</v>
      </c>
      <c r="D377" s="6"/>
      <c r="E377" s="6" t="str">
        <f t="shared" si="35"/>
        <v>Bamyan</v>
      </c>
      <c r="F377" s="130">
        <f>F$370*(Calculations!$Q11/Calculations!$Q$5)</f>
        <v>1.6890348981044352</v>
      </c>
      <c r="G377" s="130">
        <f>G$370*(Calculations!$Q11/Calculations!$Q$5)</f>
        <v>1.7486810548968346</v>
      </c>
      <c r="H377" s="130">
        <f>H$370*(Calculations!$Q11/Calculations!$Q$5)</f>
        <v>1.9116373857298889</v>
      </c>
      <c r="I377" s="130">
        <f>I$370*(Calculations!$Q11/Calculations!$Q$5)</f>
        <v>2.1342398733553427</v>
      </c>
      <c r="J377" s="130">
        <f>J$370*(Calculations!$Q11/Calculations!$Q$5)</f>
        <v>2.3568423609807967</v>
      </c>
      <c r="K377" s="130">
        <f>K$370*(Calculations!$Q11/Calculations!$Q$5)</f>
        <v>2.5197986918138509</v>
      </c>
      <c r="L377" s="130">
        <f>L$370*(Calculations!$Q11/Calculations!$Q$5)</f>
        <v>2.5794448486062502</v>
      </c>
      <c r="M377" s="130">
        <f>M$370*(Calculations!$Q11/Calculations!$Q$5)</f>
        <v>2.5197986918138509</v>
      </c>
      <c r="N377" s="130">
        <f>N$370*(Calculations!$Q11/Calculations!$Q$5)</f>
        <v>2.3568423609807967</v>
      </c>
      <c r="O377" s="130">
        <f>O$370*(Calculations!$Q11/Calculations!$Q$5)</f>
        <v>2.1342398733553427</v>
      </c>
      <c r="P377" s="130">
        <f>P$370*(Calculations!$Q11/Calculations!$Q$5)</f>
        <v>1.9116373857298889</v>
      </c>
      <c r="Q377" s="130">
        <f>Q$370*(Calculations!$Q11/Calculations!$Q$5)</f>
        <v>1.7486810548968346</v>
      </c>
      <c r="R377" s="17"/>
    </row>
    <row r="378" spans="3:18" x14ac:dyDescent="0.35">
      <c r="C378" s="101">
        <v>7</v>
      </c>
      <c r="D378" s="6"/>
      <c r="E378" s="6" t="str">
        <f t="shared" si="35"/>
        <v>Dykundi</v>
      </c>
      <c r="F378" s="130">
        <f>F$370*(Calculations!$Q12/Calculations!$Q$5)</f>
        <v>1.5279277255794124</v>
      </c>
      <c r="G378" s="130">
        <f>G$370*(Calculations!$Q12/Calculations!$Q$5)</f>
        <v>1.5818845838951539</v>
      </c>
      <c r="H378" s="130">
        <f>H$370*(Calculations!$Q12/Calculations!$Q$5)</f>
        <v>1.7292974622305546</v>
      </c>
      <c r="I378" s="130">
        <f>I$370*(Calculations!$Q12/Calculations!$Q$5)</f>
        <v>1.9306671988816968</v>
      </c>
      <c r="J378" s="130">
        <f>J$370*(Calculations!$Q12/Calculations!$Q$5)</f>
        <v>2.132036935532839</v>
      </c>
      <c r="K378" s="130">
        <f>K$370*(Calculations!$Q12/Calculations!$Q$5)</f>
        <v>2.2794498138682395</v>
      </c>
      <c r="L378" s="130">
        <f>L$370*(Calculations!$Q12/Calculations!$Q$5)</f>
        <v>2.333406672183981</v>
      </c>
      <c r="M378" s="130">
        <f>M$370*(Calculations!$Q12/Calculations!$Q$5)</f>
        <v>2.2794498138682395</v>
      </c>
      <c r="N378" s="130">
        <f>N$370*(Calculations!$Q12/Calculations!$Q$5)</f>
        <v>2.132036935532839</v>
      </c>
      <c r="O378" s="130">
        <f>O$370*(Calculations!$Q12/Calculations!$Q$5)</f>
        <v>1.9306671988816968</v>
      </c>
      <c r="P378" s="130">
        <f>P$370*(Calculations!$Q12/Calculations!$Q$5)</f>
        <v>1.7292974622305546</v>
      </c>
      <c r="Q378" s="130">
        <f>Q$370*(Calculations!$Q12/Calculations!$Q$5)</f>
        <v>1.5818845838951539</v>
      </c>
      <c r="R378" s="17"/>
    </row>
    <row r="379" spans="3:18" x14ac:dyDescent="0.35">
      <c r="C379" s="101">
        <v>8</v>
      </c>
      <c r="D379" s="6"/>
      <c r="E379" s="6" t="str">
        <f t="shared" si="35"/>
        <v>Farah</v>
      </c>
      <c r="F379" s="130">
        <f>F$370*(Calculations!$Q13/Calculations!$Q$5)</f>
        <v>1.9204228680653954</v>
      </c>
      <c r="G379" s="130">
        <f>G$370*(Calculations!$Q13/Calculations!$Q$5)</f>
        <v>1.9882402018723462</v>
      </c>
      <c r="H379" s="130">
        <f>H$370*(Calculations!$Q13/Calculations!$Q$5)</f>
        <v>2.1735206034667947</v>
      </c>
      <c r="I379" s="130">
        <f>I$370*(Calculations!$Q13/Calculations!$Q$5)</f>
        <v>2.4266183388681939</v>
      </c>
      <c r="J379" s="130">
        <f>J$370*(Calculations!$Q13/Calculations!$Q$5)</f>
        <v>2.6797160742695931</v>
      </c>
      <c r="K379" s="130">
        <f>K$370*(Calculations!$Q13/Calculations!$Q$5)</f>
        <v>2.8649964758640412</v>
      </c>
      <c r="L379" s="130">
        <f>L$370*(Calculations!$Q13/Calculations!$Q$5)</f>
        <v>2.9328138096709919</v>
      </c>
      <c r="M379" s="130">
        <f>M$370*(Calculations!$Q13/Calculations!$Q$5)</f>
        <v>2.8649964758640412</v>
      </c>
      <c r="N379" s="130">
        <f>N$370*(Calculations!$Q13/Calculations!$Q$5)</f>
        <v>2.6797160742695931</v>
      </c>
      <c r="O379" s="130">
        <f>O$370*(Calculations!$Q13/Calculations!$Q$5)</f>
        <v>2.4266183388681939</v>
      </c>
      <c r="P379" s="130">
        <f>P$370*(Calculations!$Q13/Calculations!$Q$5)</f>
        <v>2.1735206034667947</v>
      </c>
      <c r="Q379" s="130">
        <f>Q$370*(Calculations!$Q13/Calculations!$Q$5)</f>
        <v>1.9882402018723462</v>
      </c>
      <c r="R379" s="17"/>
    </row>
    <row r="380" spans="3:18" x14ac:dyDescent="0.35">
      <c r="C380" s="101">
        <v>9</v>
      </c>
      <c r="D380" s="6"/>
      <c r="E380" s="6" t="str">
        <f t="shared" si="35"/>
        <v>Faryab</v>
      </c>
      <c r="F380" s="130">
        <f>F$370*(Calculations!$Q14/Calculations!$Q$5)</f>
        <v>1.9025223055326255</v>
      </c>
      <c r="G380" s="130">
        <f>G$370*(Calculations!$Q14/Calculations!$Q$5)</f>
        <v>1.9697075033424458</v>
      </c>
      <c r="H380" s="130">
        <f>H$370*(Calculations!$Q14/Calculations!$Q$5)</f>
        <v>2.1532608772754398</v>
      </c>
      <c r="I380" s="130">
        <f>I$370*(Calculations!$Q14/Calculations!$Q$5)</f>
        <v>2.4039994490182544</v>
      </c>
      <c r="J380" s="130">
        <f>J$370*(Calculations!$Q14/Calculations!$Q$5)</f>
        <v>2.6547380207610685</v>
      </c>
      <c r="K380" s="130">
        <f>K$370*(Calculations!$Q14/Calculations!$Q$5)</f>
        <v>2.8382913946940627</v>
      </c>
      <c r="L380" s="130">
        <f>L$370*(Calculations!$Q14/Calculations!$Q$5)</f>
        <v>2.905476592503883</v>
      </c>
      <c r="M380" s="130">
        <f>M$370*(Calculations!$Q14/Calculations!$Q$5)</f>
        <v>2.8382913946940627</v>
      </c>
      <c r="N380" s="130">
        <f>N$370*(Calculations!$Q14/Calculations!$Q$5)</f>
        <v>2.6547380207610685</v>
      </c>
      <c r="O380" s="130">
        <f>O$370*(Calculations!$Q14/Calculations!$Q$5)</f>
        <v>2.4039994490182544</v>
      </c>
      <c r="P380" s="130">
        <f>P$370*(Calculations!$Q14/Calculations!$Q$5)</f>
        <v>2.1532608772754398</v>
      </c>
      <c r="Q380" s="130">
        <f>Q$370*(Calculations!$Q14/Calculations!$Q$5)</f>
        <v>1.9697075033424458</v>
      </c>
      <c r="R380" s="17"/>
    </row>
    <row r="381" spans="3:18" x14ac:dyDescent="0.35">
      <c r="C381" s="101">
        <v>10</v>
      </c>
      <c r="D381" s="6"/>
      <c r="E381" s="6" t="str">
        <f t="shared" si="35"/>
        <v>Ghazni</v>
      </c>
      <c r="F381" s="130">
        <f>F$370*(Calculations!$Q15/Calculations!$Q$5)</f>
        <v>9.1581109391242652</v>
      </c>
      <c r="G381" s="130">
        <f>G$370*(Calculations!$Q15/Calculations!$Q$5)</f>
        <v>9.4815181828764405</v>
      </c>
      <c r="H381" s="130">
        <f>H$370*(Calculations!$Q15/Calculations!$Q$5)</f>
        <v>10.365083204343199</v>
      </c>
      <c r="I381" s="130">
        <f>I$370*(Calculations!$Q15/Calculations!$Q$5)</f>
        <v>11.572055469562132</v>
      </c>
      <c r="J381" s="130">
        <f>J$370*(Calculations!$Q15/Calculations!$Q$5)</f>
        <v>12.779027734781067</v>
      </c>
      <c r="K381" s="130">
        <f>K$370*(Calculations!$Q15/Calculations!$Q$5)</f>
        <v>13.662592756247824</v>
      </c>
      <c r="L381" s="130">
        <f>L$370*(Calculations!$Q15/Calculations!$Q$5)</f>
        <v>13.986000000000001</v>
      </c>
      <c r="M381" s="130">
        <f>M$370*(Calculations!$Q15/Calculations!$Q$5)</f>
        <v>13.662592756247824</v>
      </c>
      <c r="N381" s="130">
        <f>N$370*(Calculations!$Q15/Calculations!$Q$5)</f>
        <v>12.779027734781067</v>
      </c>
      <c r="O381" s="130">
        <f>O$370*(Calculations!$Q15/Calculations!$Q$5)</f>
        <v>11.572055469562132</v>
      </c>
      <c r="P381" s="130">
        <f>P$370*(Calculations!$Q15/Calculations!$Q$5)</f>
        <v>10.365083204343199</v>
      </c>
      <c r="Q381" s="130">
        <f>Q$370*(Calculations!$Q15/Calculations!$Q$5)</f>
        <v>9.4815181828764405</v>
      </c>
      <c r="R381" s="17"/>
    </row>
    <row r="382" spans="3:18" x14ac:dyDescent="0.35">
      <c r="C382" s="101">
        <v>11</v>
      </c>
      <c r="D382" s="6"/>
      <c r="E382" s="6" t="str">
        <f t="shared" si="35"/>
        <v>Ghor</v>
      </c>
      <c r="F382" s="130">
        <f>F$370*(Calculations!$Q16/Calculations!$Q$5)</f>
        <v>10.395693498465381</v>
      </c>
      <c r="G382" s="130">
        <f>G$370*(Calculations!$Q16/Calculations!$Q$5)</f>
        <v>10.762804423805688</v>
      </c>
      <c r="H382" s="130">
        <f>H$370*(Calculations!$Q16/Calculations!$Q$5)</f>
        <v>11.765770123849036</v>
      </c>
      <c r="I382" s="130">
        <f>I$370*(Calculations!$Q16/Calculations!$Q$5)</f>
        <v>13.135846749232691</v>
      </c>
      <c r="J382" s="130">
        <f>J$370*(Calculations!$Q16/Calculations!$Q$5)</f>
        <v>14.505923374616346</v>
      </c>
      <c r="K382" s="130">
        <f>K$370*(Calculations!$Q16/Calculations!$Q$5)</f>
        <v>15.508889074659692</v>
      </c>
      <c r="L382" s="130">
        <f>L$370*(Calculations!$Q16/Calculations!$Q$5)</f>
        <v>15.876000000000001</v>
      </c>
      <c r="M382" s="130">
        <f>M$370*(Calculations!$Q16/Calculations!$Q$5)</f>
        <v>15.508889074659692</v>
      </c>
      <c r="N382" s="130">
        <f>N$370*(Calculations!$Q16/Calculations!$Q$5)</f>
        <v>14.505923374616346</v>
      </c>
      <c r="O382" s="130">
        <f>O$370*(Calculations!$Q16/Calculations!$Q$5)</f>
        <v>13.135846749232691</v>
      </c>
      <c r="P382" s="130">
        <f>P$370*(Calculations!$Q16/Calculations!$Q$5)</f>
        <v>11.765770123849036</v>
      </c>
      <c r="Q382" s="130">
        <f>Q$370*(Calculations!$Q16/Calculations!$Q$5)</f>
        <v>10.762804423805688</v>
      </c>
      <c r="R382" s="17"/>
    </row>
    <row r="383" spans="3:18" x14ac:dyDescent="0.35">
      <c r="C383" s="101">
        <v>12</v>
      </c>
      <c r="D383" s="6"/>
      <c r="E383" s="6" t="str">
        <f t="shared" si="35"/>
        <v>Helmand</v>
      </c>
      <c r="F383" s="130">
        <f>F$370*(Calculations!$Q17/Calculations!$Q$5)</f>
        <v>3.9602641898915736</v>
      </c>
      <c r="G383" s="130">
        <f>G$370*(Calculations!$Q17/Calculations!$Q$5)</f>
        <v>4.1001159709735955</v>
      </c>
      <c r="H383" s="130">
        <f>H$370*(Calculations!$Q17/Calculations!$Q$5)</f>
        <v>4.4821981424186799</v>
      </c>
      <c r="I383" s="130">
        <f>I$370*(Calculations!$Q17/Calculations!$Q$5)</f>
        <v>5.0041320949457866</v>
      </c>
      <c r="J383" s="130">
        <f>J$370*(Calculations!$Q17/Calculations!$Q$5)</f>
        <v>5.5260660474728933</v>
      </c>
      <c r="K383" s="130">
        <f>K$370*(Calculations!$Q17/Calculations!$Q$5)</f>
        <v>5.9081482189179777</v>
      </c>
      <c r="L383" s="130">
        <f>L$370*(Calculations!$Q17/Calculations!$Q$5)</f>
        <v>6.048</v>
      </c>
      <c r="M383" s="130">
        <f>M$370*(Calculations!$Q17/Calculations!$Q$5)</f>
        <v>5.9081482189179777</v>
      </c>
      <c r="N383" s="130">
        <f>N$370*(Calculations!$Q17/Calculations!$Q$5)</f>
        <v>5.5260660474728933</v>
      </c>
      <c r="O383" s="130">
        <f>O$370*(Calculations!$Q17/Calculations!$Q$5)</f>
        <v>5.0041320949457866</v>
      </c>
      <c r="P383" s="130">
        <f>P$370*(Calculations!$Q17/Calculations!$Q$5)</f>
        <v>4.4821981424186799</v>
      </c>
      <c r="Q383" s="130">
        <f>Q$370*(Calculations!$Q17/Calculations!$Q$5)</f>
        <v>4.1001159709735955</v>
      </c>
      <c r="R383" s="17"/>
    </row>
    <row r="384" spans="3:18" x14ac:dyDescent="0.35">
      <c r="C384" s="101">
        <v>13</v>
      </c>
      <c r="D384" s="6"/>
      <c r="E384" s="6" t="str">
        <f t="shared" si="35"/>
        <v>Hirat</v>
      </c>
      <c r="F384" s="130">
        <f>F$370*(Calculations!$Q18/Calculations!$Q$5)</f>
        <v>4.4552972136280209</v>
      </c>
      <c r="G384" s="130">
        <f>G$370*(Calculations!$Q18/Calculations!$Q$5)</f>
        <v>4.6126304673452951</v>
      </c>
      <c r="H384" s="130">
        <f>H$370*(Calculations!$Q18/Calculations!$Q$5)</f>
        <v>5.0424729102210151</v>
      </c>
      <c r="I384" s="130">
        <f>I$370*(Calculations!$Q18/Calculations!$Q$5)</f>
        <v>5.6296486068140101</v>
      </c>
      <c r="J384" s="130">
        <f>J$370*(Calculations!$Q18/Calculations!$Q$5)</f>
        <v>6.2168243034070052</v>
      </c>
      <c r="K384" s="130">
        <f>K$370*(Calculations!$Q18/Calculations!$Q$5)</f>
        <v>6.6466667462827251</v>
      </c>
      <c r="L384" s="130">
        <f>L$370*(Calculations!$Q18/Calculations!$Q$5)</f>
        <v>6.8040000000000003</v>
      </c>
      <c r="M384" s="130">
        <f>M$370*(Calculations!$Q18/Calculations!$Q$5)</f>
        <v>6.6466667462827251</v>
      </c>
      <c r="N384" s="130">
        <f>N$370*(Calculations!$Q18/Calculations!$Q$5)</f>
        <v>6.2168243034070052</v>
      </c>
      <c r="O384" s="130">
        <f>O$370*(Calculations!$Q18/Calculations!$Q$5)</f>
        <v>5.6296486068140101</v>
      </c>
      <c r="P384" s="130">
        <f>P$370*(Calculations!$Q18/Calculations!$Q$5)</f>
        <v>5.0424729102210151</v>
      </c>
      <c r="Q384" s="130">
        <f>Q$370*(Calculations!$Q18/Calculations!$Q$5)</f>
        <v>4.6126304673452951</v>
      </c>
    </row>
    <row r="385" spans="3:17" x14ac:dyDescent="0.35">
      <c r="C385" s="101">
        <v>14</v>
      </c>
      <c r="D385" s="6"/>
      <c r="E385" s="6" t="str">
        <f t="shared" si="35"/>
        <v>Jawzjan</v>
      </c>
      <c r="F385" s="130">
        <f>F$370*(Calculations!$Q19/Calculations!$Q$5)</f>
        <v>2.5429603824990554</v>
      </c>
      <c r="G385" s="130">
        <f>G$370*(Calculations!$Q19/Calculations!$Q$5)</f>
        <v>2.6327618506994002</v>
      </c>
      <c r="H385" s="130">
        <f>H$370*(Calculations!$Q19/Calculations!$Q$5)</f>
        <v>2.878104024417024</v>
      </c>
      <c r="I385" s="130">
        <f>I$370*(Calculations!$Q19/Calculations!$Q$5)</f>
        <v>3.213247666334992</v>
      </c>
      <c r="J385" s="130">
        <f>J$370*(Calculations!$Q19/Calculations!$Q$5)</f>
        <v>3.5483913082529606</v>
      </c>
      <c r="K385" s="130">
        <f>K$370*(Calculations!$Q19/Calculations!$Q$5)</f>
        <v>3.7937334819705839</v>
      </c>
      <c r="L385" s="130">
        <f>L$370*(Calculations!$Q19/Calculations!$Q$5)</f>
        <v>3.8835349501709291</v>
      </c>
      <c r="M385" s="130">
        <f>M$370*(Calculations!$Q19/Calculations!$Q$5)</f>
        <v>3.7937334819705839</v>
      </c>
      <c r="N385" s="130">
        <f>N$370*(Calculations!$Q19/Calculations!$Q$5)</f>
        <v>3.5483913082529606</v>
      </c>
      <c r="O385" s="130">
        <f>O$370*(Calculations!$Q19/Calculations!$Q$5)</f>
        <v>3.213247666334992</v>
      </c>
      <c r="P385" s="130">
        <f>P$370*(Calculations!$Q19/Calculations!$Q$5)</f>
        <v>2.878104024417024</v>
      </c>
      <c r="Q385" s="130">
        <f>Q$370*(Calculations!$Q19/Calculations!$Q$5)</f>
        <v>2.6327618506994002</v>
      </c>
    </row>
    <row r="386" spans="3:17" x14ac:dyDescent="0.35">
      <c r="C386" s="101">
        <v>15</v>
      </c>
      <c r="D386" s="6"/>
      <c r="E386" s="6" t="str">
        <f t="shared" si="35"/>
        <v>Kabul</v>
      </c>
      <c r="F386" s="130">
        <f>F$370*(Calculations!$Q20/Calculations!$Q$5)</f>
        <v>2.4840087032095601</v>
      </c>
      <c r="G386" s="130">
        <f>G$370*(Calculations!$Q20/Calculations!$Q$5)</f>
        <v>2.5717283665223785</v>
      </c>
      <c r="H386" s="130">
        <f>H$370*(Calculations!$Q20/Calculations!$Q$5)</f>
        <v>2.8113829435158348</v>
      </c>
      <c r="I386" s="130">
        <f>I$370*(Calculations!$Q20/Calculations!$Q$5)</f>
        <v>3.1387571838221096</v>
      </c>
      <c r="J386" s="130">
        <f>J$370*(Calculations!$Q20/Calculations!$Q$5)</f>
        <v>3.4661314241283838</v>
      </c>
      <c r="K386" s="130">
        <f>K$370*(Calculations!$Q20/Calculations!$Q$5)</f>
        <v>3.7057860011218398</v>
      </c>
      <c r="L386" s="130">
        <f>L$370*(Calculations!$Q20/Calculations!$Q$5)</f>
        <v>3.7935056644346585</v>
      </c>
      <c r="M386" s="130">
        <f>M$370*(Calculations!$Q20/Calculations!$Q$5)</f>
        <v>3.7057860011218398</v>
      </c>
      <c r="N386" s="130">
        <f>N$370*(Calculations!$Q20/Calculations!$Q$5)</f>
        <v>3.4661314241283838</v>
      </c>
      <c r="O386" s="130">
        <f>O$370*(Calculations!$Q20/Calculations!$Q$5)</f>
        <v>3.1387571838221096</v>
      </c>
      <c r="P386" s="130">
        <f>P$370*(Calculations!$Q20/Calculations!$Q$5)</f>
        <v>2.8113829435158348</v>
      </c>
      <c r="Q386" s="130">
        <f>Q$370*(Calculations!$Q20/Calculations!$Q$5)</f>
        <v>2.5717283665223785</v>
      </c>
    </row>
    <row r="387" spans="3:17" x14ac:dyDescent="0.35">
      <c r="C387" s="101">
        <v>16</v>
      </c>
      <c r="D387" s="6"/>
      <c r="E387" s="6" t="str">
        <f t="shared" si="35"/>
        <v>Kandahar</v>
      </c>
      <c r="F387" s="130">
        <f>F$370*(Calculations!$Q21/Calculations!$Q$5)</f>
        <v>7.6730118679149237</v>
      </c>
      <c r="G387" s="130">
        <f>G$370*(Calculations!$Q21/Calculations!$Q$5)</f>
        <v>7.9439746937613416</v>
      </c>
      <c r="H387" s="130">
        <f>H$370*(Calculations!$Q21/Calculations!$Q$5)</f>
        <v>8.684258900936193</v>
      </c>
      <c r="I387" s="130">
        <f>I$370*(Calculations!$Q21/Calculations!$Q$5)</f>
        <v>9.6955059339574614</v>
      </c>
      <c r="J387" s="130">
        <f>J$370*(Calculations!$Q21/Calculations!$Q$5)</f>
        <v>10.706752966978732</v>
      </c>
      <c r="K387" s="130">
        <f>K$370*(Calculations!$Q21/Calculations!$Q$5)</f>
        <v>11.447037174153582</v>
      </c>
      <c r="L387" s="130">
        <f>L$370*(Calculations!$Q21/Calculations!$Q$5)</f>
        <v>11.718</v>
      </c>
      <c r="M387" s="130">
        <f>M$370*(Calculations!$Q21/Calculations!$Q$5)</f>
        <v>11.447037174153582</v>
      </c>
      <c r="N387" s="130">
        <f>N$370*(Calculations!$Q21/Calculations!$Q$5)</f>
        <v>10.706752966978732</v>
      </c>
      <c r="O387" s="130">
        <f>O$370*(Calculations!$Q21/Calculations!$Q$5)</f>
        <v>9.6955059339574614</v>
      </c>
      <c r="P387" s="130">
        <f>P$370*(Calculations!$Q21/Calculations!$Q$5)</f>
        <v>8.684258900936193</v>
      </c>
      <c r="Q387" s="130">
        <f>Q$370*(Calculations!$Q21/Calculations!$Q$5)</f>
        <v>7.9439746937613416</v>
      </c>
    </row>
    <row r="388" spans="3:17" x14ac:dyDescent="0.35">
      <c r="C388" s="101">
        <v>17</v>
      </c>
      <c r="D388" s="6"/>
      <c r="E388" s="6" t="str">
        <f t="shared" si="35"/>
        <v>Kapisa</v>
      </c>
      <c r="F388" s="130">
        <f>F$370*(Calculations!$Q22/Calculations!$Q$5)</f>
        <v>2.7054707569159255</v>
      </c>
      <c r="G388" s="130">
        <f>G$370*(Calculations!$Q22/Calculations!$Q$5)</f>
        <v>2.8010110759142846</v>
      </c>
      <c r="H388" s="130">
        <f>H$370*(Calculations!$Q22/Calculations!$Q$5)</f>
        <v>3.0620320815891398</v>
      </c>
      <c r="I388" s="130">
        <f>I$370*(Calculations!$Q22/Calculations!$Q$5)</f>
        <v>3.4185934062623535</v>
      </c>
      <c r="J388" s="130">
        <f>J$370*(Calculations!$Q22/Calculations!$Q$5)</f>
        <v>3.7751547309355677</v>
      </c>
      <c r="K388" s="130">
        <f>K$370*(Calculations!$Q22/Calculations!$Q$5)</f>
        <v>4.0361757366104225</v>
      </c>
      <c r="L388" s="130">
        <f>L$370*(Calculations!$Q22/Calculations!$Q$5)</f>
        <v>4.1317160556087815</v>
      </c>
      <c r="M388" s="130">
        <f>M$370*(Calculations!$Q22/Calculations!$Q$5)</f>
        <v>4.0361757366104225</v>
      </c>
      <c r="N388" s="130">
        <f>N$370*(Calculations!$Q22/Calculations!$Q$5)</f>
        <v>3.7751547309355677</v>
      </c>
      <c r="O388" s="130">
        <f>O$370*(Calculations!$Q22/Calculations!$Q$5)</f>
        <v>3.4185934062623535</v>
      </c>
      <c r="P388" s="130">
        <f>P$370*(Calculations!$Q22/Calculations!$Q$5)</f>
        <v>3.0620320815891398</v>
      </c>
      <c r="Q388" s="130">
        <f>Q$370*(Calculations!$Q22/Calculations!$Q$5)</f>
        <v>2.8010110759142846</v>
      </c>
    </row>
    <row r="389" spans="3:17" x14ac:dyDescent="0.35">
      <c r="C389" s="101">
        <v>18</v>
      </c>
      <c r="D389" s="6"/>
      <c r="E389" s="6" t="str">
        <f t="shared" si="35"/>
        <v>Khost</v>
      </c>
      <c r="F389" s="130">
        <f>F$370*(Calculations!$Q23/Calculations!$Q$5)</f>
        <v>3.9602641898915736</v>
      </c>
      <c r="G389" s="130">
        <f>G$370*(Calculations!$Q23/Calculations!$Q$5)</f>
        <v>4.1001159709735955</v>
      </c>
      <c r="H389" s="130">
        <f>H$370*(Calculations!$Q23/Calculations!$Q$5)</f>
        <v>4.4821981424186799</v>
      </c>
      <c r="I389" s="130">
        <f>I$370*(Calculations!$Q23/Calculations!$Q$5)</f>
        <v>5.0041320949457866</v>
      </c>
      <c r="J389" s="130">
        <f>J$370*(Calculations!$Q23/Calculations!$Q$5)</f>
        <v>5.5260660474728933</v>
      </c>
      <c r="K389" s="130">
        <f>K$370*(Calculations!$Q23/Calculations!$Q$5)</f>
        <v>5.9081482189179777</v>
      </c>
      <c r="L389" s="130">
        <f>L$370*(Calculations!$Q23/Calculations!$Q$5)</f>
        <v>6.048</v>
      </c>
      <c r="M389" s="130">
        <f>M$370*(Calculations!$Q23/Calculations!$Q$5)</f>
        <v>5.9081482189179777</v>
      </c>
      <c r="N389" s="130">
        <f>N$370*(Calculations!$Q23/Calculations!$Q$5)</f>
        <v>5.5260660474728933</v>
      </c>
      <c r="O389" s="130">
        <f>O$370*(Calculations!$Q23/Calculations!$Q$5)</f>
        <v>5.0041320949457866</v>
      </c>
      <c r="P389" s="130">
        <f>P$370*(Calculations!$Q23/Calculations!$Q$5)</f>
        <v>4.4821981424186799</v>
      </c>
      <c r="Q389" s="130">
        <f>Q$370*(Calculations!$Q23/Calculations!$Q$5)</f>
        <v>4.1001159709735955</v>
      </c>
    </row>
    <row r="390" spans="3:17" x14ac:dyDescent="0.35">
      <c r="C390" s="101">
        <v>19</v>
      </c>
      <c r="D390" s="6"/>
      <c r="E390" s="6" t="str">
        <f t="shared" si="35"/>
        <v>Kunar</v>
      </c>
      <c r="F390" s="130">
        <f>F$370*(Calculations!$Q24/Calculations!$Q$5)</f>
        <v>5.0740884932985786</v>
      </c>
      <c r="G390" s="130">
        <f>G$370*(Calculations!$Q24/Calculations!$Q$5)</f>
        <v>5.253273587809919</v>
      </c>
      <c r="H390" s="130">
        <f>H$370*(Calculations!$Q24/Calculations!$Q$5)</f>
        <v>5.7428163699739336</v>
      </c>
      <c r="I390" s="130">
        <f>I$370*(Calculations!$Q24/Calculations!$Q$5)</f>
        <v>6.4115442466492887</v>
      </c>
      <c r="J390" s="130">
        <f>J$370*(Calculations!$Q24/Calculations!$Q$5)</f>
        <v>7.0802721233246437</v>
      </c>
      <c r="K390" s="130">
        <f>K$370*(Calculations!$Q24/Calculations!$Q$5)</f>
        <v>7.5698149054886583</v>
      </c>
      <c r="L390" s="130">
        <f>L$370*(Calculations!$Q24/Calculations!$Q$5)</f>
        <v>7.7489999999999997</v>
      </c>
      <c r="M390" s="130">
        <f>M$370*(Calculations!$Q24/Calculations!$Q$5)</f>
        <v>7.5698149054886583</v>
      </c>
      <c r="N390" s="130">
        <f>N$370*(Calculations!$Q24/Calculations!$Q$5)</f>
        <v>7.0802721233246437</v>
      </c>
      <c r="O390" s="130">
        <f>O$370*(Calculations!$Q24/Calculations!$Q$5)</f>
        <v>6.4115442466492887</v>
      </c>
      <c r="P390" s="130">
        <f>P$370*(Calculations!$Q24/Calculations!$Q$5)</f>
        <v>5.7428163699739336</v>
      </c>
      <c r="Q390" s="130">
        <f>Q$370*(Calculations!$Q24/Calculations!$Q$5)</f>
        <v>5.253273587809919</v>
      </c>
    </row>
    <row r="391" spans="3:17" x14ac:dyDescent="0.35">
      <c r="C391" s="101">
        <v>20</v>
      </c>
      <c r="D391" s="6"/>
      <c r="E391" s="6" t="str">
        <f t="shared" si="35"/>
        <v>Kunduz</v>
      </c>
      <c r="F391" s="130">
        <f>F$370*(Calculations!$Q25/Calculations!$Q$5)</f>
        <v>3.3677105693056424</v>
      </c>
      <c r="G391" s="130">
        <f>G$370*(Calculations!$Q25/Calculations!$Q$5)</f>
        <v>3.4866370597373422</v>
      </c>
      <c r="H391" s="130">
        <f>H$370*(Calculations!$Q25/Calculations!$Q$5)</f>
        <v>3.811550273962601</v>
      </c>
      <c r="I391" s="130">
        <f>I$370*(Calculations!$Q25/Calculations!$Q$5)</f>
        <v>4.2553899786195597</v>
      </c>
      <c r="J391" s="130">
        <f>J$370*(Calculations!$Q25/Calculations!$Q$5)</f>
        <v>4.6992296832765188</v>
      </c>
      <c r="K391" s="130">
        <f>K$370*(Calculations!$Q25/Calculations!$Q$5)</f>
        <v>5.0241428975017772</v>
      </c>
      <c r="L391" s="130">
        <f>L$370*(Calculations!$Q25/Calculations!$Q$5)</f>
        <v>5.1430693879334779</v>
      </c>
      <c r="M391" s="130">
        <f>M$370*(Calculations!$Q25/Calculations!$Q$5)</f>
        <v>5.0241428975017772</v>
      </c>
      <c r="N391" s="130">
        <f>N$370*(Calculations!$Q25/Calculations!$Q$5)</f>
        <v>4.6992296832765188</v>
      </c>
      <c r="O391" s="130">
        <f>O$370*(Calculations!$Q25/Calculations!$Q$5)</f>
        <v>4.2553899786195597</v>
      </c>
      <c r="P391" s="130">
        <f>P$370*(Calculations!$Q25/Calculations!$Q$5)</f>
        <v>3.811550273962601</v>
      </c>
      <c r="Q391" s="130">
        <f>Q$370*(Calculations!$Q25/Calculations!$Q$5)</f>
        <v>3.4866370597373422</v>
      </c>
    </row>
    <row r="392" spans="3:17" x14ac:dyDescent="0.35">
      <c r="C392" s="101">
        <v>21</v>
      </c>
      <c r="D392" s="6"/>
      <c r="E392" s="6" t="str">
        <f t="shared" si="35"/>
        <v>Laghman</v>
      </c>
      <c r="F392" s="130">
        <f>F$370*(Calculations!$Q26/Calculations!$Q$5)</f>
        <v>7.0542205882443643</v>
      </c>
      <c r="G392" s="130">
        <f>G$370*(Calculations!$Q26/Calculations!$Q$5)</f>
        <v>7.3033315732967159</v>
      </c>
      <c r="H392" s="130">
        <f>H$370*(Calculations!$Q26/Calculations!$Q$5)</f>
        <v>7.9839154411832727</v>
      </c>
      <c r="I392" s="130">
        <f>I$370*(Calculations!$Q26/Calculations!$Q$5)</f>
        <v>8.9136102941221811</v>
      </c>
      <c r="J392" s="130">
        <f>J$370*(Calculations!$Q26/Calculations!$Q$5)</f>
        <v>9.8433051470610895</v>
      </c>
      <c r="K392" s="130">
        <f>K$370*(Calculations!$Q26/Calculations!$Q$5)</f>
        <v>10.523889014947645</v>
      </c>
      <c r="L392" s="130">
        <f>L$370*(Calculations!$Q26/Calculations!$Q$5)</f>
        <v>10.772999999999998</v>
      </c>
      <c r="M392" s="130">
        <f>M$370*(Calculations!$Q26/Calculations!$Q$5)</f>
        <v>10.523889014947645</v>
      </c>
      <c r="N392" s="130">
        <f>N$370*(Calculations!$Q26/Calculations!$Q$5)</f>
        <v>9.8433051470610895</v>
      </c>
      <c r="O392" s="130">
        <f>O$370*(Calculations!$Q26/Calculations!$Q$5)</f>
        <v>8.9136102941221811</v>
      </c>
      <c r="P392" s="130">
        <f>P$370*(Calculations!$Q26/Calculations!$Q$5)</f>
        <v>7.9839154411832727</v>
      </c>
      <c r="Q392" s="130">
        <f>Q$370*(Calculations!$Q26/Calculations!$Q$5)</f>
        <v>7.3033315732967159</v>
      </c>
    </row>
    <row r="393" spans="3:17" x14ac:dyDescent="0.35">
      <c r="C393" s="101">
        <v>22</v>
      </c>
      <c r="D393" s="6"/>
      <c r="E393" s="6" t="str">
        <f t="shared" si="35"/>
        <v>Logar</v>
      </c>
      <c r="F393" s="130">
        <f>F$370*(Calculations!$Q27/Calculations!$Q$5)</f>
        <v>1.5240901551006365</v>
      </c>
      <c r="G393" s="130">
        <f>G$370*(Calculations!$Q27/Calculations!$Q$5)</f>
        <v>1.5779114944103845</v>
      </c>
      <c r="H393" s="130">
        <f>H$370*(Calculations!$Q27/Calculations!$Q$5)</f>
        <v>1.7249541279360208</v>
      </c>
      <c r="I393" s="130">
        <f>I$370*(Calculations!$Q27/Calculations!$Q$5)</f>
        <v>1.925818100771405</v>
      </c>
      <c r="J393" s="130">
        <f>J$370*(Calculations!$Q27/Calculations!$Q$5)</f>
        <v>2.1266820736067893</v>
      </c>
      <c r="K393" s="130">
        <f>K$370*(Calculations!$Q27/Calculations!$Q$5)</f>
        <v>2.2737247071324251</v>
      </c>
      <c r="L393" s="130">
        <f>L$370*(Calculations!$Q27/Calculations!$Q$5)</f>
        <v>2.3275460464421736</v>
      </c>
      <c r="M393" s="130">
        <f>M$370*(Calculations!$Q27/Calculations!$Q$5)</f>
        <v>2.2737247071324251</v>
      </c>
      <c r="N393" s="130">
        <f>N$370*(Calculations!$Q27/Calculations!$Q$5)</f>
        <v>2.1266820736067893</v>
      </c>
      <c r="O393" s="130">
        <f>O$370*(Calculations!$Q27/Calculations!$Q$5)</f>
        <v>1.925818100771405</v>
      </c>
      <c r="P393" s="130">
        <f>P$370*(Calculations!$Q27/Calculations!$Q$5)</f>
        <v>1.7249541279360208</v>
      </c>
      <c r="Q393" s="130">
        <f>Q$370*(Calculations!$Q27/Calculations!$Q$5)</f>
        <v>1.5779114944103845</v>
      </c>
    </row>
    <row r="394" spans="3:17" x14ac:dyDescent="0.35">
      <c r="C394" s="101">
        <v>23</v>
      </c>
      <c r="D394" s="6"/>
      <c r="E394" s="6" t="str">
        <f t="shared" si="35"/>
        <v>Nangarhar</v>
      </c>
      <c r="F394" s="130">
        <f>F$370*(Calculations!$Q28/Calculations!$Q$5)</f>
        <v>1.2375825593411167</v>
      </c>
      <c r="G394" s="130">
        <f>G$370*(Calculations!$Q28/Calculations!$Q$5)</f>
        <v>1.2812862409292487</v>
      </c>
      <c r="H394" s="130">
        <f>H$370*(Calculations!$Q28/Calculations!$Q$5)</f>
        <v>1.4006869195058376</v>
      </c>
      <c r="I394" s="130">
        <f>I$370*(Calculations!$Q28/Calculations!$Q$5)</f>
        <v>1.5637912796705584</v>
      </c>
      <c r="J394" s="130">
        <f>J$370*(Calculations!$Q28/Calculations!$Q$5)</f>
        <v>1.7268956398352793</v>
      </c>
      <c r="K394" s="130">
        <f>K$370*(Calculations!$Q28/Calculations!$Q$5)</f>
        <v>1.8462963184118681</v>
      </c>
      <c r="L394" s="130">
        <f>L$370*(Calculations!$Q28/Calculations!$Q$5)</f>
        <v>1.8900000000000001</v>
      </c>
      <c r="M394" s="130">
        <f>M$370*(Calculations!$Q28/Calculations!$Q$5)</f>
        <v>1.8462963184118681</v>
      </c>
      <c r="N394" s="130">
        <f>N$370*(Calculations!$Q28/Calculations!$Q$5)</f>
        <v>1.7268956398352793</v>
      </c>
      <c r="O394" s="130">
        <f>O$370*(Calculations!$Q28/Calculations!$Q$5)</f>
        <v>1.5637912796705584</v>
      </c>
      <c r="P394" s="130">
        <f>P$370*(Calculations!$Q28/Calculations!$Q$5)</f>
        <v>1.4006869195058376</v>
      </c>
      <c r="Q394" s="130">
        <f>Q$370*(Calculations!$Q28/Calculations!$Q$5)</f>
        <v>1.2812862409292487</v>
      </c>
    </row>
    <row r="395" spans="3:17" x14ac:dyDescent="0.35">
      <c r="C395" s="101">
        <v>24</v>
      </c>
      <c r="D395" s="6"/>
      <c r="E395" s="6" t="str">
        <f t="shared" si="35"/>
        <v>Nimroz</v>
      </c>
      <c r="F395" s="130">
        <f>F$370*(Calculations!$Q29/Calculations!$Q$5)</f>
        <v>4.6191465815002042</v>
      </c>
      <c r="G395" s="130">
        <f>G$370*(Calculations!$Q29/Calculations!$Q$5)</f>
        <v>4.7822659708961481</v>
      </c>
      <c r="H395" s="130">
        <f>H$370*(Calculations!$Q29/Calculations!$Q$5)</f>
        <v>5.2279164304254797</v>
      </c>
      <c r="I395" s="130">
        <f>I$370*(Calculations!$Q29/Calculations!$Q$5)</f>
        <v>5.8366862793507561</v>
      </c>
      <c r="J395" s="130">
        <f>J$370*(Calculations!$Q29/Calculations!$Q$5)</f>
        <v>6.4454561282760316</v>
      </c>
      <c r="K395" s="130">
        <f>K$370*(Calculations!$Q29/Calculations!$Q$5)</f>
        <v>6.8911065878053632</v>
      </c>
      <c r="L395" s="130">
        <f>L$370*(Calculations!$Q29/Calculations!$Q$5)</f>
        <v>7.0542259772013081</v>
      </c>
      <c r="M395" s="130">
        <f>M$370*(Calculations!$Q29/Calculations!$Q$5)</f>
        <v>6.8911065878053632</v>
      </c>
      <c r="N395" s="130">
        <f>N$370*(Calculations!$Q29/Calculations!$Q$5)</f>
        <v>6.4454561282760316</v>
      </c>
      <c r="O395" s="130">
        <f>O$370*(Calculations!$Q29/Calculations!$Q$5)</f>
        <v>5.8366862793507561</v>
      </c>
      <c r="P395" s="130">
        <f>P$370*(Calculations!$Q29/Calculations!$Q$5)</f>
        <v>5.2279164304254797</v>
      </c>
      <c r="Q395" s="130">
        <f>Q$370*(Calculations!$Q29/Calculations!$Q$5)</f>
        <v>4.7822659708961481</v>
      </c>
    </row>
    <row r="396" spans="3:17" x14ac:dyDescent="0.35">
      <c r="C396" s="101">
        <v>25</v>
      </c>
      <c r="D396" s="6"/>
      <c r="E396" s="6" t="str">
        <f t="shared" si="35"/>
        <v>Nuristan</v>
      </c>
      <c r="F396" s="130">
        <f>F$370*(Calculations!$Q30/Calculations!$Q$5)</f>
        <v>10.766968266267714</v>
      </c>
      <c r="G396" s="130">
        <f>G$370*(Calculations!$Q30/Calculations!$Q$5)</f>
        <v>11.147190296084462</v>
      </c>
      <c r="H396" s="130">
        <f>H$370*(Calculations!$Q30/Calculations!$Q$5)</f>
        <v>12.185976199700786</v>
      </c>
      <c r="I396" s="130">
        <f>I$370*(Calculations!$Q30/Calculations!$Q$5)</f>
        <v>13.604984133133856</v>
      </c>
      <c r="J396" s="130">
        <f>J$370*(Calculations!$Q30/Calculations!$Q$5)</f>
        <v>15.023992066566928</v>
      </c>
      <c r="K396" s="130">
        <f>K$370*(Calculations!$Q30/Calculations!$Q$5)</f>
        <v>16.062777970183252</v>
      </c>
      <c r="L396" s="130">
        <f>L$370*(Calculations!$Q30/Calculations!$Q$5)</f>
        <v>16.442999999999998</v>
      </c>
      <c r="M396" s="130">
        <f>M$370*(Calculations!$Q30/Calculations!$Q$5)</f>
        <v>16.062777970183252</v>
      </c>
      <c r="N396" s="130">
        <f>N$370*(Calculations!$Q30/Calculations!$Q$5)</f>
        <v>15.023992066566928</v>
      </c>
      <c r="O396" s="130">
        <f>O$370*(Calculations!$Q30/Calculations!$Q$5)</f>
        <v>13.604984133133856</v>
      </c>
      <c r="P396" s="130">
        <f>P$370*(Calculations!$Q30/Calculations!$Q$5)</f>
        <v>12.185976199700786</v>
      </c>
      <c r="Q396" s="130">
        <f>Q$370*(Calculations!$Q30/Calculations!$Q$5)</f>
        <v>11.147190296084462</v>
      </c>
    </row>
    <row r="397" spans="3:17" x14ac:dyDescent="0.35">
      <c r="C397" s="101">
        <v>26</v>
      </c>
      <c r="D397" s="6"/>
      <c r="E397" s="6" t="str">
        <f t="shared" si="35"/>
        <v>Paktika</v>
      </c>
      <c r="F397" s="130">
        <f>F$370*(Calculations!$Q31/Calculations!$Q$5)</f>
        <v>4.0840224458256857</v>
      </c>
      <c r="G397" s="130">
        <f>G$370*(Calculations!$Q31/Calculations!$Q$5)</f>
        <v>4.2282445950665206</v>
      </c>
      <c r="H397" s="130">
        <f>H$370*(Calculations!$Q31/Calculations!$Q$5)</f>
        <v>4.6222668343692641</v>
      </c>
      <c r="I397" s="130">
        <f>I$370*(Calculations!$Q31/Calculations!$Q$5)</f>
        <v>5.1605112229128425</v>
      </c>
      <c r="J397" s="130">
        <f>J$370*(Calculations!$Q31/Calculations!$Q$5)</f>
        <v>5.6987556114564217</v>
      </c>
      <c r="K397" s="130">
        <f>K$370*(Calculations!$Q31/Calculations!$Q$5)</f>
        <v>6.0927778507591643</v>
      </c>
      <c r="L397" s="130">
        <f>L$370*(Calculations!$Q31/Calculations!$Q$5)</f>
        <v>6.2370000000000001</v>
      </c>
      <c r="M397" s="130">
        <f>M$370*(Calculations!$Q31/Calculations!$Q$5)</f>
        <v>6.0927778507591643</v>
      </c>
      <c r="N397" s="130">
        <f>N$370*(Calculations!$Q31/Calculations!$Q$5)</f>
        <v>5.6987556114564217</v>
      </c>
      <c r="O397" s="130">
        <f>O$370*(Calculations!$Q31/Calculations!$Q$5)</f>
        <v>5.1605112229128425</v>
      </c>
      <c r="P397" s="130">
        <f>P$370*(Calculations!$Q31/Calculations!$Q$5)</f>
        <v>4.6222668343692641</v>
      </c>
      <c r="Q397" s="130">
        <f>Q$370*(Calculations!$Q31/Calculations!$Q$5)</f>
        <v>4.2282445950665206</v>
      </c>
    </row>
    <row r="398" spans="3:17" x14ac:dyDescent="0.35">
      <c r="C398" s="101">
        <v>27</v>
      </c>
      <c r="D398" s="6"/>
      <c r="E398" s="6" t="str">
        <f t="shared" si="35"/>
        <v>Paktya</v>
      </c>
      <c r="F398" s="130">
        <f>F$370*(Calculations!$Q32/Calculations!$Q$5)</f>
        <v>2.9701981424186799</v>
      </c>
      <c r="G398" s="130">
        <f>G$370*(Calculations!$Q32/Calculations!$Q$5)</f>
        <v>3.0750869782301966</v>
      </c>
      <c r="H398" s="130">
        <f>H$370*(Calculations!$Q32/Calculations!$Q$5)</f>
        <v>3.3616486068140099</v>
      </c>
      <c r="I398" s="130">
        <f>I$370*(Calculations!$Q32/Calculations!$Q$5)</f>
        <v>3.7530990712093399</v>
      </c>
      <c r="J398" s="130">
        <f>J$370*(Calculations!$Q32/Calculations!$Q$5)</f>
        <v>4.1445495356046695</v>
      </c>
      <c r="K398" s="130">
        <f>K$370*(Calculations!$Q32/Calculations!$Q$5)</f>
        <v>4.4311111641884828</v>
      </c>
      <c r="L398" s="130">
        <f>L$370*(Calculations!$Q32/Calculations!$Q$5)</f>
        <v>4.5359999999999996</v>
      </c>
      <c r="M398" s="130">
        <f>M$370*(Calculations!$Q32/Calculations!$Q$5)</f>
        <v>4.4311111641884828</v>
      </c>
      <c r="N398" s="130">
        <f>N$370*(Calculations!$Q32/Calculations!$Q$5)</f>
        <v>4.1445495356046695</v>
      </c>
      <c r="O398" s="130">
        <f>O$370*(Calculations!$Q32/Calculations!$Q$5)</f>
        <v>3.7530990712093399</v>
      </c>
      <c r="P398" s="130">
        <f>P$370*(Calculations!$Q32/Calculations!$Q$5)</f>
        <v>3.3616486068140099</v>
      </c>
      <c r="Q398" s="130">
        <f>Q$370*(Calculations!$Q32/Calculations!$Q$5)</f>
        <v>3.0750869782301966</v>
      </c>
    </row>
    <row r="399" spans="3:17" x14ac:dyDescent="0.35">
      <c r="C399" s="101">
        <v>28</v>
      </c>
      <c r="D399" s="6"/>
      <c r="E399" s="6" t="str">
        <f t="shared" si="35"/>
        <v>Panjsher</v>
      </c>
      <c r="F399" s="130">
        <f>F$370*(Calculations!$Q33/Calculations!$Q$5)</f>
        <v>6.8067040763761417</v>
      </c>
      <c r="G399" s="130">
        <f>G$370*(Calculations!$Q33/Calculations!$Q$5)</f>
        <v>7.0470743251108674</v>
      </c>
      <c r="H399" s="130">
        <f>H$370*(Calculations!$Q33/Calculations!$Q$5)</f>
        <v>7.7037780572821069</v>
      </c>
      <c r="I399" s="130">
        <f>I$370*(Calculations!$Q33/Calculations!$Q$5)</f>
        <v>8.6008520381880711</v>
      </c>
      <c r="J399" s="130">
        <f>J$370*(Calculations!$Q33/Calculations!$Q$5)</f>
        <v>9.4979260190940362</v>
      </c>
      <c r="K399" s="130">
        <f>K$370*(Calculations!$Q33/Calculations!$Q$5)</f>
        <v>10.154629751265274</v>
      </c>
      <c r="L399" s="130">
        <f>L$370*(Calculations!$Q33/Calculations!$Q$5)</f>
        <v>10.395</v>
      </c>
      <c r="M399" s="130">
        <f>M$370*(Calculations!$Q33/Calculations!$Q$5)</f>
        <v>10.154629751265274</v>
      </c>
      <c r="N399" s="130">
        <f>N$370*(Calculations!$Q33/Calculations!$Q$5)</f>
        <v>9.4979260190940362</v>
      </c>
      <c r="O399" s="130">
        <f>O$370*(Calculations!$Q33/Calculations!$Q$5)</f>
        <v>8.6008520381880711</v>
      </c>
      <c r="P399" s="130">
        <f>P$370*(Calculations!$Q33/Calculations!$Q$5)</f>
        <v>7.7037780572821069</v>
      </c>
      <c r="Q399" s="130">
        <f>Q$370*(Calculations!$Q33/Calculations!$Q$5)</f>
        <v>7.0470743251108674</v>
      </c>
    </row>
    <row r="400" spans="3:17" x14ac:dyDescent="0.35">
      <c r="C400" s="101">
        <v>29</v>
      </c>
      <c r="D400" s="6"/>
      <c r="E400" s="6" t="str">
        <f t="shared" si="35"/>
        <v>Parwan</v>
      </c>
      <c r="F400" s="130">
        <f>F$370*(Calculations!$Q34/Calculations!$Q$5)</f>
        <v>2.916774197147082</v>
      </c>
      <c r="G400" s="130">
        <f>G$370*(Calculations!$Q34/Calculations!$Q$5)</f>
        <v>3.0197764330904051</v>
      </c>
      <c r="H400" s="130">
        <f>H$370*(Calculations!$Q34/Calculations!$Q$5)</f>
        <v>3.3011837749807609</v>
      </c>
      <c r="I400" s="130">
        <f>I$370*(Calculations!$Q34/Calculations!$Q$5)</f>
        <v>3.6855933528144393</v>
      </c>
      <c r="J400" s="130">
        <f>J$370*(Calculations!$Q34/Calculations!$Q$5)</f>
        <v>4.0700029306481174</v>
      </c>
      <c r="K400" s="130">
        <f>K$370*(Calculations!$Q34/Calculations!$Q$5)</f>
        <v>4.3514102725384731</v>
      </c>
      <c r="L400" s="130">
        <f>L$370*(Calculations!$Q34/Calculations!$Q$5)</f>
        <v>4.4544125084817958</v>
      </c>
      <c r="M400" s="130">
        <f>M$370*(Calculations!$Q34/Calculations!$Q$5)</f>
        <v>4.3514102725384731</v>
      </c>
      <c r="N400" s="130">
        <f>N$370*(Calculations!$Q34/Calculations!$Q$5)</f>
        <v>4.0700029306481174</v>
      </c>
      <c r="O400" s="130">
        <f>O$370*(Calculations!$Q34/Calculations!$Q$5)</f>
        <v>3.6855933528144393</v>
      </c>
      <c r="P400" s="130">
        <f>P$370*(Calculations!$Q34/Calculations!$Q$5)</f>
        <v>3.3011837749807609</v>
      </c>
      <c r="Q400" s="130">
        <f>Q$370*(Calculations!$Q34/Calculations!$Q$5)</f>
        <v>3.0197764330904051</v>
      </c>
    </row>
    <row r="401" spans="3:17" x14ac:dyDescent="0.35">
      <c r="C401" s="101">
        <v>30</v>
      </c>
      <c r="D401" s="6"/>
      <c r="E401" s="6" t="str">
        <f t="shared" si="35"/>
        <v>Samangan</v>
      </c>
      <c r="F401" s="130">
        <f>F$370*(Calculations!$Q35/Calculations!$Q$5)</f>
        <v>5.3847869120473373</v>
      </c>
      <c r="G401" s="130">
        <f>G$370*(Calculations!$Q35/Calculations!$Q$5)</f>
        <v>5.5749439329650752</v>
      </c>
      <c r="H401" s="130">
        <f>H$370*(Calculations!$Q35/Calculations!$Q$5)</f>
        <v>6.0944625755282749</v>
      </c>
      <c r="I401" s="130">
        <f>I$370*(Calculations!$Q35/Calculations!$Q$5)</f>
        <v>6.8041382390092124</v>
      </c>
      <c r="J401" s="130">
        <f>J$370*(Calculations!$Q35/Calculations!$Q$5)</f>
        <v>7.5138139024901491</v>
      </c>
      <c r="K401" s="130">
        <f>K$370*(Calculations!$Q35/Calculations!$Q$5)</f>
        <v>8.0333325450533479</v>
      </c>
      <c r="L401" s="130">
        <f>L$370*(Calculations!$Q35/Calculations!$Q$5)</f>
        <v>8.2234895659710876</v>
      </c>
      <c r="M401" s="130">
        <f>M$370*(Calculations!$Q35/Calculations!$Q$5)</f>
        <v>8.0333325450533479</v>
      </c>
      <c r="N401" s="130">
        <f>N$370*(Calculations!$Q35/Calculations!$Q$5)</f>
        <v>7.5138139024901491</v>
      </c>
      <c r="O401" s="130">
        <f>O$370*(Calculations!$Q35/Calculations!$Q$5)</f>
        <v>6.8041382390092124</v>
      </c>
      <c r="P401" s="130">
        <f>P$370*(Calculations!$Q35/Calculations!$Q$5)</f>
        <v>6.0944625755282749</v>
      </c>
      <c r="Q401" s="130">
        <f>Q$370*(Calculations!$Q35/Calculations!$Q$5)</f>
        <v>5.5749439329650752</v>
      </c>
    </row>
    <row r="402" spans="3:17" x14ac:dyDescent="0.35">
      <c r="C402" s="101">
        <v>31</v>
      </c>
      <c r="D402" s="6"/>
      <c r="E402" s="6" t="str">
        <f t="shared" si="35"/>
        <v>Sar-e-Pul</v>
      </c>
      <c r="F402" s="130">
        <f>F$370*(Calculations!$Q36/Calculations!$Q$5)</f>
        <v>2.1737522142808903</v>
      </c>
      <c r="G402" s="130">
        <f>G$370*(Calculations!$Q36/Calculations!$Q$5)</f>
        <v>2.250515557386668</v>
      </c>
      <c r="H402" s="130">
        <f>H$370*(Calculations!$Q36/Calculations!$Q$5)</f>
        <v>2.4602369109104951</v>
      </c>
      <c r="I402" s="130">
        <f>I$370*(Calculations!$Q36/Calculations!$Q$5)</f>
        <v>2.7467216075401</v>
      </c>
      <c r="J402" s="130">
        <f>J$370*(Calculations!$Q36/Calculations!$Q$5)</f>
        <v>3.0332063041697048</v>
      </c>
      <c r="K402" s="130">
        <f>K$370*(Calculations!$Q36/Calculations!$Q$5)</f>
        <v>3.2429276576935315</v>
      </c>
      <c r="L402" s="130">
        <f>L$370*(Calculations!$Q36/Calculations!$Q$5)</f>
        <v>3.3196910007993097</v>
      </c>
      <c r="M402" s="130">
        <f>M$370*(Calculations!$Q36/Calculations!$Q$5)</f>
        <v>3.2429276576935315</v>
      </c>
      <c r="N402" s="130">
        <f>N$370*(Calculations!$Q36/Calculations!$Q$5)</f>
        <v>3.0332063041697048</v>
      </c>
      <c r="O402" s="130">
        <f>O$370*(Calculations!$Q36/Calculations!$Q$5)</f>
        <v>2.7467216075401</v>
      </c>
      <c r="P402" s="130">
        <f>P$370*(Calculations!$Q36/Calculations!$Q$5)</f>
        <v>2.4602369109104951</v>
      </c>
      <c r="Q402" s="130">
        <f>Q$370*(Calculations!$Q36/Calculations!$Q$5)</f>
        <v>2.250515557386668</v>
      </c>
    </row>
    <row r="403" spans="3:17" x14ac:dyDescent="0.35">
      <c r="C403" s="101">
        <v>32</v>
      </c>
      <c r="D403" s="6"/>
      <c r="E403" s="6" t="str">
        <f t="shared" si="35"/>
        <v>Z_empty_row_32</v>
      </c>
      <c r="F403" s="130">
        <f>F$370*(Calculations!$Q37/Calculations!$Q$5)</f>
        <v>0</v>
      </c>
      <c r="G403" s="130">
        <f>G$370*(Calculations!$Q37/Calculations!$Q$5)</f>
        <v>0</v>
      </c>
      <c r="H403" s="130">
        <f>H$370*(Calculations!$Q37/Calculations!$Q$5)</f>
        <v>0</v>
      </c>
      <c r="I403" s="130">
        <f>I$370*(Calculations!$Q37/Calculations!$Q$5)</f>
        <v>0</v>
      </c>
      <c r="J403" s="130">
        <f>J$370*(Calculations!$Q37/Calculations!$Q$5)</f>
        <v>0</v>
      </c>
      <c r="K403" s="130">
        <f>K$370*(Calculations!$Q37/Calculations!$Q$5)</f>
        <v>0</v>
      </c>
      <c r="L403" s="130">
        <f>L$370*(Calculations!$Q37/Calculations!$Q$5)</f>
        <v>0</v>
      </c>
      <c r="M403" s="130">
        <f>M$370*(Calculations!$Q37/Calculations!$Q$5)</f>
        <v>0</v>
      </c>
      <c r="N403" s="130">
        <f>N$370*(Calculations!$Q37/Calculations!$Q$5)</f>
        <v>0</v>
      </c>
      <c r="O403" s="130">
        <f>O$370*(Calculations!$Q37/Calculations!$Q$5)</f>
        <v>0</v>
      </c>
      <c r="P403" s="130">
        <f>P$370*(Calculations!$Q37/Calculations!$Q$5)</f>
        <v>0</v>
      </c>
      <c r="Q403" s="130">
        <f>Q$370*(Calculations!$Q37/Calculations!$Q$5)</f>
        <v>0</v>
      </c>
    </row>
    <row r="404" spans="3:17" x14ac:dyDescent="0.35">
      <c r="C404" s="101">
        <v>33</v>
      </c>
      <c r="D404" s="6"/>
      <c r="E404" s="6" t="str">
        <f t="shared" si="35"/>
        <v>Z_empty_row_33</v>
      </c>
      <c r="F404" s="130">
        <f>F$370*(Calculations!$Q38/Calculations!$Q$5)</f>
        <v>0</v>
      </c>
      <c r="G404" s="130">
        <f>G$370*(Calculations!$Q38/Calculations!$Q$5)</f>
        <v>0</v>
      </c>
      <c r="H404" s="130">
        <f>H$370*(Calculations!$Q38/Calculations!$Q$5)</f>
        <v>0</v>
      </c>
      <c r="I404" s="130">
        <f>I$370*(Calculations!$Q38/Calculations!$Q$5)</f>
        <v>0</v>
      </c>
      <c r="J404" s="130">
        <f>J$370*(Calculations!$Q38/Calculations!$Q$5)</f>
        <v>0</v>
      </c>
      <c r="K404" s="130">
        <f>K$370*(Calculations!$Q38/Calculations!$Q$5)</f>
        <v>0</v>
      </c>
      <c r="L404" s="130">
        <f>L$370*(Calculations!$Q38/Calculations!$Q$5)</f>
        <v>0</v>
      </c>
      <c r="M404" s="130">
        <f>M$370*(Calculations!$Q38/Calculations!$Q$5)</f>
        <v>0</v>
      </c>
      <c r="N404" s="130">
        <f>N$370*(Calculations!$Q38/Calculations!$Q$5)</f>
        <v>0</v>
      </c>
      <c r="O404" s="130">
        <f>O$370*(Calculations!$Q38/Calculations!$Q$5)</f>
        <v>0</v>
      </c>
      <c r="P404" s="130">
        <f>P$370*(Calculations!$Q38/Calculations!$Q$5)</f>
        <v>0</v>
      </c>
      <c r="Q404" s="130">
        <f>Q$370*(Calculations!$Q38/Calculations!$Q$5)</f>
        <v>0</v>
      </c>
    </row>
    <row r="405" spans="3:17" x14ac:dyDescent="0.35">
      <c r="C405" s="101">
        <v>34</v>
      </c>
      <c r="D405" s="6"/>
      <c r="E405" s="6" t="str">
        <f t="shared" si="35"/>
        <v>Z_empty_row_34</v>
      </c>
      <c r="F405" s="130">
        <f>F$370*(Calculations!$Q39/Calculations!$Q$5)</f>
        <v>0</v>
      </c>
      <c r="G405" s="130">
        <f>G$370*(Calculations!$Q39/Calculations!$Q$5)</f>
        <v>0</v>
      </c>
      <c r="H405" s="130">
        <f>H$370*(Calculations!$Q39/Calculations!$Q$5)</f>
        <v>0</v>
      </c>
      <c r="I405" s="130">
        <f>I$370*(Calculations!$Q39/Calculations!$Q$5)</f>
        <v>0</v>
      </c>
      <c r="J405" s="130">
        <f>J$370*(Calculations!$Q39/Calculations!$Q$5)</f>
        <v>0</v>
      </c>
      <c r="K405" s="130">
        <f>K$370*(Calculations!$Q39/Calculations!$Q$5)</f>
        <v>0</v>
      </c>
      <c r="L405" s="130">
        <f>L$370*(Calculations!$Q39/Calculations!$Q$5)</f>
        <v>0</v>
      </c>
      <c r="M405" s="130">
        <f>M$370*(Calculations!$Q39/Calculations!$Q$5)</f>
        <v>0</v>
      </c>
      <c r="N405" s="130">
        <f>N$370*(Calculations!$Q39/Calculations!$Q$5)</f>
        <v>0</v>
      </c>
      <c r="O405" s="130">
        <f>O$370*(Calculations!$Q39/Calculations!$Q$5)</f>
        <v>0</v>
      </c>
      <c r="P405" s="130">
        <f>P$370*(Calculations!$Q39/Calculations!$Q$5)</f>
        <v>0</v>
      </c>
      <c r="Q405" s="130">
        <f>Q$370*(Calculations!$Q39/Calculations!$Q$5)</f>
        <v>0</v>
      </c>
    </row>
    <row r="406" spans="3:17" x14ac:dyDescent="0.35">
      <c r="C406" s="101">
        <v>35</v>
      </c>
      <c r="D406" s="6"/>
      <c r="E406" s="6" t="str">
        <f t="shared" si="35"/>
        <v>Z_empty_row_35</v>
      </c>
      <c r="F406" s="130">
        <f>F$370*(Calculations!$Q40/Calculations!$Q$5)</f>
        <v>0</v>
      </c>
      <c r="G406" s="130">
        <f>G$370*(Calculations!$Q40/Calculations!$Q$5)</f>
        <v>0</v>
      </c>
      <c r="H406" s="130">
        <f>H$370*(Calculations!$Q40/Calculations!$Q$5)</f>
        <v>0</v>
      </c>
      <c r="I406" s="130">
        <f>I$370*(Calculations!$Q40/Calculations!$Q$5)</f>
        <v>0</v>
      </c>
      <c r="J406" s="130">
        <f>J$370*(Calculations!$Q40/Calculations!$Q$5)</f>
        <v>0</v>
      </c>
      <c r="K406" s="130">
        <f>K$370*(Calculations!$Q40/Calculations!$Q$5)</f>
        <v>0</v>
      </c>
      <c r="L406" s="130">
        <f>L$370*(Calculations!$Q40/Calculations!$Q$5)</f>
        <v>0</v>
      </c>
      <c r="M406" s="130">
        <f>M$370*(Calculations!$Q40/Calculations!$Q$5)</f>
        <v>0</v>
      </c>
      <c r="N406" s="130">
        <f>N$370*(Calculations!$Q40/Calculations!$Q$5)</f>
        <v>0</v>
      </c>
      <c r="O406" s="130">
        <f>O$370*(Calculations!$Q40/Calculations!$Q$5)</f>
        <v>0</v>
      </c>
      <c r="P406" s="130">
        <f>P$370*(Calculations!$Q40/Calculations!$Q$5)</f>
        <v>0</v>
      </c>
      <c r="Q406" s="130">
        <f>Q$370*(Calculations!$Q40/Calculations!$Q$5)</f>
        <v>0</v>
      </c>
    </row>
    <row r="407" spans="3:17" x14ac:dyDescent="0.35">
      <c r="C407" s="101">
        <v>36</v>
      </c>
      <c r="D407" s="6"/>
      <c r="E407" s="6" t="str">
        <f t="shared" si="35"/>
        <v>Z_empty_row_36</v>
      </c>
      <c r="F407" s="130">
        <f>F$370*(Calculations!$Q41/Calculations!$Q$5)</f>
        <v>0</v>
      </c>
      <c r="G407" s="130">
        <f>G$370*(Calculations!$Q41/Calculations!$Q$5)</f>
        <v>0</v>
      </c>
      <c r="H407" s="130">
        <f>H$370*(Calculations!$Q41/Calculations!$Q$5)</f>
        <v>0</v>
      </c>
      <c r="I407" s="130">
        <f>I$370*(Calculations!$Q41/Calculations!$Q$5)</f>
        <v>0</v>
      </c>
      <c r="J407" s="130">
        <f>J$370*(Calculations!$Q41/Calculations!$Q$5)</f>
        <v>0</v>
      </c>
      <c r="K407" s="130">
        <f>K$370*(Calculations!$Q41/Calculations!$Q$5)</f>
        <v>0</v>
      </c>
      <c r="L407" s="130">
        <f>L$370*(Calculations!$Q41/Calculations!$Q$5)</f>
        <v>0</v>
      </c>
      <c r="M407" s="130">
        <f>M$370*(Calculations!$Q41/Calculations!$Q$5)</f>
        <v>0</v>
      </c>
      <c r="N407" s="130">
        <f>N$370*(Calculations!$Q41/Calculations!$Q$5)</f>
        <v>0</v>
      </c>
      <c r="O407" s="130">
        <f>O$370*(Calculations!$Q41/Calculations!$Q$5)</f>
        <v>0</v>
      </c>
      <c r="P407" s="130">
        <f>P$370*(Calculations!$Q41/Calculations!$Q$5)</f>
        <v>0</v>
      </c>
      <c r="Q407" s="130">
        <f>Q$370*(Calculations!$Q41/Calculations!$Q$5)</f>
        <v>0</v>
      </c>
    </row>
    <row r="408" spans="3:17" x14ac:dyDescent="0.35">
      <c r="C408" s="101">
        <v>37</v>
      </c>
      <c r="E408" s="6" t="str">
        <f t="shared" si="35"/>
        <v>Z_empty_row_37</v>
      </c>
      <c r="F408" s="130">
        <f>F$370*(Calculations!$Q42/Calculations!$Q$5)</f>
        <v>0</v>
      </c>
      <c r="G408" s="130">
        <f>G$370*(Calculations!$Q42/Calculations!$Q$5)</f>
        <v>0</v>
      </c>
      <c r="H408" s="130">
        <f>H$370*(Calculations!$Q42/Calculations!$Q$5)</f>
        <v>0</v>
      </c>
      <c r="I408" s="130">
        <f>I$370*(Calculations!$Q42/Calculations!$Q$5)</f>
        <v>0</v>
      </c>
      <c r="J408" s="130">
        <f>J$370*(Calculations!$Q42/Calculations!$Q$5)</f>
        <v>0</v>
      </c>
      <c r="K408" s="130">
        <f>K$370*(Calculations!$Q42/Calculations!$Q$5)</f>
        <v>0</v>
      </c>
      <c r="L408" s="130">
        <f>L$370*(Calculations!$Q42/Calculations!$Q$5)</f>
        <v>0</v>
      </c>
      <c r="M408" s="130">
        <f>M$370*(Calculations!$Q42/Calculations!$Q$5)</f>
        <v>0</v>
      </c>
      <c r="N408" s="130">
        <f>N$370*(Calculations!$Q42/Calculations!$Q$5)</f>
        <v>0</v>
      </c>
      <c r="O408" s="130">
        <f>O$370*(Calculations!$Q42/Calculations!$Q$5)</f>
        <v>0</v>
      </c>
      <c r="P408" s="130">
        <f>P$370*(Calculations!$Q42/Calculations!$Q$5)</f>
        <v>0</v>
      </c>
      <c r="Q408" s="130">
        <f>Q$370*(Calculations!$Q42/Calculations!$Q$5)</f>
        <v>0</v>
      </c>
    </row>
    <row r="409" spans="3:17" x14ac:dyDescent="0.35">
      <c r="C409" s="101">
        <v>38</v>
      </c>
      <c r="E409" s="6" t="str">
        <f t="shared" si="35"/>
        <v>Z_empty_row_38</v>
      </c>
      <c r="F409" s="130">
        <f>F$370*(Calculations!$Q43/Calculations!$Q$5)</f>
        <v>0</v>
      </c>
      <c r="G409" s="130">
        <f>G$370*(Calculations!$Q43/Calculations!$Q$5)</f>
        <v>0</v>
      </c>
      <c r="H409" s="130">
        <f>H$370*(Calculations!$Q43/Calculations!$Q$5)</f>
        <v>0</v>
      </c>
      <c r="I409" s="130">
        <f>I$370*(Calculations!$Q43/Calculations!$Q$5)</f>
        <v>0</v>
      </c>
      <c r="J409" s="130">
        <f>J$370*(Calculations!$Q43/Calculations!$Q$5)</f>
        <v>0</v>
      </c>
      <c r="K409" s="130">
        <f>K$370*(Calculations!$Q43/Calculations!$Q$5)</f>
        <v>0</v>
      </c>
      <c r="L409" s="130">
        <f>L$370*(Calculations!$Q43/Calculations!$Q$5)</f>
        <v>0</v>
      </c>
      <c r="M409" s="130">
        <f>M$370*(Calculations!$Q43/Calculations!$Q$5)</f>
        <v>0</v>
      </c>
      <c r="N409" s="130">
        <f>N$370*(Calculations!$Q43/Calculations!$Q$5)</f>
        <v>0</v>
      </c>
      <c r="O409" s="130">
        <f>O$370*(Calculations!$Q43/Calculations!$Q$5)</f>
        <v>0</v>
      </c>
      <c r="P409" s="130">
        <f>P$370*(Calculations!$Q43/Calculations!$Q$5)</f>
        <v>0</v>
      </c>
      <c r="Q409" s="130">
        <f>Q$370*(Calculations!$Q43/Calculations!$Q$5)</f>
        <v>0</v>
      </c>
    </row>
    <row r="410" spans="3:17" x14ac:dyDescent="0.35">
      <c r="C410" s="101">
        <v>39</v>
      </c>
      <c r="E410" s="6" t="str">
        <f t="shared" si="35"/>
        <v>Z_empty_row_39</v>
      </c>
      <c r="F410" s="130">
        <f>F$370*(Calculations!$Q44/Calculations!$Q$5)</f>
        <v>0</v>
      </c>
      <c r="G410" s="130">
        <f>G$370*(Calculations!$Q44/Calculations!$Q$5)</f>
        <v>0</v>
      </c>
      <c r="H410" s="130">
        <f>H$370*(Calculations!$Q44/Calculations!$Q$5)</f>
        <v>0</v>
      </c>
      <c r="I410" s="130">
        <f>I$370*(Calculations!$Q44/Calculations!$Q$5)</f>
        <v>0</v>
      </c>
      <c r="J410" s="130">
        <f>J$370*(Calculations!$Q44/Calculations!$Q$5)</f>
        <v>0</v>
      </c>
      <c r="K410" s="130">
        <f>K$370*(Calculations!$Q44/Calculations!$Q$5)</f>
        <v>0</v>
      </c>
      <c r="L410" s="130">
        <f>L$370*(Calculations!$Q44/Calculations!$Q$5)</f>
        <v>0</v>
      </c>
      <c r="M410" s="130">
        <f>M$370*(Calculations!$Q44/Calculations!$Q$5)</f>
        <v>0</v>
      </c>
      <c r="N410" s="130">
        <f>N$370*(Calculations!$Q44/Calculations!$Q$5)</f>
        <v>0</v>
      </c>
      <c r="O410" s="130">
        <f>O$370*(Calculations!$Q44/Calculations!$Q$5)</f>
        <v>0</v>
      </c>
      <c r="P410" s="130">
        <f>P$370*(Calculations!$Q44/Calculations!$Q$5)</f>
        <v>0</v>
      </c>
      <c r="Q410" s="130">
        <f>Q$370*(Calculations!$Q44/Calculations!$Q$5)</f>
        <v>0</v>
      </c>
    </row>
    <row r="411" spans="3:17" x14ac:dyDescent="0.35">
      <c r="C411" s="101">
        <v>40</v>
      </c>
      <c r="E411" s="6" t="str">
        <f t="shared" si="35"/>
        <v>Z_empty_row_40</v>
      </c>
      <c r="F411" s="130">
        <f>F$370*(Calculations!$Q45/Calculations!$Q$5)</f>
        <v>0</v>
      </c>
      <c r="G411" s="130">
        <f>G$370*(Calculations!$Q45/Calculations!$Q$5)</f>
        <v>0</v>
      </c>
      <c r="H411" s="130">
        <f>H$370*(Calculations!$Q45/Calculations!$Q$5)</f>
        <v>0</v>
      </c>
      <c r="I411" s="130">
        <f>I$370*(Calculations!$Q45/Calculations!$Q$5)</f>
        <v>0</v>
      </c>
      <c r="J411" s="130">
        <f>J$370*(Calculations!$Q45/Calculations!$Q$5)</f>
        <v>0</v>
      </c>
      <c r="K411" s="130">
        <f>K$370*(Calculations!$Q45/Calculations!$Q$5)</f>
        <v>0</v>
      </c>
      <c r="L411" s="130">
        <f>L$370*(Calculations!$Q45/Calculations!$Q$5)</f>
        <v>0</v>
      </c>
      <c r="M411" s="130">
        <f>M$370*(Calculations!$Q45/Calculations!$Q$5)</f>
        <v>0</v>
      </c>
      <c r="N411" s="130">
        <f>N$370*(Calculations!$Q45/Calculations!$Q$5)</f>
        <v>0</v>
      </c>
      <c r="O411" s="130">
        <f>O$370*(Calculations!$Q45/Calculations!$Q$5)</f>
        <v>0</v>
      </c>
      <c r="P411" s="130">
        <f>P$370*(Calculations!$Q45/Calculations!$Q$5)</f>
        <v>0</v>
      </c>
      <c r="Q411" s="130">
        <f>Q$370*(Calculations!$Q45/Calculations!$Q$5)</f>
        <v>0</v>
      </c>
    </row>
    <row r="412" spans="3:17" x14ac:dyDescent="0.35">
      <c r="C412" s="101">
        <v>41</v>
      </c>
      <c r="E412" s="6" t="str">
        <f t="shared" si="35"/>
        <v>Z_empty_row_41</v>
      </c>
      <c r="F412" s="130">
        <f>F$370*(Calculations!$Q46/Calculations!$Q$5)</f>
        <v>0</v>
      </c>
      <c r="G412" s="130">
        <f>G$370*(Calculations!$Q46/Calculations!$Q$5)</f>
        <v>0</v>
      </c>
      <c r="H412" s="130">
        <f>H$370*(Calculations!$Q46/Calculations!$Q$5)</f>
        <v>0</v>
      </c>
      <c r="I412" s="130">
        <f>I$370*(Calculations!$Q46/Calculations!$Q$5)</f>
        <v>0</v>
      </c>
      <c r="J412" s="130">
        <f>J$370*(Calculations!$Q46/Calculations!$Q$5)</f>
        <v>0</v>
      </c>
      <c r="K412" s="130">
        <f>K$370*(Calculations!$Q46/Calculations!$Q$5)</f>
        <v>0</v>
      </c>
      <c r="L412" s="130">
        <f>L$370*(Calculations!$Q46/Calculations!$Q$5)</f>
        <v>0</v>
      </c>
      <c r="M412" s="130">
        <f>M$370*(Calculations!$Q46/Calculations!$Q$5)</f>
        <v>0</v>
      </c>
      <c r="N412" s="130">
        <f>N$370*(Calculations!$Q46/Calculations!$Q$5)</f>
        <v>0</v>
      </c>
      <c r="O412" s="130">
        <f>O$370*(Calculations!$Q46/Calculations!$Q$5)</f>
        <v>0</v>
      </c>
      <c r="P412" s="130">
        <f>P$370*(Calculations!$Q46/Calculations!$Q$5)</f>
        <v>0</v>
      </c>
      <c r="Q412" s="130">
        <f>Q$370*(Calculations!$Q46/Calculations!$Q$5)</f>
        <v>0</v>
      </c>
    </row>
    <row r="413" spans="3:17" x14ac:dyDescent="0.35">
      <c r="C413" s="101">
        <v>42</v>
      </c>
      <c r="E413" s="6" t="str">
        <f t="shared" si="35"/>
        <v>Z_empty_row_42</v>
      </c>
      <c r="F413" s="130">
        <f>F$370*(Calculations!$Q47/Calculations!$Q$5)</f>
        <v>0</v>
      </c>
      <c r="G413" s="130">
        <f>G$370*(Calculations!$Q47/Calculations!$Q$5)</f>
        <v>0</v>
      </c>
      <c r="H413" s="130">
        <f>H$370*(Calculations!$Q47/Calculations!$Q$5)</f>
        <v>0</v>
      </c>
      <c r="I413" s="130">
        <f>I$370*(Calculations!$Q47/Calculations!$Q$5)</f>
        <v>0</v>
      </c>
      <c r="J413" s="130">
        <f>J$370*(Calculations!$Q47/Calculations!$Q$5)</f>
        <v>0</v>
      </c>
      <c r="K413" s="130">
        <f>K$370*(Calculations!$Q47/Calculations!$Q$5)</f>
        <v>0</v>
      </c>
      <c r="L413" s="130">
        <f>L$370*(Calculations!$Q47/Calculations!$Q$5)</f>
        <v>0</v>
      </c>
      <c r="M413" s="130">
        <f>M$370*(Calculations!$Q47/Calculations!$Q$5)</f>
        <v>0</v>
      </c>
      <c r="N413" s="130">
        <f>N$370*(Calculations!$Q47/Calculations!$Q$5)</f>
        <v>0</v>
      </c>
      <c r="O413" s="130">
        <f>O$370*(Calculations!$Q47/Calculations!$Q$5)</f>
        <v>0</v>
      </c>
      <c r="P413" s="130">
        <f>P$370*(Calculations!$Q47/Calculations!$Q$5)</f>
        <v>0</v>
      </c>
      <c r="Q413" s="130">
        <f>Q$370*(Calculations!$Q47/Calculations!$Q$5)</f>
        <v>0</v>
      </c>
    </row>
    <row r="414" spans="3:17" x14ac:dyDescent="0.35">
      <c r="C414" s="101">
        <v>43</v>
      </c>
      <c r="E414" s="6" t="str">
        <f t="shared" si="35"/>
        <v>Z_empty_row_43</v>
      </c>
      <c r="F414" s="130">
        <f>F$370*(Calculations!$Q48/Calculations!$Q$5)</f>
        <v>0</v>
      </c>
      <c r="G414" s="130">
        <f>G$370*(Calculations!$Q48/Calculations!$Q$5)</f>
        <v>0</v>
      </c>
      <c r="H414" s="130">
        <f>H$370*(Calculations!$Q48/Calculations!$Q$5)</f>
        <v>0</v>
      </c>
      <c r="I414" s="130">
        <f>I$370*(Calculations!$Q48/Calculations!$Q$5)</f>
        <v>0</v>
      </c>
      <c r="J414" s="130">
        <f>J$370*(Calculations!$Q48/Calculations!$Q$5)</f>
        <v>0</v>
      </c>
      <c r="K414" s="130">
        <f>K$370*(Calculations!$Q48/Calculations!$Q$5)</f>
        <v>0</v>
      </c>
      <c r="L414" s="130">
        <f>L$370*(Calculations!$Q48/Calculations!$Q$5)</f>
        <v>0</v>
      </c>
      <c r="M414" s="130">
        <f>M$370*(Calculations!$Q48/Calculations!$Q$5)</f>
        <v>0</v>
      </c>
      <c r="N414" s="130">
        <f>N$370*(Calculations!$Q48/Calculations!$Q$5)</f>
        <v>0</v>
      </c>
      <c r="O414" s="130">
        <f>O$370*(Calculations!$Q48/Calculations!$Q$5)</f>
        <v>0</v>
      </c>
      <c r="P414" s="130">
        <f>P$370*(Calculations!$Q48/Calculations!$Q$5)</f>
        <v>0</v>
      </c>
      <c r="Q414" s="130">
        <f>Q$370*(Calculations!$Q48/Calculations!$Q$5)</f>
        <v>0</v>
      </c>
    </row>
    <row r="415" spans="3:17" x14ac:dyDescent="0.35">
      <c r="C415" s="101">
        <v>44</v>
      </c>
      <c r="E415" s="6" t="str">
        <f t="shared" si="35"/>
        <v>Z_empty_row_44</v>
      </c>
      <c r="F415" s="130">
        <f>F$370*(Calculations!$Q49/Calculations!$Q$5)</f>
        <v>0</v>
      </c>
      <c r="G415" s="130">
        <f>G$370*(Calculations!$Q49/Calculations!$Q$5)</f>
        <v>0</v>
      </c>
      <c r="H415" s="130">
        <f>H$370*(Calculations!$Q49/Calculations!$Q$5)</f>
        <v>0</v>
      </c>
      <c r="I415" s="130">
        <f>I$370*(Calculations!$Q49/Calculations!$Q$5)</f>
        <v>0</v>
      </c>
      <c r="J415" s="130">
        <f>J$370*(Calculations!$Q49/Calculations!$Q$5)</f>
        <v>0</v>
      </c>
      <c r="K415" s="130">
        <f>K$370*(Calculations!$Q49/Calculations!$Q$5)</f>
        <v>0</v>
      </c>
      <c r="L415" s="130">
        <f>L$370*(Calculations!$Q49/Calculations!$Q$5)</f>
        <v>0</v>
      </c>
      <c r="M415" s="130">
        <f>M$370*(Calculations!$Q49/Calculations!$Q$5)</f>
        <v>0</v>
      </c>
      <c r="N415" s="130">
        <f>N$370*(Calculations!$Q49/Calculations!$Q$5)</f>
        <v>0</v>
      </c>
      <c r="O415" s="130">
        <f>O$370*(Calculations!$Q49/Calculations!$Q$5)</f>
        <v>0</v>
      </c>
      <c r="P415" s="130">
        <f>P$370*(Calculations!$Q49/Calculations!$Q$5)</f>
        <v>0</v>
      </c>
      <c r="Q415" s="130">
        <f>Q$370*(Calculations!$Q49/Calculations!$Q$5)</f>
        <v>0</v>
      </c>
    </row>
    <row r="416" spans="3:17" x14ac:dyDescent="0.35">
      <c r="C416" s="101">
        <v>45</v>
      </c>
      <c r="E416" s="6" t="str">
        <f t="shared" si="35"/>
        <v>Z_empty_row_45</v>
      </c>
      <c r="F416" s="130">
        <f>F$370*(Calculations!$Q50/Calculations!$Q$5)</f>
        <v>0</v>
      </c>
      <c r="G416" s="130">
        <f>G$370*(Calculations!$Q50/Calculations!$Q$5)</f>
        <v>0</v>
      </c>
      <c r="H416" s="130">
        <f>H$370*(Calculations!$Q50/Calculations!$Q$5)</f>
        <v>0</v>
      </c>
      <c r="I416" s="130">
        <f>I$370*(Calculations!$Q50/Calculations!$Q$5)</f>
        <v>0</v>
      </c>
      <c r="J416" s="130">
        <f>J$370*(Calculations!$Q50/Calculations!$Q$5)</f>
        <v>0</v>
      </c>
      <c r="K416" s="130">
        <f>K$370*(Calculations!$Q50/Calculations!$Q$5)</f>
        <v>0</v>
      </c>
      <c r="L416" s="130">
        <f>L$370*(Calculations!$Q50/Calculations!$Q$5)</f>
        <v>0</v>
      </c>
      <c r="M416" s="130">
        <f>M$370*(Calculations!$Q50/Calculations!$Q$5)</f>
        <v>0</v>
      </c>
      <c r="N416" s="130">
        <f>N$370*(Calculations!$Q50/Calculations!$Q$5)</f>
        <v>0</v>
      </c>
      <c r="O416" s="130">
        <f>O$370*(Calculations!$Q50/Calculations!$Q$5)</f>
        <v>0</v>
      </c>
      <c r="P416" s="130">
        <f>P$370*(Calculations!$Q50/Calculations!$Q$5)</f>
        <v>0</v>
      </c>
      <c r="Q416" s="130">
        <f>Q$370*(Calculations!$Q50/Calculations!$Q$5)</f>
        <v>0</v>
      </c>
    </row>
    <row r="417" spans="3:17" x14ac:dyDescent="0.35">
      <c r="C417" s="101">
        <v>46</v>
      </c>
      <c r="E417" s="6" t="str">
        <f t="shared" si="35"/>
        <v>Z_empty_row_46</v>
      </c>
      <c r="F417" s="130">
        <f>F$370*(Calculations!$Q51/Calculations!$Q$5)</f>
        <v>0</v>
      </c>
      <c r="G417" s="130">
        <f>G$370*(Calculations!$Q51/Calculations!$Q$5)</f>
        <v>0</v>
      </c>
      <c r="H417" s="130">
        <f>H$370*(Calculations!$Q51/Calculations!$Q$5)</f>
        <v>0</v>
      </c>
      <c r="I417" s="130">
        <f>I$370*(Calculations!$Q51/Calculations!$Q$5)</f>
        <v>0</v>
      </c>
      <c r="J417" s="130">
        <f>J$370*(Calculations!$Q51/Calculations!$Q$5)</f>
        <v>0</v>
      </c>
      <c r="K417" s="130">
        <f>K$370*(Calculations!$Q51/Calculations!$Q$5)</f>
        <v>0</v>
      </c>
      <c r="L417" s="130">
        <f>L$370*(Calculations!$Q51/Calculations!$Q$5)</f>
        <v>0</v>
      </c>
      <c r="M417" s="130">
        <f>M$370*(Calculations!$Q51/Calculations!$Q$5)</f>
        <v>0</v>
      </c>
      <c r="N417" s="130">
        <f>N$370*(Calculations!$Q51/Calculations!$Q$5)</f>
        <v>0</v>
      </c>
      <c r="O417" s="130">
        <f>O$370*(Calculations!$Q51/Calculations!$Q$5)</f>
        <v>0</v>
      </c>
      <c r="P417" s="130">
        <f>P$370*(Calculations!$Q51/Calculations!$Q$5)</f>
        <v>0</v>
      </c>
      <c r="Q417" s="130">
        <f>Q$370*(Calculations!$Q51/Calculations!$Q$5)</f>
        <v>0</v>
      </c>
    </row>
    <row r="418" spans="3:17" x14ac:dyDescent="0.35">
      <c r="C418" s="101">
        <v>47</v>
      </c>
      <c r="E418" s="6" t="str">
        <f t="shared" si="35"/>
        <v>Z_empty_row_47</v>
      </c>
      <c r="F418" s="130">
        <f>F$370*(Calculations!$Q52/Calculations!$Q$5)</f>
        <v>0</v>
      </c>
      <c r="G418" s="130">
        <f>G$370*(Calculations!$Q52/Calculations!$Q$5)</f>
        <v>0</v>
      </c>
      <c r="H418" s="130">
        <f>H$370*(Calculations!$Q52/Calculations!$Q$5)</f>
        <v>0</v>
      </c>
      <c r="I418" s="130">
        <f>I$370*(Calculations!$Q52/Calculations!$Q$5)</f>
        <v>0</v>
      </c>
      <c r="J418" s="130">
        <f>J$370*(Calculations!$Q52/Calculations!$Q$5)</f>
        <v>0</v>
      </c>
      <c r="K418" s="130">
        <f>K$370*(Calculations!$Q52/Calculations!$Q$5)</f>
        <v>0</v>
      </c>
      <c r="L418" s="130">
        <f>L$370*(Calculations!$Q52/Calculations!$Q$5)</f>
        <v>0</v>
      </c>
      <c r="M418" s="130">
        <f>M$370*(Calculations!$Q52/Calculations!$Q$5)</f>
        <v>0</v>
      </c>
      <c r="N418" s="130">
        <f>N$370*(Calculations!$Q52/Calculations!$Q$5)</f>
        <v>0</v>
      </c>
      <c r="O418" s="130">
        <f>O$370*(Calculations!$Q52/Calculations!$Q$5)</f>
        <v>0</v>
      </c>
      <c r="P418" s="130">
        <f>P$370*(Calculations!$Q52/Calculations!$Q$5)</f>
        <v>0</v>
      </c>
      <c r="Q418" s="130">
        <f>Q$370*(Calculations!$Q52/Calculations!$Q$5)</f>
        <v>0</v>
      </c>
    </row>
    <row r="419" spans="3:17" x14ac:dyDescent="0.35">
      <c r="C419" s="101">
        <v>48</v>
      </c>
      <c r="E419" s="6" t="str">
        <f t="shared" si="35"/>
        <v>Z_empty_row_48</v>
      </c>
      <c r="F419" s="130">
        <f>F$370*(Calculations!$Q53/Calculations!$Q$5)</f>
        <v>0</v>
      </c>
      <c r="G419" s="130">
        <f>G$370*(Calculations!$Q53/Calculations!$Q$5)</f>
        <v>0</v>
      </c>
      <c r="H419" s="130">
        <f>H$370*(Calculations!$Q53/Calculations!$Q$5)</f>
        <v>0</v>
      </c>
      <c r="I419" s="130">
        <f>I$370*(Calculations!$Q53/Calculations!$Q$5)</f>
        <v>0</v>
      </c>
      <c r="J419" s="130">
        <f>J$370*(Calculations!$Q53/Calculations!$Q$5)</f>
        <v>0</v>
      </c>
      <c r="K419" s="130">
        <f>K$370*(Calculations!$Q53/Calculations!$Q$5)</f>
        <v>0</v>
      </c>
      <c r="L419" s="130">
        <f>L$370*(Calculations!$Q53/Calculations!$Q$5)</f>
        <v>0</v>
      </c>
      <c r="M419" s="130">
        <f>M$370*(Calculations!$Q53/Calculations!$Q$5)</f>
        <v>0</v>
      </c>
      <c r="N419" s="130">
        <f>N$370*(Calculations!$Q53/Calculations!$Q$5)</f>
        <v>0</v>
      </c>
      <c r="O419" s="130">
        <f>O$370*(Calculations!$Q53/Calculations!$Q$5)</f>
        <v>0</v>
      </c>
      <c r="P419" s="130">
        <f>P$370*(Calculations!$Q53/Calculations!$Q$5)</f>
        <v>0</v>
      </c>
      <c r="Q419" s="130">
        <f>Q$370*(Calculations!$Q53/Calculations!$Q$5)</f>
        <v>0</v>
      </c>
    </row>
    <row r="420" spans="3:17" x14ac:dyDescent="0.35">
      <c r="C420" s="101">
        <v>49</v>
      </c>
      <c r="E420" s="6" t="str">
        <f t="shared" si="35"/>
        <v>Z_empty_row_49</v>
      </c>
      <c r="F420" s="130">
        <f>F$370*(Calculations!$Q54/Calculations!$Q$5)</f>
        <v>0</v>
      </c>
      <c r="G420" s="130">
        <f>G$370*(Calculations!$Q54/Calculations!$Q$5)</f>
        <v>0</v>
      </c>
      <c r="H420" s="130">
        <f>H$370*(Calculations!$Q54/Calculations!$Q$5)</f>
        <v>0</v>
      </c>
      <c r="I420" s="130">
        <f>I$370*(Calculations!$Q54/Calculations!$Q$5)</f>
        <v>0</v>
      </c>
      <c r="J420" s="130">
        <f>J$370*(Calculations!$Q54/Calculations!$Q$5)</f>
        <v>0</v>
      </c>
      <c r="K420" s="130">
        <f>K$370*(Calculations!$Q54/Calculations!$Q$5)</f>
        <v>0</v>
      </c>
      <c r="L420" s="130">
        <f>L$370*(Calculations!$Q54/Calculations!$Q$5)</f>
        <v>0</v>
      </c>
      <c r="M420" s="130">
        <f>M$370*(Calculations!$Q54/Calculations!$Q$5)</f>
        <v>0</v>
      </c>
      <c r="N420" s="130">
        <f>N$370*(Calculations!$Q54/Calculations!$Q$5)</f>
        <v>0</v>
      </c>
      <c r="O420" s="130">
        <f>O$370*(Calculations!$Q54/Calculations!$Q$5)</f>
        <v>0</v>
      </c>
      <c r="P420" s="130">
        <f>P$370*(Calculations!$Q54/Calculations!$Q$5)</f>
        <v>0</v>
      </c>
      <c r="Q420" s="130">
        <f>Q$370*(Calculations!$Q54/Calculations!$Q$5)</f>
        <v>0</v>
      </c>
    </row>
    <row r="421" spans="3:17" x14ac:dyDescent="0.35">
      <c r="C421" s="101">
        <v>50</v>
      </c>
      <c r="E421" s="6" t="str">
        <f t="shared" si="35"/>
        <v>Z_empty_row_50</v>
      </c>
      <c r="F421" s="130">
        <f>F$370*(Calculations!$Q55/Calculations!$Q$5)</f>
        <v>0</v>
      </c>
      <c r="G421" s="130">
        <f>G$370*(Calculations!$Q55/Calculations!$Q$5)</f>
        <v>0</v>
      </c>
      <c r="H421" s="130">
        <f>H$370*(Calculations!$Q55/Calculations!$Q$5)</f>
        <v>0</v>
      </c>
      <c r="I421" s="130">
        <f>I$370*(Calculations!$Q55/Calculations!$Q$5)</f>
        <v>0</v>
      </c>
      <c r="J421" s="130">
        <f>J$370*(Calculations!$Q55/Calculations!$Q$5)</f>
        <v>0</v>
      </c>
      <c r="K421" s="130">
        <f>K$370*(Calculations!$Q55/Calculations!$Q$5)</f>
        <v>0</v>
      </c>
      <c r="L421" s="130">
        <f>L$370*(Calculations!$Q55/Calculations!$Q$5)</f>
        <v>0</v>
      </c>
      <c r="M421" s="130">
        <f>M$370*(Calculations!$Q55/Calculations!$Q$5)</f>
        <v>0</v>
      </c>
      <c r="N421" s="130">
        <f>N$370*(Calculations!$Q55/Calculations!$Q$5)</f>
        <v>0</v>
      </c>
      <c r="O421" s="130">
        <f>O$370*(Calculations!$Q55/Calculations!$Q$5)</f>
        <v>0</v>
      </c>
      <c r="P421" s="130">
        <f>P$370*(Calculations!$Q55/Calculations!$Q$5)</f>
        <v>0</v>
      </c>
      <c r="Q421" s="130">
        <f>Q$370*(Calculations!$Q55/Calculations!$Q$5)</f>
        <v>0</v>
      </c>
    </row>
    <row r="422" spans="3:17" x14ac:dyDescent="0.35">
      <c r="C422" s="101">
        <v>51</v>
      </c>
      <c r="E422" s="6" t="str">
        <f t="shared" si="35"/>
        <v>Z_empty_row_51</v>
      </c>
      <c r="F422" s="130">
        <f>F$370*(Calculations!$Q56/Calculations!$Q$5)</f>
        <v>0</v>
      </c>
      <c r="G422" s="130">
        <f>G$370*(Calculations!$Q56/Calculations!$Q$5)</f>
        <v>0</v>
      </c>
      <c r="H422" s="130">
        <f>H$370*(Calculations!$Q56/Calculations!$Q$5)</f>
        <v>0</v>
      </c>
      <c r="I422" s="130">
        <f>I$370*(Calculations!$Q56/Calculations!$Q$5)</f>
        <v>0</v>
      </c>
      <c r="J422" s="130">
        <f>J$370*(Calculations!$Q56/Calculations!$Q$5)</f>
        <v>0</v>
      </c>
      <c r="K422" s="130">
        <f>K$370*(Calculations!$Q56/Calculations!$Q$5)</f>
        <v>0</v>
      </c>
      <c r="L422" s="130">
        <f>L$370*(Calculations!$Q56/Calculations!$Q$5)</f>
        <v>0</v>
      </c>
      <c r="M422" s="130">
        <f>M$370*(Calculations!$Q56/Calculations!$Q$5)</f>
        <v>0</v>
      </c>
      <c r="N422" s="130">
        <f>N$370*(Calculations!$Q56/Calculations!$Q$5)</f>
        <v>0</v>
      </c>
      <c r="O422" s="130">
        <f>O$370*(Calculations!$Q56/Calculations!$Q$5)</f>
        <v>0</v>
      </c>
      <c r="P422" s="130">
        <f>P$370*(Calculations!$Q56/Calculations!$Q$5)</f>
        <v>0</v>
      </c>
      <c r="Q422" s="130">
        <f>Q$370*(Calculations!$Q56/Calculations!$Q$5)</f>
        <v>0</v>
      </c>
    </row>
    <row r="423" spans="3:17" x14ac:dyDescent="0.35">
      <c r="C423" s="101">
        <v>52</v>
      </c>
      <c r="E423" s="6" t="str">
        <f t="shared" si="35"/>
        <v>Z_empty_row_52</v>
      </c>
      <c r="F423" s="130">
        <f>F$370*(Calculations!$Q57/Calculations!$Q$5)</f>
        <v>0</v>
      </c>
      <c r="G423" s="130">
        <f>G$370*(Calculations!$Q57/Calculations!$Q$5)</f>
        <v>0</v>
      </c>
      <c r="H423" s="130">
        <f>H$370*(Calculations!$Q57/Calculations!$Q$5)</f>
        <v>0</v>
      </c>
      <c r="I423" s="130">
        <f>I$370*(Calculations!$Q57/Calculations!$Q$5)</f>
        <v>0</v>
      </c>
      <c r="J423" s="130">
        <f>J$370*(Calculations!$Q57/Calculations!$Q$5)</f>
        <v>0</v>
      </c>
      <c r="K423" s="130">
        <f>K$370*(Calculations!$Q57/Calculations!$Q$5)</f>
        <v>0</v>
      </c>
      <c r="L423" s="130">
        <f>L$370*(Calculations!$Q57/Calculations!$Q$5)</f>
        <v>0</v>
      </c>
      <c r="M423" s="130">
        <f>M$370*(Calculations!$Q57/Calculations!$Q$5)</f>
        <v>0</v>
      </c>
      <c r="N423" s="130">
        <f>N$370*(Calculations!$Q57/Calculations!$Q$5)</f>
        <v>0</v>
      </c>
      <c r="O423" s="130">
        <f>O$370*(Calculations!$Q57/Calculations!$Q$5)</f>
        <v>0</v>
      </c>
      <c r="P423" s="130">
        <f>P$370*(Calculations!$Q57/Calculations!$Q$5)</f>
        <v>0</v>
      </c>
      <c r="Q423" s="130">
        <f>Q$370*(Calculations!$Q57/Calculations!$Q$5)</f>
        <v>0</v>
      </c>
    </row>
    <row r="424" spans="3:17" x14ac:dyDescent="0.35">
      <c r="C424" s="101">
        <v>53</v>
      </c>
      <c r="E424" s="6" t="str">
        <f t="shared" si="35"/>
        <v>Z_empty_row_53</v>
      </c>
      <c r="F424" s="130">
        <f>F$370*(Calculations!$Q58/Calculations!$Q$5)</f>
        <v>0</v>
      </c>
      <c r="G424" s="130">
        <f>G$370*(Calculations!$Q58/Calculations!$Q$5)</f>
        <v>0</v>
      </c>
      <c r="H424" s="130">
        <f>H$370*(Calculations!$Q58/Calculations!$Q$5)</f>
        <v>0</v>
      </c>
      <c r="I424" s="130">
        <f>I$370*(Calculations!$Q58/Calculations!$Q$5)</f>
        <v>0</v>
      </c>
      <c r="J424" s="130">
        <f>J$370*(Calculations!$Q58/Calculations!$Q$5)</f>
        <v>0</v>
      </c>
      <c r="K424" s="130">
        <f>K$370*(Calculations!$Q58/Calculations!$Q$5)</f>
        <v>0</v>
      </c>
      <c r="L424" s="130">
        <f>L$370*(Calculations!$Q58/Calculations!$Q$5)</f>
        <v>0</v>
      </c>
      <c r="M424" s="130">
        <f>M$370*(Calculations!$Q58/Calculations!$Q$5)</f>
        <v>0</v>
      </c>
      <c r="N424" s="130">
        <f>N$370*(Calculations!$Q58/Calculations!$Q$5)</f>
        <v>0</v>
      </c>
      <c r="O424" s="130">
        <f>O$370*(Calculations!$Q58/Calculations!$Q$5)</f>
        <v>0</v>
      </c>
      <c r="P424" s="130">
        <f>P$370*(Calculations!$Q58/Calculations!$Q$5)</f>
        <v>0</v>
      </c>
      <c r="Q424" s="130">
        <f>Q$370*(Calculations!$Q58/Calculations!$Q$5)</f>
        <v>0</v>
      </c>
    </row>
    <row r="425" spans="3:17" x14ac:dyDescent="0.35">
      <c r="C425" s="101">
        <v>54</v>
      </c>
      <c r="E425" s="6" t="str">
        <f t="shared" si="35"/>
        <v>Z_empty_row_54</v>
      </c>
      <c r="F425" s="130">
        <f>F$370*(Calculations!$Q59/Calculations!$Q$5)</f>
        <v>0</v>
      </c>
      <c r="G425" s="130">
        <f>G$370*(Calculations!$Q59/Calculations!$Q$5)</f>
        <v>0</v>
      </c>
      <c r="H425" s="130">
        <f>H$370*(Calculations!$Q59/Calculations!$Q$5)</f>
        <v>0</v>
      </c>
      <c r="I425" s="130">
        <f>I$370*(Calculations!$Q59/Calculations!$Q$5)</f>
        <v>0</v>
      </c>
      <c r="J425" s="130">
        <f>J$370*(Calculations!$Q59/Calculations!$Q$5)</f>
        <v>0</v>
      </c>
      <c r="K425" s="130">
        <f>K$370*(Calculations!$Q59/Calculations!$Q$5)</f>
        <v>0</v>
      </c>
      <c r="L425" s="130">
        <f>L$370*(Calculations!$Q59/Calculations!$Q$5)</f>
        <v>0</v>
      </c>
      <c r="M425" s="130">
        <f>M$370*(Calculations!$Q59/Calculations!$Q$5)</f>
        <v>0</v>
      </c>
      <c r="N425" s="130">
        <f>N$370*(Calculations!$Q59/Calculations!$Q$5)</f>
        <v>0</v>
      </c>
      <c r="O425" s="130">
        <f>O$370*(Calculations!$Q59/Calculations!$Q$5)</f>
        <v>0</v>
      </c>
      <c r="P425" s="130">
        <f>P$370*(Calculations!$Q59/Calculations!$Q$5)</f>
        <v>0</v>
      </c>
      <c r="Q425" s="130">
        <f>Q$370*(Calculations!$Q59/Calculations!$Q$5)</f>
        <v>0</v>
      </c>
    </row>
    <row r="426" spans="3:17" x14ac:dyDescent="0.35">
      <c r="C426" s="101">
        <v>55</v>
      </c>
      <c r="E426" s="6" t="str">
        <f t="shared" si="35"/>
        <v>Z_empty_row_55</v>
      </c>
      <c r="F426" s="130">
        <f>F$370*(Calculations!$Q60/Calculations!$Q$5)</f>
        <v>0</v>
      </c>
      <c r="G426" s="130">
        <f>G$370*(Calculations!$Q60/Calculations!$Q$5)</f>
        <v>0</v>
      </c>
      <c r="H426" s="130">
        <f>H$370*(Calculations!$Q60/Calculations!$Q$5)</f>
        <v>0</v>
      </c>
      <c r="I426" s="130">
        <f>I$370*(Calculations!$Q60/Calculations!$Q$5)</f>
        <v>0</v>
      </c>
      <c r="J426" s="130">
        <f>J$370*(Calculations!$Q60/Calculations!$Q$5)</f>
        <v>0</v>
      </c>
      <c r="K426" s="130">
        <f>K$370*(Calculations!$Q60/Calculations!$Q$5)</f>
        <v>0</v>
      </c>
      <c r="L426" s="130">
        <f>L$370*(Calculations!$Q60/Calculations!$Q$5)</f>
        <v>0</v>
      </c>
      <c r="M426" s="130">
        <f>M$370*(Calculations!$Q60/Calculations!$Q$5)</f>
        <v>0</v>
      </c>
      <c r="N426" s="130">
        <f>N$370*(Calculations!$Q60/Calculations!$Q$5)</f>
        <v>0</v>
      </c>
      <c r="O426" s="130">
        <f>O$370*(Calculations!$Q60/Calculations!$Q$5)</f>
        <v>0</v>
      </c>
      <c r="P426" s="130">
        <f>P$370*(Calculations!$Q60/Calculations!$Q$5)</f>
        <v>0</v>
      </c>
      <c r="Q426" s="130">
        <f>Q$370*(Calculations!$Q60/Calculations!$Q$5)</f>
        <v>0</v>
      </c>
    </row>
    <row r="427" spans="3:17" x14ac:dyDescent="0.35">
      <c r="C427" s="101">
        <v>56</v>
      </c>
      <c r="E427" s="6" t="str">
        <f t="shared" si="35"/>
        <v>Z_empty_row_56</v>
      </c>
      <c r="F427" s="130">
        <f>F$370*(Calculations!$Q61/Calculations!$Q$5)</f>
        <v>0</v>
      </c>
      <c r="G427" s="130">
        <f>G$370*(Calculations!$Q61/Calculations!$Q$5)</f>
        <v>0</v>
      </c>
      <c r="H427" s="130">
        <f>H$370*(Calculations!$Q61/Calculations!$Q$5)</f>
        <v>0</v>
      </c>
      <c r="I427" s="130">
        <f>I$370*(Calculations!$Q61/Calculations!$Q$5)</f>
        <v>0</v>
      </c>
      <c r="J427" s="130">
        <f>J$370*(Calculations!$Q61/Calculations!$Q$5)</f>
        <v>0</v>
      </c>
      <c r="K427" s="130">
        <f>K$370*(Calculations!$Q61/Calculations!$Q$5)</f>
        <v>0</v>
      </c>
      <c r="L427" s="130">
        <f>L$370*(Calculations!$Q61/Calculations!$Q$5)</f>
        <v>0</v>
      </c>
      <c r="M427" s="130">
        <f>M$370*(Calculations!$Q61/Calculations!$Q$5)</f>
        <v>0</v>
      </c>
      <c r="N427" s="130">
        <f>N$370*(Calculations!$Q61/Calculations!$Q$5)</f>
        <v>0</v>
      </c>
      <c r="O427" s="130">
        <f>O$370*(Calculations!$Q61/Calculations!$Q$5)</f>
        <v>0</v>
      </c>
      <c r="P427" s="130">
        <f>P$370*(Calculations!$Q61/Calculations!$Q$5)</f>
        <v>0</v>
      </c>
      <c r="Q427" s="130">
        <f>Q$370*(Calculations!$Q61/Calculations!$Q$5)</f>
        <v>0</v>
      </c>
    </row>
    <row r="428" spans="3:17" x14ac:dyDescent="0.35">
      <c r="C428" s="101">
        <v>57</v>
      </c>
      <c r="E428" s="6" t="str">
        <f t="shared" si="35"/>
        <v>Z_empty_row_57</v>
      </c>
      <c r="F428" s="130">
        <f>F$370*(Calculations!$Q62/Calculations!$Q$5)</f>
        <v>0</v>
      </c>
      <c r="G428" s="130">
        <f>G$370*(Calculations!$Q62/Calculations!$Q$5)</f>
        <v>0</v>
      </c>
      <c r="H428" s="130">
        <f>H$370*(Calculations!$Q62/Calculations!$Q$5)</f>
        <v>0</v>
      </c>
      <c r="I428" s="130">
        <f>I$370*(Calculations!$Q62/Calculations!$Q$5)</f>
        <v>0</v>
      </c>
      <c r="J428" s="130">
        <f>J$370*(Calculations!$Q62/Calculations!$Q$5)</f>
        <v>0</v>
      </c>
      <c r="K428" s="130">
        <f>K$370*(Calculations!$Q62/Calculations!$Q$5)</f>
        <v>0</v>
      </c>
      <c r="L428" s="130">
        <f>L$370*(Calculations!$Q62/Calculations!$Q$5)</f>
        <v>0</v>
      </c>
      <c r="M428" s="130">
        <f>M$370*(Calculations!$Q62/Calculations!$Q$5)</f>
        <v>0</v>
      </c>
      <c r="N428" s="130">
        <f>N$370*(Calculations!$Q62/Calculations!$Q$5)</f>
        <v>0</v>
      </c>
      <c r="O428" s="130">
        <f>O$370*(Calculations!$Q62/Calculations!$Q$5)</f>
        <v>0</v>
      </c>
      <c r="P428" s="130">
        <f>P$370*(Calculations!$Q62/Calculations!$Q$5)</f>
        <v>0</v>
      </c>
      <c r="Q428" s="130">
        <f>Q$370*(Calculations!$Q62/Calculations!$Q$5)</f>
        <v>0</v>
      </c>
    </row>
    <row r="429" spans="3:17" x14ac:dyDescent="0.35">
      <c r="C429" s="101">
        <v>58</v>
      </c>
      <c r="E429" s="6" t="str">
        <f t="shared" si="35"/>
        <v>Z_empty_row_58</v>
      </c>
      <c r="F429" s="130">
        <f>F$370*(Calculations!$Q63/Calculations!$Q$5)</f>
        <v>0</v>
      </c>
      <c r="G429" s="130">
        <f>G$370*(Calculations!$Q63/Calculations!$Q$5)</f>
        <v>0</v>
      </c>
      <c r="H429" s="130">
        <f>H$370*(Calculations!$Q63/Calculations!$Q$5)</f>
        <v>0</v>
      </c>
      <c r="I429" s="130">
        <f>I$370*(Calculations!$Q63/Calculations!$Q$5)</f>
        <v>0</v>
      </c>
      <c r="J429" s="130">
        <f>J$370*(Calculations!$Q63/Calculations!$Q$5)</f>
        <v>0</v>
      </c>
      <c r="K429" s="130">
        <f>K$370*(Calculations!$Q63/Calculations!$Q$5)</f>
        <v>0</v>
      </c>
      <c r="L429" s="130">
        <f>L$370*(Calculations!$Q63/Calculations!$Q$5)</f>
        <v>0</v>
      </c>
      <c r="M429" s="130">
        <f>M$370*(Calculations!$Q63/Calculations!$Q$5)</f>
        <v>0</v>
      </c>
      <c r="N429" s="130">
        <f>N$370*(Calculations!$Q63/Calculations!$Q$5)</f>
        <v>0</v>
      </c>
      <c r="O429" s="130">
        <f>O$370*(Calculations!$Q63/Calculations!$Q$5)</f>
        <v>0</v>
      </c>
      <c r="P429" s="130">
        <f>P$370*(Calculations!$Q63/Calculations!$Q$5)</f>
        <v>0</v>
      </c>
      <c r="Q429" s="130">
        <f>Q$370*(Calculations!$Q63/Calculations!$Q$5)</f>
        <v>0</v>
      </c>
    </row>
    <row r="430" spans="3:17" x14ac:dyDescent="0.35">
      <c r="C430" s="101">
        <v>59</v>
      </c>
      <c r="E430" s="6" t="str">
        <f t="shared" si="35"/>
        <v>Z_empty_row_59</v>
      </c>
      <c r="F430" s="130">
        <f>F$370*(Calculations!$Q64/Calculations!$Q$5)</f>
        <v>0</v>
      </c>
      <c r="G430" s="130">
        <f>G$370*(Calculations!$Q64/Calculations!$Q$5)</f>
        <v>0</v>
      </c>
      <c r="H430" s="130">
        <f>H$370*(Calculations!$Q64/Calculations!$Q$5)</f>
        <v>0</v>
      </c>
      <c r="I430" s="130">
        <f>I$370*(Calculations!$Q64/Calculations!$Q$5)</f>
        <v>0</v>
      </c>
      <c r="J430" s="130">
        <f>J$370*(Calculations!$Q64/Calculations!$Q$5)</f>
        <v>0</v>
      </c>
      <c r="K430" s="130">
        <f>K$370*(Calculations!$Q64/Calculations!$Q$5)</f>
        <v>0</v>
      </c>
      <c r="L430" s="130">
        <f>L$370*(Calculations!$Q64/Calculations!$Q$5)</f>
        <v>0</v>
      </c>
      <c r="M430" s="130">
        <f>M$370*(Calculations!$Q64/Calculations!$Q$5)</f>
        <v>0</v>
      </c>
      <c r="N430" s="130">
        <f>N$370*(Calculations!$Q64/Calculations!$Q$5)</f>
        <v>0</v>
      </c>
      <c r="O430" s="130">
        <f>O$370*(Calculations!$Q64/Calculations!$Q$5)</f>
        <v>0</v>
      </c>
      <c r="P430" s="130">
        <f>P$370*(Calculations!$Q64/Calculations!$Q$5)</f>
        <v>0</v>
      </c>
      <c r="Q430" s="130">
        <f>Q$370*(Calculations!$Q64/Calculations!$Q$5)</f>
        <v>0</v>
      </c>
    </row>
    <row r="431" spans="3:17" x14ac:dyDescent="0.35">
      <c r="C431" s="101">
        <v>60</v>
      </c>
      <c r="E431" s="6" t="str">
        <f t="shared" si="35"/>
        <v>Z_empty_row_60</v>
      </c>
      <c r="F431" s="130">
        <f>F$370*(Calculations!$Q65/Calculations!$Q$5)</f>
        <v>0</v>
      </c>
      <c r="G431" s="130">
        <f>G$370*(Calculations!$Q65/Calculations!$Q$5)</f>
        <v>0</v>
      </c>
      <c r="H431" s="130">
        <f>H$370*(Calculations!$Q65/Calculations!$Q$5)</f>
        <v>0</v>
      </c>
      <c r="I431" s="130">
        <f>I$370*(Calculations!$Q65/Calculations!$Q$5)</f>
        <v>0</v>
      </c>
      <c r="J431" s="130">
        <f>J$370*(Calculations!$Q65/Calculations!$Q$5)</f>
        <v>0</v>
      </c>
      <c r="K431" s="130">
        <f>K$370*(Calculations!$Q65/Calculations!$Q$5)</f>
        <v>0</v>
      </c>
      <c r="L431" s="130">
        <f>L$370*(Calculations!$Q65/Calculations!$Q$5)</f>
        <v>0</v>
      </c>
      <c r="M431" s="130">
        <f>M$370*(Calculations!$Q65/Calculations!$Q$5)</f>
        <v>0</v>
      </c>
      <c r="N431" s="130">
        <f>N$370*(Calculations!$Q65/Calculations!$Q$5)</f>
        <v>0</v>
      </c>
      <c r="O431" s="130">
        <f>O$370*(Calculations!$Q65/Calculations!$Q$5)</f>
        <v>0</v>
      </c>
      <c r="P431" s="130">
        <f>P$370*(Calculations!$Q65/Calculations!$Q$5)</f>
        <v>0</v>
      </c>
      <c r="Q431" s="130">
        <f>Q$370*(Calculations!$Q65/Calculations!$Q$5)</f>
        <v>0</v>
      </c>
    </row>
    <row r="432" spans="3:17" x14ac:dyDescent="0.35">
      <c r="C432" s="101">
        <v>61</v>
      </c>
      <c r="E432" s="6" t="str">
        <f t="shared" si="35"/>
        <v>Z_empty_row_61</v>
      </c>
      <c r="F432" s="130">
        <f>F$370*(Calculations!$Q66/Calculations!$Q$5)</f>
        <v>0</v>
      </c>
      <c r="G432" s="130">
        <f>G$370*(Calculations!$Q66/Calculations!$Q$5)</f>
        <v>0</v>
      </c>
      <c r="H432" s="130">
        <f>H$370*(Calculations!$Q66/Calculations!$Q$5)</f>
        <v>0</v>
      </c>
      <c r="I432" s="130">
        <f>I$370*(Calculations!$Q66/Calculations!$Q$5)</f>
        <v>0</v>
      </c>
      <c r="J432" s="130">
        <f>J$370*(Calculations!$Q66/Calculations!$Q$5)</f>
        <v>0</v>
      </c>
      <c r="K432" s="130">
        <f>K$370*(Calculations!$Q66/Calculations!$Q$5)</f>
        <v>0</v>
      </c>
      <c r="L432" s="130">
        <f>L$370*(Calculations!$Q66/Calculations!$Q$5)</f>
        <v>0</v>
      </c>
      <c r="M432" s="130">
        <f>M$370*(Calculations!$Q66/Calculations!$Q$5)</f>
        <v>0</v>
      </c>
      <c r="N432" s="130">
        <f>N$370*(Calculations!$Q66/Calculations!$Q$5)</f>
        <v>0</v>
      </c>
      <c r="O432" s="130">
        <f>O$370*(Calculations!$Q66/Calculations!$Q$5)</f>
        <v>0</v>
      </c>
      <c r="P432" s="130">
        <f>P$370*(Calculations!$Q66/Calculations!$Q$5)</f>
        <v>0</v>
      </c>
      <c r="Q432" s="130">
        <f>Q$370*(Calculations!$Q66/Calculations!$Q$5)</f>
        <v>0</v>
      </c>
    </row>
    <row r="433" spans="3:17" x14ac:dyDescent="0.35">
      <c r="C433" s="101">
        <v>62</v>
      </c>
      <c r="E433" s="6" t="str">
        <f t="shared" si="35"/>
        <v>Z_empty_row_62</v>
      </c>
      <c r="F433" s="130">
        <f>F$370*(Calculations!$Q67/Calculations!$Q$5)</f>
        <v>0</v>
      </c>
      <c r="G433" s="130">
        <f>G$370*(Calculations!$Q67/Calculations!$Q$5)</f>
        <v>0</v>
      </c>
      <c r="H433" s="130">
        <f>H$370*(Calculations!$Q67/Calculations!$Q$5)</f>
        <v>0</v>
      </c>
      <c r="I433" s="130">
        <f>I$370*(Calculations!$Q67/Calculations!$Q$5)</f>
        <v>0</v>
      </c>
      <c r="J433" s="130">
        <f>J$370*(Calculations!$Q67/Calculations!$Q$5)</f>
        <v>0</v>
      </c>
      <c r="K433" s="130">
        <f>K$370*(Calculations!$Q67/Calculations!$Q$5)</f>
        <v>0</v>
      </c>
      <c r="L433" s="130">
        <f>L$370*(Calculations!$Q67/Calculations!$Q$5)</f>
        <v>0</v>
      </c>
      <c r="M433" s="130">
        <f>M$370*(Calculations!$Q67/Calculations!$Q$5)</f>
        <v>0</v>
      </c>
      <c r="N433" s="130">
        <f>N$370*(Calculations!$Q67/Calculations!$Q$5)</f>
        <v>0</v>
      </c>
      <c r="O433" s="130">
        <f>O$370*(Calculations!$Q67/Calculations!$Q$5)</f>
        <v>0</v>
      </c>
      <c r="P433" s="130">
        <f>P$370*(Calculations!$Q67/Calculations!$Q$5)</f>
        <v>0</v>
      </c>
      <c r="Q433" s="130">
        <f>Q$370*(Calculations!$Q67/Calculations!$Q$5)</f>
        <v>0</v>
      </c>
    </row>
    <row r="434" spans="3:17" x14ac:dyDescent="0.35">
      <c r="C434" s="101">
        <v>63</v>
      </c>
      <c r="E434" s="6" t="str">
        <f t="shared" si="35"/>
        <v>Z_empty_row_63</v>
      </c>
      <c r="F434" s="130">
        <f>F$370*(Calculations!$Q68/Calculations!$Q$5)</f>
        <v>0</v>
      </c>
      <c r="G434" s="130">
        <f>G$370*(Calculations!$Q68/Calculations!$Q$5)</f>
        <v>0</v>
      </c>
      <c r="H434" s="130">
        <f>H$370*(Calculations!$Q68/Calculations!$Q$5)</f>
        <v>0</v>
      </c>
      <c r="I434" s="130">
        <f>I$370*(Calculations!$Q68/Calculations!$Q$5)</f>
        <v>0</v>
      </c>
      <c r="J434" s="130">
        <f>J$370*(Calculations!$Q68/Calculations!$Q$5)</f>
        <v>0</v>
      </c>
      <c r="K434" s="130">
        <f>K$370*(Calculations!$Q68/Calculations!$Q$5)</f>
        <v>0</v>
      </c>
      <c r="L434" s="130">
        <f>L$370*(Calculations!$Q68/Calculations!$Q$5)</f>
        <v>0</v>
      </c>
      <c r="M434" s="130">
        <f>M$370*(Calculations!$Q68/Calculations!$Q$5)</f>
        <v>0</v>
      </c>
      <c r="N434" s="130">
        <f>N$370*(Calculations!$Q68/Calculations!$Q$5)</f>
        <v>0</v>
      </c>
      <c r="O434" s="130">
        <f>O$370*(Calculations!$Q68/Calculations!$Q$5)</f>
        <v>0</v>
      </c>
      <c r="P434" s="130">
        <f>P$370*(Calculations!$Q68/Calculations!$Q$5)</f>
        <v>0</v>
      </c>
      <c r="Q434" s="130">
        <f>Q$370*(Calculations!$Q68/Calculations!$Q$5)</f>
        <v>0</v>
      </c>
    </row>
    <row r="435" spans="3:17" x14ac:dyDescent="0.35">
      <c r="C435" s="101">
        <v>64</v>
      </c>
      <c r="E435" s="6" t="str">
        <f t="shared" si="35"/>
        <v>Z_empty_row_64</v>
      </c>
      <c r="F435" s="130">
        <f>F$370*(Calculations!$Q69/Calculations!$Q$5)</f>
        <v>0</v>
      </c>
      <c r="G435" s="130">
        <f>G$370*(Calculations!$Q69/Calculations!$Q$5)</f>
        <v>0</v>
      </c>
      <c r="H435" s="130">
        <f>H$370*(Calculations!$Q69/Calculations!$Q$5)</f>
        <v>0</v>
      </c>
      <c r="I435" s="130">
        <f>I$370*(Calculations!$Q69/Calculations!$Q$5)</f>
        <v>0</v>
      </c>
      <c r="J435" s="130">
        <f>J$370*(Calculations!$Q69/Calculations!$Q$5)</f>
        <v>0</v>
      </c>
      <c r="K435" s="130">
        <f>K$370*(Calculations!$Q69/Calculations!$Q$5)</f>
        <v>0</v>
      </c>
      <c r="L435" s="130">
        <f>L$370*(Calculations!$Q69/Calculations!$Q$5)</f>
        <v>0</v>
      </c>
      <c r="M435" s="130">
        <f>M$370*(Calculations!$Q69/Calculations!$Q$5)</f>
        <v>0</v>
      </c>
      <c r="N435" s="130">
        <f>N$370*(Calculations!$Q69/Calculations!$Q$5)</f>
        <v>0</v>
      </c>
      <c r="O435" s="130">
        <f>O$370*(Calculations!$Q69/Calculations!$Q$5)</f>
        <v>0</v>
      </c>
      <c r="P435" s="130">
        <f>P$370*(Calculations!$Q69/Calculations!$Q$5)</f>
        <v>0</v>
      </c>
      <c r="Q435" s="130">
        <f>Q$370*(Calculations!$Q69/Calculations!$Q$5)</f>
        <v>0</v>
      </c>
    </row>
    <row r="436" spans="3:17" x14ac:dyDescent="0.35">
      <c r="C436" s="101">
        <v>65</v>
      </c>
      <c r="E436" s="6" t="str">
        <f t="shared" ref="E436:E470" si="36">E214</f>
        <v>Z_empty_row_65</v>
      </c>
      <c r="F436" s="130">
        <f>F$370*(Calculations!$Q70/Calculations!$Q$5)</f>
        <v>0</v>
      </c>
      <c r="G436" s="130">
        <f>G$370*(Calculations!$Q70/Calculations!$Q$5)</f>
        <v>0</v>
      </c>
      <c r="H436" s="130">
        <f>H$370*(Calculations!$Q70/Calculations!$Q$5)</f>
        <v>0</v>
      </c>
      <c r="I436" s="130">
        <f>I$370*(Calculations!$Q70/Calculations!$Q$5)</f>
        <v>0</v>
      </c>
      <c r="J436" s="130">
        <f>J$370*(Calculations!$Q70/Calculations!$Q$5)</f>
        <v>0</v>
      </c>
      <c r="K436" s="130">
        <f>K$370*(Calculations!$Q70/Calculations!$Q$5)</f>
        <v>0</v>
      </c>
      <c r="L436" s="130">
        <f>L$370*(Calculations!$Q70/Calculations!$Q$5)</f>
        <v>0</v>
      </c>
      <c r="M436" s="130">
        <f>M$370*(Calculations!$Q70/Calculations!$Q$5)</f>
        <v>0</v>
      </c>
      <c r="N436" s="130">
        <f>N$370*(Calculations!$Q70/Calculations!$Q$5)</f>
        <v>0</v>
      </c>
      <c r="O436" s="130">
        <f>O$370*(Calculations!$Q70/Calculations!$Q$5)</f>
        <v>0</v>
      </c>
      <c r="P436" s="130">
        <f>P$370*(Calculations!$Q70/Calculations!$Q$5)</f>
        <v>0</v>
      </c>
      <c r="Q436" s="130">
        <f>Q$370*(Calculations!$Q70/Calculations!$Q$5)</f>
        <v>0</v>
      </c>
    </row>
    <row r="437" spans="3:17" x14ac:dyDescent="0.35">
      <c r="C437" s="101">
        <v>66</v>
      </c>
      <c r="E437" s="6" t="str">
        <f t="shared" si="36"/>
        <v>Z_empty_row_66</v>
      </c>
      <c r="F437" s="130">
        <f>F$370*(Calculations!$Q71/Calculations!$Q$5)</f>
        <v>0</v>
      </c>
      <c r="G437" s="130">
        <f>G$370*(Calculations!$Q71/Calculations!$Q$5)</f>
        <v>0</v>
      </c>
      <c r="H437" s="130">
        <f>H$370*(Calculations!$Q71/Calculations!$Q$5)</f>
        <v>0</v>
      </c>
      <c r="I437" s="130">
        <f>I$370*(Calculations!$Q71/Calculations!$Q$5)</f>
        <v>0</v>
      </c>
      <c r="J437" s="130">
        <f>J$370*(Calculations!$Q71/Calculations!$Q$5)</f>
        <v>0</v>
      </c>
      <c r="K437" s="130">
        <f>K$370*(Calculations!$Q71/Calculations!$Q$5)</f>
        <v>0</v>
      </c>
      <c r="L437" s="130">
        <f>L$370*(Calculations!$Q71/Calculations!$Q$5)</f>
        <v>0</v>
      </c>
      <c r="M437" s="130">
        <f>M$370*(Calculations!$Q71/Calculations!$Q$5)</f>
        <v>0</v>
      </c>
      <c r="N437" s="130">
        <f>N$370*(Calculations!$Q71/Calculations!$Q$5)</f>
        <v>0</v>
      </c>
      <c r="O437" s="130">
        <f>O$370*(Calculations!$Q71/Calculations!$Q$5)</f>
        <v>0</v>
      </c>
      <c r="P437" s="130">
        <f>P$370*(Calculations!$Q71/Calculations!$Q$5)</f>
        <v>0</v>
      </c>
      <c r="Q437" s="130">
        <f>Q$370*(Calculations!$Q71/Calculations!$Q$5)</f>
        <v>0</v>
      </c>
    </row>
    <row r="438" spans="3:17" x14ac:dyDescent="0.35">
      <c r="C438" s="101">
        <v>67</v>
      </c>
      <c r="E438" s="6" t="str">
        <f t="shared" si="36"/>
        <v>Z_empty_row_67</v>
      </c>
      <c r="F438" s="130">
        <f>F$370*(Calculations!$Q72/Calculations!$Q$5)</f>
        <v>0</v>
      </c>
      <c r="G438" s="130">
        <f>G$370*(Calculations!$Q72/Calculations!$Q$5)</f>
        <v>0</v>
      </c>
      <c r="H438" s="130">
        <f>H$370*(Calculations!$Q72/Calculations!$Q$5)</f>
        <v>0</v>
      </c>
      <c r="I438" s="130">
        <f>I$370*(Calculations!$Q72/Calculations!$Q$5)</f>
        <v>0</v>
      </c>
      <c r="J438" s="130">
        <f>J$370*(Calculations!$Q72/Calculations!$Q$5)</f>
        <v>0</v>
      </c>
      <c r="K438" s="130">
        <f>K$370*(Calculations!$Q72/Calculations!$Q$5)</f>
        <v>0</v>
      </c>
      <c r="L438" s="130">
        <f>L$370*(Calculations!$Q72/Calculations!$Q$5)</f>
        <v>0</v>
      </c>
      <c r="M438" s="130">
        <f>M$370*(Calculations!$Q72/Calculations!$Q$5)</f>
        <v>0</v>
      </c>
      <c r="N438" s="130">
        <f>N$370*(Calculations!$Q72/Calculations!$Q$5)</f>
        <v>0</v>
      </c>
      <c r="O438" s="130">
        <f>O$370*(Calculations!$Q72/Calculations!$Q$5)</f>
        <v>0</v>
      </c>
      <c r="P438" s="130">
        <f>P$370*(Calculations!$Q72/Calculations!$Q$5)</f>
        <v>0</v>
      </c>
      <c r="Q438" s="130">
        <f>Q$370*(Calculations!$Q72/Calculations!$Q$5)</f>
        <v>0</v>
      </c>
    </row>
    <row r="439" spans="3:17" x14ac:dyDescent="0.35">
      <c r="C439" s="101">
        <v>68</v>
      </c>
      <c r="E439" s="6" t="str">
        <f t="shared" si="36"/>
        <v>Z_empty_row_68</v>
      </c>
      <c r="F439" s="130">
        <f>F$370*(Calculations!$Q73/Calculations!$Q$5)</f>
        <v>0</v>
      </c>
      <c r="G439" s="130">
        <f>G$370*(Calculations!$Q73/Calculations!$Q$5)</f>
        <v>0</v>
      </c>
      <c r="H439" s="130">
        <f>H$370*(Calculations!$Q73/Calculations!$Q$5)</f>
        <v>0</v>
      </c>
      <c r="I439" s="130">
        <f>I$370*(Calculations!$Q73/Calculations!$Q$5)</f>
        <v>0</v>
      </c>
      <c r="J439" s="130">
        <f>J$370*(Calculations!$Q73/Calculations!$Q$5)</f>
        <v>0</v>
      </c>
      <c r="K439" s="130">
        <f>K$370*(Calculations!$Q73/Calculations!$Q$5)</f>
        <v>0</v>
      </c>
      <c r="L439" s="130">
        <f>L$370*(Calculations!$Q73/Calculations!$Q$5)</f>
        <v>0</v>
      </c>
      <c r="M439" s="130">
        <f>M$370*(Calculations!$Q73/Calculations!$Q$5)</f>
        <v>0</v>
      </c>
      <c r="N439" s="130">
        <f>N$370*(Calculations!$Q73/Calculations!$Q$5)</f>
        <v>0</v>
      </c>
      <c r="O439" s="130">
        <f>O$370*(Calculations!$Q73/Calculations!$Q$5)</f>
        <v>0</v>
      </c>
      <c r="P439" s="130">
        <f>P$370*(Calculations!$Q73/Calculations!$Q$5)</f>
        <v>0</v>
      </c>
      <c r="Q439" s="130">
        <f>Q$370*(Calculations!$Q73/Calculations!$Q$5)</f>
        <v>0</v>
      </c>
    </row>
    <row r="440" spans="3:17" x14ac:dyDescent="0.35">
      <c r="C440" s="101">
        <v>69</v>
      </c>
      <c r="E440" s="6" t="str">
        <f t="shared" si="36"/>
        <v>Z_empty_row_69</v>
      </c>
      <c r="F440" s="130">
        <f>F$370*(Calculations!$Q74/Calculations!$Q$5)</f>
        <v>0</v>
      </c>
      <c r="G440" s="130">
        <f>G$370*(Calculations!$Q74/Calculations!$Q$5)</f>
        <v>0</v>
      </c>
      <c r="H440" s="130">
        <f>H$370*(Calculations!$Q74/Calculations!$Q$5)</f>
        <v>0</v>
      </c>
      <c r="I440" s="130">
        <f>I$370*(Calculations!$Q74/Calculations!$Q$5)</f>
        <v>0</v>
      </c>
      <c r="J440" s="130">
        <f>J$370*(Calculations!$Q74/Calculations!$Q$5)</f>
        <v>0</v>
      </c>
      <c r="K440" s="130">
        <f>K$370*(Calculations!$Q74/Calculations!$Q$5)</f>
        <v>0</v>
      </c>
      <c r="L440" s="130">
        <f>L$370*(Calculations!$Q74/Calculations!$Q$5)</f>
        <v>0</v>
      </c>
      <c r="M440" s="130">
        <f>M$370*(Calculations!$Q74/Calculations!$Q$5)</f>
        <v>0</v>
      </c>
      <c r="N440" s="130">
        <f>N$370*(Calculations!$Q74/Calculations!$Q$5)</f>
        <v>0</v>
      </c>
      <c r="O440" s="130">
        <f>O$370*(Calculations!$Q74/Calculations!$Q$5)</f>
        <v>0</v>
      </c>
      <c r="P440" s="130">
        <f>P$370*(Calculations!$Q74/Calculations!$Q$5)</f>
        <v>0</v>
      </c>
      <c r="Q440" s="130">
        <f>Q$370*(Calculations!$Q74/Calculations!$Q$5)</f>
        <v>0</v>
      </c>
    </row>
    <row r="441" spans="3:17" x14ac:dyDescent="0.35">
      <c r="C441" s="101">
        <v>70</v>
      </c>
      <c r="E441" s="6" t="str">
        <f t="shared" si="36"/>
        <v>Z_empty_row_70</v>
      </c>
      <c r="F441" s="130">
        <f>F$370*(Calculations!$Q75/Calculations!$Q$5)</f>
        <v>0</v>
      </c>
      <c r="G441" s="130">
        <f>G$370*(Calculations!$Q75/Calculations!$Q$5)</f>
        <v>0</v>
      </c>
      <c r="H441" s="130">
        <f>H$370*(Calculations!$Q75/Calculations!$Q$5)</f>
        <v>0</v>
      </c>
      <c r="I441" s="130">
        <f>I$370*(Calculations!$Q75/Calculations!$Q$5)</f>
        <v>0</v>
      </c>
      <c r="J441" s="130">
        <f>J$370*(Calculations!$Q75/Calculations!$Q$5)</f>
        <v>0</v>
      </c>
      <c r="K441" s="130">
        <f>K$370*(Calculations!$Q75/Calculations!$Q$5)</f>
        <v>0</v>
      </c>
      <c r="L441" s="130">
        <f>L$370*(Calculations!$Q75/Calculations!$Q$5)</f>
        <v>0</v>
      </c>
      <c r="M441" s="130">
        <f>M$370*(Calculations!$Q75/Calculations!$Q$5)</f>
        <v>0</v>
      </c>
      <c r="N441" s="130">
        <f>N$370*(Calculations!$Q75/Calculations!$Q$5)</f>
        <v>0</v>
      </c>
      <c r="O441" s="130">
        <f>O$370*(Calculations!$Q75/Calculations!$Q$5)</f>
        <v>0</v>
      </c>
      <c r="P441" s="130">
        <f>P$370*(Calculations!$Q75/Calculations!$Q$5)</f>
        <v>0</v>
      </c>
      <c r="Q441" s="130">
        <f>Q$370*(Calculations!$Q75/Calculations!$Q$5)</f>
        <v>0</v>
      </c>
    </row>
    <row r="442" spans="3:17" x14ac:dyDescent="0.35">
      <c r="C442" s="101">
        <v>71</v>
      </c>
      <c r="E442" s="6" t="str">
        <f t="shared" si="36"/>
        <v>Z_empty_row_71</v>
      </c>
      <c r="F442" s="130">
        <f>F$370*(Calculations!$Q76/Calculations!$Q$5)</f>
        <v>0</v>
      </c>
      <c r="G442" s="130">
        <f>G$370*(Calculations!$Q76/Calculations!$Q$5)</f>
        <v>0</v>
      </c>
      <c r="H442" s="130">
        <f>H$370*(Calculations!$Q76/Calculations!$Q$5)</f>
        <v>0</v>
      </c>
      <c r="I442" s="130">
        <f>I$370*(Calculations!$Q76/Calculations!$Q$5)</f>
        <v>0</v>
      </c>
      <c r="J442" s="130">
        <f>J$370*(Calculations!$Q76/Calculations!$Q$5)</f>
        <v>0</v>
      </c>
      <c r="K442" s="130">
        <f>K$370*(Calculations!$Q76/Calculations!$Q$5)</f>
        <v>0</v>
      </c>
      <c r="L442" s="130">
        <f>L$370*(Calculations!$Q76/Calculations!$Q$5)</f>
        <v>0</v>
      </c>
      <c r="M442" s="130">
        <f>M$370*(Calculations!$Q76/Calculations!$Q$5)</f>
        <v>0</v>
      </c>
      <c r="N442" s="130">
        <f>N$370*(Calculations!$Q76/Calculations!$Q$5)</f>
        <v>0</v>
      </c>
      <c r="O442" s="130">
        <f>O$370*(Calculations!$Q76/Calculations!$Q$5)</f>
        <v>0</v>
      </c>
      <c r="P442" s="130">
        <f>P$370*(Calculations!$Q76/Calculations!$Q$5)</f>
        <v>0</v>
      </c>
      <c r="Q442" s="130">
        <f>Q$370*(Calculations!$Q76/Calculations!$Q$5)</f>
        <v>0</v>
      </c>
    </row>
    <row r="443" spans="3:17" x14ac:dyDescent="0.35">
      <c r="C443" s="101">
        <v>72</v>
      </c>
      <c r="E443" s="6" t="str">
        <f t="shared" si="36"/>
        <v>Z_empty_row_72</v>
      </c>
      <c r="F443" s="130">
        <f>F$370*(Calculations!$Q77/Calculations!$Q$5)</f>
        <v>0</v>
      </c>
      <c r="G443" s="130">
        <f>G$370*(Calculations!$Q77/Calculations!$Q$5)</f>
        <v>0</v>
      </c>
      <c r="H443" s="130">
        <f>H$370*(Calculations!$Q77/Calculations!$Q$5)</f>
        <v>0</v>
      </c>
      <c r="I443" s="130">
        <f>I$370*(Calculations!$Q77/Calculations!$Q$5)</f>
        <v>0</v>
      </c>
      <c r="J443" s="130">
        <f>J$370*(Calculations!$Q77/Calculations!$Q$5)</f>
        <v>0</v>
      </c>
      <c r="K443" s="130">
        <f>K$370*(Calculations!$Q77/Calculations!$Q$5)</f>
        <v>0</v>
      </c>
      <c r="L443" s="130">
        <f>L$370*(Calculations!$Q77/Calculations!$Q$5)</f>
        <v>0</v>
      </c>
      <c r="M443" s="130">
        <f>M$370*(Calculations!$Q77/Calculations!$Q$5)</f>
        <v>0</v>
      </c>
      <c r="N443" s="130">
        <f>N$370*(Calculations!$Q77/Calculations!$Q$5)</f>
        <v>0</v>
      </c>
      <c r="O443" s="130">
        <f>O$370*(Calculations!$Q77/Calculations!$Q$5)</f>
        <v>0</v>
      </c>
      <c r="P443" s="130">
        <f>P$370*(Calculations!$Q77/Calculations!$Q$5)</f>
        <v>0</v>
      </c>
      <c r="Q443" s="130">
        <f>Q$370*(Calculations!$Q77/Calculations!$Q$5)</f>
        <v>0</v>
      </c>
    </row>
    <row r="444" spans="3:17" x14ac:dyDescent="0.35">
      <c r="C444" s="101">
        <v>73</v>
      </c>
      <c r="E444" s="6" t="str">
        <f t="shared" si="36"/>
        <v>Z_empty_row_73</v>
      </c>
      <c r="F444" s="130">
        <f>F$370*(Calculations!$Q78/Calculations!$Q$5)</f>
        <v>0</v>
      </c>
      <c r="G444" s="130">
        <f>G$370*(Calculations!$Q78/Calculations!$Q$5)</f>
        <v>0</v>
      </c>
      <c r="H444" s="130">
        <f>H$370*(Calculations!$Q78/Calculations!$Q$5)</f>
        <v>0</v>
      </c>
      <c r="I444" s="130">
        <f>I$370*(Calculations!$Q78/Calculations!$Q$5)</f>
        <v>0</v>
      </c>
      <c r="J444" s="130">
        <f>J$370*(Calculations!$Q78/Calculations!$Q$5)</f>
        <v>0</v>
      </c>
      <c r="K444" s="130">
        <f>K$370*(Calculations!$Q78/Calculations!$Q$5)</f>
        <v>0</v>
      </c>
      <c r="L444" s="130">
        <f>L$370*(Calculations!$Q78/Calculations!$Q$5)</f>
        <v>0</v>
      </c>
      <c r="M444" s="130">
        <f>M$370*(Calculations!$Q78/Calculations!$Q$5)</f>
        <v>0</v>
      </c>
      <c r="N444" s="130">
        <f>N$370*(Calculations!$Q78/Calculations!$Q$5)</f>
        <v>0</v>
      </c>
      <c r="O444" s="130">
        <f>O$370*(Calculations!$Q78/Calculations!$Q$5)</f>
        <v>0</v>
      </c>
      <c r="P444" s="130">
        <f>P$370*(Calculations!$Q78/Calculations!$Q$5)</f>
        <v>0</v>
      </c>
      <c r="Q444" s="130">
        <f>Q$370*(Calculations!$Q78/Calculations!$Q$5)</f>
        <v>0</v>
      </c>
    </row>
    <row r="445" spans="3:17" x14ac:dyDescent="0.35">
      <c r="C445" s="101">
        <v>74</v>
      </c>
      <c r="E445" s="6" t="str">
        <f t="shared" si="36"/>
        <v>Z_empty_row_74</v>
      </c>
      <c r="F445" s="130">
        <f>F$370*(Calculations!$Q79/Calculations!$Q$5)</f>
        <v>0</v>
      </c>
      <c r="G445" s="130">
        <f>G$370*(Calculations!$Q79/Calculations!$Q$5)</f>
        <v>0</v>
      </c>
      <c r="H445" s="130">
        <f>H$370*(Calculations!$Q79/Calculations!$Q$5)</f>
        <v>0</v>
      </c>
      <c r="I445" s="130">
        <f>I$370*(Calculations!$Q79/Calculations!$Q$5)</f>
        <v>0</v>
      </c>
      <c r="J445" s="130">
        <f>J$370*(Calculations!$Q79/Calculations!$Q$5)</f>
        <v>0</v>
      </c>
      <c r="K445" s="130">
        <f>K$370*(Calculations!$Q79/Calculations!$Q$5)</f>
        <v>0</v>
      </c>
      <c r="L445" s="130">
        <f>L$370*(Calculations!$Q79/Calculations!$Q$5)</f>
        <v>0</v>
      </c>
      <c r="M445" s="130">
        <f>M$370*(Calculations!$Q79/Calculations!$Q$5)</f>
        <v>0</v>
      </c>
      <c r="N445" s="130">
        <f>N$370*(Calculations!$Q79/Calculations!$Q$5)</f>
        <v>0</v>
      </c>
      <c r="O445" s="130">
        <f>O$370*(Calculations!$Q79/Calculations!$Q$5)</f>
        <v>0</v>
      </c>
      <c r="P445" s="130">
        <f>P$370*(Calculations!$Q79/Calculations!$Q$5)</f>
        <v>0</v>
      </c>
      <c r="Q445" s="130">
        <f>Q$370*(Calculations!$Q79/Calculations!$Q$5)</f>
        <v>0</v>
      </c>
    </row>
    <row r="446" spans="3:17" x14ac:dyDescent="0.35">
      <c r="C446" s="101">
        <v>75</v>
      </c>
      <c r="E446" s="6" t="str">
        <f t="shared" si="36"/>
        <v>Z_empty_row_75</v>
      </c>
      <c r="F446" s="130">
        <f>F$370*(Calculations!$Q80/Calculations!$Q$5)</f>
        <v>0</v>
      </c>
      <c r="G446" s="130">
        <f>G$370*(Calculations!$Q80/Calculations!$Q$5)</f>
        <v>0</v>
      </c>
      <c r="H446" s="130">
        <f>H$370*(Calculations!$Q80/Calculations!$Q$5)</f>
        <v>0</v>
      </c>
      <c r="I446" s="130">
        <f>I$370*(Calculations!$Q80/Calculations!$Q$5)</f>
        <v>0</v>
      </c>
      <c r="J446" s="130">
        <f>J$370*(Calculations!$Q80/Calculations!$Q$5)</f>
        <v>0</v>
      </c>
      <c r="K446" s="130">
        <f>K$370*(Calculations!$Q80/Calculations!$Q$5)</f>
        <v>0</v>
      </c>
      <c r="L446" s="130">
        <f>L$370*(Calculations!$Q80/Calculations!$Q$5)</f>
        <v>0</v>
      </c>
      <c r="M446" s="130">
        <f>M$370*(Calculations!$Q80/Calculations!$Q$5)</f>
        <v>0</v>
      </c>
      <c r="N446" s="130">
        <f>N$370*(Calculations!$Q80/Calculations!$Q$5)</f>
        <v>0</v>
      </c>
      <c r="O446" s="130">
        <f>O$370*(Calculations!$Q80/Calculations!$Q$5)</f>
        <v>0</v>
      </c>
      <c r="P446" s="130">
        <f>P$370*(Calculations!$Q80/Calculations!$Q$5)</f>
        <v>0</v>
      </c>
      <c r="Q446" s="130">
        <f>Q$370*(Calculations!$Q80/Calculations!$Q$5)</f>
        <v>0</v>
      </c>
    </row>
    <row r="447" spans="3:17" x14ac:dyDescent="0.35">
      <c r="C447" s="101">
        <v>76</v>
      </c>
      <c r="E447" s="6" t="str">
        <f t="shared" si="36"/>
        <v>Z_empty_row_76</v>
      </c>
      <c r="F447" s="130">
        <f>F$370*(Calculations!$Q81/Calculations!$Q$5)</f>
        <v>0</v>
      </c>
      <c r="G447" s="130">
        <f>G$370*(Calculations!$Q81/Calculations!$Q$5)</f>
        <v>0</v>
      </c>
      <c r="H447" s="130">
        <f>H$370*(Calculations!$Q81/Calculations!$Q$5)</f>
        <v>0</v>
      </c>
      <c r="I447" s="130">
        <f>I$370*(Calculations!$Q81/Calculations!$Q$5)</f>
        <v>0</v>
      </c>
      <c r="J447" s="130">
        <f>J$370*(Calculations!$Q81/Calculations!$Q$5)</f>
        <v>0</v>
      </c>
      <c r="K447" s="130">
        <f>K$370*(Calculations!$Q81/Calculations!$Q$5)</f>
        <v>0</v>
      </c>
      <c r="L447" s="130">
        <f>L$370*(Calculations!$Q81/Calculations!$Q$5)</f>
        <v>0</v>
      </c>
      <c r="M447" s="130">
        <f>M$370*(Calculations!$Q81/Calculations!$Q$5)</f>
        <v>0</v>
      </c>
      <c r="N447" s="130">
        <f>N$370*(Calculations!$Q81/Calculations!$Q$5)</f>
        <v>0</v>
      </c>
      <c r="O447" s="130">
        <f>O$370*(Calculations!$Q81/Calculations!$Q$5)</f>
        <v>0</v>
      </c>
      <c r="P447" s="130">
        <f>P$370*(Calculations!$Q81/Calculations!$Q$5)</f>
        <v>0</v>
      </c>
      <c r="Q447" s="130">
        <f>Q$370*(Calculations!$Q81/Calculations!$Q$5)</f>
        <v>0</v>
      </c>
    </row>
    <row r="448" spans="3:17" x14ac:dyDescent="0.35">
      <c r="C448" s="101">
        <v>77</v>
      </c>
      <c r="E448" s="6" t="str">
        <f t="shared" si="36"/>
        <v>Z_empty_row_77</v>
      </c>
      <c r="F448" s="130">
        <f>F$370*(Calculations!$Q82/Calculations!$Q$5)</f>
        <v>0</v>
      </c>
      <c r="G448" s="130">
        <f>G$370*(Calculations!$Q82/Calculations!$Q$5)</f>
        <v>0</v>
      </c>
      <c r="H448" s="130">
        <f>H$370*(Calculations!$Q82/Calculations!$Q$5)</f>
        <v>0</v>
      </c>
      <c r="I448" s="130">
        <f>I$370*(Calculations!$Q82/Calculations!$Q$5)</f>
        <v>0</v>
      </c>
      <c r="J448" s="130">
        <f>J$370*(Calculations!$Q82/Calculations!$Q$5)</f>
        <v>0</v>
      </c>
      <c r="K448" s="130">
        <f>K$370*(Calculations!$Q82/Calculations!$Q$5)</f>
        <v>0</v>
      </c>
      <c r="L448" s="130">
        <f>L$370*(Calculations!$Q82/Calculations!$Q$5)</f>
        <v>0</v>
      </c>
      <c r="M448" s="130">
        <f>M$370*(Calculations!$Q82/Calculations!$Q$5)</f>
        <v>0</v>
      </c>
      <c r="N448" s="130">
        <f>N$370*(Calculations!$Q82/Calculations!$Q$5)</f>
        <v>0</v>
      </c>
      <c r="O448" s="130">
        <f>O$370*(Calculations!$Q82/Calculations!$Q$5)</f>
        <v>0</v>
      </c>
      <c r="P448" s="130">
        <f>P$370*(Calculations!$Q82/Calculations!$Q$5)</f>
        <v>0</v>
      </c>
      <c r="Q448" s="130">
        <f>Q$370*(Calculations!$Q82/Calculations!$Q$5)</f>
        <v>0</v>
      </c>
    </row>
    <row r="449" spans="3:17" x14ac:dyDescent="0.35">
      <c r="C449" s="101">
        <v>78</v>
      </c>
      <c r="E449" s="6" t="str">
        <f t="shared" si="36"/>
        <v>Z_empty_row_78</v>
      </c>
      <c r="F449" s="130">
        <f>F$370*(Calculations!$Q83/Calculations!$Q$5)</f>
        <v>0</v>
      </c>
      <c r="G449" s="130">
        <f>G$370*(Calculations!$Q83/Calculations!$Q$5)</f>
        <v>0</v>
      </c>
      <c r="H449" s="130">
        <f>H$370*(Calculations!$Q83/Calculations!$Q$5)</f>
        <v>0</v>
      </c>
      <c r="I449" s="130">
        <f>I$370*(Calculations!$Q83/Calculations!$Q$5)</f>
        <v>0</v>
      </c>
      <c r="J449" s="130">
        <f>J$370*(Calculations!$Q83/Calculations!$Q$5)</f>
        <v>0</v>
      </c>
      <c r="K449" s="130">
        <f>K$370*(Calculations!$Q83/Calculations!$Q$5)</f>
        <v>0</v>
      </c>
      <c r="L449" s="130">
        <f>L$370*(Calculations!$Q83/Calculations!$Q$5)</f>
        <v>0</v>
      </c>
      <c r="M449" s="130">
        <f>M$370*(Calculations!$Q83/Calculations!$Q$5)</f>
        <v>0</v>
      </c>
      <c r="N449" s="130">
        <f>N$370*(Calculations!$Q83/Calculations!$Q$5)</f>
        <v>0</v>
      </c>
      <c r="O449" s="130">
        <f>O$370*(Calculations!$Q83/Calculations!$Q$5)</f>
        <v>0</v>
      </c>
      <c r="P449" s="130">
        <f>P$370*(Calculations!$Q83/Calculations!$Q$5)</f>
        <v>0</v>
      </c>
      <c r="Q449" s="130">
        <f>Q$370*(Calculations!$Q83/Calculations!$Q$5)</f>
        <v>0</v>
      </c>
    </row>
    <row r="450" spans="3:17" x14ac:dyDescent="0.35">
      <c r="C450" s="101">
        <v>79</v>
      </c>
      <c r="E450" s="6" t="str">
        <f t="shared" si="36"/>
        <v>Z_empty_row_79</v>
      </c>
      <c r="F450" s="130">
        <f>F$370*(Calculations!$Q84/Calculations!$Q$5)</f>
        <v>0</v>
      </c>
      <c r="G450" s="130">
        <f>G$370*(Calculations!$Q84/Calculations!$Q$5)</f>
        <v>0</v>
      </c>
      <c r="H450" s="130">
        <f>H$370*(Calculations!$Q84/Calculations!$Q$5)</f>
        <v>0</v>
      </c>
      <c r="I450" s="130">
        <f>I$370*(Calculations!$Q84/Calculations!$Q$5)</f>
        <v>0</v>
      </c>
      <c r="J450" s="130">
        <f>J$370*(Calculations!$Q84/Calculations!$Q$5)</f>
        <v>0</v>
      </c>
      <c r="K450" s="130">
        <f>K$370*(Calculations!$Q84/Calculations!$Q$5)</f>
        <v>0</v>
      </c>
      <c r="L450" s="130">
        <f>L$370*(Calculations!$Q84/Calculations!$Q$5)</f>
        <v>0</v>
      </c>
      <c r="M450" s="130">
        <f>M$370*(Calculations!$Q84/Calculations!$Q$5)</f>
        <v>0</v>
      </c>
      <c r="N450" s="130">
        <f>N$370*(Calculations!$Q84/Calculations!$Q$5)</f>
        <v>0</v>
      </c>
      <c r="O450" s="130">
        <f>O$370*(Calculations!$Q84/Calculations!$Q$5)</f>
        <v>0</v>
      </c>
      <c r="P450" s="130">
        <f>P$370*(Calculations!$Q84/Calculations!$Q$5)</f>
        <v>0</v>
      </c>
      <c r="Q450" s="130">
        <f>Q$370*(Calculations!$Q84/Calculations!$Q$5)</f>
        <v>0</v>
      </c>
    </row>
    <row r="451" spans="3:17" x14ac:dyDescent="0.35">
      <c r="C451" s="101">
        <v>80</v>
      </c>
      <c r="E451" s="6" t="str">
        <f t="shared" si="36"/>
        <v>Z_empty_row_80</v>
      </c>
      <c r="F451" s="130">
        <f>F$370*(Calculations!$Q85/Calculations!$Q$5)</f>
        <v>0</v>
      </c>
      <c r="G451" s="130">
        <f>G$370*(Calculations!$Q85/Calculations!$Q$5)</f>
        <v>0</v>
      </c>
      <c r="H451" s="130">
        <f>H$370*(Calculations!$Q85/Calculations!$Q$5)</f>
        <v>0</v>
      </c>
      <c r="I451" s="130">
        <f>I$370*(Calculations!$Q85/Calculations!$Q$5)</f>
        <v>0</v>
      </c>
      <c r="J451" s="130">
        <f>J$370*(Calculations!$Q85/Calculations!$Q$5)</f>
        <v>0</v>
      </c>
      <c r="K451" s="130">
        <f>K$370*(Calculations!$Q85/Calculations!$Q$5)</f>
        <v>0</v>
      </c>
      <c r="L451" s="130">
        <f>L$370*(Calculations!$Q85/Calculations!$Q$5)</f>
        <v>0</v>
      </c>
      <c r="M451" s="130">
        <f>M$370*(Calculations!$Q85/Calculations!$Q$5)</f>
        <v>0</v>
      </c>
      <c r="N451" s="130">
        <f>N$370*(Calculations!$Q85/Calculations!$Q$5)</f>
        <v>0</v>
      </c>
      <c r="O451" s="130">
        <f>O$370*(Calculations!$Q85/Calculations!$Q$5)</f>
        <v>0</v>
      </c>
      <c r="P451" s="130">
        <f>P$370*(Calculations!$Q85/Calculations!$Q$5)</f>
        <v>0</v>
      </c>
      <c r="Q451" s="130">
        <f>Q$370*(Calculations!$Q85/Calculations!$Q$5)</f>
        <v>0</v>
      </c>
    </row>
    <row r="452" spans="3:17" x14ac:dyDescent="0.35">
      <c r="C452" s="101">
        <v>81</v>
      </c>
      <c r="E452" s="6" t="str">
        <f t="shared" si="36"/>
        <v>Z_empty_row_81</v>
      </c>
      <c r="F452" s="130">
        <f>F$370*(Calculations!$Q86/Calculations!$Q$5)</f>
        <v>0</v>
      </c>
      <c r="G452" s="130">
        <f>G$370*(Calculations!$Q86/Calculations!$Q$5)</f>
        <v>0</v>
      </c>
      <c r="H452" s="130">
        <f>H$370*(Calculations!$Q86/Calculations!$Q$5)</f>
        <v>0</v>
      </c>
      <c r="I452" s="130">
        <f>I$370*(Calculations!$Q86/Calculations!$Q$5)</f>
        <v>0</v>
      </c>
      <c r="J452" s="130">
        <f>J$370*(Calculations!$Q86/Calculations!$Q$5)</f>
        <v>0</v>
      </c>
      <c r="K452" s="130">
        <f>K$370*(Calculations!$Q86/Calculations!$Q$5)</f>
        <v>0</v>
      </c>
      <c r="L452" s="130">
        <f>L$370*(Calculations!$Q86/Calculations!$Q$5)</f>
        <v>0</v>
      </c>
      <c r="M452" s="130">
        <f>M$370*(Calculations!$Q86/Calculations!$Q$5)</f>
        <v>0</v>
      </c>
      <c r="N452" s="130">
        <f>N$370*(Calculations!$Q86/Calculations!$Q$5)</f>
        <v>0</v>
      </c>
      <c r="O452" s="130">
        <f>O$370*(Calculations!$Q86/Calculations!$Q$5)</f>
        <v>0</v>
      </c>
      <c r="P452" s="130">
        <f>P$370*(Calculations!$Q86/Calculations!$Q$5)</f>
        <v>0</v>
      </c>
      <c r="Q452" s="130">
        <f>Q$370*(Calculations!$Q86/Calculations!$Q$5)</f>
        <v>0</v>
      </c>
    </row>
    <row r="453" spans="3:17" x14ac:dyDescent="0.35">
      <c r="C453" s="101">
        <v>82</v>
      </c>
      <c r="E453" s="6" t="str">
        <f t="shared" si="36"/>
        <v>Z_empty_row_82</v>
      </c>
      <c r="F453" s="130">
        <f>F$370*(Calculations!$Q87/Calculations!$Q$5)</f>
        <v>0</v>
      </c>
      <c r="G453" s="130">
        <f>G$370*(Calculations!$Q87/Calculations!$Q$5)</f>
        <v>0</v>
      </c>
      <c r="H453" s="130">
        <f>H$370*(Calculations!$Q87/Calculations!$Q$5)</f>
        <v>0</v>
      </c>
      <c r="I453" s="130">
        <f>I$370*(Calculations!$Q87/Calculations!$Q$5)</f>
        <v>0</v>
      </c>
      <c r="J453" s="130">
        <f>J$370*(Calculations!$Q87/Calculations!$Q$5)</f>
        <v>0</v>
      </c>
      <c r="K453" s="130">
        <f>K$370*(Calculations!$Q87/Calculations!$Q$5)</f>
        <v>0</v>
      </c>
      <c r="L453" s="130">
        <f>L$370*(Calculations!$Q87/Calculations!$Q$5)</f>
        <v>0</v>
      </c>
      <c r="M453" s="130">
        <f>M$370*(Calculations!$Q87/Calculations!$Q$5)</f>
        <v>0</v>
      </c>
      <c r="N453" s="130">
        <f>N$370*(Calculations!$Q87/Calculations!$Q$5)</f>
        <v>0</v>
      </c>
      <c r="O453" s="130">
        <f>O$370*(Calculations!$Q87/Calculations!$Q$5)</f>
        <v>0</v>
      </c>
      <c r="P453" s="130">
        <f>P$370*(Calculations!$Q87/Calculations!$Q$5)</f>
        <v>0</v>
      </c>
      <c r="Q453" s="130">
        <f>Q$370*(Calculations!$Q87/Calculations!$Q$5)</f>
        <v>0</v>
      </c>
    </row>
    <row r="454" spans="3:17" x14ac:dyDescent="0.35">
      <c r="C454" s="101">
        <v>83</v>
      </c>
      <c r="E454" s="6" t="str">
        <f t="shared" si="36"/>
        <v>Z_empty_row_83</v>
      </c>
      <c r="F454" s="130">
        <f>F$370*(Calculations!$Q88/Calculations!$Q$5)</f>
        <v>0</v>
      </c>
      <c r="G454" s="130">
        <f>G$370*(Calculations!$Q88/Calculations!$Q$5)</f>
        <v>0</v>
      </c>
      <c r="H454" s="130">
        <f>H$370*(Calculations!$Q88/Calculations!$Q$5)</f>
        <v>0</v>
      </c>
      <c r="I454" s="130">
        <f>I$370*(Calculations!$Q88/Calculations!$Q$5)</f>
        <v>0</v>
      </c>
      <c r="J454" s="130">
        <f>J$370*(Calculations!$Q88/Calculations!$Q$5)</f>
        <v>0</v>
      </c>
      <c r="K454" s="130">
        <f>K$370*(Calculations!$Q88/Calculations!$Q$5)</f>
        <v>0</v>
      </c>
      <c r="L454" s="130">
        <f>L$370*(Calculations!$Q88/Calculations!$Q$5)</f>
        <v>0</v>
      </c>
      <c r="M454" s="130">
        <f>M$370*(Calculations!$Q88/Calculations!$Q$5)</f>
        <v>0</v>
      </c>
      <c r="N454" s="130">
        <f>N$370*(Calculations!$Q88/Calculations!$Q$5)</f>
        <v>0</v>
      </c>
      <c r="O454" s="130">
        <f>O$370*(Calculations!$Q88/Calculations!$Q$5)</f>
        <v>0</v>
      </c>
      <c r="P454" s="130">
        <f>P$370*(Calculations!$Q88/Calculations!$Q$5)</f>
        <v>0</v>
      </c>
      <c r="Q454" s="130">
        <f>Q$370*(Calculations!$Q88/Calculations!$Q$5)</f>
        <v>0</v>
      </c>
    </row>
    <row r="455" spans="3:17" x14ac:dyDescent="0.35">
      <c r="C455" s="101">
        <v>84</v>
      </c>
      <c r="E455" s="6" t="str">
        <f t="shared" si="36"/>
        <v>Z_empty_row_84</v>
      </c>
      <c r="F455" s="130">
        <f>F$370*(Calculations!$Q89/Calculations!$Q$5)</f>
        <v>0</v>
      </c>
      <c r="G455" s="130">
        <f>G$370*(Calculations!$Q89/Calculations!$Q$5)</f>
        <v>0</v>
      </c>
      <c r="H455" s="130">
        <f>H$370*(Calculations!$Q89/Calculations!$Q$5)</f>
        <v>0</v>
      </c>
      <c r="I455" s="130">
        <f>I$370*(Calculations!$Q89/Calculations!$Q$5)</f>
        <v>0</v>
      </c>
      <c r="J455" s="130">
        <f>J$370*(Calculations!$Q89/Calculations!$Q$5)</f>
        <v>0</v>
      </c>
      <c r="K455" s="130">
        <f>K$370*(Calculations!$Q89/Calculations!$Q$5)</f>
        <v>0</v>
      </c>
      <c r="L455" s="130">
        <f>L$370*(Calculations!$Q89/Calculations!$Q$5)</f>
        <v>0</v>
      </c>
      <c r="M455" s="130">
        <f>M$370*(Calculations!$Q89/Calculations!$Q$5)</f>
        <v>0</v>
      </c>
      <c r="N455" s="130">
        <f>N$370*(Calculations!$Q89/Calculations!$Q$5)</f>
        <v>0</v>
      </c>
      <c r="O455" s="130">
        <f>O$370*(Calculations!$Q89/Calculations!$Q$5)</f>
        <v>0</v>
      </c>
      <c r="P455" s="130">
        <f>P$370*(Calculations!$Q89/Calculations!$Q$5)</f>
        <v>0</v>
      </c>
      <c r="Q455" s="130">
        <f>Q$370*(Calculations!$Q89/Calculations!$Q$5)</f>
        <v>0</v>
      </c>
    </row>
    <row r="456" spans="3:17" x14ac:dyDescent="0.35">
      <c r="C456" s="101">
        <v>85</v>
      </c>
      <c r="E456" s="6" t="str">
        <f t="shared" si="36"/>
        <v>Z_empty_row_85</v>
      </c>
      <c r="F456" s="130">
        <f>F$370*(Calculations!$Q90/Calculations!$Q$5)</f>
        <v>0</v>
      </c>
      <c r="G456" s="130">
        <f>G$370*(Calculations!$Q90/Calculations!$Q$5)</f>
        <v>0</v>
      </c>
      <c r="H456" s="130">
        <f>H$370*(Calculations!$Q90/Calculations!$Q$5)</f>
        <v>0</v>
      </c>
      <c r="I456" s="130">
        <f>I$370*(Calculations!$Q90/Calculations!$Q$5)</f>
        <v>0</v>
      </c>
      <c r="J456" s="130">
        <f>J$370*(Calculations!$Q90/Calculations!$Q$5)</f>
        <v>0</v>
      </c>
      <c r="K456" s="130">
        <f>K$370*(Calculations!$Q90/Calculations!$Q$5)</f>
        <v>0</v>
      </c>
      <c r="L456" s="130">
        <f>L$370*(Calculations!$Q90/Calculations!$Q$5)</f>
        <v>0</v>
      </c>
      <c r="M456" s="130">
        <f>M$370*(Calculations!$Q90/Calculations!$Q$5)</f>
        <v>0</v>
      </c>
      <c r="N456" s="130">
        <f>N$370*(Calculations!$Q90/Calculations!$Q$5)</f>
        <v>0</v>
      </c>
      <c r="O456" s="130">
        <f>O$370*(Calculations!$Q90/Calculations!$Q$5)</f>
        <v>0</v>
      </c>
      <c r="P456" s="130">
        <f>P$370*(Calculations!$Q90/Calculations!$Q$5)</f>
        <v>0</v>
      </c>
      <c r="Q456" s="130">
        <f>Q$370*(Calculations!$Q90/Calculations!$Q$5)</f>
        <v>0</v>
      </c>
    </row>
    <row r="457" spans="3:17" x14ac:dyDescent="0.35">
      <c r="C457" s="101">
        <v>86</v>
      </c>
      <c r="E457" s="6" t="str">
        <f t="shared" si="36"/>
        <v>Z_empty_row_86</v>
      </c>
      <c r="F457" s="130">
        <f>F$370*(Calculations!$Q91/Calculations!$Q$5)</f>
        <v>0</v>
      </c>
      <c r="G457" s="130">
        <f>G$370*(Calculations!$Q91/Calculations!$Q$5)</f>
        <v>0</v>
      </c>
      <c r="H457" s="130">
        <f>H$370*(Calculations!$Q91/Calculations!$Q$5)</f>
        <v>0</v>
      </c>
      <c r="I457" s="130">
        <f>I$370*(Calculations!$Q91/Calculations!$Q$5)</f>
        <v>0</v>
      </c>
      <c r="J457" s="130">
        <f>J$370*(Calculations!$Q91/Calculations!$Q$5)</f>
        <v>0</v>
      </c>
      <c r="K457" s="130">
        <f>K$370*(Calculations!$Q91/Calculations!$Q$5)</f>
        <v>0</v>
      </c>
      <c r="L457" s="130">
        <f>L$370*(Calculations!$Q91/Calculations!$Q$5)</f>
        <v>0</v>
      </c>
      <c r="M457" s="130">
        <f>M$370*(Calculations!$Q91/Calculations!$Q$5)</f>
        <v>0</v>
      </c>
      <c r="N457" s="130">
        <f>N$370*(Calculations!$Q91/Calculations!$Q$5)</f>
        <v>0</v>
      </c>
      <c r="O457" s="130">
        <f>O$370*(Calculations!$Q91/Calculations!$Q$5)</f>
        <v>0</v>
      </c>
      <c r="P457" s="130">
        <f>P$370*(Calculations!$Q91/Calculations!$Q$5)</f>
        <v>0</v>
      </c>
      <c r="Q457" s="130">
        <f>Q$370*(Calculations!$Q91/Calculations!$Q$5)</f>
        <v>0</v>
      </c>
    </row>
    <row r="458" spans="3:17" x14ac:dyDescent="0.35">
      <c r="C458" s="101">
        <v>87</v>
      </c>
      <c r="E458" s="6" t="str">
        <f t="shared" si="36"/>
        <v>Z_empty_row_87</v>
      </c>
      <c r="F458" s="130">
        <f>F$370*(Calculations!$Q92/Calculations!$Q$5)</f>
        <v>0</v>
      </c>
      <c r="G458" s="130">
        <f>G$370*(Calculations!$Q92/Calculations!$Q$5)</f>
        <v>0</v>
      </c>
      <c r="H458" s="130">
        <f>H$370*(Calculations!$Q92/Calculations!$Q$5)</f>
        <v>0</v>
      </c>
      <c r="I458" s="130">
        <f>I$370*(Calculations!$Q92/Calculations!$Q$5)</f>
        <v>0</v>
      </c>
      <c r="J458" s="130">
        <f>J$370*(Calculations!$Q92/Calculations!$Q$5)</f>
        <v>0</v>
      </c>
      <c r="K458" s="130">
        <f>K$370*(Calculations!$Q92/Calculations!$Q$5)</f>
        <v>0</v>
      </c>
      <c r="L458" s="130">
        <f>L$370*(Calculations!$Q92/Calculations!$Q$5)</f>
        <v>0</v>
      </c>
      <c r="M458" s="130">
        <f>M$370*(Calculations!$Q92/Calculations!$Q$5)</f>
        <v>0</v>
      </c>
      <c r="N458" s="130">
        <f>N$370*(Calculations!$Q92/Calculations!$Q$5)</f>
        <v>0</v>
      </c>
      <c r="O458" s="130">
        <f>O$370*(Calculations!$Q92/Calculations!$Q$5)</f>
        <v>0</v>
      </c>
      <c r="P458" s="130">
        <f>P$370*(Calculations!$Q92/Calculations!$Q$5)</f>
        <v>0</v>
      </c>
      <c r="Q458" s="130">
        <f>Q$370*(Calculations!$Q92/Calculations!$Q$5)</f>
        <v>0</v>
      </c>
    </row>
    <row r="459" spans="3:17" x14ac:dyDescent="0.35">
      <c r="C459" s="101">
        <v>88</v>
      </c>
      <c r="E459" s="6" t="str">
        <f t="shared" si="36"/>
        <v>Z_empty_row_88</v>
      </c>
      <c r="F459" s="130">
        <f>F$370*(Calculations!$Q93/Calculations!$Q$5)</f>
        <v>0</v>
      </c>
      <c r="G459" s="130">
        <f>G$370*(Calculations!$Q93/Calculations!$Q$5)</f>
        <v>0</v>
      </c>
      <c r="H459" s="130">
        <f>H$370*(Calculations!$Q93/Calculations!$Q$5)</f>
        <v>0</v>
      </c>
      <c r="I459" s="130">
        <f>I$370*(Calculations!$Q93/Calculations!$Q$5)</f>
        <v>0</v>
      </c>
      <c r="J459" s="130">
        <f>J$370*(Calculations!$Q93/Calculations!$Q$5)</f>
        <v>0</v>
      </c>
      <c r="K459" s="130">
        <f>K$370*(Calculations!$Q93/Calculations!$Q$5)</f>
        <v>0</v>
      </c>
      <c r="L459" s="130">
        <f>L$370*(Calculations!$Q93/Calculations!$Q$5)</f>
        <v>0</v>
      </c>
      <c r="M459" s="130">
        <f>M$370*(Calculations!$Q93/Calculations!$Q$5)</f>
        <v>0</v>
      </c>
      <c r="N459" s="130">
        <f>N$370*(Calculations!$Q93/Calculations!$Q$5)</f>
        <v>0</v>
      </c>
      <c r="O459" s="130">
        <f>O$370*(Calculations!$Q93/Calculations!$Q$5)</f>
        <v>0</v>
      </c>
      <c r="P459" s="130">
        <f>P$370*(Calculations!$Q93/Calculations!$Q$5)</f>
        <v>0</v>
      </c>
      <c r="Q459" s="130">
        <f>Q$370*(Calculations!$Q93/Calculations!$Q$5)</f>
        <v>0</v>
      </c>
    </row>
    <row r="460" spans="3:17" x14ac:dyDescent="0.35">
      <c r="C460" s="101">
        <v>89</v>
      </c>
      <c r="E460" s="6" t="str">
        <f t="shared" si="36"/>
        <v>Z_empty_row_89</v>
      </c>
      <c r="F460" s="130">
        <f>F$370*(Calculations!$Q94/Calculations!$Q$5)</f>
        <v>0</v>
      </c>
      <c r="G460" s="130">
        <f>G$370*(Calculations!$Q94/Calculations!$Q$5)</f>
        <v>0</v>
      </c>
      <c r="H460" s="130">
        <f>H$370*(Calculations!$Q94/Calculations!$Q$5)</f>
        <v>0</v>
      </c>
      <c r="I460" s="130">
        <f>I$370*(Calculations!$Q94/Calculations!$Q$5)</f>
        <v>0</v>
      </c>
      <c r="J460" s="130">
        <f>J$370*(Calculations!$Q94/Calculations!$Q$5)</f>
        <v>0</v>
      </c>
      <c r="K460" s="130">
        <f>K$370*(Calculations!$Q94/Calculations!$Q$5)</f>
        <v>0</v>
      </c>
      <c r="L460" s="130">
        <f>L$370*(Calculations!$Q94/Calculations!$Q$5)</f>
        <v>0</v>
      </c>
      <c r="M460" s="130">
        <f>M$370*(Calculations!$Q94/Calculations!$Q$5)</f>
        <v>0</v>
      </c>
      <c r="N460" s="130">
        <f>N$370*(Calculations!$Q94/Calculations!$Q$5)</f>
        <v>0</v>
      </c>
      <c r="O460" s="130">
        <f>O$370*(Calculations!$Q94/Calculations!$Q$5)</f>
        <v>0</v>
      </c>
      <c r="P460" s="130">
        <f>P$370*(Calculations!$Q94/Calculations!$Q$5)</f>
        <v>0</v>
      </c>
      <c r="Q460" s="130">
        <f>Q$370*(Calculations!$Q94/Calculations!$Q$5)</f>
        <v>0</v>
      </c>
    </row>
    <row r="461" spans="3:17" x14ac:dyDescent="0.35">
      <c r="C461" s="101">
        <v>90</v>
      </c>
      <c r="E461" s="6" t="str">
        <f t="shared" si="36"/>
        <v>Z_empty_row_90</v>
      </c>
      <c r="F461" s="130">
        <f>F$370*(Calculations!$Q95/Calculations!$Q$5)</f>
        <v>0</v>
      </c>
      <c r="G461" s="130">
        <f>G$370*(Calculations!$Q95/Calculations!$Q$5)</f>
        <v>0</v>
      </c>
      <c r="H461" s="130">
        <f>H$370*(Calculations!$Q95/Calculations!$Q$5)</f>
        <v>0</v>
      </c>
      <c r="I461" s="130">
        <f>I$370*(Calculations!$Q95/Calculations!$Q$5)</f>
        <v>0</v>
      </c>
      <c r="J461" s="130">
        <f>J$370*(Calculations!$Q95/Calculations!$Q$5)</f>
        <v>0</v>
      </c>
      <c r="K461" s="130">
        <f>K$370*(Calculations!$Q95/Calculations!$Q$5)</f>
        <v>0</v>
      </c>
      <c r="L461" s="130">
        <f>L$370*(Calculations!$Q95/Calculations!$Q$5)</f>
        <v>0</v>
      </c>
      <c r="M461" s="130">
        <f>M$370*(Calculations!$Q95/Calculations!$Q$5)</f>
        <v>0</v>
      </c>
      <c r="N461" s="130">
        <f>N$370*(Calculations!$Q95/Calculations!$Q$5)</f>
        <v>0</v>
      </c>
      <c r="O461" s="130">
        <f>O$370*(Calculations!$Q95/Calculations!$Q$5)</f>
        <v>0</v>
      </c>
      <c r="P461" s="130">
        <f>P$370*(Calculations!$Q95/Calculations!$Q$5)</f>
        <v>0</v>
      </c>
      <c r="Q461" s="130">
        <f>Q$370*(Calculations!$Q95/Calculations!$Q$5)</f>
        <v>0</v>
      </c>
    </row>
    <row r="462" spans="3:17" x14ac:dyDescent="0.35">
      <c r="C462" s="101">
        <v>91</v>
      </c>
      <c r="E462" s="6" t="str">
        <f t="shared" si="36"/>
        <v>Z_empty_row_91</v>
      </c>
      <c r="F462" s="130">
        <f>F$370*(Calculations!$Q96/Calculations!$Q$5)</f>
        <v>0</v>
      </c>
      <c r="G462" s="130">
        <f>G$370*(Calculations!$Q96/Calculations!$Q$5)</f>
        <v>0</v>
      </c>
      <c r="H462" s="130">
        <f>H$370*(Calculations!$Q96/Calculations!$Q$5)</f>
        <v>0</v>
      </c>
      <c r="I462" s="130">
        <f>I$370*(Calculations!$Q96/Calculations!$Q$5)</f>
        <v>0</v>
      </c>
      <c r="J462" s="130">
        <f>J$370*(Calculations!$Q96/Calculations!$Q$5)</f>
        <v>0</v>
      </c>
      <c r="K462" s="130">
        <f>K$370*(Calculations!$Q96/Calculations!$Q$5)</f>
        <v>0</v>
      </c>
      <c r="L462" s="130">
        <f>L$370*(Calculations!$Q96/Calculations!$Q$5)</f>
        <v>0</v>
      </c>
      <c r="M462" s="130">
        <f>M$370*(Calculations!$Q96/Calculations!$Q$5)</f>
        <v>0</v>
      </c>
      <c r="N462" s="130">
        <f>N$370*(Calculations!$Q96/Calculations!$Q$5)</f>
        <v>0</v>
      </c>
      <c r="O462" s="130">
        <f>O$370*(Calculations!$Q96/Calculations!$Q$5)</f>
        <v>0</v>
      </c>
      <c r="P462" s="130">
        <f>P$370*(Calculations!$Q96/Calculations!$Q$5)</f>
        <v>0</v>
      </c>
      <c r="Q462" s="130">
        <f>Q$370*(Calculations!$Q96/Calculations!$Q$5)</f>
        <v>0</v>
      </c>
    </row>
    <row r="463" spans="3:17" x14ac:dyDescent="0.35">
      <c r="C463" s="101">
        <v>92</v>
      </c>
      <c r="E463" s="6" t="str">
        <f t="shared" si="36"/>
        <v>Z_empty_row_92</v>
      </c>
      <c r="F463" s="130">
        <f>F$370*(Calculations!$Q97/Calculations!$Q$5)</f>
        <v>0</v>
      </c>
      <c r="G463" s="130">
        <f>G$370*(Calculations!$Q97/Calculations!$Q$5)</f>
        <v>0</v>
      </c>
      <c r="H463" s="130">
        <f>H$370*(Calculations!$Q97/Calculations!$Q$5)</f>
        <v>0</v>
      </c>
      <c r="I463" s="130">
        <f>I$370*(Calculations!$Q97/Calculations!$Q$5)</f>
        <v>0</v>
      </c>
      <c r="J463" s="130">
        <f>J$370*(Calculations!$Q97/Calculations!$Q$5)</f>
        <v>0</v>
      </c>
      <c r="K463" s="130">
        <f>K$370*(Calculations!$Q97/Calculations!$Q$5)</f>
        <v>0</v>
      </c>
      <c r="L463" s="130">
        <f>L$370*(Calculations!$Q97/Calculations!$Q$5)</f>
        <v>0</v>
      </c>
      <c r="M463" s="130">
        <f>M$370*(Calculations!$Q97/Calculations!$Q$5)</f>
        <v>0</v>
      </c>
      <c r="N463" s="130">
        <f>N$370*(Calculations!$Q97/Calculations!$Q$5)</f>
        <v>0</v>
      </c>
      <c r="O463" s="130">
        <f>O$370*(Calculations!$Q97/Calculations!$Q$5)</f>
        <v>0</v>
      </c>
      <c r="P463" s="130">
        <f>P$370*(Calculations!$Q97/Calculations!$Q$5)</f>
        <v>0</v>
      </c>
      <c r="Q463" s="130">
        <f>Q$370*(Calculations!$Q97/Calculations!$Q$5)</f>
        <v>0</v>
      </c>
    </row>
    <row r="464" spans="3:17" x14ac:dyDescent="0.35">
      <c r="C464" s="101">
        <v>93</v>
      </c>
      <c r="E464" s="6" t="str">
        <f t="shared" si="36"/>
        <v>Z_empty_row_93</v>
      </c>
      <c r="F464" s="130">
        <f>F$370*(Calculations!$Q98/Calculations!$Q$5)</f>
        <v>0</v>
      </c>
      <c r="G464" s="130">
        <f>G$370*(Calculations!$Q98/Calculations!$Q$5)</f>
        <v>0</v>
      </c>
      <c r="H464" s="130">
        <f>H$370*(Calculations!$Q98/Calculations!$Q$5)</f>
        <v>0</v>
      </c>
      <c r="I464" s="130">
        <f>I$370*(Calculations!$Q98/Calculations!$Q$5)</f>
        <v>0</v>
      </c>
      <c r="J464" s="130">
        <f>J$370*(Calculations!$Q98/Calculations!$Q$5)</f>
        <v>0</v>
      </c>
      <c r="K464" s="130">
        <f>K$370*(Calculations!$Q98/Calculations!$Q$5)</f>
        <v>0</v>
      </c>
      <c r="L464" s="130">
        <f>L$370*(Calculations!$Q98/Calculations!$Q$5)</f>
        <v>0</v>
      </c>
      <c r="M464" s="130">
        <f>M$370*(Calculations!$Q98/Calculations!$Q$5)</f>
        <v>0</v>
      </c>
      <c r="N464" s="130">
        <f>N$370*(Calculations!$Q98/Calculations!$Q$5)</f>
        <v>0</v>
      </c>
      <c r="O464" s="130">
        <f>O$370*(Calculations!$Q98/Calculations!$Q$5)</f>
        <v>0</v>
      </c>
      <c r="P464" s="130">
        <f>P$370*(Calculations!$Q98/Calculations!$Q$5)</f>
        <v>0</v>
      </c>
      <c r="Q464" s="130">
        <f>Q$370*(Calculations!$Q98/Calculations!$Q$5)</f>
        <v>0</v>
      </c>
    </row>
    <row r="465" spans="3:22" x14ac:dyDescent="0.35">
      <c r="C465" s="101">
        <v>94</v>
      </c>
      <c r="E465" s="6" t="str">
        <f t="shared" si="36"/>
        <v>Z_empty_row_94</v>
      </c>
      <c r="F465" s="130">
        <f>F$370*(Calculations!$Q99/Calculations!$Q$5)</f>
        <v>0</v>
      </c>
      <c r="G465" s="130">
        <f>G$370*(Calculations!$Q99/Calculations!$Q$5)</f>
        <v>0</v>
      </c>
      <c r="H465" s="130">
        <f>H$370*(Calculations!$Q99/Calculations!$Q$5)</f>
        <v>0</v>
      </c>
      <c r="I465" s="130">
        <f>I$370*(Calculations!$Q99/Calculations!$Q$5)</f>
        <v>0</v>
      </c>
      <c r="J465" s="130">
        <f>J$370*(Calculations!$Q99/Calculations!$Q$5)</f>
        <v>0</v>
      </c>
      <c r="K465" s="130">
        <f>K$370*(Calculations!$Q99/Calculations!$Q$5)</f>
        <v>0</v>
      </c>
      <c r="L465" s="130">
        <f>L$370*(Calculations!$Q99/Calculations!$Q$5)</f>
        <v>0</v>
      </c>
      <c r="M465" s="130">
        <f>M$370*(Calculations!$Q99/Calculations!$Q$5)</f>
        <v>0</v>
      </c>
      <c r="N465" s="130">
        <f>N$370*(Calculations!$Q99/Calculations!$Q$5)</f>
        <v>0</v>
      </c>
      <c r="O465" s="130">
        <f>O$370*(Calculations!$Q99/Calculations!$Q$5)</f>
        <v>0</v>
      </c>
      <c r="P465" s="130">
        <f>P$370*(Calculations!$Q99/Calculations!$Q$5)</f>
        <v>0</v>
      </c>
      <c r="Q465" s="130">
        <f>Q$370*(Calculations!$Q99/Calculations!$Q$5)</f>
        <v>0</v>
      </c>
    </row>
    <row r="466" spans="3:22" x14ac:dyDescent="0.35">
      <c r="C466" s="101">
        <v>95</v>
      </c>
      <c r="E466" s="6" t="str">
        <f t="shared" si="36"/>
        <v>Z_empty_row_95</v>
      </c>
      <c r="F466" s="130">
        <f>F$370*(Calculations!$Q100/Calculations!$Q$5)</f>
        <v>0</v>
      </c>
      <c r="G466" s="130">
        <f>G$370*(Calculations!$Q100/Calculations!$Q$5)</f>
        <v>0</v>
      </c>
      <c r="H466" s="130">
        <f>H$370*(Calculations!$Q100/Calculations!$Q$5)</f>
        <v>0</v>
      </c>
      <c r="I466" s="130">
        <f>I$370*(Calculations!$Q100/Calculations!$Q$5)</f>
        <v>0</v>
      </c>
      <c r="J466" s="130">
        <f>J$370*(Calculations!$Q100/Calculations!$Q$5)</f>
        <v>0</v>
      </c>
      <c r="K466" s="130">
        <f>K$370*(Calculations!$Q100/Calculations!$Q$5)</f>
        <v>0</v>
      </c>
      <c r="L466" s="130">
        <f>L$370*(Calculations!$Q100/Calculations!$Q$5)</f>
        <v>0</v>
      </c>
      <c r="M466" s="130">
        <f>M$370*(Calculations!$Q100/Calculations!$Q$5)</f>
        <v>0</v>
      </c>
      <c r="N466" s="130">
        <f>N$370*(Calculations!$Q100/Calculations!$Q$5)</f>
        <v>0</v>
      </c>
      <c r="O466" s="130">
        <f>O$370*(Calculations!$Q100/Calculations!$Q$5)</f>
        <v>0</v>
      </c>
      <c r="P466" s="130">
        <f>P$370*(Calculations!$Q100/Calculations!$Q$5)</f>
        <v>0</v>
      </c>
      <c r="Q466" s="130">
        <f>Q$370*(Calculations!$Q100/Calculations!$Q$5)</f>
        <v>0</v>
      </c>
    </row>
    <row r="467" spans="3:22" x14ac:dyDescent="0.35">
      <c r="C467" s="101">
        <v>96</v>
      </c>
      <c r="E467" s="6" t="str">
        <f t="shared" si="36"/>
        <v>Z_empty_row_96</v>
      </c>
      <c r="F467" s="130">
        <f>F$370*(Calculations!$Q101/Calculations!$Q$5)</f>
        <v>0</v>
      </c>
      <c r="G467" s="130">
        <f>G$370*(Calculations!$Q101/Calculations!$Q$5)</f>
        <v>0</v>
      </c>
      <c r="H467" s="130">
        <f>H$370*(Calculations!$Q101/Calculations!$Q$5)</f>
        <v>0</v>
      </c>
      <c r="I467" s="130">
        <f>I$370*(Calculations!$Q101/Calculations!$Q$5)</f>
        <v>0</v>
      </c>
      <c r="J467" s="130">
        <f>J$370*(Calculations!$Q101/Calculations!$Q$5)</f>
        <v>0</v>
      </c>
      <c r="K467" s="130">
        <f>K$370*(Calculations!$Q101/Calculations!$Q$5)</f>
        <v>0</v>
      </c>
      <c r="L467" s="130">
        <f>L$370*(Calculations!$Q101/Calculations!$Q$5)</f>
        <v>0</v>
      </c>
      <c r="M467" s="130">
        <f>M$370*(Calculations!$Q101/Calculations!$Q$5)</f>
        <v>0</v>
      </c>
      <c r="N467" s="130">
        <f>N$370*(Calculations!$Q101/Calculations!$Q$5)</f>
        <v>0</v>
      </c>
      <c r="O467" s="130">
        <f>O$370*(Calculations!$Q101/Calculations!$Q$5)</f>
        <v>0</v>
      </c>
      <c r="P467" s="130">
        <f>P$370*(Calculations!$Q101/Calculations!$Q$5)</f>
        <v>0</v>
      </c>
      <c r="Q467" s="130">
        <f>Q$370*(Calculations!$Q101/Calculations!$Q$5)</f>
        <v>0</v>
      </c>
    </row>
    <row r="468" spans="3:22" x14ac:dyDescent="0.35">
      <c r="C468" s="101">
        <v>97</v>
      </c>
      <c r="E468" s="6" t="str">
        <f t="shared" si="36"/>
        <v>Z_empty_row_97</v>
      </c>
      <c r="F468" s="130">
        <f>F$370*(Calculations!$Q102/Calculations!$Q$5)</f>
        <v>0</v>
      </c>
      <c r="G468" s="130">
        <f>G$370*(Calculations!$Q102/Calculations!$Q$5)</f>
        <v>0</v>
      </c>
      <c r="H468" s="130">
        <f>H$370*(Calculations!$Q102/Calculations!$Q$5)</f>
        <v>0</v>
      </c>
      <c r="I468" s="130">
        <f>I$370*(Calculations!$Q102/Calculations!$Q$5)</f>
        <v>0</v>
      </c>
      <c r="J468" s="130">
        <f>J$370*(Calculations!$Q102/Calculations!$Q$5)</f>
        <v>0</v>
      </c>
      <c r="K468" s="130">
        <f>K$370*(Calculations!$Q102/Calculations!$Q$5)</f>
        <v>0</v>
      </c>
      <c r="L468" s="130">
        <f>L$370*(Calculations!$Q102/Calculations!$Q$5)</f>
        <v>0</v>
      </c>
      <c r="M468" s="130">
        <f>M$370*(Calculations!$Q102/Calculations!$Q$5)</f>
        <v>0</v>
      </c>
      <c r="N468" s="130">
        <f>N$370*(Calculations!$Q102/Calculations!$Q$5)</f>
        <v>0</v>
      </c>
      <c r="O468" s="130">
        <f>O$370*(Calculations!$Q102/Calculations!$Q$5)</f>
        <v>0</v>
      </c>
      <c r="P468" s="130">
        <f>P$370*(Calculations!$Q102/Calculations!$Q$5)</f>
        <v>0</v>
      </c>
      <c r="Q468" s="130">
        <f>Q$370*(Calculations!$Q102/Calculations!$Q$5)</f>
        <v>0</v>
      </c>
    </row>
    <row r="469" spans="3:22" x14ac:dyDescent="0.35">
      <c r="C469" s="101">
        <v>98</v>
      </c>
      <c r="E469" s="6" t="str">
        <f t="shared" si="36"/>
        <v>Z_empty_row_98</v>
      </c>
      <c r="F469" s="130">
        <f>F$370*(Calculations!$Q103/Calculations!$Q$5)</f>
        <v>0</v>
      </c>
      <c r="G469" s="130">
        <f>G$370*(Calculations!$Q103/Calculations!$Q$5)</f>
        <v>0</v>
      </c>
      <c r="H469" s="130">
        <f>H$370*(Calculations!$Q103/Calculations!$Q$5)</f>
        <v>0</v>
      </c>
      <c r="I469" s="130">
        <f>I$370*(Calculations!$Q103/Calculations!$Q$5)</f>
        <v>0</v>
      </c>
      <c r="J469" s="130">
        <f>J$370*(Calculations!$Q103/Calculations!$Q$5)</f>
        <v>0</v>
      </c>
      <c r="K469" s="130">
        <f>K$370*(Calculations!$Q103/Calculations!$Q$5)</f>
        <v>0</v>
      </c>
      <c r="L469" s="130">
        <f>L$370*(Calculations!$Q103/Calculations!$Q$5)</f>
        <v>0</v>
      </c>
      <c r="M469" s="130">
        <f>M$370*(Calculations!$Q103/Calculations!$Q$5)</f>
        <v>0</v>
      </c>
      <c r="N469" s="130">
        <f>N$370*(Calculations!$Q103/Calculations!$Q$5)</f>
        <v>0</v>
      </c>
      <c r="O469" s="130">
        <f>O$370*(Calculations!$Q103/Calculations!$Q$5)</f>
        <v>0</v>
      </c>
      <c r="P469" s="130">
        <f>P$370*(Calculations!$Q103/Calculations!$Q$5)</f>
        <v>0</v>
      </c>
      <c r="Q469" s="130">
        <f>Q$370*(Calculations!$Q103/Calculations!$Q$5)</f>
        <v>0</v>
      </c>
    </row>
    <row r="470" spans="3:22" x14ac:dyDescent="0.35">
      <c r="C470" s="101">
        <v>99</v>
      </c>
      <c r="E470" s="6" t="str">
        <f t="shared" si="36"/>
        <v>Z_empty_row_99</v>
      </c>
      <c r="F470" s="130">
        <f>F$370*(Calculations!$Q104/Calculations!$Q$5)</f>
        <v>0</v>
      </c>
      <c r="G470" s="130">
        <f>G$370*(Calculations!$Q104/Calculations!$Q$5)</f>
        <v>0</v>
      </c>
      <c r="H470" s="130">
        <f>H$370*(Calculations!$Q104/Calculations!$Q$5)</f>
        <v>0</v>
      </c>
      <c r="I470" s="130">
        <f>I$370*(Calculations!$Q104/Calculations!$Q$5)</f>
        <v>0</v>
      </c>
      <c r="J470" s="130">
        <f>J$370*(Calculations!$Q104/Calculations!$Q$5)</f>
        <v>0</v>
      </c>
      <c r="K470" s="130">
        <f>K$370*(Calculations!$Q104/Calculations!$Q$5)</f>
        <v>0</v>
      </c>
      <c r="L470" s="130">
        <f>L$370*(Calculations!$Q104/Calculations!$Q$5)</f>
        <v>0</v>
      </c>
      <c r="M470" s="130">
        <f>M$370*(Calculations!$Q104/Calculations!$Q$5)</f>
        <v>0</v>
      </c>
      <c r="N470" s="130">
        <f>N$370*(Calculations!$Q104/Calculations!$Q$5)</f>
        <v>0</v>
      </c>
      <c r="O470" s="130">
        <f>O$370*(Calculations!$Q104/Calculations!$Q$5)</f>
        <v>0</v>
      </c>
      <c r="P470" s="130">
        <f>P$370*(Calculations!$Q104/Calculations!$Q$5)</f>
        <v>0</v>
      </c>
      <c r="Q470" s="130">
        <f>Q$370*(Calculations!$Q104/Calculations!$Q$5)</f>
        <v>0</v>
      </c>
    </row>
    <row r="474" spans="3:22" ht="18.5" x14ac:dyDescent="0.45">
      <c r="C474" s="114">
        <v>4</v>
      </c>
      <c r="D474" s="6" t="s">
        <v>286</v>
      </c>
      <c r="E474" s="6"/>
      <c r="F474" s="6"/>
      <c r="G474" s="6"/>
      <c r="H474" s="6"/>
      <c r="I474" s="6"/>
      <c r="J474" s="6"/>
      <c r="K474" s="6"/>
      <c r="L474" s="6"/>
      <c r="M474" s="6"/>
      <c r="N474" s="6"/>
      <c r="O474" s="6"/>
      <c r="P474" s="6"/>
      <c r="Q474" s="6"/>
      <c r="R474" s="2"/>
      <c r="S474" s="2"/>
    </row>
    <row r="475" spans="3:22" x14ac:dyDescent="0.35">
      <c r="D475" s="20" t="s">
        <v>289</v>
      </c>
      <c r="E475" s="2"/>
      <c r="F475" s="2"/>
      <c r="G475" s="2"/>
      <c r="H475" s="2"/>
      <c r="I475" s="2"/>
      <c r="J475" s="2"/>
      <c r="K475" s="2"/>
      <c r="L475" s="2"/>
      <c r="M475" s="2"/>
      <c r="N475" s="2"/>
      <c r="O475" s="2"/>
      <c r="P475" s="2"/>
      <c r="Q475" s="2"/>
      <c r="R475" s="6"/>
      <c r="S475" s="6"/>
    </row>
    <row r="476" spans="3:22" x14ac:dyDescent="0.35">
      <c r="D476" s="6" t="s">
        <v>277</v>
      </c>
      <c r="E476" s="4"/>
      <c r="F476" s="29">
        <f t="shared" ref="F476:Q476" si="37">F370/$T131</f>
        <v>0.79139881097293008</v>
      </c>
      <c r="G476" s="29">
        <f t="shared" si="37"/>
        <v>0.81934607104291779</v>
      </c>
      <c r="H476" s="29">
        <f t="shared" si="37"/>
        <v>0.89569940548646509</v>
      </c>
      <c r="I476" s="29">
        <f t="shared" si="37"/>
        <v>1</v>
      </c>
      <c r="J476" s="29">
        <f t="shared" si="37"/>
        <v>1.1043005945135349</v>
      </c>
      <c r="K476" s="29">
        <f t="shared" si="37"/>
        <v>1.1806539289570821</v>
      </c>
      <c r="L476" s="29">
        <f t="shared" si="37"/>
        <v>1.2086011890270698</v>
      </c>
      <c r="M476" s="29">
        <f t="shared" si="37"/>
        <v>1.1806539289570821</v>
      </c>
      <c r="N476" s="29">
        <f t="shared" si="37"/>
        <v>1.1043005945135349</v>
      </c>
      <c r="O476" s="29">
        <f t="shared" si="37"/>
        <v>1</v>
      </c>
      <c r="P476" s="29">
        <f t="shared" si="37"/>
        <v>0.89569940548646509</v>
      </c>
      <c r="Q476" s="29">
        <f t="shared" si="37"/>
        <v>0.81934607104291779</v>
      </c>
      <c r="R476" s="2"/>
      <c r="S476" s="2"/>
    </row>
    <row r="477" spans="3:22" x14ac:dyDescent="0.35">
      <c r="D477" s="6"/>
      <c r="E477" s="6"/>
      <c r="F477" s="6"/>
      <c r="G477" s="24"/>
      <c r="H477" s="24"/>
      <c r="I477" s="24"/>
      <c r="J477" s="24"/>
      <c r="K477" s="24"/>
      <c r="L477" s="24"/>
      <c r="M477" s="24"/>
      <c r="N477" s="24"/>
      <c r="O477" s="24"/>
      <c r="P477" s="24"/>
      <c r="Q477" s="24"/>
      <c r="R477" s="4"/>
      <c r="S477" s="61"/>
    </row>
    <row r="478" spans="3:22" x14ac:dyDescent="0.35">
      <c r="D478" s="6"/>
      <c r="E478" s="6"/>
      <c r="F478" s="6"/>
      <c r="G478" s="60"/>
      <c r="H478" s="60"/>
      <c r="I478" s="60"/>
      <c r="J478" s="60"/>
      <c r="K478" s="60"/>
      <c r="L478" s="60"/>
      <c r="M478" s="60"/>
      <c r="N478" s="60"/>
      <c r="O478" s="60"/>
      <c r="P478" s="60"/>
      <c r="Q478" s="60"/>
      <c r="R478" s="6"/>
      <c r="S478" s="6"/>
      <c r="U478" s="2"/>
      <c r="V478" s="2"/>
    </row>
    <row r="479" spans="3:22" x14ac:dyDescent="0.35">
      <c r="D479" s="14"/>
      <c r="E479" s="5"/>
      <c r="F479" s="5"/>
      <c r="G479" s="5"/>
      <c r="H479" s="5"/>
      <c r="I479" s="5"/>
      <c r="J479" s="5"/>
      <c r="K479" s="5"/>
      <c r="L479" s="5"/>
      <c r="M479" s="5"/>
      <c r="N479" s="5"/>
      <c r="O479" s="5"/>
      <c r="P479" s="5"/>
      <c r="Q479" s="5"/>
      <c r="R479" s="59"/>
      <c r="S479" s="5"/>
    </row>
    <row r="480" spans="3:22" x14ac:dyDescent="0.35">
      <c r="D480" s="21">
        <f>Calculations!D5*Burden!F$17</f>
        <v>844797.08000000007</v>
      </c>
      <c r="E480" s="6" t="str">
        <f>Calculations!E148</f>
        <v>National</v>
      </c>
      <c r="F480" s="21">
        <f>$R$480/12*F476</f>
        <v>10683.406739652601</v>
      </c>
      <c r="G480" s="21">
        <f t="shared" ref="G480:Q480" si="38">$R$480/12*G476</f>
        <v>11060.677898576219</v>
      </c>
      <c r="H480" s="21">
        <f t="shared" si="38"/>
        <v>12091.401872985934</v>
      </c>
      <c r="I480" s="21">
        <f t="shared" si="38"/>
        <v>13499.397006319268</v>
      </c>
      <c r="J480" s="21">
        <f t="shared" si="38"/>
        <v>14907.392139652602</v>
      </c>
      <c r="K480" s="21">
        <f t="shared" si="38"/>
        <v>15938.116114062315</v>
      </c>
      <c r="L480" s="21">
        <f t="shared" si="38"/>
        <v>16315.387272985934</v>
      </c>
      <c r="M480" s="21">
        <f t="shared" si="38"/>
        <v>15938.116114062315</v>
      </c>
      <c r="N480" s="21">
        <f t="shared" si="38"/>
        <v>14907.392139652602</v>
      </c>
      <c r="O480" s="21">
        <f t="shared" si="38"/>
        <v>13499.397006319268</v>
      </c>
      <c r="P480" s="21">
        <f t="shared" si="38"/>
        <v>12091.401872985934</v>
      </c>
      <c r="Q480" s="21">
        <f t="shared" si="38"/>
        <v>11060.677898576219</v>
      </c>
      <c r="R480" s="21">
        <f>D480*AVERAGE(Calculations!F370:Q370)/100*(Instructions!I$52+1)</f>
        <v>161992.76407583122</v>
      </c>
      <c r="S480" s="24"/>
    </row>
    <row r="481" spans="2:20" x14ac:dyDescent="0.35">
      <c r="C481" s="3" t="s">
        <v>228</v>
      </c>
      <c r="E481" s="22" t="str">
        <f>Calculations!E149</f>
        <v xml:space="preserve">Admin </v>
      </c>
      <c r="F481" s="208" t="s">
        <v>50</v>
      </c>
      <c r="G481" s="208" t="s">
        <v>51</v>
      </c>
      <c r="H481" s="208" t="s">
        <v>52</v>
      </c>
      <c r="I481" s="208" t="s">
        <v>53</v>
      </c>
      <c r="J481" s="208" t="s">
        <v>54</v>
      </c>
      <c r="K481" s="208" t="s">
        <v>55</v>
      </c>
      <c r="L481" s="208" t="s">
        <v>56</v>
      </c>
      <c r="M481" s="208" t="s">
        <v>57</v>
      </c>
      <c r="N481" s="208" t="s">
        <v>58</v>
      </c>
      <c r="O481" s="208" t="s">
        <v>59</v>
      </c>
      <c r="P481" s="208" t="s">
        <v>60</v>
      </c>
      <c r="Q481" s="209" t="s">
        <v>61</v>
      </c>
      <c r="R481" s="6" t="s">
        <v>280</v>
      </c>
      <c r="S481" s="6"/>
    </row>
    <row r="482" spans="2:20" x14ac:dyDescent="0.35">
      <c r="B482" s="101">
        <v>1</v>
      </c>
      <c r="C482" s="6"/>
      <c r="D482" s="21">
        <f>Calculations!D6*Instructions!$I$48</f>
        <v>0</v>
      </c>
      <c r="E482" s="6" t="str">
        <f>Calculations!E150</f>
        <v>Z_empty_row_1</v>
      </c>
      <c r="F482" s="21">
        <f>$R$482/12*F476</f>
        <v>0</v>
      </c>
      <c r="G482" s="21">
        <f t="shared" ref="G482:Q482" si="39">$R$482/12*G476</f>
        <v>0</v>
      </c>
      <c r="H482" s="21">
        <f t="shared" si="39"/>
        <v>0</v>
      </c>
      <c r="I482" s="21">
        <f t="shared" si="39"/>
        <v>0</v>
      </c>
      <c r="J482" s="21">
        <f t="shared" si="39"/>
        <v>0</v>
      </c>
      <c r="K482" s="21">
        <f t="shared" si="39"/>
        <v>0</v>
      </c>
      <c r="L482" s="21">
        <f t="shared" si="39"/>
        <v>0</v>
      </c>
      <c r="M482" s="21">
        <f t="shared" si="39"/>
        <v>0</v>
      </c>
      <c r="N482" s="21">
        <f t="shared" si="39"/>
        <v>0</v>
      </c>
      <c r="O482" s="21">
        <f t="shared" si="39"/>
        <v>0</v>
      </c>
      <c r="P482" s="21">
        <f t="shared" si="39"/>
        <v>0</v>
      </c>
      <c r="Q482" s="21">
        <f t="shared" si="39"/>
        <v>0</v>
      </c>
      <c r="R482" s="21">
        <f>D482*AVERAGE(F372:Q372)/100*(Instructions!I$52+1)</f>
        <v>0</v>
      </c>
      <c r="S482" s="24"/>
    </row>
    <row r="483" spans="2:20" x14ac:dyDescent="0.35">
      <c r="B483" s="101">
        <v>2</v>
      </c>
      <c r="D483" s="21">
        <f>Calculations!D7*Instructions!$I$48</f>
        <v>29261.654038273733</v>
      </c>
      <c r="E483" s="6" t="str">
        <f>Calculations!E151</f>
        <v>Badakhshan</v>
      </c>
      <c r="F483" s="21">
        <f>$R$483/12*F476</f>
        <v>386.94893355497595</v>
      </c>
      <c r="G483" s="21">
        <f t="shared" ref="G483:Q483" si="40">$R$483/12*G476</f>
        <v>400.61355160838264</v>
      </c>
      <c r="H483" s="21">
        <f t="shared" si="40"/>
        <v>437.94598239631267</v>
      </c>
      <c r="I483" s="21">
        <f t="shared" si="40"/>
        <v>488.94303123764939</v>
      </c>
      <c r="J483" s="21">
        <f t="shared" si="40"/>
        <v>539.94008007898606</v>
      </c>
      <c r="K483" s="21">
        <f t="shared" si="40"/>
        <v>577.27251086691604</v>
      </c>
      <c r="L483" s="21">
        <f t="shared" si="40"/>
        <v>590.93712892032283</v>
      </c>
      <c r="M483" s="21">
        <f t="shared" si="40"/>
        <v>577.27251086691604</v>
      </c>
      <c r="N483" s="21">
        <f t="shared" si="40"/>
        <v>539.94008007898606</v>
      </c>
      <c r="O483" s="21">
        <f t="shared" si="40"/>
        <v>488.94303123764939</v>
      </c>
      <c r="P483" s="21">
        <f t="shared" si="40"/>
        <v>437.94598239631267</v>
      </c>
      <c r="Q483" s="21">
        <f t="shared" si="40"/>
        <v>400.61355160838264</v>
      </c>
      <c r="R483" s="21">
        <f>D483*AVERAGE(F373:Q373)/100*(Instructions!I$52+1)</f>
        <v>5867.3163748517927</v>
      </c>
      <c r="S483" s="24"/>
      <c r="T483" s="6"/>
    </row>
    <row r="484" spans="2:20" x14ac:dyDescent="0.35">
      <c r="B484" s="101">
        <v>3</v>
      </c>
      <c r="D484" s="21">
        <f>Calculations!D8*Instructions!$I$48</f>
        <v>16838.979935018353</v>
      </c>
      <c r="E484" s="6" t="str">
        <f>Calculations!E152</f>
        <v>Badghis</v>
      </c>
      <c r="F484" s="21">
        <f>$R484/12*F$476</f>
        <v>222.28936410318639</v>
      </c>
      <c r="G484" s="21">
        <f t="shared" ref="G484:Q499" si="41">$R484/12*G$476</f>
        <v>230.13923522157557</v>
      </c>
      <c r="H484" s="21">
        <f t="shared" si="41"/>
        <v>251.58548194988231</v>
      </c>
      <c r="I484" s="21">
        <f t="shared" si="41"/>
        <v>280.8815997965782</v>
      </c>
      <c r="J484" s="21">
        <f t="shared" si="41"/>
        <v>310.17771764327409</v>
      </c>
      <c r="K484" s="21">
        <f t="shared" si="41"/>
        <v>331.62396437158083</v>
      </c>
      <c r="L484" s="21">
        <f t="shared" si="41"/>
        <v>339.47383548996999</v>
      </c>
      <c r="M484" s="21">
        <f t="shared" si="41"/>
        <v>331.62396437158083</v>
      </c>
      <c r="N484" s="21">
        <f t="shared" si="41"/>
        <v>310.17771764327409</v>
      </c>
      <c r="O484" s="21">
        <f t="shared" si="41"/>
        <v>280.8815997965782</v>
      </c>
      <c r="P484" s="21">
        <f t="shared" si="41"/>
        <v>251.58548194988231</v>
      </c>
      <c r="Q484" s="21">
        <f t="shared" si="41"/>
        <v>230.13923522157557</v>
      </c>
      <c r="R484" s="21">
        <f>D484*AVERAGE(F374:Q374)/100*(Instructions!I$52+1)</f>
        <v>3370.5791975589386</v>
      </c>
      <c r="S484" s="24"/>
      <c r="T484" s="6"/>
    </row>
    <row r="485" spans="2:20" x14ac:dyDescent="0.35">
      <c r="B485" s="101">
        <v>4</v>
      </c>
      <c r="D485" s="21">
        <f>Calculations!D9*Instructions!$I$48</f>
        <v>30959.29547960377</v>
      </c>
      <c r="E485" s="6" t="str">
        <f>Calculations!E153</f>
        <v>Baghlan</v>
      </c>
      <c r="F485" s="21">
        <f t="shared" ref="F485:Q516" si="42">$R485/12*F$476</f>
        <v>350.89152758372626</v>
      </c>
      <c r="G485" s="21">
        <f t="shared" si="41"/>
        <v>363.28282340293754</v>
      </c>
      <c r="H485" s="21">
        <f t="shared" si="41"/>
        <v>397.13647315263859</v>
      </c>
      <c r="I485" s="21">
        <f t="shared" si="41"/>
        <v>443.38141872155092</v>
      </c>
      <c r="J485" s="21">
        <f t="shared" si="41"/>
        <v>489.62636429046324</v>
      </c>
      <c r="K485" s="21">
        <f t="shared" si="41"/>
        <v>523.48001404016429</v>
      </c>
      <c r="L485" s="21">
        <f t="shared" si="41"/>
        <v>535.87130985937551</v>
      </c>
      <c r="M485" s="21">
        <f t="shared" si="41"/>
        <v>523.48001404016429</v>
      </c>
      <c r="N485" s="21">
        <f t="shared" si="41"/>
        <v>489.62636429046324</v>
      </c>
      <c r="O485" s="21">
        <f t="shared" si="41"/>
        <v>443.38141872155092</v>
      </c>
      <c r="P485" s="21">
        <f t="shared" si="41"/>
        <v>397.13647315263859</v>
      </c>
      <c r="Q485" s="21">
        <f t="shared" si="41"/>
        <v>363.28282340293754</v>
      </c>
      <c r="R485" s="21">
        <f>D485*AVERAGE(F375:Q375)/100*(Instructions!I$52+1)</f>
        <v>5320.5770246586108</v>
      </c>
      <c r="S485" s="24"/>
      <c r="T485" s="6"/>
    </row>
    <row r="486" spans="2:20" x14ac:dyDescent="0.35">
      <c r="B486" s="101">
        <v>5</v>
      </c>
      <c r="D486" s="21">
        <f>Calculations!D10*Instructions!$I$48</f>
        <v>45208.963086008414</v>
      </c>
      <c r="E486" s="6" t="str">
        <f>Calculations!E154</f>
        <v>Balkh</v>
      </c>
      <c r="F486" s="21">
        <f t="shared" si="42"/>
        <v>260.67184110423841</v>
      </c>
      <c r="G486" s="21">
        <f t="shared" si="41"/>
        <v>269.87714143480952</v>
      </c>
      <c r="H486" s="21">
        <f t="shared" si="41"/>
        <v>295.02648963686022</v>
      </c>
      <c r="I486" s="21">
        <f t="shared" si="41"/>
        <v>329.38113816948197</v>
      </c>
      <c r="J486" s="21">
        <f t="shared" si="41"/>
        <v>363.73578670210372</v>
      </c>
      <c r="K486" s="21">
        <f t="shared" si="41"/>
        <v>388.88513490415443</v>
      </c>
      <c r="L486" s="21">
        <f t="shared" si="41"/>
        <v>398.09043523472548</v>
      </c>
      <c r="M486" s="21">
        <f t="shared" si="41"/>
        <v>388.88513490415443</v>
      </c>
      <c r="N486" s="21">
        <f t="shared" si="41"/>
        <v>363.73578670210372</v>
      </c>
      <c r="O486" s="21">
        <f t="shared" si="41"/>
        <v>329.38113816948197</v>
      </c>
      <c r="P486" s="21">
        <f t="shared" si="41"/>
        <v>295.02648963686022</v>
      </c>
      <c r="Q486" s="21">
        <f t="shared" si="41"/>
        <v>269.87714143480952</v>
      </c>
      <c r="R486" s="21">
        <f>D486*AVERAGE(F376:Q376)/100*(Instructions!I$52+1)</f>
        <v>3952.5736580337834</v>
      </c>
      <c r="S486" s="24"/>
      <c r="T486" s="6"/>
    </row>
    <row r="487" spans="2:20" x14ac:dyDescent="0.35">
      <c r="B487" s="101">
        <v>6</v>
      </c>
      <c r="D487" s="21">
        <f>Calculations!D11*Instructions!$I$48</f>
        <v>15184.021668231302</v>
      </c>
      <c r="E487" s="6" t="str">
        <f>Calculations!E155</f>
        <v>Bamyan</v>
      </c>
      <c r="F487" s="21">
        <f t="shared" si="42"/>
        <v>85.487808304055307</v>
      </c>
      <c r="G487" s="21">
        <f t="shared" si="41"/>
        <v>88.506703427930361</v>
      </c>
      <c r="H487" s="21">
        <f t="shared" si="41"/>
        <v>96.754478289078918</v>
      </c>
      <c r="I487" s="21">
        <f t="shared" si="41"/>
        <v>108.02114827410252</v>
      </c>
      <c r="J487" s="21">
        <f t="shared" si="41"/>
        <v>119.28781825912611</v>
      </c>
      <c r="K487" s="21">
        <f t="shared" si="41"/>
        <v>127.53559312027467</v>
      </c>
      <c r="L487" s="21">
        <f t="shared" si="41"/>
        <v>130.55448824414972</v>
      </c>
      <c r="M487" s="21">
        <f t="shared" si="41"/>
        <v>127.53559312027467</v>
      </c>
      <c r="N487" s="21">
        <f t="shared" si="41"/>
        <v>119.28781825912611</v>
      </c>
      <c r="O487" s="21">
        <f t="shared" si="41"/>
        <v>108.02114827410252</v>
      </c>
      <c r="P487" s="21">
        <f t="shared" si="41"/>
        <v>96.754478289078918</v>
      </c>
      <c r="Q487" s="21">
        <f t="shared" si="41"/>
        <v>88.506703427930361</v>
      </c>
      <c r="R487" s="21">
        <f>D487*AVERAGE(F377:Q377)/100*(Instructions!I$52+1)</f>
        <v>1296.2537792892301</v>
      </c>
      <c r="S487" s="24"/>
      <c r="T487" s="6"/>
    </row>
    <row r="488" spans="2:20" x14ac:dyDescent="0.35">
      <c r="B488" s="101">
        <v>7</v>
      </c>
      <c r="D488" s="21">
        <f>Calculations!D12*Instructions!$I$48</f>
        <v>15636.403201239666</v>
      </c>
      <c r="E488" s="6" t="str">
        <f>Calculations!E156</f>
        <v>Dykundi</v>
      </c>
      <c r="F488" s="21">
        <f t="shared" si="42"/>
        <v>79.637646598375881</v>
      </c>
      <c r="G488" s="21">
        <f t="shared" si="41"/>
        <v>82.449950572032876</v>
      </c>
      <c r="H488" s="21">
        <f t="shared" si="41"/>
        <v>90.133307914391594</v>
      </c>
      <c r="I488" s="21">
        <f t="shared" si="41"/>
        <v>100.62896923040728</v>
      </c>
      <c r="J488" s="21">
        <f t="shared" si="41"/>
        <v>111.12463054642296</v>
      </c>
      <c r="K488" s="21">
        <f t="shared" si="41"/>
        <v>118.80798788878168</v>
      </c>
      <c r="L488" s="21">
        <f t="shared" si="41"/>
        <v>121.62029186243866</v>
      </c>
      <c r="M488" s="21">
        <f t="shared" si="41"/>
        <v>118.80798788878168</v>
      </c>
      <c r="N488" s="21">
        <f t="shared" si="41"/>
        <v>111.12463054642296</v>
      </c>
      <c r="O488" s="21">
        <f t="shared" si="41"/>
        <v>100.62896923040728</v>
      </c>
      <c r="P488" s="21">
        <f t="shared" si="41"/>
        <v>90.133307914391594</v>
      </c>
      <c r="Q488" s="21">
        <f t="shared" si="41"/>
        <v>82.449950572032876</v>
      </c>
      <c r="R488" s="21">
        <f>D488*AVERAGE(F378:Q378)/100*(Instructions!I$52+1)</f>
        <v>1207.5476307648873</v>
      </c>
      <c r="S488" s="24"/>
      <c r="T488" s="6"/>
    </row>
    <row r="489" spans="2:20" x14ac:dyDescent="0.35">
      <c r="B489" s="101">
        <v>8</v>
      </c>
      <c r="D489" s="21">
        <f>Calculations!D13*Instructions!$I$48</f>
        <v>17232.6804526339</v>
      </c>
      <c r="E489" s="6" t="str">
        <f>Calculations!E157</f>
        <v>Farah</v>
      </c>
      <c r="F489" s="21">
        <f t="shared" si="42"/>
        <v>110.31344539767223</v>
      </c>
      <c r="G489" s="21">
        <f t="shared" si="41"/>
        <v>114.20902687315485</v>
      </c>
      <c r="H489" s="21">
        <f t="shared" si="41"/>
        <v>124.85195338919756</v>
      </c>
      <c r="I489" s="21">
        <f t="shared" si="41"/>
        <v>139.39046138072288</v>
      </c>
      <c r="J489" s="21">
        <f t="shared" si="41"/>
        <v>153.92896937224822</v>
      </c>
      <c r="K489" s="21">
        <f t="shared" si="41"/>
        <v>164.5718958882909</v>
      </c>
      <c r="L489" s="21">
        <f t="shared" si="41"/>
        <v>168.46747736377353</v>
      </c>
      <c r="M489" s="21">
        <f t="shared" si="41"/>
        <v>164.5718958882909</v>
      </c>
      <c r="N489" s="21">
        <f t="shared" si="41"/>
        <v>153.92896937224822</v>
      </c>
      <c r="O489" s="21">
        <f t="shared" si="41"/>
        <v>139.39046138072288</v>
      </c>
      <c r="P489" s="21">
        <f t="shared" si="41"/>
        <v>124.85195338919756</v>
      </c>
      <c r="Q489" s="21">
        <f t="shared" si="41"/>
        <v>114.20902687315485</v>
      </c>
      <c r="R489" s="21">
        <f>D489*AVERAGE(F379:Q379)/100*(Instructions!I$52+1)</f>
        <v>1672.6855365686747</v>
      </c>
      <c r="S489" s="24"/>
      <c r="T489" s="6"/>
    </row>
    <row r="490" spans="2:20" x14ac:dyDescent="0.35">
      <c r="B490" s="101">
        <v>9</v>
      </c>
      <c r="D490" s="21">
        <f>Calculations!D14*Instructions!$I$48</f>
        <v>33910.579831454445</v>
      </c>
      <c r="E490" s="6" t="str">
        <f>Calculations!E158</f>
        <v>Faryab</v>
      </c>
      <c r="F490" s="21">
        <f t="shared" si="42"/>
        <v>215.05211507628957</v>
      </c>
      <c r="G490" s="21">
        <f t="shared" si="41"/>
        <v>222.64641178902946</v>
      </c>
      <c r="H490" s="21">
        <f t="shared" si="41"/>
        <v>243.39441625598815</v>
      </c>
      <c r="I490" s="21">
        <f t="shared" si="41"/>
        <v>271.73671743568673</v>
      </c>
      <c r="J490" s="21">
        <f t="shared" si="41"/>
        <v>300.07901861538528</v>
      </c>
      <c r="K490" s="21">
        <f t="shared" si="41"/>
        <v>320.827023082344</v>
      </c>
      <c r="L490" s="21">
        <f t="shared" si="41"/>
        <v>328.42131979508389</v>
      </c>
      <c r="M490" s="21">
        <f t="shared" si="41"/>
        <v>320.827023082344</v>
      </c>
      <c r="N490" s="21">
        <f t="shared" si="41"/>
        <v>300.07901861538528</v>
      </c>
      <c r="O490" s="21">
        <f t="shared" si="41"/>
        <v>271.73671743568673</v>
      </c>
      <c r="P490" s="21">
        <f t="shared" si="41"/>
        <v>243.39441625598815</v>
      </c>
      <c r="Q490" s="21">
        <f t="shared" si="41"/>
        <v>222.64641178902946</v>
      </c>
      <c r="R490" s="21">
        <f>D490*AVERAGE(F380:Q380)/100*(Instructions!I$52+1)</f>
        <v>3260.8406092282407</v>
      </c>
      <c r="S490" s="24"/>
      <c r="T490" s="6"/>
    </row>
    <row r="491" spans="2:20" x14ac:dyDescent="0.35">
      <c r="B491" s="101">
        <v>10</v>
      </c>
      <c r="D491" s="21">
        <f>Calculations!D15*Instructions!$I$48</f>
        <v>41727.178308147777</v>
      </c>
      <c r="E491" s="6" t="str">
        <f>Calculations!E159</f>
        <v>Ghazni</v>
      </c>
      <c r="F491" s="21">
        <f t="shared" si="42"/>
        <v>1273.8070937421228</v>
      </c>
      <c r="G491" s="21">
        <f t="shared" si="41"/>
        <v>1318.7899994961017</v>
      </c>
      <c r="H491" s="21">
        <f t="shared" si="41"/>
        <v>1441.6855834880546</v>
      </c>
      <c r="I491" s="21">
        <f t="shared" si="41"/>
        <v>1609.5640732339862</v>
      </c>
      <c r="J491" s="21">
        <f t="shared" si="41"/>
        <v>1777.4425629799177</v>
      </c>
      <c r="K491" s="21">
        <f t="shared" si="41"/>
        <v>1900.3381469718704</v>
      </c>
      <c r="L491" s="21">
        <f t="shared" si="41"/>
        <v>1945.3210527258493</v>
      </c>
      <c r="M491" s="21">
        <f t="shared" si="41"/>
        <v>1900.3381469718704</v>
      </c>
      <c r="N491" s="21">
        <f t="shared" si="41"/>
        <v>1777.4425629799177</v>
      </c>
      <c r="O491" s="21">
        <f t="shared" si="41"/>
        <v>1609.5640732339862</v>
      </c>
      <c r="P491" s="21">
        <f t="shared" si="41"/>
        <v>1441.6855834880546</v>
      </c>
      <c r="Q491" s="21">
        <f t="shared" si="41"/>
        <v>1318.7899994961017</v>
      </c>
      <c r="R491" s="21">
        <f>D491*AVERAGE(F381:Q381)/100*(Instructions!I$52+1)</f>
        <v>19314.768878807834</v>
      </c>
      <c r="S491" s="24"/>
      <c r="T491" s="6"/>
    </row>
    <row r="492" spans="2:20" x14ac:dyDescent="0.35">
      <c r="B492" s="101">
        <v>11</v>
      </c>
      <c r="D492" s="21">
        <f>Calculations!D16*Instructions!$I$48</f>
        <v>23434.098174966399</v>
      </c>
      <c r="E492" s="6" t="str">
        <f>Calculations!E160</f>
        <v>Ghor</v>
      </c>
      <c r="F492" s="21">
        <f t="shared" si="42"/>
        <v>812.04567346632541</v>
      </c>
      <c r="G492" s="21">
        <f t="shared" si="41"/>
        <v>840.72205168475057</v>
      </c>
      <c r="H492" s="21">
        <f t="shared" si="41"/>
        <v>919.06737395454957</v>
      </c>
      <c r="I492" s="21">
        <f t="shared" si="41"/>
        <v>1026.0890744427736</v>
      </c>
      <c r="J492" s="21">
        <f t="shared" si="41"/>
        <v>1133.1107749309976</v>
      </c>
      <c r="K492" s="21">
        <f t="shared" si="41"/>
        <v>1211.4560972007966</v>
      </c>
      <c r="L492" s="21">
        <f t="shared" si="41"/>
        <v>1240.1324754192217</v>
      </c>
      <c r="M492" s="21">
        <f t="shared" si="41"/>
        <v>1211.4560972007966</v>
      </c>
      <c r="N492" s="21">
        <f t="shared" si="41"/>
        <v>1133.1107749309976</v>
      </c>
      <c r="O492" s="21">
        <f t="shared" si="41"/>
        <v>1026.0890744427736</v>
      </c>
      <c r="P492" s="21">
        <f t="shared" si="41"/>
        <v>919.06737395454957</v>
      </c>
      <c r="Q492" s="21">
        <f t="shared" si="41"/>
        <v>840.72205168475057</v>
      </c>
      <c r="R492" s="21">
        <f>D492*AVERAGE(F382:Q382)/100*(Instructions!I$52+1)</f>
        <v>12313.068893313282</v>
      </c>
      <c r="S492" s="24"/>
      <c r="T492" s="6"/>
    </row>
    <row r="493" spans="2:20" x14ac:dyDescent="0.35">
      <c r="B493" s="101">
        <v>12</v>
      </c>
      <c r="D493" s="21">
        <f>Calculations!D17*Instructions!$I$48</f>
        <v>31402.42565161964</v>
      </c>
      <c r="E493" s="6" t="str">
        <f>Calculations!E161</f>
        <v>Helmand</v>
      </c>
      <c r="F493" s="21">
        <f t="shared" si="42"/>
        <v>414.5396726128061</v>
      </c>
      <c r="G493" s="21">
        <f t="shared" si="41"/>
        <v>429.17862313838873</v>
      </c>
      <c r="H493" s="21">
        <f t="shared" si="41"/>
        <v>469.1729797437676</v>
      </c>
      <c r="I493" s="21">
        <f t="shared" si="41"/>
        <v>523.80628687472904</v>
      </c>
      <c r="J493" s="21">
        <f t="shared" si="41"/>
        <v>578.43959400569054</v>
      </c>
      <c r="K493" s="21">
        <f t="shared" si="41"/>
        <v>618.43395061106935</v>
      </c>
      <c r="L493" s="21">
        <f t="shared" si="41"/>
        <v>633.07290113665192</v>
      </c>
      <c r="M493" s="21">
        <f t="shared" si="41"/>
        <v>618.43395061106935</v>
      </c>
      <c r="N493" s="21">
        <f t="shared" si="41"/>
        <v>578.43959400569054</v>
      </c>
      <c r="O493" s="21">
        <f t="shared" si="41"/>
        <v>523.80628687472904</v>
      </c>
      <c r="P493" s="21">
        <f t="shared" si="41"/>
        <v>469.1729797437676</v>
      </c>
      <c r="Q493" s="21">
        <f t="shared" si="41"/>
        <v>429.17862313838873</v>
      </c>
      <c r="R493" s="21">
        <f>D493*AVERAGE(F383:Q383)/100*(Instructions!I$52+1)</f>
        <v>6285.6754424967485</v>
      </c>
      <c r="S493" s="24"/>
      <c r="T493" s="6"/>
    </row>
    <row r="494" spans="2:20" x14ac:dyDescent="0.35">
      <c r="B494" s="101">
        <v>13</v>
      </c>
      <c r="D494" s="21">
        <f>Calculations!D18*Instructions!$I$48</f>
        <v>64403.065662711379</v>
      </c>
      <c r="E494" s="6" t="str">
        <f>Calculations!E162</f>
        <v>Hirat</v>
      </c>
      <c r="F494" s="21">
        <f t="shared" si="42"/>
        <v>956.44932998726836</v>
      </c>
      <c r="G494" s="21">
        <f t="shared" si="41"/>
        <v>990.22514288754064</v>
      </c>
      <c r="H494" s="21">
        <f t="shared" si="41"/>
        <v>1082.502379798025</v>
      </c>
      <c r="I494" s="21">
        <f t="shared" si="41"/>
        <v>1208.5554296087814</v>
      </c>
      <c r="J494" s="21">
        <f t="shared" si="41"/>
        <v>1334.6084794195378</v>
      </c>
      <c r="K494" s="21">
        <f t="shared" si="41"/>
        <v>1426.885716330022</v>
      </c>
      <c r="L494" s="21">
        <f t="shared" si="41"/>
        <v>1460.6615292302945</v>
      </c>
      <c r="M494" s="21">
        <f t="shared" si="41"/>
        <v>1426.885716330022</v>
      </c>
      <c r="N494" s="21">
        <f t="shared" si="41"/>
        <v>1334.6084794195378</v>
      </c>
      <c r="O494" s="21">
        <f t="shared" si="41"/>
        <v>1208.5554296087814</v>
      </c>
      <c r="P494" s="21">
        <f t="shared" si="41"/>
        <v>1082.502379798025</v>
      </c>
      <c r="Q494" s="21">
        <f t="shared" si="41"/>
        <v>990.22514288754064</v>
      </c>
      <c r="R494" s="21">
        <f>D494*AVERAGE(F384:Q384)/100*(Instructions!I$52+1)</f>
        <v>14502.665155305376</v>
      </c>
      <c r="S494" s="24"/>
      <c r="T494" s="6"/>
    </row>
    <row r="495" spans="2:20" x14ac:dyDescent="0.35">
      <c r="B495" s="101">
        <v>14</v>
      </c>
      <c r="D495" s="21">
        <f>Calculations!D19*Instructions!$I$48</f>
        <v>18365.78848293105</v>
      </c>
      <c r="E495" s="6" t="str">
        <f>Calculations!E163</f>
        <v>Jawzjan</v>
      </c>
      <c r="F495" s="21">
        <f t="shared" si="42"/>
        <v>155.67824168483699</v>
      </c>
      <c r="G495" s="21">
        <f t="shared" si="41"/>
        <v>161.17582425291766</v>
      </c>
      <c r="H495" s="21">
        <f t="shared" si="41"/>
        <v>176.19549914771898</v>
      </c>
      <c r="I495" s="21">
        <f t="shared" si="41"/>
        <v>196.71275661060096</v>
      </c>
      <c r="J495" s="21">
        <f t="shared" si="41"/>
        <v>217.23001407348295</v>
      </c>
      <c r="K495" s="21">
        <f t="shared" si="41"/>
        <v>232.24968896828426</v>
      </c>
      <c r="L495" s="21">
        <f t="shared" si="41"/>
        <v>237.74727153636491</v>
      </c>
      <c r="M495" s="21">
        <f t="shared" si="41"/>
        <v>232.24968896828426</v>
      </c>
      <c r="N495" s="21">
        <f t="shared" si="41"/>
        <v>217.23001407348295</v>
      </c>
      <c r="O495" s="21">
        <f t="shared" si="41"/>
        <v>196.71275661060096</v>
      </c>
      <c r="P495" s="21">
        <f t="shared" si="41"/>
        <v>176.19549914771898</v>
      </c>
      <c r="Q495" s="21">
        <f t="shared" si="41"/>
        <v>161.17582425291766</v>
      </c>
      <c r="R495" s="21">
        <f>D495*AVERAGE(F385:Q385)/100*(Instructions!I$52+1)</f>
        <v>2360.5530793272114</v>
      </c>
      <c r="S495" s="24"/>
      <c r="T495" s="6"/>
    </row>
    <row r="496" spans="2:20" x14ac:dyDescent="0.35">
      <c r="B496" s="101">
        <v>15</v>
      </c>
      <c r="D496" s="21">
        <f>Calculations!D20*Instructions!$I$48</f>
        <v>151085.01171927241</v>
      </c>
      <c r="E496" s="6" t="str">
        <f>Calculations!E164</f>
        <v>Kabul</v>
      </c>
      <c r="F496" s="21">
        <f t="shared" si="42"/>
        <v>1250.9882801173035</v>
      </c>
      <c r="G496" s="21">
        <f t="shared" si="41"/>
        <v>1295.1653679827295</v>
      </c>
      <c r="H496" s="21">
        <f t="shared" si="41"/>
        <v>1415.8594165615082</v>
      </c>
      <c r="I496" s="21">
        <f t="shared" si="41"/>
        <v>1580.7305530057129</v>
      </c>
      <c r="J496" s="21">
        <f t="shared" si="41"/>
        <v>1745.6016894499176</v>
      </c>
      <c r="K496" s="21">
        <f t="shared" si="41"/>
        <v>1866.295738028696</v>
      </c>
      <c r="L496" s="21">
        <f t="shared" si="41"/>
        <v>1910.4728258941223</v>
      </c>
      <c r="M496" s="21">
        <f t="shared" si="41"/>
        <v>1866.295738028696</v>
      </c>
      <c r="N496" s="21">
        <f t="shared" si="41"/>
        <v>1745.6016894499176</v>
      </c>
      <c r="O496" s="21">
        <f t="shared" si="41"/>
        <v>1580.7305530057129</v>
      </c>
      <c r="P496" s="21">
        <f t="shared" si="41"/>
        <v>1415.8594165615082</v>
      </c>
      <c r="Q496" s="21">
        <f t="shared" si="41"/>
        <v>1295.1653679827295</v>
      </c>
      <c r="R496" s="21">
        <f>D496*AVERAGE(F386:Q386)/100*(Instructions!I$52+1)</f>
        <v>18968.766636068554</v>
      </c>
      <c r="S496" s="24"/>
      <c r="T496" s="6"/>
    </row>
    <row r="497" spans="2:20" x14ac:dyDescent="0.35">
      <c r="B497" s="101">
        <v>16</v>
      </c>
      <c r="D497" s="21">
        <f>Calculations!D21*Instructions!$I$48</f>
        <v>41841.06690375934</v>
      </c>
      <c r="E497" s="6" t="str">
        <f>Calculations!E165</f>
        <v>Kandahar</v>
      </c>
      <c r="F497" s="21">
        <f t="shared" si="42"/>
        <v>1070.1566763958926</v>
      </c>
      <c r="G497" s="21">
        <f t="shared" si="41"/>
        <v>1107.9479221447982</v>
      </c>
      <c r="H497" s="21">
        <f t="shared" si="41"/>
        <v>1211.1955256121296</v>
      </c>
      <c r="I497" s="21">
        <f t="shared" si="41"/>
        <v>1352.2343748283663</v>
      </c>
      <c r="J497" s="21">
        <f t="shared" si="41"/>
        <v>1493.273224044603</v>
      </c>
      <c r="K497" s="21">
        <f t="shared" si="41"/>
        <v>1596.5208275119344</v>
      </c>
      <c r="L497" s="21">
        <f t="shared" si="41"/>
        <v>1634.31207326084</v>
      </c>
      <c r="M497" s="21">
        <f t="shared" si="41"/>
        <v>1596.5208275119344</v>
      </c>
      <c r="N497" s="21">
        <f t="shared" si="41"/>
        <v>1493.273224044603</v>
      </c>
      <c r="O497" s="21">
        <f t="shared" si="41"/>
        <v>1352.2343748283663</v>
      </c>
      <c r="P497" s="21">
        <f t="shared" si="41"/>
        <v>1211.1955256121296</v>
      </c>
      <c r="Q497" s="21">
        <f t="shared" si="41"/>
        <v>1107.9479221447982</v>
      </c>
      <c r="R497" s="21">
        <f>D497*AVERAGE(F387:Q387)/100*(Instructions!I$52+1)</f>
        <v>16226.812497940395</v>
      </c>
      <c r="S497" s="24"/>
    </row>
    <row r="498" spans="2:20" x14ac:dyDescent="0.35">
      <c r="B498" s="101">
        <v>17</v>
      </c>
      <c r="D498" s="21">
        <f>Calculations!D22*Instructions!$I$48</f>
        <v>14970.672592346662</v>
      </c>
      <c r="E498" s="6" t="str">
        <f>Calculations!E166</f>
        <v>Kapisa</v>
      </c>
      <c r="F498" s="21">
        <f t="shared" si="42"/>
        <v>135.00905636652206</v>
      </c>
      <c r="G498" s="21">
        <f t="shared" si="41"/>
        <v>139.77673248349805</v>
      </c>
      <c r="H498" s="21">
        <f t="shared" si="41"/>
        <v>152.80226586910908</v>
      </c>
      <c r="I498" s="21">
        <f t="shared" si="41"/>
        <v>170.5954753716961</v>
      </c>
      <c r="J498" s="21">
        <f t="shared" si="41"/>
        <v>188.38868487428311</v>
      </c>
      <c r="K498" s="21">
        <f t="shared" si="41"/>
        <v>201.41421825989414</v>
      </c>
      <c r="L498" s="21">
        <f t="shared" si="41"/>
        <v>206.1818943768701</v>
      </c>
      <c r="M498" s="21">
        <f t="shared" si="41"/>
        <v>201.41421825989414</v>
      </c>
      <c r="N498" s="21">
        <f t="shared" si="41"/>
        <v>188.38868487428311</v>
      </c>
      <c r="O498" s="21">
        <f t="shared" si="41"/>
        <v>170.5954753716961</v>
      </c>
      <c r="P498" s="21">
        <f t="shared" si="41"/>
        <v>152.80226586910908</v>
      </c>
      <c r="Q498" s="21">
        <f t="shared" si="41"/>
        <v>139.77673248349805</v>
      </c>
      <c r="R498" s="21">
        <f>D498*AVERAGE(F388:Q388)/100*(Instructions!I$52+1)</f>
        <v>2047.145704460353</v>
      </c>
      <c r="S498" s="24"/>
    </row>
    <row r="499" spans="2:20" x14ac:dyDescent="0.35">
      <c r="B499" s="101">
        <v>18</v>
      </c>
      <c r="C499" s="19"/>
      <c r="D499" s="21">
        <f>Calculations!D23*Instructions!$I$48</f>
        <v>19507.179320181764</v>
      </c>
      <c r="E499" s="6" t="str">
        <f>Calculations!E167</f>
        <v>Khost</v>
      </c>
      <c r="F499" s="21">
        <f t="shared" si="42"/>
        <v>257.51194569169769</v>
      </c>
      <c r="G499" s="21">
        <f t="shared" si="41"/>
        <v>266.60565826441035</v>
      </c>
      <c r="H499" s="21">
        <f t="shared" si="41"/>
        <v>291.4501430424894</v>
      </c>
      <c r="I499" s="21">
        <f t="shared" si="41"/>
        <v>325.38834039328106</v>
      </c>
      <c r="J499" s="21">
        <f t="shared" si="41"/>
        <v>359.32653774407271</v>
      </c>
      <c r="K499" s="21">
        <f t="shared" si="41"/>
        <v>384.1710225221517</v>
      </c>
      <c r="L499" s="21">
        <f t="shared" si="41"/>
        <v>393.26473509486442</v>
      </c>
      <c r="M499" s="21">
        <f t="shared" si="41"/>
        <v>384.1710225221517</v>
      </c>
      <c r="N499" s="21">
        <f t="shared" si="41"/>
        <v>359.32653774407271</v>
      </c>
      <c r="O499" s="21">
        <f t="shared" si="41"/>
        <v>325.38834039328106</v>
      </c>
      <c r="P499" s="21">
        <f t="shared" si="41"/>
        <v>291.4501430424894</v>
      </c>
      <c r="Q499" s="21">
        <f t="shared" si="41"/>
        <v>266.60565826441035</v>
      </c>
      <c r="R499" s="21">
        <f>D499*AVERAGE(F389:Q389)/100*(Instructions!I$52+1)</f>
        <v>3904.6600847193727</v>
      </c>
      <c r="S499" s="24"/>
    </row>
    <row r="500" spans="2:20" x14ac:dyDescent="0.35">
      <c r="B500" s="101">
        <v>19</v>
      </c>
      <c r="C500" s="19"/>
      <c r="D500" s="21">
        <f>Calculations!D24*Instructions!$I$48</f>
        <v>15300.815925959632</v>
      </c>
      <c r="E500" s="6" t="str">
        <f>Calculations!E168</f>
        <v>Kunar</v>
      </c>
      <c r="F500" s="21">
        <f t="shared" si="42"/>
        <v>258.79231342663797</v>
      </c>
      <c r="G500" s="21">
        <f t="shared" si="42"/>
        <v>267.93124058595038</v>
      </c>
      <c r="H500" s="21">
        <f t="shared" si="42"/>
        <v>292.89925391186284</v>
      </c>
      <c r="I500" s="21">
        <f t="shared" si="42"/>
        <v>327.00619439708765</v>
      </c>
      <c r="J500" s="21">
        <f t="shared" si="42"/>
        <v>361.11313488231247</v>
      </c>
      <c r="K500" s="21">
        <f t="shared" si="42"/>
        <v>386.08114820822493</v>
      </c>
      <c r="L500" s="21">
        <f t="shared" si="42"/>
        <v>395.22007536753728</v>
      </c>
      <c r="M500" s="21">
        <f t="shared" si="42"/>
        <v>386.08114820822493</v>
      </c>
      <c r="N500" s="21">
        <f t="shared" si="42"/>
        <v>361.11313488231247</v>
      </c>
      <c r="O500" s="21">
        <f t="shared" si="42"/>
        <v>327.00619439708765</v>
      </c>
      <c r="P500" s="21">
        <f t="shared" si="42"/>
        <v>292.89925391186284</v>
      </c>
      <c r="Q500" s="21">
        <f t="shared" si="42"/>
        <v>267.93124058595038</v>
      </c>
      <c r="R500" s="21">
        <f>D500*AVERAGE(F390:Q390)/100*(Instructions!I$52+1)</f>
        <v>3924.0743327650516</v>
      </c>
      <c r="S500" s="24"/>
      <c r="T500" s="2"/>
    </row>
    <row r="501" spans="2:20" x14ac:dyDescent="0.35">
      <c r="B501" s="101">
        <v>20</v>
      </c>
      <c r="C501" s="6"/>
      <c r="D501" s="21">
        <f>Calculations!D25*Instructions!$I$48</f>
        <v>34382.766624638069</v>
      </c>
      <c r="E501" s="6" t="str">
        <f>Calculations!E169</f>
        <v>Kunduz</v>
      </c>
      <c r="F501" s="21">
        <f t="shared" si="42"/>
        <v>385.97068854587638</v>
      </c>
      <c r="G501" s="21">
        <f t="shared" si="42"/>
        <v>399.60076109921107</v>
      </c>
      <c r="H501" s="21">
        <f t="shared" si="42"/>
        <v>436.83881182577147</v>
      </c>
      <c r="I501" s="21">
        <f t="shared" si="42"/>
        <v>487.70693510566645</v>
      </c>
      <c r="J501" s="21">
        <f t="shared" si="42"/>
        <v>538.57505838556142</v>
      </c>
      <c r="K501" s="21">
        <f t="shared" si="42"/>
        <v>575.81310911212177</v>
      </c>
      <c r="L501" s="21">
        <f t="shared" si="42"/>
        <v>589.44318166545645</v>
      </c>
      <c r="M501" s="21">
        <f t="shared" si="42"/>
        <v>575.81310911212177</v>
      </c>
      <c r="N501" s="21">
        <f t="shared" si="42"/>
        <v>538.57505838556142</v>
      </c>
      <c r="O501" s="21">
        <f t="shared" si="42"/>
        <v>487.70693510566645</v>
      </c>
      <c r="P501" s="21">
        <f t="shared" si="42"/>
        <v>436.83881182577147</v>
      </c>
      <c r="Q501" s="21">
        <f t="shared" si="42"/>
        <v>399.60076109921107</v>
      </c>
      <c r="R501" s="21">
        <f>D501*AVERAGE(F391:Q391)/100*(Instructions!I$52+1)</f>
        <v>5852.4832212679976</v>
      </c>
      <c r="S501" s="24"/>
      <c r="T501" s="2"/>
    </row>
    <row r="502" spans="2:20" x14ac:dyDescent="0.35">
      <c r="B502" s="101">
        <v>21</v>
      </c>
      <c r="C502" s="2"/>
      <c r="D502" s="21">
        <f>Calculations!D26*Instructions!$I$48</f>
        <v>15126.87697993471</v>
      </c>
      <c r="E502" s="6" t="str">
        <f>Calculations!E170</f>
        <v>Laghman</v>
      </c>
      <c r="F502" s="21">
        <f t="shared" si="42"/>
        <v>355.69442342565043</v>
      </c>
      <c r="G502" s="21">
        <f t="shared" si="42"/>
        <v>368.25532750977476</v>
      </c>
      <c r="H502" s="21">
        <f t="shared" si="42"/>
        <v>402.5723556566017</v>
      </c>
      <c r="I502" s="21">
        <f t="shared" si="42"/>
        <v>449.45028788755286</v>
      </c>
      <c r="J502" s="21">
        <f t="shared" si="42"/>
        <v>496.32822011850402</v>
      </c>
      <c r="K502" s="21">
        <f t="shared" si="42"/>
        <v>530.64524826533091</v>
      </c>
      <c r="L502" s="21">
        <f t="shared" si="42"/>
        <v>543.20615234945524</v>
      </c>
      <c r="M502" s="21">
        <f t="shared" si="42"/>
        <v>530.64524826533091</v>
      </c>
      <c r="N502" s="21">
        <f t="shared" si="42"/>
        <v>496.32822011850402</v>
      </c>
      <c r="O502" s="21">
        <f t="shared" si="42"/>
        <v>449.45028788755286</v>
      </c>
      <c r="P502" s="21">
        <f t="shared" si="42"/>
        <v>402.5723556566017</v>
      </c>
      <c r="Q502" s="21">
        <f t="shared" si="42"/>
        <v>368.25532750977476</v>
      </c>
      <c r="R502" s="21">
        <f>D502*AVERAGE(F392:Q392)/100*(Instructions!I$52+1)</f>
        <v>5393.4034546506346</v>
      </c>
      <c r="S502" s="24"/>
      <c r="T502" s="6"/>
    </row>
    <row r="503" spans="2:20" x14ac:dyDescent="0.35">
      <c r="B503" s="101">
        <v>22</v>
      </c>
      <c r="C503" s="4"/>
      <c r="D503" s="21">
        <f>Calculations!D27*Instructions!$I$48</f>
        <v>13310.437375968224</v>
      </c>
      <c r="E503" s="6" t="str">
        <f>Calculations!E171</f>
        <v>Logar</v>
      </c>
      <c r="F503" s="21">
        <f t="shared" si="42"/>
        <v>67.621021882655725</v>
      </c>
      <c r="G503" s="21">
        <f t="shared" si="42"/>
        <v>70.008973770566186</v>
      </c>
      <c r="H503" s="21">
        <f t="shared" si="42"/>
        <v>76.532979654367608</v>
      </c>
      <c r="I503" s="21">
        <f t="shared" si="42"/>
        <v>85.444937426079491</v>
      </c>
      <c r="J503" s="21">
        <f t="shared" si="42"/>
        <v>94.356895197791374</v>
      </c>
      <c r="K503" s="21">
        <f t="shared" si="42"/>
        <v>100.88090108159278</v>
      </c>
      <c r="L503" s="21">
        <f t="shared" si="42"/>
        <v>103.26885296950326</v>
      </c>
      <c r="M503" s="21">
        <f t="shared" si="42"/>
        <v>100.88090108159278</v>
      </c>
      <c r="N503" s="21">
        <f t="shared" si="42"/>
        <v>94.356895197791374</v>
      </c>
      <c r="O503" s="21">
        <f t="shared" si="42"/>
        <v>85.444937426079491</v>
      </c>
      <c r="P503" s="21">
        <f t="shared" si="42"/>
        <v>76.532979654367608</v>
      </c>
      <c r="Q503" s="21">
        <f t="shared" si="42"/>
        <v>70.008973770566186</v>
      </c>
      <c r="R503" s="21">
        <f>D503*AVERAGE(F393:Q393)/100*(Instructions!I$52+1)</f>
        <v>1025.3392491129539</v>
      </c>
      <c r="S503" s="24"/>
      <c r="T503" s="2"/>
    </row>
    <row r="504" spans="2:20" x14ac:dyDescent="0.35">
      <c r="B504" s="101">
        <v>23</v>
      </c>
      <c r="D504" s="21">
        <f>Calculations!D28*Instructions!$I$48</f>
        <v>51615.513874102246</v>
      </c>
      <c r="E504" s="6" t="str">
        <f>Calculations!E172</f>
        <v>Nangarhar</v>
      </c>
      <c r="F504" s="21">
        <f t="shared" si="42"/>
        <v>212.92819920672787</v>
      </c>
      <c r="G504" s="21">
        <f t="shared" si="42"/>
        <v>220.44749248459979</v>
      </c>
      <c r="H504" s="21">
        <f t="shared" si="42"/>
        <v>240.99058375675696</v>
      </c>
      <c r="I504" s="21">
        <f t="shared" si="42"/>
        <v>269.052968306786</v>
      </c>
      <c r="J504" s="21">
        <f t="shared" si="42"/>
        <v>297.11535285681504</v>
      </c>
      <c r="K504" s="21">
        <f t="shared" si="42"/>
        <v>317.65844412897218</v>
      </c>
      <c r="L504" s="21">
        <f t="shared" si="42"/>
        <v>325.17773740684407</v>
      </c>
      <c r="M504" s="21">
        <f t="shared" si="42"/>
        <v>317.65844412897218</v>
      </c>
      <c r="N504" s="21">
        <f t="shared" si="42"/>
        <v>297.11535285681504</v>
      </c>
      <c r="O504" s="21">
        <f t="shared" si="42"/>
        <v>269.052968306786</v>
      </c>
      <c r="P504" s="21">
        <f t="shared" si="42"/>
        <v>240.99058375675696</v>
      </c>
      <c r="Q504" s="21">
        <f t="shared" si="42"/>
        <v>220.44749248459979</v>
      </c>
      <c r="R504" s="21">
        <f>D504*AVERAGE(F394:Q394)/100*(Instructions!I$52+1)</f>
        <v>3228.6356196814322</v>
      </c>
      <c r="S504" s="24"/>
      <c r="T504" s="2"/>
    </row>
    <row r="505" spans="2:20" x14ac:dyDescent="0.35">
      <c r="B505" s="101">
        <v>24</v>
      </c>
      <c r="D505" s="21">
        <f>Calculations!D29*Instructions!$I$48</f>
        <v>5606.3581598658939</v>
      </c>
      <c r="E505" s="6" t="str">
        <f>Calculations!E173</f>
        <v>Nimroz</v>
      </c>
      <c r="F505" s="21">
        <f t="shared" si="42"/>
        <v>86.321967096034371</v>
      </c>
      <c r="G505" s="21">
        <f t="shared" si="42"/>
        <v>89.370319495275353</v>
      </c>
      <c r="H505" s="21">
        <f t="shared" si="42"/>
        <v>97.6985731293762</v>
      </c>
      <c r="I505" s="21">
        <f t="shared" si="42"/>
        <v>109.07517916271803</v>
      </c>
      <c r="J505" s="21">
        <f t="shared" si="42"/>
        <v>120.45178519605986</v>
      </c>
      <c r="K505" s="21">
        <f t="shared" si="42"/>
        <v>128.78003883016069</v>
      </c>
      <c r="L505" s="21">
        <f t="shared" si="42"/>
        <v>131.82839122940169</v>
      </c>
      <c r="M505" s="21">
        <f t="shared" si="42"/>
        <v>128.78003883016069</v>
      </c>
      <c r="N505" s="21">
        <f t="shared" si="42"/>
        <v>120.45178519605986</v>
      </c>
      <c r="O505" s="21">
        <f t="shared" si="42"/>
        <v>109.07517916271803</v>
      </c>
      <c r="P505" s="21">
        <f t="shared" si="42"/>
        <v>97.6985731293762</v>
      </c>
      <c r="Q505" s="21">
        <f t="shared" si="42"/>
        <v>89.370319495275353</v>
      </c>
      <c r="R505" s="21">
        <f>D505*AVERAGE(F395:Q395)/100*(Instructions!I$52+1)</f>
        <v>1308.9021499526164</v>
      </c>
      <c r="S505" s="24"/>
    </row>
    <row r="506" spans="2:20" x14ac:dyDescent="0.35">
      <c r="B506" s="101">
        <v>25</v>
      </c>
      <c r="C506" s="6"/>
      <c r="D506" s="21">
        <f>Calculations!D30*Instructions!$I$48</f>
        <v>5022.8210506209916</v>
      </c>
      <c r="E506" s="6" t="str">
        <f>Calculations!E174</f>
        <v>Nuristan</v>
      </c>
      <c r="F506" s="21">
        <f t="shared" si="42"/>
        <v>180.26851619725889</v>
      </c>
      <c r="G506" s="21">
        <f t="shared" si="42"/>
        <v>186.63447358150358</v>
      </c>
      <c r="H506" s="21">
        <f t="shared" si="42"/>
        <v>204.02659259407832</v>
      </c>
      <c r="I506" s="21">
        <f t="shared" si="42"/>
        <v>227.7846689908977</v>
      </c>
      <c r="J506" s="21">
        <f t="shared" si="42"/>
        <v>251.54274538771708</v>
      </c>
      <c r="K506" s="21">
        <f t="shared" si="42"/>
        <v>268.93486440029181</v>
      </c>
      <c r="L506" s="21">
        <f t="shared" si="42"/>
        <v>275.30082178453648</v>
      </c>
      <c r="M506" s="21">
        <f t="shared" si="42"/>
        <v>268.93486440029181</v>
      </c>
      <c r="N506" s="21">
        <f t="shared" si="42"/>
        <v>251.54274538771708</v>
      </c>
      <c r="O506" s="21">
        <f t="shared" si="42"/>
        <v>227.7846689908977</v>
      </c>
      <c r="P506" s="21">
        <f t="shared" si="42"/>
        <v>204.02659259407832</v>
      </c>
      <c r="Q506" s="21">
        <f t="shared" si="42"/>
        <v>186.63447358150358</v>
      </c>
      <c r="R506" s="21">
        <f>D506*AVERAGE(F396:Q396)/100*(Instructions!I$52+1)</f>
        <v>2733.4160278907725</v>
      </c>
      <c r="S506" s="24"/>
    </row>
    <row r="507" spans="2:20" x14ac:dyDescent="0.35">
      <c r="B507" s="101">
        <v>26</v>
      </c>
      <c r="C507" s="6"/>
      <c r="D507" s="21">
        <f>Calculations!D31*Instructions!$I$48</f>
        <v>14758.191875255539</v>
      </c>
      <c r="E507" s="6" t="str">
        <f>Calculations!E175</f>
        <v>Paktika</v>
      </c>
      <c r="F507" s="21">
        <f t="shared" si="42"/>
        <v>200.90928959448627</v>
      </c>
      <c r="G507" s="21">
        <f t="shared" si="42"/>
        <v>208.00415009834626</v>
      </c>
      <c r="H507" s="21">
        <f t="shared" si="42"/>
        <v>227.38766946750539</v>
      </c>
      <c r="I507" s="21">
        <f t="shared" si="42"/>
        <v>253.86604934052448</v>
      </c>
      <c r="J507" s="21">
        <f t="shared" si="42"/>
        <v>280.34442921354355</v>
      </c>
      <c r="K507" s="21">
        <f t="shared" si="42"/>
        <v>299.72794858270271</v>
      </c>
      <c r="L507" s="21">
        <f t="shared" si="42"/>
        <v>306.82280908656264</v>
      </c>
      <c r="M507" s="21">
        <f t="shared" si="42"/>
        <v>299.72794858270271</v>
      </c>
      <c r="N507" s="21">
        <f t="shared" si="42"/>
        <v>280.34442921354355</v>
      </c>
      <c r="O507" s="21">
        <f t="shared" si="42"/>
        <v>253.86604934052448</v>
      </c>
      <c r="P507" s="21">
        <f t="shared" si="42"/>
        <v>227.38766946750539</v>
      </c>
      <c r="Q507" s="21">
        <f t="shared" si="42"/>
        <v>208.00415009834626</v>
      </c>
      <c r="R507" s="21">
        <f>D507*AVERAGE(F397:Q397)/100*(Instructions!I$52+1)</f>
        <v>3046.3925920862939</v>
      </c>
      <c r="S507" s="24"/>
    </row>
    <row r="508" spans="2:20" x14ac:dyDescent="0.35">
      <c r="B508" s="101">
        <v>27</v>
      </c>
      <c r="C508" s="6"/>
      <c r="D508" s="21">
        <f>Calculations!D32*Instructions!$I$48</f>
        <v>18743.190573960546</v>
      </c>
      <c r="E508" s="6" t="str">
        <f>Calculations!E176</f>
        <v>Paktya</v>
      </c>
      <c r="F508" s="21">
        <f t="shared" si="42"/>
        <v>185.56996608592308</v>
      </c>
      <c r="G508" s="21">
        <f t="shared" si="42"/>
        <v>192.12313754824348</v>
      </c>
      <c r="H508" s="21">
        <f t="shared" si="42"/>
        <v>210.02673493401318</v>
      </c>
      <c r="I508" s="21">
        <f t="shared" si="42"/>
        <v>234.48350378210327</v>
      </c>
      <c r="J508" s="21">
        <f t="shared" si="42"/>
        <v>258.94027263019336</v>
      </c>
      <c r="K508" s="21">
        <f t="shared" si="42"/>
        <v>276.84387001596303</v>
      </c>
      <c r="L508" s="21">
        <f t="shared" si="42"/>
        <v>283.39704147828343</v>
      </c>
      <c r="M508" s="21">
        <f t="shared" si="42"/>
        <v>276.84387001596303</v>
      </c>
      <c r="N508" s="21">
        <f t="shared" si="42"/>
        <v>258.94027263019336</v>
      </c>
      <c r="O508" s="21">
        <f t="shared" si="42"/>
        <v>234.48350378210327</v>
      </c>
      <c r="P508" s="21">
        <f t="shared" si="42"/>
        <v>210.02673493401318</v>
      </c>
      <c r="Q508" s="21">
        <f t="shared" si="42"/>
        <v>192.12313754824348</v>
      </c>
      <c r="R508" s="21">
        <f>D508*AVERAGE(F398:Q398)/100*(Instructions!I$52+1)</f>
        <v>2813.8020453852391</v>
      </c>
      <c r="S508" s="24"/>
    </row>
    <row r="509" spans="2:20" x14ac:dyDescent="0.35">
      <c r="B509" s="101">
        <v>28</v>
      </c>
      <c r="C509" s="6"/>
      <c r="D509" s="21">
        <f>Calculations!D33*Instructions!$I$48</f>
        <v>5210.1861595303262</v>
      </c>
      <c r="E509" s="6" t="str">
        <f>Calculations!E177</f>
        <v>Panjsher</v>
      </c>
      <c r="F509" s="21">
        <f t="shared" si="42"/>
        <v>118.21398456917875</v>
      </c>
      <c r="G509" s="21">
        <f t="shared" si="42"/>
        <v>122.38856371291385</v>
      </c>
      <c r="H509" s="21">
        <f t="shared" si="42"/>
        <v>133.79372603381552</v>
      </c>
      <c r="I509" s="21">
        <f t="shared" si="42"/>
        <v>149.37346749845227</v>
      </c>
      <c r="J509" s="21">
        <f t="shared" si="42"/>
        <v>164.95320896308903</v>
      </c>
      <c r="K509" s="21">
        <f t="shared" si="42"/>
        <v>176.35837128399069</v>
      </c>
      <c r="L509" s="21">
        <f t="shared" si="42"/>
        <v>180.53295042772578</v>
      </c>
      <c r="M509" s="21">
        <f t="shared" si="42"/>
        <v>176.35837128399069</v>
      </c>
      <c r="N509" s="21">
        <f t="shared" si="42"/>
        <v>164.95320896308903</v>
      </c>
      <c r="O509" s="21">
        <f t="shared" si="42"/>
        <v>149.37346749845227</v>
      </c>
      <c r="P509" s="21">
        <f t="shared" si="42"/>
        <v>133.79372603381552</v>
      </c>
      <c r="Q509" s="21">
        <f t="shared" si="42"/>
        <v>122.38856371291385</v>
      </c>
      <c r="R509" s="21">
        <f>D509*AVERAGE(F399:Q399)/100*(Instructions!I$52+1)</f>
        <v>1792.4816099814273</v>
      </c>
      <c r="S509" s="24"/>
    </row>
    <row r="510" spans="2:20" x14ac:dyDescent="0.35">
      <c r="B510" s="101">
        <v>29</v>
      </c>
      <c r="C510" s="6"/>
      <c r="D510" s="21">
        <f>Calculations!D34*Instructions!$I$48</f>
        <v>22570.481956396419</v>
      </c>
      <c r="E510" s="6" t="str">
        <f>Calculations!E178</f>
        <v>Parwan</v>
      </c>
      <c r="F510" s="21">
        <f t="shared" si="42"/>
        <v>219.44333129196957</v>
      </c>
      <c r="G510" s="21">
        <f t="shared" si="42"/>
        <v>227.19269831806042</v>
      </c>
      <c r="H510" s="21">
        <f t="shared" si="42"/>
        <v>248.36436275983959</v>
      </c>
      <c r="I510" s="21">
        <f t="shared" si="42"/>
        <v>277.28539422770962</v>
      </c>
      <c r="J510" s="21">
        <f t="shared" si="42"/>
        <v>306.20642569557964</v>
      </c>
      <c r="K510" s="21">
        <f t="shared" si="42"/>
        <v>327.37809013735875</v>
      </c>
      <c r="L510" s="21">
        <f t="shared" si="42"/>
        <v>335.12745716344966</v>
      </c>
      <c r="M510" s="21">
        <f t="shared" si="42"/>
        <v>327.37809013735875</v>
      </c>
      <c r="N510" s="21">
        <f t="shared" si="42"/>
        <v>306.20642569557964</v>
      </c>
      <c r="O510" s="21">
        <f t="shared" si="42"/>
        <v>277.28539422770962</v>
      </c>
      <c r="P510" s="21">
        <f t="shared" si="42"/>
        <v>248.36436275983959</v>
      </c>
      <c r="Q510" s="21">
        <f t="shared" si="42"/>
        <v>227.19269831806042</v>
      </c>
      <c r="R510" s="21">
        <f>D510*AVERAGE(F400:Q400)/100*(Instructions!I$52+1)</f>
        <v>3327.4247307325154</v>
      </c>
      <c r="S510" s="24"/>
    </row>
    <row r="511" spans="2:20" x14ac:dyDescent="0.35">
      <c r="B511" s="101">
        <v>30</v>
      </c>
      <c r="C511" s="6"/>
      <c r="D511" s="21">
        <f>Calculations!D35*Instructions!$I$48</f>
        <v>13175.240591500309</v>
      </c>
      <c r="E511" s="6" t="str">
        <f>Calculations!E179</f>
        <v>Samangan</v>
      </c>
      <c r="F511" s="21">
        <f t="shared" si="42"/>
        <v>236.48621033395224</v>
      </c>
      <c r="G511" s="21">
        <f t="shared" si="42"/>
        <v>244.83742533646614</v>
      </c>
      <c r="H511" s="21">
        <f t="shared" si="42"/>
        <v>267.6533690282655</v>
      </c>
      <c r="I511" s="21">
        <f t="shared" si="42"/>
        <v>298.82052772257867</v>
      </c>
      <c r="J511" s="21">
        <f t="shared" si="42"/>
        <v>329.98768641689185</v>
      </c>
      <c r="K511" s="21">
        <f t="shared" si="42"/>
        <v>352.80363010869121</v>
      </c>
      <c r="L511" s="21">
        <f t="shared" si="42"/>
        <v>361.15484511120508</v>
      </c>
      <c r="M511" s="21">
        <f t="shared" si="42"/>
        <v>352.80363010869121</v>
      </c>
      <c r="N511" s="21">
        <f t="shared" si="42"/>
        <v>329.98768641689185</v>
      </c>
      <c r="O511" s="21">
        <f t="shared" si="42"/>
        <v>298.82052772257867</v>
      </c>
      <c r="P511" s="21">
        <f t="shared" si="42"/>
        <v>267.6533690282655</v>
      </c>
      <c r="Q511" s="21">
        <f t="shared" si="42"/>
        <v>244.83742533646614</v>
      </c>
      <c r="R511" s="21">
        <f>D511*AVERAGE(F401:Q401)/100*(Instructions!I$52+1)</f>
        <v>3585.8463326709439</v>
      </c>
      <c r="S511" s="24"/>
    </row>
    <row r="512" spans="2:20" x14ac:dyDescent="0.35">
      <c r="B512" s="101">
        <v>31</v>
      </c>
      <c r="C512" s="6"/>
      <c r="D512" s="21">
        <f>Calculations!D36*Instructions!$I$48</f>
        <v>19005.134343867128</v>
      </c>
      <c r="E512" s="6" t="str">
        <f>Calculations!E180</f>
        <v>Sar-e-Pul</v>
      </c>
      <c r="F512" s="21">
        <f t="shared" si="42"/>
        <v>137.7081762089565</v>
      </c>
      <c r="G512" s="21">
        <f t="shared" si="42"/>
        <v>142.57116837032208</v>
      </c>
      <c r="H512" s="21">
        <f t="shared" si="42"/>
        <v>155.85711003198205</v>
      </c>
      <c r="I512" s="21">
        <f t="shared" si="42"/>
        <v>174.00604385500756</v>
      </c>
      <c r="J512" s="21">
        <f t="shared" si="42"/>
        <v>192.15497767803308</v>
      </c>
      <c r="K512" s="21">
        <f t="shared" si="42"/>
        <v>205.44091933969301</v>
      </c>
      <c r="L512" s="21">
        <f t="shared" si="42"/>
        <v>210.30391150105859</v>
      </c>
      <c r="M512" s="21">
        <f t="shared" si="42"/>
        <v>205.44091933969301</v>
      </c>
      <c r="N512" s="21">
        <f t="shared" si="42"/>
        <v>192.15497767803308</v>
      </c>
      <c r="O512" s="21">
        <f t="shared" si="42"/>
        <v>174.00604385500756</v>
      </c>
      <c r="P512" s="21">
        <f t="shared" si="42"/>
        <v>155.85711003198205</v>
      </c>
      <c r="Q512" s="21">
        <f t="shared" si="42"/>
        <v>142.57116837032208</v>
      </c>
      <c r="R512" s="21">
        <f>D512*AVERAGE(F402:Q402)/100*(Instructions!I$52+1)</f>
        <v>2088.0725262600909</v>
      </c>
      <c r="S512" s="24"/>
    </row>
    <row r="513" spans="2:20" x14ac:dyDescent="0.35">
      <c r="B513" s="101">
        <v>32</v>
      </c>
      <c r="C513" s="6"/>
      <c r="D513" s="21">
        <f>Calculations!D37*Instructions!$I$48</f>
        <v>0</v>
      </c>
      <c r="E513" s="6" t="str">
        <f>Calculations!E181</f>
        <v>Z_empty_row_32</v>
      </c>
      <c r="F513" s="21">
        <f t="shared" si="42"/>
        <v>0</v>
      </c>
      <c r="G513" s="21">
        <f t="shared" si="42"/>
        <v>0</v>
      </c>
      <c r="H513" s="21">
        <f t="shared" si="42"/>
        <v>0</v>
      </c>
      <c r="I513" s="21">
        <f t="shared" si="42"/>
        <v>0</v>
      </c>
      <c r="J513" s="21">
        <f t="shared" si="42"/>
        <v>0</v>
      </c>
      <c r="K513" s="21">
        <f t="shared" si="42"/>
        <v>0</v>
      </c>
      <c r="L513" s="21">
        <f t="shared" si="42"/>
        <v>0</v>
      </c>
      <c r="M513" s="21">
        <f t="shared" si="42"/>
        <v>0</v>
      </c>
      <c r="N513" s="21">
        <f t="shared" si="42"/>
        <v>0</v>
      </c>
      <c r="O513" s="21">
        <f t="shared" si="42"/>
        <v>0</v>
      </c>
      <c r="P513" s="21">
        <f t="shared" si="42"/>
        <v>0</v>
      </c>
      <c r="Q513" s="21">
        <f t="shared" si="42"/>
        <v>0</v>
      </c>
      <c r="R513" s="21">
        <f>D513*AVERAGE(F403:Q403)/100*(Instructions!I$52+1)</f>
        <v>0</v>
      </c>
      <c r="S513" s="24"/>
    </row>
    <row r="514" spans="2:20" x14ac:dyDescent="0.35">
      <c r="B514" s="101">
        <v>33</v>
      </c>
      <c r="C514" s="6"/>
      <c r="D514" s="21">
        <f>Calculations!D38*Instructions!$I$48</f>
        <v>0</v>
      </c>
      <c r="E514" s="6" t="str">
        <f>Calculations!E182</f>
        <v>Z_empty_row_33</v>
      </c>
      <c r="F514" s="21">
        <f t="shared" si="42"/>
        <v>0</v>
      </c>
      <c r="G514" s="21">
        <f t="shared" si="42"/>
        <v>0</v>
      </c>
      <c r="H514" s="21">
        <f t="shared" si="42"/>
        <v>0</v>
      </c>
      <c r="I514" s="21">
        <f t="shared" si="42"/>
        <v>0</v>
      </c>
      <c r="J514" s="21">
        <f t="shared" si="42"/>
        <v>0</v>
      </c>
      <c r="K514" s="21">
        <f t="shared" si="42"/>
        <v>0</v>
      </c>
      <c r="L514" s="21">
        <f t="shared" si="42"/>
        <v>0</v>
      </c>
      <c r="M514" s="21">
        <f t="shared" si="42"/>
        <v>0</v>
      </c>
      <c r="N514" s="21">
        <f t="shared" si="42"/>
        <v>0</v>
      </c>
      <c r="O514" s="21">
        <f t="shared" si="42"/>
        <v>0</v>
      </c>
      <c r="P514" s="21">
        <f t="shared" si="42"/>
        <v>0</v>
      </c>
      <c r="Q514" s="21">
        <f t="shared" si="42"/>
        <v>0</v>
      </c>
      <c r="R514" s="21">
        <f>D514*AVERAGE(F404:Q404)/100*(Instructions!I$52+1)</f>
        <v>0</v>
      </c>
      <c r="S514" s="24"/>
    </row>
    <row r="515" spans="2:20" x14ac:dyDescent="0.35">
      <c r="B515" s="101">
        <v>34</v>
      </c>
      <c r="C515" s="6"/>
      <c r="D515" s="21">
        <f>Calculations!D39*Instructions!$I$48</f>
        <v>0</v>
      </c>
      <c r="E515" s="6" t="str">
        <f>Calculations!E183</f>
        <v>Z_empty_row_34</v>
      </c>
      <c r="F515" s="21">
        <f t="shared" si="42"/>
        <v>0</v>
      </c>
      <c r="G515" s="21">
        <f t="shared" si="42"/>
        <v>0</v>
      </c>
      <c r="H515" s="21">
        <f t="shared" si="42"/>
        <v>0</v>
      </c>
      <c r="I515" s="21">
        <f t="shared" si="42"/>
        <v>0</v>
      </c>
      <c r="J515" s="21">
        <f t="shared" si="42"/>
        <v>0</v>
      </c>
      <c r="K515" s="21">
        <f t="shared" si="42"/>
        <v>0</v>
      </c>
      <c r="L515" s="21">
        <f t="shared" si="42"/>
        <v>0</v>
      </c>
      <c r="M515" s="21">
        <f t="shared" si="42"/>
        <v>0</v>
      </c>
      <c r="N515" s="21">
        <f t="shared" si="42"/>
        <v>0</v>
      </c>
      <c r="O515" s="21">
        <f t="shared" si="42"/>
        <v>0</v>
      </c>
      <c r="P515" s="21">
        <f t="shared" si="42"/>
        <v>0</v>
      </c>
      <c r="Q515" s="21">
        <f t="shared" si="42"/>
        <v>0</v>
      </c>
      <c r="R515" s="21">
        <f>D515*AVERAGE(F405:Q405)/100*(Instructions!I$52+1)</f>
        <v>0</v>
      </c>
      <c r="S515" s="24"/>
    </row>
    <row r="516" spans="2:20" x14ac:dyDescent="0.35">
      <c r="B516" s="101">
        <v>35</v>
      </c>
      <c r="C516" s="6"/>
      <c r="D516" s="21">
        <f>Calculations!D40*Instructions!$I$48</f>
        <v>0</v>
      </c>
      <c r="E516" s="6" t="str">
        <f>Calculations!E184</f>
        <v>Z_empty_row_35</v>
      </c>
      <c r="F516" s="21">
        <f t="shared" si="42"/>
        <v>0</v>
      </c>
      <c r="G516" s="21">
        <f t="shared" si="42"/>
        <v>0</v>
      </c>
      <c r="H516" s="21">
        <f t="shared" si="42"/>
        <v>0</v>
      </c>
      <c r="I516" s="21">
        <f t="shared" si="42"/>
        <v>0</v>
      </c>
      <c r="J516" s="21">
        <f t="shared" si="42"/>
        <v>0</v>
      </c>
      <c r="K516" s="21">
        <f t="shared" si="42"/>
        <v>0</v>
      </c>
      <c r="L516" s="21">
        <f t="shared" si="42"/>
        <v>0</v>
      </c>
      <c r="M516" s="21">
        <f t="shared" si="42"/>
        <v>0</v>
      </c>
      <c r="N516" s="21">
        <f t="shared" si="42"/>
        <v>0</v>
      </c>
      <c r="O516" s="21">
        <f t="shared" si="42"/>
        <v>0</v>
      </c>
      <c r="P516" s="21">
        <f t="shared" si="42"/>
        <v>0</v>
      </c>
      <c r="Q516" s="21">
        <f t="shared" si="42"/>
        <v>0</v>
      </c>
      <c r="R516" s="21">
        <f>D516*AVERAGE(F406:Q406)/100*(Instructions!I$52+1)</f>
        <v>0</v>
      </c>
      <c r="S516" s="24"/>
    </row>
    <row r="517" spans="2:20" x14ac:dyDescent="0.35">
      <c r="B517" s="101">
        <v>36</v>
      </c>
      <c r="C517" s="6"/>
      <c r="D517" s="21">
        <f>Calculations!D41*Instructions!$I$48</f>
        <v>0</v>
      </c>
      <c r="E517" s="6" t="str">
        <f>Calculations!E185</f>
        <v>Z_empty_row_36</v>
      </c>
      <c r="F517" s="21">
        <f t="shared" ref="F517:Q538" si="43">$R517/12*F$476</f>
        <v>0</v>
      </c>
      <c r="G517" s="21">
        <f t="shared" si="43"/>
        <v>0</v>
      </c>
      <c r="H517" s="21">
        <f t="shared" si="43"/>
        <v>0</v>
      </c>
      <c r="I517" s="21">
        <f t="shared" si="43"/>
        <v>0</v>
      </c>
      <c r="J517" s="21">
        <f t="shared" si="43"/>
        <v>0</v>
      </c>
      <c r="K517" s="21">
        <f t="shared" si="43"/>
        <v>0</v>
      </c>
      <c r="L517" s="21">
        <f t="shared" si="43"/>
        <v>0</v>
      </c>
      <c r="M517" s="21">
        <f t="shared" si="43"/>
        <v>0</v>
      </c>
      <c r="N517" s="21">
        <f t="shared" si="43"/>
        <v>0</v>
      </c>
      <c r="O517" s="21">
        <f t="shared" si="43"/>
        <v>0</v>
      </c>
      <c r="P517" s="21">
        <f t="shared" si="43"/>
        <v>0</v>
      </c>
      <c r="Q517" s="21">
        <f t="shared" si="43"/>
        <v>0</v>
      </c>
      <c r="R517" s="21">
        <f>D517*AVERAGE(F407:Q407)/100*(Instructions!I$52+1)</f>
        <v>0</v>
      </c>
      <c r="S517" s="24"/>
    </row>
    <row r="518" spans="2:20" x14ac:dyDescent="0.35">
      <c r="B518" s="101">
        <v>37</v>
      </c>
      <c r="C518" s="6"/>
      <c r="D518" s="21">
        <f>Calculations!D42*Instructions!$I$48</f>
        <v>0</v>
      </c>
      <c r="E518" s="6" t="str">
        <f>Calculations!E186</f>
        <v>Z_empty_row_37</v>
      </c>
      <c r="F518" s="21">
        <f t="shared" si="43"/>
        <v>0</v>
      </c>
      <c r="G518" s="21">
        <f t="shared" si="43"/>
        <v>0</v>
      </c>
      <c r="H518" s="21">
        <f t="shared" si="43"/>
        <v>0</v>
      </c>
      <c r="I518" s="21">
        <f t="shared" si="43"/>
        <v>0</v>
      </c>
      <c r="J518" s="21">
        <f t="shared" si="43"/>
        <v>0</v>
      </c>
      <c r="K518" s="21">
        <f t="shared" si="43"/>
        <v>0</v>
      </c>
      <c r="L518" s="21">
        <f t="shared" si="43"/>
        <v>0</v>
      </c>
      <c r="M518" s="21">
        <f t="shared" si="43"/>
        <v>0</v>
      </c>
      <c r="N518" s="21">
        <f t="shared" si="43"/>
        <v>0</v>
      </c>
      <c r="O518" s="21">
        <f t="shared" si="43"/>
        <v>0</v>
      </c>
      <c r="P518" s="21">
        <f t="shared" si="43"/>
        <v>0</v>
      </c>
      <c r="Q518" s="21">
        <f t="shared" si="43"/>
        <v>0</v>
      </c>
      <c r="R518" s="21">
        <f>D518*AVERAGE(F408:Q408)/100*(Instructions!I$52+1)</f>
        <v>0</v>
      </c>
      <c r="S518" s="24"/>
    </row>
    <row r="519" spans="2:20" x14ac:dyDescent="0.35">
      <c r="B519" s="101">
        <v>38</v>
      </c>
      <c r="C519" s="6"/>
      <c r="D519" s="21">
        <f>Calculations!D43*Instructions!$I$48</f>
        <v>0</v>
      </c>
      <c r="E519" s="6" t="str">
        <f>Calculations!E187</f>
        <v>Z_empty_row_38</v>
      </c>
      <c r="F519" s="21">
        <f t="shared" si="43"/>
        <v>0</v>
      </c>
      <c r="G519" s="21">
        <f t="shared" si="43"/>
        <v>0</v>
      </c>
      <c r="H519" s="21">
        <f t="shared" si="43"/>
        <v>0</v>
      </c>
      <c r="I519" s="21">
        <f t="shared" si="43"/>
        <v>0</v>
      </c>
      <c r="J519" s="21">
        <f t="shared" si="43"/>
        <v>0</v>
      </c>
      <c r="K519" s="21">
        <f t="shared" si="43"/>
        <v>0</v>
      </c>
      <c r="L519" s="21">
        <f t="shared" si="43"/>
        <v>0</v>
      </c>
      <c r="M519" s="21">
        <f t="shared" si="43"/>
        <v>0</v>
      </c>
      <c r="N519" s="21">
        <f t="shared" si="43"/>
        <v>0</v>
      </c>
      <c r="O519" s="21">
        <f t="shared" si="43"/>
        <v>0</v>
      </c>
      <c r="P519" s="21">
        <f t="shared" si="43"/>
        <v>0</v>
      </c>
      <c r="Q519" s="21">
        <f t="shared" si="43"/>
        <v>0</v>
      </c>
      <c r="R519" s="21">
        <f>D519*AVERAGE(F409:Q409)/100*(Instructions!I$52+1)</f>
        <v>0</v>
      </c>
      <c r="S519" s="24"/>
      <c r="T519" s="2"/>
    </row>
    <row r="520" spans="2:20" x14ac:dyDescent="0.35">
      <c r="B520" s="101">
        <v>39</v>
      </c>
      <c r="C520" s="6"/>
      <c r="D520" s="21">
        <f>Calculations!D44*Instructions!$I$48</f>
        <v>0</v>
      </c>
      <c r="E520" s="6" t="str">
        <f>Calculations!E188</f>
        <v>Z_empty_row_39</v>
      </c>
      <c r="F520" s="21">
        <f t="shared" si="43"/>
        <v>0</v>
      </c>
      <c r="G520" s="21">
        <f t="shared" si="43"/>
        <v>0</v>
      </c>
      <c r="H520" s="21">
        <f t="shared" si="43"/>
        <v>0</v>
      </c>
      <c r="I520" s="21">
        <f t="shared" si="43"/>
        <v>0</v>
      </c>
      <c r="J520" s="21">
        <f t="shared" si="43"/>
        <v>0</v>
      </c>
      <c r="K520" s="21">
        <f t="shared" si="43"/>
        <v>0</v>
      </c>
      <c r="L520" s="21">
        <f t="shared" si="43"/>
        <v>0</v>
      </c>
      <c r="M520" s="21">
        <f t="shared" si="43"/>
        <v>0</v>
      </c>
      <c r="N520" s="21">
        <f t="shared" si="43"/>
        <v>0</v>
      </c>
      <c r="O520" s="21">
        <f t="shared" si="43"/>
        <v>0</v>
      </c>
      <c r="P520" s="21">
        <f t="shared" si="43"/>
        <v>0</v>
      </c>
      <c r="Q520" s="21">
        <f t="shared" si="43"/>
        <v>0</v>
      </c>
      <c r="R520" s="21">
        <f>D520*AVERAGE(F410:Q410)/100*(Instructions!I$52+1)</f>
        <v>0</v>
      </c>
      <c r="S520" s="24"/>
      <c r="T520" s="2"/>
    </row>
    <row r="521" spans="2:20" x14ac:dyDescent="0.35">
      <c r="B521" s="101">
        <v>40</v>
      </c>
      <c r="C521" s="6"/>
      <c r="D521" s="21">
        <f>Calculations!D45*Instructions!$I$48</f>
        <v>0</v>
      </c>
      <c r="E521" s="6" t="str">
        <f>Calculations!E189</f>
        <v>Z_empty_row_40</v>
      </c>
      <c r="F521" s="21">
        <f t="shared" si="43"/>
        <v>0</v>
      </c>
      <c r="G521" s="21">
        <f t="shared" si="43"/>
        <v>0</v>
      </c>
      <c r="H521" s="21">
        <f t="shared" si="43"/>
        <v>0</v>
      </c>
      <c r="I521" s="21">
        <f t="shared" si="43"/>
        <v>0</v>
      </c>
      <c r="J521" s="21">
        <f t="shared" si="43"/>
        <v>0</v>
      </c>
      <c r="K521" s="21">
        <f t="shared" si="43"/>
        <v>0</v>
      </c>
      <c r="L521" s="21">
        <f t="shared" si="43"/>
        <v>0</v>
      </c>
      <c r="M521" s="21">
        <f t="shared" si="43"/>
        <v>0</v>
      </c>
      <c r="N521" s="21">
        <f t="shared" si="43"/>
        <v>0</v>
      </c>
      <c r="O521" s="21">
        <f t="shared" si="43"/>
        <v>0</v>
      </c>
      <c r="P521" s="21">
        <f t="shared" si="43"/>
        <v>0</v>
      </c>
      <c r="Q521" s="21">
        <f t="shared" si="43"/>
        <v>0</v>
      </c>
      <c r="R521" s="21">
        <f>D521*AVERAGE(F411:Q411)/100*(Instructions!I$52+1)</f>
        <v>0</v>
      </c>
      <c r="S521" s="24"/>
      <c r="T521" s="2"/>
    </row>
    <row r="522" spans="2:20" x14ac:dyDescent="0.35">
      <c r="B522" s="101">
        <v>41</v>
      </c>
      <c r="C522" s="6"/>
      <c r="D522" s="21">
        <f>Calculations!D46*Instructions!$I$48</f>
        <v>0</v>
      </c>
      <c r="E522" s="6" t="str">
        <f>Calculations!E190</f>
        <v>Z_empty_row_41</v>
      </c>
      <c r="F522" s="21">
        <f t="shared" si="43"/>
        <v>0</v>
      </c>
      <c r="G522" s="21">
        <f t="shared" si="43"/>
        <v>0</v>
      </c>
      <c r="H522" s="21">
        <f t="shared" si="43"/>
        <v>0</v>
      </c>
      <c r="I522" s="21">
        <f t="shared" si="43"/>
        <v>0</v>
      </c>
      <c r="J522" s="21">
        <f t="shared" si="43"/>
        <v>0</v>
      </c>
      <c r="K522" s="21">
        <f t="shared" si="43"/>
        <v>0</v>
      </c>
      <c r="L522" s="21">
        <f t="shared" si="43"/>
        <v>0</v>
      </c>
      <c r="M522" s="21">
        <f t="shared" si="43"/>
        <v>0</v>
      </c>
      <c r="N522" s="21">
        <f t="shared" si="43"/>
        <v>0</v>
      </c>
      <c r="O522" s="21">
        <f t="shared" si="43"/>
        <v>0</v>
      </c>
      <c r="P522" s="21">
        <f t="shared" si="43"/>
        <v>0</v>
      </c>
      <c r="Q522" s="21">
        <f t="shared" si="43"/>
        <v>0</v>
      </c>
      <c r="R522" s="21">
        <f>D522*AVERAGE(F412:Q412)/100*(Instructions!I$52+1)</f>
        <v>0</v>
      </c>
      <c r="S522" s="24"/>
      <c r="T522" s="2"/>
    </row>
    <row r="523" spans="2:20" x14ac:dyDescent="0.35">
      <c r="B523" s="101">
        <v>42</v>
      </c>
      <c r="C523" s="6"/>
      <c r="D523" s="21">
        <f>Calculations!D47*Instructions!$I$48</f>
        <v>0</v>
      </c>
      <c r="E523" s="6" t="str">
        <f>Calculations!E191</f>
        <v>Z_empty_row_42</v>
      </c>
      <c r="F523" s="21">
        <f t="shared" si="43"/>
        <v>0</v>
      </c>
      <c r="G523" s="21">
        <f t="shared" si="43"/>
        <v>0</v>
      </c>
      <c r="H523" s="21">
        <f t="shared" si="43"/>
        <v>0</v>
      </c>
      <c r="I523" s="21">
        <f t="shared" si="43"/>
        <v>0</v>
      </c>
      <c r="J523" s="21">
        <f t="shared" si="43"/>
        <v>0</v>
      </c>
      <c r="K523" s="21">
        <f t="shared" si="43"/>
        <v>0</v>
      </c>
      <c r="L523" s="21">
        <f t="shared" si="43"/>
        <v>0</v>
      </c>
      <c r="M523" s="21">
        <f t="shared" si="43"/>
        <v>0</v>
      </c>
      <c r="N523" s="21">
        <f t="shared" si="43"/>
        <v>0</v>
      </c>
      <c r="O523" s="21">
        <f t="shared" si="43"/>
        <v>0</v>
      </c>
      <c r="P523" s="21">
        <f t="shared" si="43"/>
        <v>0</v>
      </c>
      <c r="Q523" s="21">
        <f t="shared" si="43"/>
        <v>0</v>
      </c>
      <c r="R523" s="21">
        <f>D523*AVERAGE(F413:Q413)/100*(Instructions!I$52+1)</f>
        <v>0</v>
      </c>
      <c r="S523" s="24"/>
      <c r="T523" s="2"/>
    </row>
    <row r="524" spans="2:20" x14ac:dyDescent="0.35">
      <c r="B524" s="101">
        <v>43</v>
      </c>
      <c r="C524" s="6"/>
      <c r="D524" s="21">
        <f>Calculations!D48*Instructions!$I$48</f>
        <v>0</v>
      </c>
      <c r="E524" s="6" t="str">
        <f>Calculations!E192</f>
        <v>Z_empty_row_43</v>
      </c>
      <c r="F524" s="21">
        <f t="shared" si="43"/>
        <v>0</v>
      </c>
      <c r="G524" s="21">
        <f t="shared" si="43"/>
        <v>0</v>
      </c>
      <c r="H524" s="21">
        <f t="shared" si="43"/>
        <v>0</v>
      </c>
      <c r="I524" s="21">
        <f t="shared" si="43"/>
        <v>0</v>
      </c>
      <c r="J524" s="21">
        <f t="shared" si="43"/>
        <v>0</v>
      </c>
      <c r="K524" s="21">
        <f t="shared" si="43"/>
        <v>0</v>
      </c>
      <c r="L524" s="21">
        <f t="shared" si="43"/>
        <v>0</v>
      </c>
      <c r="M524" s="21">
        <f t="shared" si="43"/>
        <v>0</v>
      </c>
      <c r="N524" s="21">
        <f t="shared" si="43"/>
        <v>0</v>
      </c>
      <c r="O524" s="21">
        <f t="shared" si="43"/>
        <v>0</v>
      </c>
      <c r="P524" s="21">
        <f t="shared" si="43"/>
        <v>0</v>
      </c>
      <c r="Q524" s="21">
        <f t="shared" si="43"/>
        <v>0</v>
      </c>
      <c r="R524" s="21">
        <f>D524*AVERAGE(F414:Q414)/100*(Instructions!I$52+1)</f>
        <v>0</v>
      </c>
      <c r="S524" s="24"/>
      <c r="T524" s="2"/>
    </row>
    <row r="525" spans="2:20" x14ac:dyDescent="0.35">
      <c r="B525" s="101">
        <v>44</v>
      </c>
      <c r="C525" s="6"/>
      <c r="D525" s="21">
        <f>Calculations!D49*Instructions!$I$48</f>
        <v>0</v>
      </c>
      <c r="E525" s="6" t="str">
        <f>Calculations!E193</f>
        <v>Z_empty_row_44</v>
      </c>
      <c r="F525" s="21">
        <f t="shared" si="43"/>
        <v>0</v>
      </c>
      <c r="G525" s="21">
        <f t="shared" si="43"/>
        <v>0</v>
      </c>
      <c r="H525" s="21">
        <f t="shared" si="43"/>
        <v>0</v>
      </c>
      <c r="I525" s="21">
        <f t="shared" si="43"/>
        <v>0</v>
      </c>
      <c r="J525" s="21">
        <f t="shared" si="43"/>
        <v>0</v>
      </c>
      <c r="K525" s="21">
        <f t="shared" si="43"/>
        <v>0</v>
      </c>
      <c r="L525" s="21">
        <f t="shared" si="43"/>
        <v>0</v>
      </c>
      <c r="M525" s="21">
        <f t="shared" si="43"/>
        <v>0</v>
      </c>
      <c r="N525" s="21">
        <f t="shared" si="43"/>
        <v>0</v>
      </c>
      <c r="O525" s="21">
        <f t="shared" si="43"/>
        <v>0</v>
      </c>
      <c r="P525" s="21">
        <f t="shared" si="43"/>
        <v>0</v>
      </c>
      <c r="Q525" s="21">
        <f t="shared" si="43"/>
        <v>0</v>
      </c>
      <c r="R525" s="21">
        <f>D525*AVERAGE(F415:Q415)/100*(Instructions!I$52+1)</f>
        <v>0</v>
      </c>
      <c r="S525" s="24"/>
      <c r="T525" s="2"/>
    </row>
    <row r="526" spans="2:20" x14ac:dyDescent="0.35">
      <c r="B526" s="101">
        <v>45</v>
      </c>
      <c r="C526" s="6"/>
      <c r="D526" s="21">
        <f>Calculations!D50*Instructions!$I$48</f>
        <v>0</v>
      </c>
      <c r="E526" s="6" t="str">
        <f>Calculations!E194</f>
        <v>Z_empty_row_45</v>
      </c>
      <c r="F526" s="21">
        <f t="shared" si="43"/>
        <v>0</v>
      </c>
      <c r="G526" s="21">
        <f t="shared" si="43"/>
        <v>0</v>
      </c>
      <c r="H526" s="21">
        <f t="shared" si="43"/>
        <v>0</v>
      </c>
      <c r="I526" s="21">
        <f t="shared" si="43"/>
        <v>0</v>
      </c>
      <c r="J526" s="21">
        <f t="shared" si="43"/>
        <v>0</v>
      </c>
      <c r="K526" s="21">
        <f t="shared" si="43"/>
        <v>0</v>
      </c>
      <c r="L526" s="21">
        <f t="shared" si="43"/>
        <v>0</v>
      </c>
      <c r="M526" s="21">
        <f t="shared" si="43"/>
        <v>0</v>
      </c>
      <c r="N526" s="21">
        <f t="shared" si="43"/>
        <v>0</v>
      </c>
      <c r="O526" s="21">
        <f t="shared" si="43"/>
        <v>0</v>
      </c>
      <c r="P526" s="21">
        <f t="shared" si="43"/>
        <v>0</v>
      </c>
      <c r="Q526" s="21">
        <f t="shared" si="43"/>
        <v>0</v>
      </c>
      <c r="R526" s="21">
        <f>D526*AVERAGE(F416:Q416)/100*(Instructions!I$52+1)</f>
        <v>0</v>
      </c>
      <c r="S526" s="24"/>
    </row>
    <row r="527" spans="2:20" x14ac:dyDescent="0.35">
      <c r="B527" s="101">
        <v>46</v>
      </c>
      <c r="C527" s="6"/>
      <c r="D527" s="21">
        <f>Calculations!D51*Instructions!$I$48</f>
        <v>0</v>
      </c>
      <c r="E527" s="6" t="str">
        <f>Calculations!E195</f>
        <v>Z_empty_row_46</v>
      </c>
      <c r="F527" s="21">
        <f t="shared" si="43"/>
        <v>0</v>
      </c>
      <c r="G527" s="21">
        <f t="shared" si="43"/>
        <v>0</v>
      </c>
      <c r="H527" s="21">
        <f t="shared" si="43"/>
        <v>0</v>
      </c>
      <c r="I527" s="21">
        <f t="shared" si="43"/>
        <v>0</v>
      </c>
      <c r="J527" s="21">
        <f t="shared" si="43"/>
        <v>0</v>
      </c>
      <c r="K527" s="21">
        <f t="shared" si="43"/>
        <v>0</v>
      </c>
      <c r="L527" s="21">
        <f t="shared" si="43"/>
        <v>0</v>
      </c>
      <c r="M527" s="21">
        <f t="shared" si="43"/>
        <v>0</v>
      </c>
      <c r="N527" s="21">
        <f t="shared" si="43"/>
        <v>0</v>
      </c>
      <c r="O527" s="21">
        <f t="shared" si="43"/>
        <v>0</v>
      </c>
      <c r="P527" s="21">
        <f t="shared" si="43"/>
        <v>0</v>
      </c>
      <c r="Q527" s="21">
        <f t="shared" si="43"/>
        <v>0</v>
      </c>
      <c r="R527" s="21">
        <f>D527*AVERAGE(F417:Q417)/100*(Instructions!I$52+1)</f>
        <v>0</v>
      </c>
      <c r="S527" s="24"/>
    </row>
    <row r="528" spans="2:20" x14ac:dyDescent="0.35">
      <c r="B528" s="101">
        <v>47</v>
      </c>
      <c r="C528" s="6"/>
      <c r="D528" s="21">
        <f>Calculations!D52*Instructions!$I$48</f>
        <v>0</v>
      </c>
      <c r="E528" s="6" t="str">
        <f>Calculations!E196</f>
        <v>Z_empty_row_47</v>
      </c>
      <c r="F528" s="21">
        <f t="shared" si="43"/>
        <v>0</v>
      </c>
      <c r="G528" s="21">
        <f t="shared" si="43"/>
        <v>0</v>
      </c>
      <c r="H528" s="21">
        <f t="shared" si="43"/>
        <v>0</v>
      </c>
      <c r="I528" s="21">
        <f t="shared" si="43"/>
        <v>0</v>
      </c>
      <c r="J528" s="21">
        <f t="shared" si="43"/>
        <v>0</v>
      </c>
      <c r="K528" s="21">
        <f t="shared" si="43"/>
        <v>0</v>
      </c>
      <c r="L528" s="21">
        <f t="shared" si="43"/>
        <v>0</v>
      </c>
      <c r="M528" s="21">
        <f t="shared" si="43"/>
        <v>0</v>
      </c>
      <c r="N528" s="21">
        <f t="shared" si="43"/>
        <v>0</v>
      </c>
      <c r="O528" s="21">
        <f t="shared" si="43"/>
        <v>0</v>
      </c>
      <c r="P528" s="21">
        <f t="shared" si="43"/>
        <v>0</v>
      </c>
      <c r="Q528" s="21">
        <f t="shared" si="43"/>
        <v>0</v>
      </c>
      <c r="R528" s="21">
        <f>D528*AVERAGE(F418:Q418)/100*(Instructions!I$52+1)</f>
        <v>0</v>
      </c>
      <c r="S528" s="24"/>
    </row>
    <row r="529" spans="2:20" x14ac:dyDescent="0.35">
      <c r="B529" s="101">
        <v>48</v>
      </c>
      <c r="C529" s="6"/>
      <c r="D529" s="21">
        <f>Calculations!D53*Instructions!$I$48</f>
        <v>0</v>
      </c>
      <c r="E529" s="6" t="str">
        <f>Calculations!E197</f>
        <v>Z_empty_row_48</v>
      </c>
      <c r="F529" s="21">
        <f t="shared" si="43"/>
        <v>0</v>
      </c>
      <c r="G529" s="21">
        <f t="shared" si="43"/>
        <v>0</v>
      </c>
      <c r="H529" s="21">
        <f t="shared" si="43"/>
        <v>0</v>
      </c>
      <c r="I529" s="21">
        <f t="shared" si="43"/>
        <v>0</v>
      </c>
      <c r="J529" s="21">
        <f t="shared" si="43"/>
        <v>0</v>
      </c>
      <c r="K529" s="21">
        <f t="shared" si="43"/>
        <v>0</v>
      </c>
      <c r="L529" s="21">
        <f t="shared" si="43"/>
        <v>0</v>
      </c>
      <c r="M529" s="21">
        <f t="shared" si="43"/>
        <v>0</v>
      </c>
      <c r="N529" s="21">
        <f t="shared" si="43"/>
        <v>0</v>
      </c>
      <c r="O529" s="21">
        <f t="shared" si="43"/>
        <v>0</v>
      </c>
      <c r="P529" s="21">
        <f t="shared" si="43"/>
        <v>0</v>
      </c>
      <c r="Q529" s="21">
        <f t="shared" si="43"/>
        <v>0</v>
      </c>
      <c r="R529" s="21">
        <f>D529*AVERAGE(F419:Q419)/100*(Instructions!I$52+1)</f>
        <v>0</v>
      </c>
      <c r="S529" s="24"/>
    </row>
    <row r="530" spans="2:20" x14ac:dyDescent="0.35">
      <c r="B530" s="101">
        <v>49</v>
      </c>
      <c r="C530" s="6"/>
      <c r="D530" s="21">
        <f>Calculations!D54*Instructions!$I$48</f>
        <v>0</v>
      </c>
      <c r="E530" s="6" t="str">
        <f>Calculations!E198</f>
        <v>Z_empty_row_49</v>
      </c>
      <c r="F530" s="21">
        <f t="shared" si="43"/>
        <v>0</v>
      </c>
      <c r="G530" s="21">
        <f t="shared" si="43"/>
        <v>0</v>
      </c>
      <c r="H530" s="21">
        <f t="shared" si="43"/>
        <v>0</v>
      </c>
      <c r="I530" s="21">
        <f t="shared" si="43"/>
        <v>0</v>
      </c>
      <c r="J530" s="21">
        <f t="shared" si="43"/>
        <v>0</v>
      </c>
      <c r="K530" s="21">
        <f t="shared" si="43"/>
        <v>0</v>
      </c>
      <c r="L530" s="21">
        <f t="shared" si="43"/>
        <v>0</v>
      </c>
      <c r="M530" s="21">
        <f t="shared" si="43"/>
        <v>0</v>
      </c>
      <c r="N530" s="21">
        <f t="shared" si="43"/>
        <v>0</v>
      </c>
      <c r="O530" s="21">
        <f t="shared" si="43"/>
        <v>0</v>
      </c>
      <c r="P530" s="21">
        <f t="shared" si="43"/>
        <v>0</v>
      </c>
      <c r="Q530" s="21">
        <f t="shared" si="43"/>
        <v>0</v>
      </c>
      <c r="R530" s="21">
        <f>D530*AVERAGE(F420:Q420)/100*(Instructions!I$52+1)</f>
        <v>0</v>
      </c>
      <c r="S530" s="24"/>
    </row>
    <row r="531" spans="2:20" x14ac:dyDescent="0.35">
      <c r="B531" s="101">
        <v>50</v>
      </c>
      <c r="C531" s="6"/>
      <c r="D531" s="21">
        <f>Calculations!D55*Instructions!$I$48</f>
        <v>0</v>
      </c>
      <c r="E531" s="6" t="str">
        <f>Calculations!E199</f>
        <v>Z_empty_row_50</v>
      </c>
      <c r="F531" s="21">
        <f t="shared" si="43"/>
        <v>0</v>
      </c>
      <c r="G531" s="21">
        <f t="shared" si="43"/>
        <v>0</v>
      </c>
      <c r="H531" s="21">
        <f t="shared" si="43"/>
        <v>0</v>
      </c>
      <c r="I531" s="21">
        <f t="shared" si="43"/>
        <v>0</v>
      </c>
      <c r="J531" s="21">
        <f t="shared" si="43"/>
        <v>0</v>
      </c>
      <c r="K531" s="21">
        <f t="shared" si="43"/>
        <v>0</v>
      </c>
      <c r="L531" s="21">
        <f t="shared" si="43"/>
        <v>0</v>
      </c>
      <c r="M531" s="21">
        <f t="shared" si="43"/>
        <v>0</v>
      </c>
      <c r="N531" s="21">
        <f t="shared" si="43"/>
        <v>0</v>
      </c>
      <c r="O531" s="21">
        <f t="shared" si="43"/>
        <v>0</v>
      </c>
      <c r="P531" s="21">
        <f t="shared" si="43"/>
        <v>0</v>
      </c>
      <c r="Q531" s="21">
        <f t="shared" si="43"/>
        <v>0</v>
      </c>
      <c r="R531" s="21">
        <f>D531*AVERAGE(F421:Q421)/100*(Instructions!I$52+1)</f>
        <v>0</v>
      </c>
      <c r="S531" s="24"/>
    </row>
    <row r="532" spans="2:20" x14ac:dyDescent="0.35">
      <c r="B532" s="101">
        <v>51</v>
      </c>
      <c r="C532" s="6"/>
      <c r="D532" s="21">
        <f>Calculations!D56*Instructions!$I$48</f>
        <v>0</v>
      </c>
      <c r="E532" s="6" t="str">
        <f>Calculations!E200</f>
        <v>Z_empty_row_51</v>
      </c>
      <c r="F532" s="21">
        <f t="shared" si="43"/>
        <v>0</v>
      </c>
      <c r="G532" s="21">
        <f t="shared" si="43"/>
        <v>0</v>
      </c>
      <c r="H532" s="21">
        <f t="shared" si="43"/>
        <v>0</v>
      </c>
      <c r="I532" s="21">
        <f t="shared" si="43"/>
        <v>0</v>
      </c>
      <c r="J532" s="21">
        <f t="shared" si="43"/>
        <v>0</v>
      </c>
      <c r="K532" s="21">
        <f t="shared" si="43"/>
        <v>0</v>
      </c>
      <c r="L532" s="21">
        <f t="shared" si="43"/>
        <v>0</v>
      </c>
      <c r="M532" s="21">
        <f t="shared" si="43"/>
        <v>0</v>
      </c>
      <c r="N532" s="21">
        <f t="shared" si="43"/>
        <v>0</v>
      </c>
      <c r="O532" s="21">
        <f t="shared" si="43"/>
        <v>0</v>
      </c>
      <c r="P532" s="21">
        <f t="shared" si="43"/>
        <v>0</v>
      </c>
      <c r="Q532" s="21">
        <f t="shared" si="43"/>
        <v>0</v>
      </c>
      <c r="R532" s="21">
        <f>D532*AVERAGE(F422:Q422)/100*(Instructions!I$52+1)</f>
        <v>0</v>
      </c>
      <c r="S532" s="24"/>
      <c r="T532" s="2"/>
    </row>
    <row r="533" spans="2:20" x14ac:dyDescent="0.35">
      <c r="B533" s="101">
        <v>52</v>
      </c>
      <c r="C533" s="6"/>
      <c r="D533" s="21">
        <f>Calculations!D57*Instructions!$I$48</f>
        <v>0</v>
      </c>
      <c r="E533" s="6" t="str">
        <f>Calculations!E201</f>
        <v>Z_empty_row_52</v>
      </c>
      <c r="F533" s="21">
        <f t="shared" si="43"/>
        <v>0</v>
      </c>
      <c r="G533" s="21">
        <f t="shared" si="43"/>
        <v>0</v>
      </c>
      <c r="H533" s="21">
        <f t="shared" si="43"/>
        <v>0</v>
      </c>
      <c r="I533" s="21">
        <f t="shared" si="43"/>
        <v>0</v>
      </c>
      <c r="J533" s="21">
        <f t="shared" si="43"/>
        <v>0</v>
      </c>
      <c r="K533" s="21">
        <f t="shared" si="43"/>
        <v>0</v>
      </c>
      <c r="L533" s="21">
        <f t="shared" si="43"/>
        <v>0</v>
      </c>
      <c r="M533" s="21">
        <f t="shared" si="43"/>
        <v>0</v>
      </c>
      <c r="N533" s="21">
        <f t="shared" si="43"/>
        <v>0</v>
      </c>
      <c r="O533" s="21">
        <f t="shared" si="43"/>
        <v>0</v>
      </c>
      <c r="P533" s="21">
        <f t="shared" si="43"/>
        <v>0</v>
      </c>
      <c r="Q533" s="21">
        <f t="shared" si="43"/>
        <v>0</v>
      </c>
      <c r="R533" s="21">
        <f>D533*AVERAGE(F423:Q423)/100*(Instructions!I$52+1)</f>
        <v>0</v>
      </c>
      <c r="S533" s="24"/>
    </row>
    <row r="534" spans="2:20" x14ac:dyDescent="0.35">
      <c r="B534" s="101">
        <v>53</v>
      </c>
      <c r="C534" s="6"/>
      <c r="D534" s="21">
        <f>Calculations!D58*Instructions!$I$48</f>
        <v>0</v>
      </c>
      <c r="E534" s="6" t="str">
        <f>Calculations!E202</f>
        <v>Z_empty_row_53</v>
      </c>
      <c r="F534" s="21">
        <f t="shared" si="43"/>
        <v>0</v>
      </c>
      <c r="G534" s="21">
        <f t="shared" si="43"/>
        <v>0</v>
      </c>
      <c r="H534" s="21">
        <f t="shared" si="43"/>
        <v>0</v>
      </c>
      <c r="I534" s="21">
        <f t="shared" si="43"/>
        <v>0</v>
      </c>
      <c r="J534" s="21">
        <f t="shared" si="43"/>
        <v>0</v>
      </c>
      <c r="K534" s="21">
        <f t="shared" si="43"/>
        <v>0</v>
      </c>
      <c r="L534" s="21">
        <f t="shared" si="43"/>
        <v>0</v>
      </c>
      <c r="M534" s="21">
        <f t="shared" si="43"/>
        <v>0</v>
      </c>
      <c r="N534" s="21">
        <f t="shared" si="43"/>
        <v>0</v>
      </c>
      <c r="O534" s="21">
        <f t="shared" si="43"/>
        <v>0</v>
      </c>
      <c r="P534" s="21">
        <f t="shared" si="43"/>
        <v>0</v>
      </c>
      <c r="Q534" s="21">
        <f t="shared" si="43"/>
        <v>0</v>
      </c>
      <c r="R534" s="21">
        <f>D534*AVERAGE(F424:Q424)/100*(Instructions!I$52+1)</f>
        <v>0</v>
      </c>
      <c r="S534" s="24"/>
    </row>
    <row r="535" spans="2:20" x14ac:dyDescent="0.35">
      <c r="B535" s="101">
        <v>54</v>
      </c>
      <c r="C535" s="6"/>
      <c r="D535" s="21">
        <f>Calculations!D59*Instructions!$I$48</f>
        <v>0</v>
      </c>
      <c r="E535" s="6" t="str">
        <f>Calculations!E203</f>
        <v>Z_empty_row_54</v>
      </c>
      <c r="F535" s="21">
        <f t="shared" si="43"/>
        <v>0</v>
      </c>
      <c r="G535" s="21">
        <f t="shared" si="43"/>
        <v>0</v>
      </c>
      <c r="H535" s="21">
        <f t="shared" si="43"/>
        <v>0</v>
      </c>
      <c r="I535" s="21">
        <f t="shared" si="43"/>
        <v>0</v>
      </c>
      <c r="J535" s="21">
        <f t="shared" si="43"/>
        <v>0</v>
      </c>
      <c r="K535" s="21">
        <f t="shared" si="43"/>
        <v>0</v>
      </c>
      <c r="L535" s="21">
        <f t="shared" si="43"/>
        <v>0</v>
      </c>
      <c r="M535" s="21">
        <f t="shared" si="43"/>
        <v>0</v>
      </c>
      <c r="N535" s="21">
        <f t="shared" si="43"/>
        <v>0</v>
      </c>
      <c r="O535" s="21">
        <f t="shared" si="43"/>
        <v>0</v>
      </c>
      <c r="P535" s="21">
        <f t="shared" si="43"/>
        <v>0</v>
      </c>
      <c r="Q535" s="21">
        <f t="shared" si="43"/>
        <v>0</v>
      </c>
      <c r="R535" s="21">
        <f>D535*AVERAGE(F425:Q425)/100*(Instructions!I$52+1)</f>
        <v>0</v>
      </c>
      <c r="S535" s="24"/>
    </row>
    <row r="536" spans="2:20" x14ac:dyDescent="0.35">
      <c r="B536" s="101">
        <v>55</v>
      </c>
      <c r="C536" s="6"/>
      <c r="D536" s="21">
        <f>Calculations!D60*Instructions!$I$48</f>
        <v>0</v>
      </c>
      <c r="E536" s="6" t="str">
        <f>Calculations!E204</f>
        <v>Z_empty_row_55</v>
      </c>
      <c r="F536" s="21">
        <f t="shared" si="43"/>
        <v>0</v>
      </c>
      <c r="G536" s="21">
        <f t="shared" si="43"/>
        <v>0</v>
      </c>
      <c r="H536" s="21">
        <f t="shared" si="43"/>
        <v>0</v>
      </c>
      <c r="I536" s="21">
        <f t="shared" si="43"/>
        <v>0</v>
      </c>
      <c r="J536" s="21">
        <f t="shared" si="43"/>
        <v>0</v>
      </c>
      <c r="K536" s="21">
        <f t="shared" si="43"/>
        <v>0</v>
      </c>
      <c r="L536" s="21">
        <f t="shared" si="43"/>
        <v>0</v>
      </c>
      <c r="M536" s="21">
        <f t="shared" si="43"/>
        <v>0</v>
      </c>
      <c r="N536" s="21">
        <f t="shared" si="43"/>
        <v>0</v>
      </c>
      <c r="O536" s="21">
        <f t="shared" si="43"/>
        <v>0</v>
      </c>
      <c r="P536" s="21">
        <f t="shared" si="43"/>
        <v>0</v>
      </c>
      <c r="Q536" s="21">
        <f t="shared" si="43"/>
        <v>0</v>
      </c>
      <c r="R536" s="21">
        <f>D536*AVERAGE(F426:Q426)/100*(Instructions!I$52+1)</f>
        <v>0</v>
      </c>
      <c r="S536" s="24"/>
    </row>
    <row r="537" spans="2:20" x14ac:dyDescent="0.35">
      <c r="B537" s="101">
        <v>56</v>
      </c>
      <c r="C537" s="6"/>
      <c r="D537" s="21">
        <f>Calculations!D61*Instructions!$I$48</f>
        <v>0</v>
      </c>
      <c r="E537" s="6" t="str">
        <f>Calculations!E205</f>
        <v>Z_empty_row_56</v>
      </c>
      <c r="F537" s="21">
        <f t="shared" si="43"/>
        <v>0</v>
      </c>
      <c r="G537" s="21">
        <f t="shared" si="43"/>
        <v>0</v>
      </c>
      <c r="H537" s="21">
        <f t="shared" si="43"/>
        <v>0</v>
      </c>
      <c r="I537" s="21">
        <f t="shared" si="43"/>
        <v>0</v>
      </c>
      <c r="J537" s="21">
        <f t="shared" si="43"/>
        <v>0</v>
      </c>
      <c r="K537" s="21">
        <f t="shared" si="43"/>
        <v>0</v>
      </c>
      <c r="L537" s="21">
        <f t="shared" si="43"/>
        <v>0</v>
      </c>
      <c r="M537" s="21">
        <f t="shared" si="43"/>
        <v>0</v>
      </c>
      <c r="N537" s="21">
        <f t="shared" si="43"/>
        <v>0</v>
      </c>
      <c r="O537" s="21">
        <f t="shared" si="43"/>
        <v>0</v>
      </c>
      <c r="P537" s="21">
        <f t="shared" si="43"/>
        <v>0</v>
      </c>
      <c r="Q537" s="21">
        <f t="shared" si="43"/>
        <v>0</v>
      </c>
      <c r="R537" s="21">
        <f>D537*AVERAGE(F427:Q427)/100*(Instructions!I$52+1)</f>
        <v>0</v>
      </c>
      <c r="S537" s="24"/>
    </row>
    <row r="538" spans="2:20" x14ac:dyDescent="0.35">
      <c r="B538" s="101">
        <v>57</v>
      </c>
      <c r="C538" s="6"/>
      <c r="D538" s="21">
        <f>Calculations!D62*Instructions!$I$48</f>
        <v>0</v>
      </c>
      <c r="E538" s="6" t="str">
        <f>Calculations!E206</f>
        <v>Z_empty_row_57</v>
      </c>
      <c r="F538" s="21">
        <f t="shared" si="43"/>
        <v>0</v>
      </c>
      <c r="G538" s="21">
        <f t="shared" si="43"/>
        <v>0</v>
      </c>
      <c r="H538" s="21">
        <f t="shared" si="43"/>
        <v>0</v>
      </c>
      <c r="I538" s="21">
        <f t="shared" ref="G538:Q561" si="44">$R538/12*I$476</f>
        <v>0</v>
      </c>
      <c r="J538" s="21">
        <f t="shared" si="44"/>
        <v>0</v>
      </c>
      <c r="K538" s="21">
        <f t="shared" si="44"/>
        <v>0</v>
      </c>
      <c r="L538" s="21">
        <f t="shared" si="44"/>
        <v>0</v>
      </c>
      <c r="M538" s="21">
        <f t="shared" si="44"/>
        <v>0</v>
      </c>
      <c r="N538" s="21">
        <f t="shared" si="44"/>
        <v>0</v>
      </c>
      <c r="O538" s="21">
        <f t="shared" si="44"/>
        <v>0</v>
      </c>
      <c r="P538" s="21">
        <f t="shared" si="44"/>
        <v>0</v>
      </c>
      <c r="Q538" s="21">
        <f t="shared" si="44"/>
        <v>0</v>
      </c>
      <c r="R538" s="21">
        <f>D538*AVERAGE(F428:Q428)/100*(Instructions!I$52+1)</f>
        <v>0</v>
      </c>
      <c r="S538" s="24"/>
    </row>
    <row r="539" spans="2:20" x14ac:dyDescent="0.35">
      <c r="B539" s="101">
        <v>58</v>
      </c>
      <c r="C539" s="6"/>
      <c r="D539" s="21">
        <f>Calculations!D63*Instructions!$I$48</f>
        <v>0</v>
      </c>
      <c r="E539" s="6" t="str">
        <f>Calculations!E207</f>
        <v>Z_empty_row_58</v>
      </c>
      <c r="F539" s="21">
        <f t="shared" ref="F539:F580" si="45">$R539/12*F$476</f>
        <v>0</v>
      </c>
      <c r="G539" s="21">
        <f t="shared" si="44"/>
        <v>0</v>
      </c>
      <c r="H539" s="21">
        <f t="shared" si="44"/>
        <v>0</v>
      </c>
      <c r="I539" s="21">
        <f t="shared" si="44"/>
        <v>0</v>
      </c>
      <c r="J539" s="21">
        <f t="shared" si="44"/>
        <v>0</v>
      </c>
      <c r="K539" s="21">
        <f t="shared" si="44"/>
        <v>0</v>
      </c>
      <c r="L539" s="21">
        <f t="shared" si="44"/>
        <v>0</v>
      </c>
      <c r="M539" s="21">
        <f t="shared" si="44"/>
        <v>0</v>
      </c>
      <c r="N539" s="21">
        <f t="shared" si="44"/>
        <v>0</v>
      </c>
      <c r="O539" s="21">
        <f t="shared" si="44"/>
        <v>0</v>
      </c>
      <c r="P539" s="21">
        <f t="shared" si="44"/>
        <v>0</v>
      </c>
      <c r="Q539" s="21">
        <f t="shared" si="44"/>
        <v>0</v>
      </c>
      <c r="R539" s="21">
        <f>D539*AVERAGE(F429:Q429)/100*(Instructions!I$52+1)</f>
        <v>0</v>
      </c>
      <c r="S539" s="24"/>
    </row>
    <row r="540" spans="2:20" x14ac:dyDescent="0.35">
      <c r="B540" s="101">
        <v>59</v>
      </c>
      <c r="C540" s="6"/>
      <c r="D540" s="21">
        <f>Calculations!D64*Instructions!$I$48</f>
        <v>0</v>
      </c>
      <c r="E540" s="6" t="str">
        <f>Calculations!E208</f>
        <v>Z_empty_row_59</v>
      </c>
      <c r="F540" s="21">
        <f t="shared" si="45"/>
        <v>0</v>
      </c>
      <c r="G540" s="21">
        <f t="shared" si="44"/>
        <v>0</v>
      </c>
      <c r="H540" s="21">
        <f t="shared" si="44"/>
        <v>0</v>
      </c>
      <c r="I540" s="21">
        <f t="shared" si="44"/>
        <v>0</v>
      </c>
      <c r="J540" s="21">
        <f t="shared" si="44"/>
        <v>0</v>
      </c>
      <c r="K540" s="21">
        <f t="shared" si="44"/>
        <v>0</v>
      </c>
      <c r="L540" s="21">
        <f t="shared" si="44"/>
        <v>0</v>
      </c>
      <c r="M540" s="21">
        <f t="shared" si="44"/>
        <v>0</v>
      </c>
      <c r="N540" s="21">
        <f t="shared" si="44"/>
        <v>0</v>
      </c>
      <c r="O540" s="21">
        <f t="shared" si="44"/>
        <v>0</v>
      </c>
      <c r="P540" s="21">
        <f t="shared" si="44"/>
        <v>0</v>
      </c>
      <c r="Q540" s="21">
        <f t="shared" si="44"/>
        <v>0</v>
      </c>
      <c r="R540" s="21">
        <f>D540*AVERAGE(F430:Q430)/100*(Instructions!I$52+1)</f>
        <v>0</v>
      </c>
      <c r="S540" s="24"/>
    </row>
    <row r="541" spans="2:20" x14ac:dyDescent="0.35">
      <c r="B541" s="101">
        <v>60</v>
      </c>
      <c r="C541" s="6"/>
      <c r="D541" s="21">
        <f>Calculations!D65*Instructions!$I$48</f>
        <v>0</v>
      </c>
      <c r="E541" s="6" t="str">
        <f>Calculations!E209</f>
        <v>Z_empty_row_60</v>
      </c>
      <c r="F541" s="21">
        <f t="shared" si="45"/>
        <v>0</v>
      </c>
      <c r="G541" s="21">
        <f t="shared" si="44"/>
        <v>0</v>
      </c>
      <c r="H541" s="21">
        <f t="shared" si="44"/>
        <v>0</v>
      </c>
      <c r="I541" s="21">
        <f t="shared" si="44"/>
        <v>0</v>
      </c>
      <c r="J541" s="21">
        <f t="shared" si="44"/>
        <v>0</v>
      </c>
      <c r="K541" s="21">
        <f t="shared" si="44"/>
        <v>0</v>
      </c>
      <c r="L541" s="21">
        <f t="shared" si="44"/>
        <v>0</v>
      </c>
      <c r="M541" s="21">
        <f t="shared" si="44"/>
        <v>0</v>
      </c>
      <c r="N541" s="21">
        <f t="shared" si="44"/>
        <v>0</v>
      </c>
      <c r="O541" s="21">
        <f t="shared" si="44"/>
        <v>0</v>
      </c>
      <c r="P541" s="21">
        <f t="shared" si="44"/>
        <v>0</v>
      </c>
      <c r="Q541" s="21">
        <f t="shared" si="44"/>
        <v>0</v>
      </c>
      <c r="R541" s="21">
        <f>D541*AVERAGE(F431:Q431)/100*(Instructions!I$52+1)</f>
        <v>0</v>
      </c>
      <c r="S541" s="24"/>
    </row>
    <row r="542" spans="2:20" x14ac:dyDescent="0.35">
      <c r="B542" s="101">
        <v>61</v>
      </c>
      <c r="D542" s="21">
        <f>Calculations!D66*Instructions!$I$48</f>
        <v>0</v>
      </c>
      <c r="E542" s="6" t="str">
        <f>Calculations!E210</f>
        <v>Z_empty_row_61</v>
      </c>
      <c r="F542" s="21">
        <f t="shared" si="45"/>
        <v>0</v>
      </c>
      <c r="G542" s="21">
        <f t="shared" si="44"/>
        <v>0</v>
      </c>
      <c r="H542" s="21">
        <f t="shared" si="44"/>
        <v>0</v>
      </c>
      <c r="I542" s="21">
        <f t="shared" si="44"/>
        <v>0</v>
      </c>
      <c r="J542" s="21">
        <f t="shared" si="44"/>
        <v>0</v>
      </c>
      <c r="K542" s="21">
        <f t="shared" si="44"/>
        <v>0</v>
      </c>
      <c r="L542" s="21">
        <f t="shared" si="44"/>
        <v>0</v>
      </c>
      <c r="M542" s="21">
        <f t="shared" si="44"/>
        <v>0</v>
      </c>
      <c r="N542" s="21">
        <f t="shared" si="44"/>
        <v>0</v>
      </c>
      <c r="O542" s="21">
        <f t="shared" si="44"/>
        <v>0</v>
      </c>
      <c r="P542" s="21">
        <f t="shared" si="44"/>
        <v>0</v>
      </c>
      <c r="Q542" s="21">
        <f t="shared" si="44"/>
        <v>0</v>
      </c>
      <c r="R542" s="21">
        <f>D542*AVERAGE(F432:Q432)/100*(Instructions!I$52+1)</f>
        <v>0</v>
      </c>
      <c r="S542" s="24"/>
    </row>
    <row r="543" spans="2:20" x14ac:dyDescent="0.35">
      <c r="B543" s="101">
        <v>62</v>
      </c>
      <c r="D543" s="21">
        <f>Calculations!D67*Instructions!$I$48</f>
        <v>0</v>
      </c>
      <c r="E543" s="6" t="str">
        <f>Calculations!E211</f>
        <v>Z_empty_row_62</v>
      </c>
      <c r="F543" s="21">
        <f t="shared" si="45"/>
        <v>0</v>
      </c>
      <c r="G543" s="21">
        <f t="shared" si="44"/>
        <v>0</v>
      </c>
      <c r="H543" s="21">
        <f t="shared" si="44"/>
        <v>0</v>
      </c>
      <c r="I543" s="21">
        <f t="shared" si="44"/>
        <v>0</v>
      </c>
      <c r="J543" s="21">
        <f t="shared" si="44"/>
        <v>0</v>
      </c>
      <c r="K543" s="21">
        <f t="shared" si="44"/>
        <v>0</v>
      </c>
      <c r="L543" s="21">
        <f t="shared" si="44"/>
        <v>0</v>
      </c>
      <c r="M543" s="21">
        <f t="shared" si="44"/>
        <v>0</v>
      </c>
      <c r="N543" s="21">
        <f t="shared" si="44"/>
        <v>0</v>
      </c>
      <c r="O543" s="21">
        <f t="shared" si="44"/>
        <v>0</v>
      </c>
      <c r="P543" s="21">
        <f t="shared" si="44"/>
        <v>0</v>
      </c>
      <c r="Q543" s="21">
        <f t="shared" si="44"/>
        <v>0</v>
      </c>
      <c r="R543" s="21">
        <f>D543*AVERAGE(F433:Q433)/100*(Instructions!I$52+1)</f>
        <v>0</v>
      </c>
      <c r="S543" s="24"/>
    </row>
    <row r="544" spans="2:20" x14ac:dyDescent="0.35">
      <c r="B544" s="101">
        <v>63</v>
      </c>
      <c r="D544" s="21">
        <f>Calculations!D68*Instructions!$I$48</f>
        <v>0</v>
      </c>
      <c r="E544" s="6" t="str">
        <f>Calculations!E212</f>
        <v>Z_empty_row_63</v>
      </c>
      <c r="F544" s="21">
        <f t="shared" si="45"/>
        <v>0</v>
      </c>
      <c r="G544" s="21">
        <f t="shared" si="44"/>
        <v>0</v>
      </c>
      <c r="H544" s="21">
        <f t="shared" si="44"/>
        <v>0</v>
      </c>
      <c r="I544" s="21">
        <f t="shared" si="44"/>
        <v>0</v>
      </c>
      <c r="J544" s="21">
        <f t="shared" si="44"/>
        <v>0</v>
      </c>
      <c r="K544" s="21">
        <f t="shared" si="44"/>
        <v>0</v>
      </c>
      <c r="L544" s="21">
        <f t="shared" si="44"/>
        <v>0</v>
      </c>
      <c r="M544" s="21">
        <f t="shared" si="44"/>
        <v>0</v>
      </c>
      <c r="N544" s="21">
        <f t="shared" si="44"/>
        <v>0</v>
      </c>
      <c r="O544" s="21">
        <f t="shared" si="44"/>
        <v>0</v>
      </c>
      <c r="P544" s="21">
        <f t="shared" si="44"/>
        <v>0</v>
      </c>
      <c r="Q544" s="21">
        <f t="shared" si="44"/>
        <v>0</v>
      </c>
      <c r="R544" s="21">
        <f>D544*AVERAGE(F434:Q434)/100*(Instructions!I$52+1)</f>
        <v>0</v>
      </c>
      <c r="S544" s="24"/>
    </row>
    <row r="545" spans="2:19" x14ac:dyDescent="0.35">
      <c r="B545" s="101">
        <v>64</v>
      </c>
      <c r="D545" s="21">
        <f>Calculations!D69*Instructions!$I$48</f>
        <v>0</v>
      </c>
      <c r="E545" s="6" t="str">
        <f>Calculations!E213</f>
        <v>Z_empty_row_64</v>
      </c>
      <c r="F545" s="21">
        <f t="shared" si="45"/>
        <v>0</v>
      </c>
      <c r="G545" s="21">
        <f t="shared" si="44"/>
        <v>0</v>
      </c>
      <c r="H545" s="21">
        <f t="shared" si="44"/>
        <v>0</v>
      </c>
      <c r="I545" s="21">
        <f t="shared" si="44"/>
        <v>0</v>
      </c>
      <c r="J545" s="21">
        <f t="shared" si="44"/>
        <v>0</v>
      </c>
      <c r="K545" s="21">
        <f t="shared" si="44"/>
        <v>0</v>
      </c>
      <c r="L545" s="21">
        <f t="shared" si="44"/>
        <v>0</v>
      </c>
      <c r="M545" s="21">
        <f t="shared" si="44"/>
        <v>0</v>
      </c>
      <c r="N545" s="21">
        <f t="shared" si="44"/>
        <v>0</v>
      </c>
      <c r="O545" s="21">
        <f t="shared" si="44"/>
        <v>0</v>
      </c>
      <c r="P545" s="21">
        <f t="shared" si="44"/>
        <v>0</v>
      </c>
      <c r="Q545" s="21">
        <f t="shared" si="44"/>
        <v>0</v>
      </c>
      <c r="R545" s="21">
        <f>D545*AVERAGE(F435:Q435)/100*(Instructions!I$52+1)</f>
        <v>0</v>
      </c>
      <c r="S545" s="24"/>
    </row>
    <row r="546" spans="2:19" x14ac:dyDescent="0.35">
      <c r="B546" s="101">
        <v>65</v>
      </c>
      <c r="D546" s="21">
        <f>Calculations!D70*Instructions!$I$48</f>
        <v>0</v>
      </c>
      <c r="E546" s="6" t="str">
        <f>Calculations!E214</f>
        <v>Z_empty_row_65</v>
      </c>
      <c r="F546" s="21">
        <f t="shared" si="45"/>
        <v>0</v>
      </c>
      <c r="G546" s="21">
        <f t="shared" si="44"/>
        <v>0</v>
      </c>
      <c r="H546" s="21">
        <f t="shared" si="44"/>
        <v>0</v>
      </c>
      <c r="I546" s="21">
        <f t="shared" si="44"/>
        <v>0</v>
      </c>
      <c r="J546" s="21">
        <f t="shared" si="44"/>
        <v>0</v>
      </c>
      <c r="K546" s="21">
        <f t="shared" si="44"/>
        <v>0</v>
      </c>
      <c r="L546" s="21">
        <f t="shared" si="44"/>
        <v>0</v>
      </c>
      <c r="M546" s="21">
        <f t="shared" si="44"/>
        <v>0</v>
      </c>
      <c r="N546" s="21">
        <f t="shared" si="44"/>
        <v>0</v>
      </c>
      <c r="O546" s="21">
        <f t="shared" si="44"/>
        <v>0</v>
      </c>
      <c r="P546" s="21">
        <f t="shared" si="44"/>
        <v>0</v>
      </c>
      <c r="Q546" s="21">
        <f t="shared" si="44"/>
        <v>0</v>
      </c>
      <c r="R546" s="21">
        <f>D546*AVERAGE(F436:Q436)/100*(Instructions!I$52+1)</f>
        <v>0</v>
      </c>
      <c r="S546" s="24"/>
    </row>
    <row r="547" spans="2:19" x14ac:dyDescent="0.35">
      <c r="B547" s="101">
        <v>66</v>
      </c>
      <c r="D547" s="21">
        <f>Calculations!D71*Instructions!$I$48</f>
        <v>0</v>
      </c>
      <c r="E547" s="6" t="str">
        <f>Calculations!E215</f>
        <v>Z_empty_row_66</v>
      </c>
      <c r="F547" s="21">
        <f t="shared" si="45"/>
        <v>0</v>
      </c>
      <c r="G547" s="21">
        <f t="shared" si="44"/>
        <v>0</v>
      </c>
      <c r="H547" s="21">
        <f t="shared" si="44"/>
        <v>0</v>
      </c>
      <c r="I547" s="21">
        <f t="shared" si="44"/>
        <v>0</v>
      </c>
      <c r="J547" s="21">
        <f t="shared" si="44"/>
        <v>0</v>
      </c>
      <c r="K547" s="21">
        <f t="shared" si="44"/>
        <v>0</v>
      </c>
      <c r="L547" s="21">
        <f t="shared" si="44"/>
        <v>0</v>
      </c>
      <c r="M547" s="21">
        <f t="shared" si="44"/>
        <v>0</v>
      </c>
      <c r="N547" s="21">
        <f t="shared" si="44"/>
        <v>0</v>
      </c>
      <c r="O547" s="21">
        <f t="shared" si="44"/>
        <v>0</v>
      </c>
      <c r="P547" s="21">
        <f t="shared" si="44"/>
        <v>0</v>
      </c>
      <c r="Q547" s="21">
        <f t="shared" si="44"/>
        <v>0</v>
      </c>
      <c r="R547" s="21">
        <f>D547*AVERAGE(F437:Q437)/100*(Instructions!I$52+1)</f>
        <v>0</v>
      </c>
      <c r="S547" s="24"/>
    </row>
    <row r="548" spans="2:19" x14ac:dyDescent="0.35">
      <c r="B548" s="101">
        <v>67</v>
      </c>
      <c r="D548" s="21">
        <f>Calculations!D72*Instructions!$I$48</f>
        <v>0</v>
      </c>
      <c r="E548" s="6" t="str">
        <f>Calculations!E216</f>
        <v>Z_empty_row_67</v>
      </c>
      <c r="F548" s="21">
        <f t="shared" si="45"/>
        <v>0</v>
      </c>
      <c r="G548" s="21">
        <f t="shared" si="44"/>
        <v>0</v>
      </c>
      <c r="H548" s="21">
        <f t="shared" si="44"/>
        <v>0</v>
      </c>
      <c r="I548" s="21">
        <f t="shared" si="44"/>
        <v>0</v>
      </c>
      <c r="J548" s="21">
        <f t="shared" si="44"/>
        <v>0</v>
      </c>
      <c r="K548" s="21">
        <f t="shared" si="44"/>
        <v>0</v>
      </c>
      <c r="L548" s="21">
        <f t="shared" si="44"/>
        <v>0</v>
      </c>
      <c r="M548" s="21">
        <f t="shared" si="44"/>
        <v>0</v>
      </c>
      <c r="N548" s="21">
        <f t="shared" si="44"/>
        <v>0</v>
      </c>
      <c r="O548" s="21">
        <f t="shared" si="44"/>
        <v>0</v>
      </c>
      <c r="P548" s="21">
        <f t="shared" si="44"/>
        <v>0</v>
      </c>
      <c r="Q548" s="21">
        <f t="shared" si="44"/>
        <v>0</v>
      </c>
      <c r="R548" s="21">
        <f>D548*AVERAGE(F438:Q438)/100*(Instructions!I$52+1)</f>
        <v>0</v>
      </c>
      <c r="S548" s="24"/>
    </row>
    <row r="549" spans="2:19" x14ac:dyDescent="0.35">
      <c r="B549" s="101">
        <v>68</v>
      </c>
      <c r="D549" s="21">
        <f>Calculations!D73*Instructions!$I$48</f>
        <v>0</v>
      </c>
      <c r="E549" s="6" t="str">
        <f>Calculations!E217</f>
        <v>Z_empty_row_68</v>
      </c>
      <c r="F549" s="21">
        <f t="shared" si="45"/>
        <v>0</v>
      </c>
      <c r="G549" s="21">
        <f t="shared" si="44"/>
        <v>0</v>
      </c>
      <c r="H549" s="21">
        <f t="shared" si="44"/>
        <v>0</v>
      </c>
      <c r="I549" s="21">
        <f t="shared" si="44"/>
        <v>0</v>
      </c>
      <c r="J549" s="21">
        <f t="shared" si="44"/>
        <v>0</v>
      </c>
      <c r="K549" s="21">
        <f t="shared" si="44"/>
        <v>0</v>
      </c>
      <c r="L549" s="21">
        <f t="shared" si="44"/>
        <v>0</v>
      </c>
      <c r="M549" s="21">
        <f t="shared" si="44"/>
        <v>0</v>
      </c>
      <c r="N549" s="21">
        <f t="shared" si="44"/>
        <v>0</v>
      </c>
      <c r="O549" s="21">
        <f t="shared" si="44"/>
        <v>0</v>
      </c>
      <c r="P549" s="21">
        <f t="shared" si="44"/>
        <v>0</v>
      </c>
      <c r="Q549" s="21">
        <f t="shared" si="44"/>
        <v>0</v>
      </c>
      <c r="R549" s="21">
        <f>D549*AVERAGE(F439:Q439)/100*(Instructions!I$52+1)</f>
        <v>0</v>
      </c>
      <c r="S549" s="24"/>
    </row>
    <row r="550" spans="2:19" x14ac:dyDescent="0.35">
      <c r="B550" s="101">
        <v>69</v>
      </c>
      <c r="D550" s="21">
        <f>Calculations!D74*Instructions!$I$48</f>
        <v>0</v>
      </c>
      <c r="E550" s="6" t="str">
        <f>Calculations!E218</f>
        <v>Z_empty_row_69</v>
      </c>
      <c r="F550" s="21">
        <f t="shared" si="45"/>
        <v>0</v>
      </c>
      <c r="G550" s="21">
        <f t="shared" si="44"/>
        <v>0</v>
      </c>
      <c r="H550" s="21">
        <f t="shared" si="44"/>
        <v>0</v>
      </c>
      <c r="I550" s="21">
        <f t="shared" si="44"/>
        <v>0</v>
      </c>
      <c r="J550" s="21">
        <f t="shared" si="44"/>
        <v>0</v>
      </c>
      <c r="K550" s="21">
        <f t="shared" si="44"/>
        <v>0</v>
      </c>
      <c r="L550" s="21">
        <f t="shared" si="44"/>
        <v>0</v>
      </c>
      <c r="M550" s="21">
        <f t="shared" si="44"/>
        <v>0</v>
      </c>
      <c r="N550" s="21">
        <f t="shared" si="44"/>
        <v>0</v>
      </c>
      <c r="O550" s="21">
        <f t="shared" si="44"/>
        <v>0</v>
      </c>
      <c r="P550" s="21">
        <f t="shared" si="44"/>
        <v>0</v>
      </c>
      <c r="Q550" s="21">
        <f t="shared" si="44"/>
        <v>0</v>
      </c>
      <c r="R550" s="21">
        <f>D550*AVERAGE(F440:Q440)/100*(Instructions!I$52+1)</f>
        <v>0</v>
      </c>
      <c r="S550" s="24"/>
    </row>
    <row r="551" spans="2:19" x14ac:dyDescent="0.35">
      <c r="B551" s="101">
        <v>70</v>
      </c>
      <c r="D551" s="21">
        <f>Calculations!D75*Instructions!$I$48</f>
        <v>0</v>
      </c>
      <c r="E551" s="6" t="str">
        <f>Calculations!E219</f>
        <v>Z_empty_row_70</v>
      </c>
      <c r="F551" s="21">
        <f t="shared" si="45"/>
        <v>0</v>
      </c>
      <c r="G551" s="21">
        <f t="shared" si="44"/>
        <v>0</v>
      </c>
      <c r="H551" s="21">
        <f t="shared" si="44"/>
        <v>0</v>
      </c>
      <c r="I551" s="21">
        <f t="shared" si="44"/>
        <v>0</v>
      </c>
      <c r="J551" s="21">
        <f t="shared" si="44"/>
        <v>0</v>
      </c>
      <c r="K551" s="21">
        <f t="shared" si="44"/>
        <v>0</v>
      </c>
      <c r="L551" s="21">
        <f t="shared" si="44"/>
        <v>0</v>
      </c>
      <c r="M551" s="21">
        <f t="shared" si="44"/>
        <v>0</v>
      </c>
      <c r="N551" s="21">
        <f t="shared" si="44"/>
        <v>0</v>
      </c>
      <c r="O551" s="21">
        <f t="shared" si="44"/>
        <v>0</v>
      </c>
      <c r="P551" s="21">
        <f t="shared" si="44"/>
        <v>0</v>
      </c>
      <c r="Q551" s="21">
        <f t="shared" si="44"/>
        <v>0</v>
      </c>
      <c r="R551" s="21">
        <f>D551*AVERAGE(F441:Q441)/100*(Instructions!I$52+1)</f>
        <v>0</v>
      </c>
      <c r="S551" s="24"/>
    </row>
    <row r="552" spans="2:19" x14ac:dyDescent="0.35">
      <c r="B552" s="101">
        <v>71</v>
      </c>
      <c r="D552" s="21">
        <f>Calculations!D76*Instructions!$I$48</f>
        <v>0</v>
      </c>
      <c r="E552" s="6" t="str">
        <f>Calculations!E220</f>
        <v>Z_empty_row_71</v>
      </c>
      <c r="F552" s="21">
        <f t="shared" si="45"/>
        <v>0</v>
      </c>
      <c r="G552" s="21">
        <f t="shared" si="44"/>
        <v>0</v>
      </c>
      <c r="H552" s="21">
        <f t="shared" si="44"/>
        <v>0</v>
      </c>
      <c r="I552" s="21">
        <f t="shared" si="44"/>
        <v>0</v>
      </c>
      <c r="J552" s="21">
        <f t="shared" si="44"/>
        <v>0</v>
      </c>
      <c r="K552" s="21">
        <f t="shared" si="44"/>
        <v>0</v>
      </c>
      <c r="L552" s="21">
        <f t="shared" si="44"/>
        <v>0</v>
      </c>
      <c r="M552" s="21">
        <f t="shared" si="44"/>
        <v>0</v>
      </c>
      <c r="N552" s="21">
        <f t="shared" si="44"/>
        <v>0</v>
      </c>
      <c r="O552" s="21">
        <f t="shared" si="44"/>
        <v>0</v>
      </c>
      <c r="P552" s="21">
        <f t="shared" si="44"/>
        <v>0</v>
      </c>
      <c r="Q552" s="21">
        <f t="shared" si="44"/>
        <v>0</v>
      </c>
      <c r="R552" s="21">
        <f>D552*AVERAGE(F442:Q442)/100*(Instructions!I$52+1)</f>
        <v>0</v>
      </c>
      <c r="S552" s="24"/>
    </row>
    <row r="553" spans="2:19" x14ac:dyDescent="0.35">
      <c r="B553" s="101">
        <v>72</v>
      </c>
      <c r="D553" s="21">
        <f>Calculations!D77*Instructions!$I$48</f>
        <v>0</v>
      </c>
      <c r="E553" s="6" t="str">
        <f>Calculations!E221</f>
        <v>Z_empty_row_72</v>
      </c>
      <c r="F553" s="21">
        <f t="shared" si="45"/>
        <v>0</v>
      </c>
      <c r="G553" s="21">
        <f t="shared" si="44"/>
        <v>0</v>
      </c>
      <c r="H553" s="21">
        <f t="shared" si="44"/>
        <v>0</v>
      </c>
      <c r="I553" s="21">
        <f t="shared" si="44"/>
        <v>0</v>
      </c>
      <c r="J553" s="21">
        <f t="shared" si="44"/>
        <v>0</v>
      </c>
      <c r="K553" s="21">
        <f t="shared" si="44"/>
        <v>0</v>
      </c>
      <c r="L553" s="21">
        <f t="shared" si="44"/>
        <v>0</v>
      </c>
      <c r="M553" s="21">
        <f t="shared" si="44"/>
        <v>0</v>
      </c>
      <c r="N553" s="21">
        <f t="shared" si="44"/>
        <v>0</v>
      </c>
      <c r="O553" s="21">
        <f t="shared" si="44"/>
        <v>0</v>
      </c>
      <c r="P553" s="21">
        <f t="shared" si="44"/>
        <v>0</v>
      </c>
      <c r="Q553" s="21">
        <f t="shared" si="44"/>
        <v>0</v>
      </c>
      <c r="R553" s="21">
        <f>D553*AVERAGE(F443:Q443)/100*(Instructions!I$52+1)</f>
        <v>0</v>
      </c>
      <c r="S553" s="24"/>
    </row>
    <row r="554" spans="2:19" x14ac:dyDescent="0.35">
      <c r="B554" s="101">
        <v>73</v>
      </c>
      <c r="D554" s="21">
        <f>Calculations!D78*Instructions!$I$48</f>
        <v>0</v>
      </c>
      <c r="E554" s="6" t="str">
        <f>Calculations!E222</f>
        <v>Z_empty_row_73</v>
      </c>
      <c r="F554" s="21">
        <f t="shared" si="45"/>
        <v>0</v>
      </c>
      <c r="G554" s="21">
        <f t="shared" si="44"/>
        <v>0</v>
      </c>
      <c r="H554" s="21">
        <f t="shared" si="44"/>
        <v>0</v>
      </c>
      <c r="I554" s="21">
        <f t="shared" si="44"/>
        <v>0</v>
      </c>
      <c r="J554" s="21">
        <f t="shared" si="44"/>
        <v>0</v>
      </c>
      <c r="K554" s="21">
        <f t="shared" si="44"/>
        <v>0</v>
      </c>
      <c r="L554" s="21">
        <f t="shared" si="44"/>
        <v>0</v>
      </c>
      <c r="M554" s="21">
        <f t="shared" si="44"/>
        <v>0</v>
      </c>
      <c r="N554" s="21">
        <f t="shared" si="44"/>
        <v>0</v>
      </c>
      <c r="O554" s="21">
        <f t="shared" si="44"/>
        <v>0</v>
      </c>
      <c r="P554" s="21">
        <f t="shared" si="44"/>
        <v>0</v>
      </c>
      <c r="Q554" s="21">
        <f t="shared" si="44"/>
        <v>0</v>
      </c>
      <c r="R554" s="21">
        <f>D554*AVERAGE(F444:Q444)/100*(Instructions!I$52+1)</f>
        <v>0</v>
      </c>
      <c r="S554" s="24"/>
    </row>
    <row r="555" spans="2:19" x14ac:dyDescent="0.35">
      <c r="B555" s="101">
        <v>74</v>
      </c>
      <c r="D555" s="21">
        <f>Calculations!D79*Instructions!$I$48</f>
        <v>0</v>
      </c>
      <c r="E555" s="6" t="str">
        <f>Calculations!E223</f>
        <v>Z_empty_row_74</v>
      </c>
      <c r="F555" s="21">
        <f t="shared" si="45"/>
        <v>0</v>
      </c>
      <c r="G555" s="21">
        <f t="shared" si="44"/>
        <v>0</v>
      </c>
      <c r="H555" s="21">
        <f t="shared" si="44"/>
        <v>0</v>
      </c>
      <c r="I555" s="21">
        <f t="shared" si="44"/>
        <v>0</v>
      </c>
      <c r="J555" s="21">
        <f t="shared" si="44"/>
        <v>0</v>
      </c>
      <c r="K555" s="21">
        <f t="shared" si="44"/>
        <v>0</v>
      </c>
      <c r="L555" s="21">
        <f t="shared" si="44"/>
        <v>0</v>
      </c>
      <c r="M555" s="21">
        <f t="shared" si="44"/>
        <v>0</v>
      </c>
      <c r="N555" s="21">
        <f t="shared" si="44"/>
        <v>0</v>
      </c>
      <c r="O555" s="21">
        <f t="shared" si="44"/>
        <v>0</v>
      </c>
      <c r="P555" s="21">
        <f t="shared" si="44"/>
        <v>0</v>
      </c>
      <c r="Q555" s="21">
        <f t="shared" si="44"/>
        <v>0</v>
      </c>
      <c r="R555" s="21">
        <f>D555*AVERAGE(F445:Q445)/100*(Instructions!I$52+1)</f>
        <v>0</v>
      </c>
      <c r="S555" s="24"/>
    </row>
    <row r="556" spans="2:19" x14ac:dyDescent="0.35">
      <c r="B556" s="101">
        <v>75</v>
      </c>
      <c r="D556" s="21">
        <f>Calculations!D80*Instructions!$I$48</f>
        <v>0</v>
      </c>
      <c r="E556" s="6" t="str">
        <f>Calculations!E224</f>
        <v>Z_empty_row_75</v>
      </c>
      <c r="F556" s="21">
        <f t="shared" si="45"/>
        <v>0</v>
      </c>
      <c r="G556" s="21">
        <f t="shared" si="44"/>
        <v>0</v>
      </c>
      <c r="H556" s="21">
        <f t="shared" si="44"/>
        <v>0</v>
      </c>
      <c r="I556" s="21">
        <f t="shared" si="44"/>
        <v>0</v>
      </c>
      <c r="J556" s="21">
        <f t="shared" si="44"/>
        <v>0</v>
      </c>
      <c r="K556" s="21">
        <f t="shared" si="44"/>
        <v>0</v>
      </c>
      <c r="L556" s="21">
        <f t="shared" si="44"/>
        <v>0</v>
      </c>
      <c r="M556" s="21">
        <f t="shared" si="44"/>
        <v>0</v>
      </c>
      <c r="N556" s="21">
        <f t="shared" si="44"/>
        <v>0</v>
      </c>
      <c r="O556" s="21">
        <f t="shared" si="44"/>
        <v>0</v>
      </c>
      <c r="P556" s="21">
        <f t="shared" si="44"/>
        <v>0</v>
      </c>
      <c r="Q556" s="21">
        <f t="shared" si="44"/>
        <v>0</v>
      </c>
      <c r="R556" s="21">
        <f>D556*AVERAGE(F446:Q446)/100*(Instructions!I$52+1)</f>
        <v>0</v>
      </c>
      <c r="S556" s="24"/>
    </row>
    <row r="557" spans="2:19" x14ac:dyDescent="0.35">
      <c r="B557" s="101">
        <v>76</v>
      </c>
      <c r="D557" s="21">
        <f>Calculations!D81*Instructions!$I$48</f>
        <v>0</v>
      </c>
      <c r="E557" s="6" t="str">
        <f>Calculations!E225</f>
        <v>Z_empty_row_76</v>
      </c>
      <c r="F557" s="21">
        <f t="shared" si="45"/>
        <v>0</v>
      </c>
      <c r="G557" s="21">
        <f t="shared" si="44"/>
        <v>0</v>
      </c>
      <c r="H557" s="21">
        <f t="shared" si="44"/>
        <v>0</v>
      </c>
      <c r="I557" s="21">
        <f t="shared" si="44"/>
        <v>0</v>
      </c>
      <c r="J557" s="21">
        <f t="shared" si="44"/>
        <v>0</v>
      </c>
      <c r="K557" s="21">
        <f t="shared" si="44"/>
        <v>0</v>
      </c>
      <c r="L557" s="21">
        <f t="shared" si="44"/>
        <v>0</v>
      </c>
      <c r="M557" s="21">
        <f t="shared" si="44"/>
        <v>0</v>
      </c>
      <c r="N557" s="21">
        <f t="shared" si="44"/>
        <v>0</v>
      </c>
      <c r="O557" s="21">
        <f t="shared" si="44"/>
        <v>0</v>
      </c>
      <c r="P557" s="21">
        <f t="shared" si="44"/>
        <v>0</v>
      </c>
      <c r="Q557" s="21">
        <f t="shared" si="44"/>
        <v>0</v>
      </c>
      <c r="R557" s="21">
        <f>D557*AVERAGE(F447:Q447)/100*(Instructions!I$52+1)</f>
        <v>0</v>
      </c>
      <c r="S557" s="24"/>
    </row>
    <row r="558" spans="2:19" x14ac:dyDescent="0.35">
      <c r="B558" s="101">
        <v>77</v>
      </c>
      <c r="D558" s="21">
        <f>Calculations!D82*Instructions!$I$48</f>
        <v>0</v>
      </c>
      <c r="E558" s="6" t="str">
        <f>Calculations!E226</f>
        <v>Z_empty_row_77</v>
      </c>
      <c r="F558" s="21">
        <f t="shared" si="45"/>
        <v>0</v>
      </c>
      <c r="G558" s="21">
        <f t="shared" si="44"/>
        <v>0</v>
      </c>
      <c r="H558" s="21">
        <f t="shared" si="44"/>
        <v>0</v>
      </c>
      <c r="I558" s="21">
        <f t="shared" si="44"/>
        <v>0</v>
      </c>
      <c r="J558" s="21">
        <f t="shared" si="44"/>
        <v>0</v>
      </c>
      <c r="K558" s="21">
        <f t="shared" si="44"/>
        <v>0</v>
      </c>
      <c r="L558" s="21">
        <f t="shared" si="44"/>
        <v>0</v>
      </c>
      <c r="M558" s="21">
        <f t="shared" si="44"/>
        <v>0</v>
      </c>
      <c r="N558" s="21">
        <f t="shared" si="44"/>
        <v>0</v>
      </c>
      <c r="O558" s="21">
        <f t="shared" si="44"/>
        <v>0</v>
      </c>
      <c r="P558" s="21">
        <f t="shared" si="44"/>
        <v>0</v>
      </c>
      <c r="Q558" s="21">
        <f t="shared" si="44"/>
        <v>0</v>
      </c>
      <c r="R558" s="21">
        <f>D558*AVERAGE(F448:Q448)/100*(Instructions!I$52+1)</f>
        <v>0</v>
      </c>
      <c r="S558" s="24"/>
    </row>
    <row r="559" spans="2:19" x14ac:dyDescent="0.35">
      <c r="B559" s="101">
        <v>78</v>
      </c>
      <c r="D559" s="21">
        <f>Calculations!D83*Instructions!$I$48</f>
        <v>0</v>
      </c>
      <c r="E559" s="6" t="str">
        <f>Calculations!E227</f>
        <v>Z_empty_row_78</v>
      </c>
      <c r="F559" s="21">
        <f t="shared" si="45"/>
        <v>0</v>
      </c>
      <c r="G559" s="21">
        <f t="shared" si="44"/>
        <v>0</v>
      </c>
      <c r="H559" s="21">
        <f t="shared" si="44"/>
        <v>0</v>
      </c>
      <c r="I559" s="21">
        <f t="shared" si="44"/>
        <v>0</v>
      </c>
      <c r="J559" s="21">
        <f t="shared" si="44"/>
        <v>0</v>
      </c>
      <c r="K559" s="21">
        <f t="shared" si="44"/>
        <v>0</v>
      </c>
      <c r="L559" s="21">
        <f t="shared" si="44"/>
        <v>0</v>
      </c>
      <c r="M559" s="21">
        <f t="shared" si="44"/>
        <v>0</v>
      </c>
      <c r="N559" s="21">
        <f t="shared" si="44"/>
        <v>0</v>
      </c>
      <c r="O559" s="21">
        <f t="shared" si="44"/>
        <v>0</v>
      </c>
      <c r="P559" s="21">
        <f t="shared" si="44"/>
        <v>0</v>
      </c>
      <c r="Q559" s="21">
        <f t="shared" si="44"/>
        <v>0</v>
      </c>
      <c r="R559" s="21">
        <f>D559*AVERAGE(F449:Q449)/100*(Instructions!I$52+1)</f>
        <v>0</v>
      </c>
      <c r="S559" s="24"/>
    </row>
    <row r="560" spans="2:19" x14ac:dyDescent="0.35">
      <c r="B560" s="101">
        <v>79</v>
      </c>
      <c r="D560" s="21">
        <f>Calculations!D84*Instructions!$I$48</f>
        <v>0</v>
      </c>
      <c r="E560" s="6" t="str">
        <f>Calculations!E228</f>
        <v>Z_empty_row_79</v>
      </c>
      <c r="F560" s="21">
        <f t="shared" si="45"/>
        <v>0</v>
      </c>
      <c r="G560" s="21">
        <f t="shared" si="44"/>
        <v>0</v>
      </c>
      <c r="H560" s="21">
        <f t="shared" si="44"/>
        <v>0</v>
      </c>
      <c r="I560" s="21">
        <f t="shared" si="44"/>
        <v>0</v>
      </c>
      <c r="J560" s="21">
        <f t="shared" si="44"/>
        <v>0</v>
      </c>
      <c r="K560" s="21">
        <f t="shared" si="44"/>
        <v>0</v>
      </c>
      <c r="L560" s="21">
        <f t="shared" si="44"/>
        <v>0</v>
      </c>
      <c r="M560" s="21">
        <f t="shared" si="44"/>
        <v>0</v>
      </c>
      <c r="N560" s="21">
        <f t="shared" si="44"/>
        <v>0</v>
      </c>
      <c r="O560" s="21">
        <f t="shared" si="44"/>
        <v>0</v>
      </c>
      <c r="P560" s="21">
        <f t="shared" si="44"/>
        <v>0</v>
      </c>
      <c r="Q560" s="21">
        <f t="shared" si="44"/>
        <v>0</v>
      </c>
      <c r="R560" s="21">
        <f>D560*AVERAGE(F450:Q450)/100*(Instructions!I$52+1)</f>
        <v>0</v>
      </c>
      <c r="S560" s="24"/>
    </row>
    <row r="561" spans="2:19" x14ac:dyDescent="0.35">
      <c r="B561" s="101">
        <v>80</v>
      </c>
      <c r="D561" s="21">
        <f>Calculations!D85*Instructions!$I$48</f>
        <v>0</v>
      </c>
      <c r="E561" s="6" t="str">
        <f>Calculations!E229</f>
        <v>Z_empty_row_80</v>
      </c>
      <c r="F561" s="21">
        <f t="shared" si="45"/>
        <v>0</v>
      </c>
      <c r="G561" s="21">
        <f t="shared" si="44"/>
        <v>0</v>
      </c>
      <c r="H561" s="21">
        <f t="shared" si="44"/>
        <v>0</v>
      </c>
      <c r="I561" s="21">
        <f t="shared" si="44"/>
        <v>0</v>
      </c>
      <c r="J561" s="21">
        <f t="shared" si="44"/>
        <v>0</v>
      </c>
      <c r="K561" s="21">
        <f t="shared" ref="G561:Q580" si="46">$R561/12*K$476</f>
        <v>0</v>
      </c>
      <c r="L561" s="21">
        <f t="shared" si="46"/>
        <v>0</v>
      </c>
      <c r="M561" s="21">
        <f t="shared" si="46"/>
        <v>0</v>
      </c>
      <c r="N561" s="21">
        <f t="shared" si="46"/>
        <v>0</v>
      </c>
      <c r="O561" s="21">
        <f t="shared" si="46"/>
        <v>0</v>
      </c>
      <c r="P561" s="21">
        <f t="shared" si="46"/>
        <v>0</v>
      </c>
      <c r="Q561" s="21">
        <f t="shared" si="46"/>
        <v>0</v>
      </c>
      <c r="R561" s="21">
        <f>D561*AVERAGE(F451:Q451)/100*(Instructions!I$52+1)</f>
        <v>0</v>
      </c>
      <c r="S561" s="24"/>
    </row>
    <row r="562" spans="2:19" x14ac:dyDescent="0.35">
      <c r="B562" s="101">
        <v>81</v>
      </c>
      <c r="D562" s="21">
        <f>Calculations!D86*Instructions!$I$48</f>
        <v>0</v>
      </c>
      <c r="E562" s="6" t="str">
        <f>Calculations!E230</f>
        <v>Z_empty_row_81</v>
      </c>
      <c r="F562" s="21">
        <f t="shared" si="45"/>
        <v>0</v>
      </c>
      <c r="G562" s="21">
        <f t="shared" si="46"/>
        <v>0</v>
      </c>
      <c r="H562" s="21">
        <f t="shared" si="46"/>
        <v>0</v>
      </c>
      <c r="I562" s="21">
        <f t="shared" si="46"/>
        <v>0</v>
      </c>
      <c r="J562" s="21">
        <f t="shared" si="46"/>
        <v>0</v>
      </c>
      <c r="K562" s="21">
        <f t="shared" si="46"/>
        <v>0</v>
      </c>
      <c r="L562" s="21">
        <f t="shared" si="46"/>
        <v>0</v>
      </c>
      <c r="M562" s="21">
        <f t="shared" si="46"/>
        <v>0</v>
      </c>
      <c r="N562" s="21">
        <f t="shared" si="46"/>
        <v>0</v>
      </c>
      <c r="O562" s="21">
        <f t="shared" si="46"/>
        <v>0</v>
      </c>
      <c r="P562" s="21">
        <f t="shared" si="46"/>
        <v>0</v>
      </c>
      <c r="Q562" s="21">
        <f t="shared" si="46"/>
        <v>0</v>
      </c>
      <c r="R562" s="21">
        <f>D562*AVERAGE(F452:Q452)/100*(Instructions!I$52+1)</f>
        <v>0</v>
      </c>
      <c r="S562" s="24"/>
    </row>
    <row r="563" spans="2:19" x14ac:dyDescent="0.35">
      <c r="B563" s="101">
        <v>82</v>
      </c>
      <c r="D563" s="21">
        <f>Calculations!D87*Instructions!$I$48</f>
        <v>0</v>
      </c>
      <c r="E563" s="6" t="str">
        <f>Calculations!E231</f>
        <v>Z_empty_row_82</v>
      </c>
      <c r="F563" s="21">
        <f t="shared" si="45"/>
        <v>0</v>
      </c>
      <c r="G563" s="21">
        <f t="shared" si="46"/>
        <v>0</v>
      </c>
      <c r="H563" s="21">
        <f t="shared" si="46"/>
        <v>0</v>
      </c>
      <c r="I563" s="21">
        <f t="shared" si="46"/>
        <v>0</v>
      </c>
      <c r="J563" s="21">
        <f t="shared" si="46"/>
        <v>0</v>
      </c>
      <c r="K563" s="21">
        <f t="shared" si="46"/>
        <v>0</v>
      </c>
      <c r="L563" s="21">
        <f t="shared" si="46"/>
        <v>0</v>
      </c>
      <c r="M563" s="21">
        <f t="shared" si="46"/>
        <v>0</v>
      </c>
      <c r="N563" s="21">
        <f t="shared" si="46"/>
        <v>0</v>
      </c>
      <c r="O563" s="21">
        <f t="shared" si="46"/>
        <v>0</v>
      </c>
      <c r="P563" s="21">
        <f t="shared" si="46"/>
        <v>0</v>
      </c>
      <c r="Q563" s="21">
        <f t="shared" si="46"/>
        <v>0</v>
      </c>
      <c r="R563" s="21">
        <f>D563*AVERAGE(F453:Q453)/100*(Instructions!I$52+1)</f>
        <v>0</v>
      </c>
      <c r="S563" s="24"/>
    </row>
    <row r="564" spans="2:19" x14ac:dyDescent="0.35">
      <c r="B564" s="101">
        <v>83</v>
      </c>
      <c r="D564" s="21">
        <f>Calculations!D88*Instructions!$I$48</f>
        <v>0</v>
      </c>
      <c r="E564" s="6" t="str">
        <f>Calculations!E232</f>
        <v>Z_empty_row_83</v>
      </c>
      <c r="F564" s="21">
        <f t="shared" si="45"/>
        <v>0</v>
      </c>
      <c r="G564" s="21">
        <f t="shared" si="46"/>
        <v>0</v>
      </c>
      <c r="H564" s="21">
        <f t="shared" si="46"/>
        <v>0</v>
      </c>
      <c r="I564" s="21">
        <f t="shared" si="46"/>
        <v>0</v>
      </c>
      <c r="J564" s="21">
        <f t="shared" si="46"/>
        <v>0</v>
      </c>
      <c r="K564" s="21">
        <f t="shared" si="46"/>
        <v>0</v>
      </c>
      <c r="L564" s="21">
        <f t="shared" si="46"/>
        <v>0</v>
      </c>
      <c r="M564" s="21">
        <f t="shared" si="46"/>
        <v>0</v>
      </c>
      <c r="N564" s="21">
        <f t="shared" si="46"/>
        <v>0</v>
      </c>
      <c r="O564" s="21">
        <f t="shared" si="46"/>
        <v>0</v>
      </c>
      <c r="P564" s="21">
        <f t="shared" si="46"/>
        <v>0</v>
      </c>
      <c r="Q564" s="21">
        <f t="shared" si="46"/>
        <v>0</v>
      </c>
      <c r="R564" s="21">
        <f>D564*AVERAGE(F454:Q454)/100*(Instructions!I$52+1)</f>
        <v>0</v>
      </c>
      <c r="S564" s="24"/>
    </row>
    <row r="565" spans="2:19" x14ac:dyDescent="0.35">
      <c r="B565" s="101">
        <v>84</v>
      </c>
      <c r="D565" s="21">
        <f>Calculations!D89*Instructions!$I$48</f>
        <v>0</v>
      </c>
      <c r="E565" s="6" t="str">
        <f>Calculations!E233</f>
        <v>Z_empty_row_84</v>
      </c>
      <c r="F565" s="21">
        <f t="shared" si="45"/>
        <v>0</v>
      </c>
      <c r="G565" s="21">
        <f t="shared" si="46"/>
        <v>0</v>
      </c>
      <c r="H565" s="21">
        <f t="shared" si="46"/>
        <v>0</v>
      </c>
      <c r="I565" s="21">
        <f t="shared" si="46"/>
        <v>0</v>
      </c>
      <c r="J565" s="21">
        <f t="shared" si="46"/>
        <v>0</v>
      </c>
      <c r="K565" s="21">
        <f t="shared" si="46"/>
        <v>0</v>
      </c>
      <c r="L565" s="21">
        <f t="shared" si="46"/>
        <v>0</v>
      </c>
      <c r="M565" s="21">
        <f t="shared" si="46"/>
        <v>0</v>
      </c>
      <c r="N565" s="21">
        <f t="shared" si="46"/>
        <v>0</v>
      </c>
      <c r="O565" s="21">
        <f t="shared" si="46"/>
        <v>0</v>
      </c>
      <c r="P565" s="21">
        <f t="shared" si="46"/>
        <v>0</v>
      </c>
      <c r="Q565" s="21">
        <f t="shared" si="46"/>
        <v>0</v>
      </c>
      <c r="R565" s="21">
        <f>D565*AVERAGE(F455:Q455)/100*(Instructions!I$52+1)</f>
        <v>0</v>
      </c>
      <c r="S565" s="24"/>
    </row>
    <row r="566" spans="2:19" x14ac:dyDescent="0.35">
      <c r="B566" s="101">
        <v>85</v>
      </c>
      <c r="D566" s="21">
        <f>Calculations!D90*Instructions!$I$48</f>
        <v>0</v>
      </c>
      <c r="E566" s="6" t="str">
        <f>Calculations!E234</f>
        <v>Z_empty_row_85</v>
      </c>
      <c r="F566" s="21">
        <f t="shared" si="45"/>
        <v>0</v>
      </c>
      <c r="G566" s="21">
        <f t="shared" si="46"/>
        <v>0</v>
      </c>
      <c r="H566" s="21">
        <f t="shared" si="46"/>
        <v>0</v>
      </c>
      <c r="I566" s="21">
        <f t="shared" si="46"/>
        <v>0</v>
      </c>
      <c r="J566" s="21">
        <f t="shared" si="46"/>
        <v>0</v>
      </c>
      <c r="K566" s="21">
        <f t="shared" si="46"/>
        <v>0</v>
      </c>
      <c r="L566" s="21">
        <f t="shared" si="46"/>
        <v>0</v>
      </c>
      <c r="M566" s="21">
        <f t="shared" si="46"/>
        <v>0</v>
      </c>
      <c r="N566" s="21">
        <f t="shared" si="46"/>
        <v>0</v>
      </c>
      <c r="O566" s="21">
        <f t="shared" si="46"/>
        <v>0</v>
      </c>
      <c r="P566" s="21">
        <f t="shared" si="46"/>
        <v>0</v>
      </c>
      <c r="Q566" s="21">
        <f t="shared" si="46"/>
        <v>0</v>
      </c>
      <c r="R566" s="21">
        <f>D566*AVERAGE(F456:Q456)/100*(Instructions!I$52+1)</f>
        <v>0</v>
      </c>
      <c r="S566" s="24"/>
    </row>
    <row r="567" spans="2:19" x14ac:dyDescent="0.35">
      <c r="B567" s="101">
        <v>86</v>
      </c>
      <c r="D567" s="21">
        <f>Calculations!D91*Instructions!$I$48</f>
        <v>0</v>
      </c>
      <c r="E567" s="6" t="str">
        <f>Calculations!E235</f>
        <v>Z_empty_row_86</v>
      </c>
      <c r="F567" s="21">
        <f t="shared" si="45"/>
        <v>0</v>
      </c>
      <c r="G567" s="21">
        <f t="shared" si="46"/>
        <v>0</v>
      </c>
      <c r="H567" s="21">
        <f t="shared" si="46"/>
        <v>0</v>
      </c>
      <c r="I567" s="21">
        <f t="shared" si="46"/>
        <v>0</v>
      </c>
      <c r="J567" s="21">
        <f t="shared" si="46"/>
        <v>0</v>
      </c>
      <c r="K567" s="21">
        <f t="shared" si="46"/>
        <v>0</v>
      </c>
      <c r="L567" s="21">
        <f t="shared" si="46"/>
        <v>0</v>
      </c>
      <c r="M567" s="21">
        <f t="shared" si="46"/>
        <v>0</v>
      </c>
      <c r="N567" s="21">
        <f t="shared" si="46"/>
        <v>0</v>
      </c>
      <c r="O567" s="21">
        <f t="shared" si="46"/>
        <v>0</v>
      </c>
      <c r="P567" s="21">
        <f t="shared" si="46"/>
        <v>0</v>
      </c>
      <c r="Q567" s="21">
        <f t="shared" si="46"/>
        <v>0</v>
      </c>
      <c r="R567" s="21">
        <f>D567*AVERAGE(F457:Q457)/100*(Instructions!I$52+1)</f>
        <v>0</v>
      </c>
      <c r="S567" s="24"/>
    </row>
    <row r="568" spans="2:19" x14ac:dyDescent="0.35">
      <c r="B568" s="101">
        <v>87</v>
      </c>
      <c r="D568" s="21">
        <f>Calculations!D92*Instructions!$I$48</f>
        <v>0</v>
      </c>
      <c r="E568" s="6" t="str">
        <f>Calculations!E236</f>
        <v>Z_empty_row_87</v>
      </c>
      <c r="F568" s="21">
        <f t="shared" si="45"/>
        <v>0</v>
      </c>
      <c r="G568" s="21">
        <f t="shared" si="46"/>
        <v>0</v>
      </c>
      <c r="H568" s="21">
        <f t="shared" si="46"/>
        <v>0</v>
      </c>
      <c r="I568" s="21">
        <f t="shared" si="46"/>
        <v>0</v>
      </c>
      <c r="J568" s="21">
        <f t="shared" si="46"/>
        <v>0</v>
      </c>
      <c r="K568" s="21">
        <f t="shared" si="46"/>
        <v>0</v>
      </c>
      <c r="L568" s="21">
        <f t="shared" si="46"/>
        <v>0</v>
      </c>
      <c r="M568" s="21">
        <f t="shared" si="46"/>
        <v>0</v>
      </c>
      <c r="N568" s="21">
        <f t="shared" si="46"/>
        <v>0</v>
      </c>
      <c r="O568" s="21">
        <f t="shared" si="46"/>
        <v>0</v>
      </c>
      <c r="P568" s="21">
        <f t="shared" si="46"/>
        <v>0</v>
      </c>
      <c r="Q568" s="21">
        <f t="shared" si="46"/>
        <v>0</v>
      </c>
      <c r="R568" s="21">
        <f>D568*AVERAGE(F458:Q458)/100*(Instructions!I$52+1)</f>
        <v>0</v>
      </c>
      <c r="S568" s="24"/>
    </row>
    <row r="569" spans="2:19" x14ac:dyDescent="0.35">
      <c r="B569" s="101">
        <v>88</v>
      </c>
      <c r="D569" s="21">
        <f>Calculations!D93*Instructions!$I$48</f>
        <v>0</v>
      </c>
      <c r="E569" s="6" t="str">
        <f>Calculations!E237</f>
        <v>Z_empty_row_88</v>
      </c>
      <c r="F569" s="21">
        <f t="shared" si="45"/>
        <v>0</v>
      </c>
      <c r="G569" s="21">
        <f t="shared" si="46"/>
        <v>0</v>
      </c>
      <c r="H569" s="21">
        <f t="shared" si="46"/>
        <v>0</v>
      </c>
      <c r="I569" s="21">
        <f t="shared" si="46"/>
        <v>0</v>
      </c>
      <c r="J569" s="21">
        <f t="shared" si="46"/>
        <v>0</v>
      </c>
      <c r="K569" s="21">
        <f t="shared" si="46"/>
        <v>0</v>
      </c>
      <c r="L569" s="21">
        <f t="shared" si="46"/>
        <v>0</v>
      </c>
      <c r="M569" s="21">
        <f t="shared" si="46"/>
        <v>0</v>
      </c>
      <c r="N569" s="21">
        <f t="shared" si="46"/>
        <v>0</v>
      </c>
      <c r="O569" s="21">
        <f t="shared" si="46"/>
        <v>0</v>
      </c>
      <c r="P569" s="21">
        <f t="shared" si="46"/>
        <v>0</v>
      </c>
      <c r="Q569" s="21">
        <f t="shared" si="46"/>
        <v>0</v>
      </c>
      <c r="R569" s="21">
        <f>D569*AVERAGE(F459:Q459)/100*(Instructions!I$52+1)</f>
        <v>0</v>
      </c>
      <c r="S569" s="24"/>
    </row>
    <row r="570" spans="2:19" x14ac:dyDescent="0.35">
      <c r="B570" s="101">
        <v>89</v>
      </c>
      <c r="D570" s="21">
        <f>Calculations!D94*Instructions!$I$48</f>
        <v>0</v>
      </c>
      <c r="E570" s="6" t="str">
        <f>Calculations!E238</f>
        <v>Z_empty_row_89</v>
      </c>
      <c r="F570" s="21">
        <f t="shared" si="45"/>
        <v>0</v>
      </c>
      <c r="G570" s="21">
        <f t="shared" si="46"/>
        <v>0</v>
      </c>
      <c r="H570" s="21">
        <f t="shared" si="46"/>
        <v>0</v>
      </c>
      <c r="I570" s="21">
        <f t="shared" si="46"/>
        <v>0</v>
      </c>
      <c r="J570" s="21">
        <f t="shared" si="46"/>
        <v>0</v>
      </c>
      <c r="K570" s="21">
        <f t="shared" si="46"/>
        <v>0</v>
      </c>
      <c r="L570" s="21">
        <f t="shared" si="46"/>
        <v>0</v>
      </c>
      <c r="M570" s="21">
        <f t="shared" si="46"/>
        <v>0</v>
      </c>
      <c r="N570" s="21">
        <f t="shared" si="46"/>
        <v>0</v>
      </c>
      <c r="O570" s="21">
        <f t="shared" si="46"/>
        <v>0</v>
      </c>
      <c r="P570" s="21">
        <f t="shared" si="46"/>
        <v>0</v>
      </c>
      <c r="Q570" s="21">
        <f t="shared" si="46"/>
        <v>0</v>
      </c>
      <c r="R570" s="21">
        <f>D570*AVERAGE(F460:Q460)/100*(Instructions!I$52+1)</f>
        <v>0</v>
      </c>
      <c r="S570" s="24"/>
    </row>
    <row r="571" spans="2:19" x14ac:dyDescent="0.35">
      <c r="B571" s="101">
        <v>90</v>
      </c>
      <c r="D571" s="21">
        <f>Calculations!D95*Instructions!$I$48</f>
        <v>0</v>
      </c>
      <c r="E571" s="6" t="str">
        <f>Calculations!E239</f>
        <v>Z_empty_row_90</v>
      </c>
      <c r="F571" s="21">
        <f t="shared" si="45"/>
        <v>0</v>
      </c>
      <c r="G571" s="21">
        <f t="shared" si="46"/>
        <v>0</v>
      </c>
      <c r="H571" s="21">
        <f t="shared" si="46"/>
        <v>0</v>
      </c>
      <c r="I571" s="21">
        <f t="shared" si="46"/>
        <v>0</v>
      </c>
      <c r="J571" s="21">
        <f t="shared" si="46"/>
        <v>0</v>
      </c>
      <c r="K571" s="21">
        <f t="shared" si="46"/>
        <v>0</v>
      </c>
      <c r="L571" s="21">
        <f t="shared" si="46"/>
        <v>0</v>
      </c>
      <c r="M571" s="21">
        <f t="shared" si="46"/>
        <v>0</v>
      </c>
      <c r="N571" s="21">
        <f t="shared" si="46"/>
        <v>0</v>
      </c>
      <c r="O571" s="21">
        <f t="shared" si="46"/>
        <v>0</v>
      </c>
      <c r="P571" s="21">
        <f t="shared" si="46"/>
        <v>0</v>
      </c>
      <c r="Q571" s="21">
        <f t="shared" si="46"/>
        <v>0</v>
      </c>
      <c r="R571" s="21">
        <f>D571*AVERAGE(F461:Q461)/100*(Instructions!I$52+1)</f>
        <v>0</v>
      </c>
      <c r="S571" s="24"/>
    </row>
    <row r="572" spans="2:19" x14ac:dyDescent="0.35">
      <c r="B572" s="101">
        <v>91</v>
      </c>
      <c r="D572" s="21">
        <f>Calculations!D96*Instructions!$I$48</f>
        <v>0</v>
      </c>
      <c r="E572" s="6" t="str">
        <f>Calculations!E240</f>
        <v>Z_empty_row_91</v>
      </c>
      <c r="F572" s="21">
        <f t="shared" si="45"/>
        <v>0</v>
      </c>
      <c r="G572" s="21">
        <f t="shared" si="46"/>
        <v>0</v>
      </c>
      <c r="H572" s="21">
        <f t="shared" si="46"/>
        <v>0</v>
      </c>
      <c r="I572" s="21">
        <f t="shared" si="46"/>
        <v>0</v>
      </c>
      <c r="J572" s="21">
        <f t="shared" si="46"/>
        <v>0</v>
      </c>
      <c r="K572" s="21">
        <f t="shared" si="46"/>
        <v>0</v>
      </c>
      <c r="L572" s="21">
        <f t="shared" si="46"/>
        <v>0</v>
      </c>
      <c r="M572" s="21">
        <f t="shared" si="46"/>
        <v>0</v>
      </c>
      <c r="N572" s="21">
        <f t="shared" si="46"/>
        <v>0</v>
      </c>
      <c r="O572" s="21">
        <f t="shared" si="46"/>
        <v>0</v>
      </c>
      <c r="P572" s="21">
        <f t="shared" si="46"/>
        <v>0</v>
      </c>
      <c r="Q572" s="21">
        <f t="shared" si="46"/>
        <v>0</v>
      </c>
      <c r="R572" s="21">
        <f>D572*AVERAGE(F462:Q462)/100*(Instructions!I$52+1)</f>
        <v>0</v>
      </c>
      <c r="S572" s="24"/>
    </row>
    <row r="573" spans="2:19" x14ac:dyDescent="0.35">
      <c r="B573" s="101">
        <v>92</v>
      </c>
      <c r="D573" s="21">
        <f>Calculations!D97*Instructions!$I$48</f>
        <v>0</v>
      </c>
      <c r="E573" s="6" t="str">
        <f>Calculations!E241</f>
        <v>Z_empty_row_92</v>
      </c>
      <c r="F573" s="21">
        <f t="shared" si="45"/>
        <v>0</v>
      </c>
      <c r="G573" s="21">
        <f t="shared" si="46"/>
        <v>0</v>
      </c>
      <c r="H573" s="21">
        <f t="shared" si="46"/>
        <v>0</v>
      </c>
      <c r="I573" s="21">
        <f t="shared" si="46"/>
        <v>0</v>
      </c>
      <c r="J573" s="21">
        <f t="shared" si="46"/>
        <v>0</v>
      </c>
      <c r="K573" s="21">
        <f t="shared" si="46"/>
        <v>0</v>
      </c>
      <c r="L573" s="21">
        <f t="shared" si="46"/>
        <v>0</v>
      </c>
      <c r="M573" s="21">
        <f t="shared" si="46"/>
        <v>0</v>
      </c>
      <c r="N573" s="21">
        <f t="shared" si="46"/>
        <v>0</v>
      </c>
      <c r="O573" s="21">
        <f t="shared" si="46"/>
        <v>0</v>
      </c>
      <c r="P573" s="21">
        <f t="shared" si="46"/>
        <v>0</v>
      </c>
      <c r="Q573" s="21">
        <f t="shared" si="46"/>
        <v>0</v>
      </c>
      <c r="R573" s="21">
        <f>D573*AVERAGE(F463:Q463)/100*(Instructions!I$52+1)</f>
        <v>0</v>
      </c>
      <c r="S573" s="24"/>
    </row>
    <row r="574" spans="2:19" x14ac:dyDescent="0.35">
      <c r="B574" s="101">
        <v>93</v>
      </c>
      <c r="D574" s="21">
        <f>Calculations!D98*Instructions!$I$48</f>
        <v>0</v>
      </c>
      <c r="E574" s="6" t="str">
        <f>Calculations!E242</f>
        <v>Z_empty_row_93</v>
      </c>
      <c r="F574" s="21">
        <f t="shared" si="45"/>
        <v>0</v>
      </c>
      <c r="G574" s="21">
        <f t="shared" si="46"/>
        <v>0</v>
      </c>
      <c r="H574" s="21">
        <f t="shared" si="46"/>
        <v>0</v>
      </c>
      <c r="I574" s="21">
        <f t="shared" si="46"/>
        <v>0</v>
      </c>
      <c r="J574" s="21">
        <f t="shared" si="46"/>
        <v>0</v>
      </c>
      <c r="K574" s="21">
        <f t="shared" si="46"/>
        <v>0</v>
      </c>
      <c r="L574" s="21">
        <f t="shared" si="46"/>
        <v>0</v>
      </c>
      <c r="M574" s="21">
        <f t="shared" si="46"/>
        <v>0</v>
      </c>
      <c r="N574" s="21">
        <f t="shared" si="46"/>
        <v>0</v>
      </c>
      <c r="O574" s="21">
        <f t="shared" si="46"/>
        <v>0</v>
      </c>
      <c r="P574" s="21">
        <f t="shared" si="46"/>
        <v>0</v>
      </c>
      <c r="Q574" s="21">
        <f t="shared" si="46"/>
        <v>0</v>
      </c>
      <c r="R574" s="21">
        <f>D574*AVERAGE(F464:Q464)/100*(Instructions!I$52+1)</f>
        <v>0</v>
      </c>
      <c r="S574" s="24"/>
    </row>
    <row r="575" spans="2:19" x14ac:dyDescent="0.35">
      <c r="B575" s="101">
        <v>94</v>
      </c>
      <c r="D575" s="21">
        <f>Calculations!D99*Instructions!$I$48</f>
        <v>0</v>
      </c>
      <c r="E575" s="6" t="str">
        <f>Calculations!E243</f>
        <v>Z_empty_row_94</v>
      </c>
      <c r="F575" s="21">
        <f t="shared" si="45"/>
        <v>0</v>
      </c>
      <c r="G575" s="21">
        <f t="shared" si="46"/>
        <v>0</v>
      </c>
      <c r="H575" s="21">
        <f t="shared" si="46"/>
        <v>0</v>
      </c>
      <c r="I575" s="21">
        <f t="shared" si="46"/>
        <v>0</v>
      </c>
      <c r="J575" s="21">
        <f t="shared" si="46"/>
        <v>0</v>
      </c>
      <c r="K575" s="21">
        <f t="shared" si="46"/>
        <v>0</v>
      </c>
      <c r="L575" s="21">
        <f t="shared" si="46"/>
        <v>0</v>
      </c>
      <c r="M575" s="21">
        <f t="shared" si="46"/>
        <v>0</v>
      </c>
      <c r="N575" s="21">
        <f t="shared" si="46"/>
        <v>0</v>
      </c>
      <c r="O575" s="21">
        <f t="shared" si="46"/>
        <v>0</v>
      </c>
      <c r="P575" s="21">
        <f t="shared" si="46"/>
        <v>0</v>
      </c>
      <c r="Q575" s="21">
        <f t="shared" si="46"/>
        <v>0</v>
      </c>
      <c r="R575" s="21">
        <f>D575*AVERAGE(F465:Q465)/100*(Instructions!I$52+1)</f>
        <v>0</v>
      </c>
      <c r="S575" s="24"/>
    </row>
    <row r="576" spans="2:19" x14ac:dyDescent="0.35">
      <c r="B576" s="101">
        <v>95</v>
      </c>
      <c r="D576" s="21">
        <f>Calculations!D100*Instructions!$I$48</f>
        <v>0</v>
      </c>
      <c r="E576" s="6" t="str">
        <f>Calculations!E244</f>
        <v>Z_empty_row_95</v>
      </c>
      <c r="F576" s="21">
        <f t="shared" si="45"/>
        <v>0</v>
      </c>
      <c r="G576" s="21">
        <f t="shared" si="46"/>
        <v>0</v>
      </c>
      <c r="H576" s="21">
        <f t="shared" si="46"/>
        <v>0</v>
      </c>
      <c r="I576" s="21">
        <f t="shared" si="46"/>
        <v>0</v>
      </c>
      <c r="J576" s="21">
        <f t="shared" si="46"/>
        <v>0</v>
      </c>
      <c r="K576" s="21">
        <f t="shared" si="46"/>
        <v>0</v>
      </c>
      <c r="L576" s="21">
        <f t="shared" si="46"/>
        <v>0</v>
      </c>
      <c r="M576" s="21">
        <f t="shared" si="46"/>
        <v>0</v>
      </c>
      <c r="N576" s="21">
        <f t="shared" si="46"/>
        <v>0</v>
      </c>
      <c r="O576" s="21">
        <f t="shared" si="46"/>
        <v>0</v>
      </c>
      <c r="P576" s="21">
        <f t="shared" si="46"/>
        <v>0</v>
      </c>
      <c r="Q576" s="21">
        <f t="shared" si="46"/>
        <v>0</v>
      </c>
      <c r="R576" s="21">
        <f>D576*AVERAGE(F466:Q466)/100*(Instructions!I$52+1)</f>
        <v>0</v>
      </c>
      <c r="S576" s="24"/>
    </row>
    <row r="577" spans="2:21" x14ac:dyDescent="0.35">
      <c r="B577" s="101">
        <v>96</v>
      </c>
      <c r="D577" s="21">
        <f>Calculations!D101*Instructions!$I$48</f>
        <v>0</v>
      </c>
      <c r="E577" s="6" t="str">
        <f>Calculations!E245</f>
        <v>Z_empty_row_96</v>
      </c>
      <c r="F577" s="21">
        <f t="shared" si="45"/>
        <v>0</v>
      </c>
      <c r="G577" s="21">
        <f t="shared" si="46"/>
        <v>0</v>
      </c>
      <c r="H577" s="21">
        <f t="shared" si="46"/>
        <v>0</v>
      </c>
      <c r="I577" s="21">
        <f t="shared" si="46"/>
        <v>0</v>
      </c>
      <c r="J577" s="21">
        <f t="shared" si="46"/>
        <v>0</v>
      </c>
      <c r="K577" s="21">
        <f t="shared" si="46"/>
        <v>0</v>
      </c>
      <c r="L577" s="21">
        <f t="shared" si="46"/>
        <v>0</v>
      </c>
      <c r="M577" s="21">
        <f t="shared" si="46"/>
        <v>0</v>
      </c>
      <c r="N577" s="21">
        <f t="shared" si="46"/>
        <v>0</v>
      </c>
      <c r="O577" s="21">
        <f t="shared" si="46"/>
        <v>0</v>
      </c>
      <c r="P577" s="21">
        <f t="shared" si="46"/>
        <v>0</v>
      </c>
      <c r="Q577" s="21">
        <f t="shared" si="46"/>
        <v>0</v>
      </c>
      <c r="R577" s="21">
        <f>D577*AVERAGE(F467:Q467)/100*(Instructions!I$52+1)</f>
        <v>0</v>
      </c>
      <c r="S577" s="24"/>
    </row>
    <row r="578" spans="2:21" x14ac:dyDescent="0.35">
      <c r="B578" s="101">
        <v>97</v>
      </c>
      <c r="C578" s="6"/>
      <c r="D578" s="21">
        <f>Calculations!D102*Instructions!$I$48</f>
        <v>0</v>
      </c>
      <c r="E578" s="6" t="str">
        <f>Calculations!E246</f>
        <v>Z_empty_row_97</v>
      </c>
      <c r="F578" s="21">
        <f t="shared" si="45"/>
        <v>0</v>
      </c>
      <c r="G578" s="21">
        <f t="shared" si="46"/>
        <v>0</v>
      </c>
      <c r="H578" s="21">
        <f t="shared" si="46"/>
        <v>0</v>
      </c>
      <c r="I578" s="21">
        <f t="shared" si="46"/>
        <v>0</v>
      </c>
      <c r="J578" s="21">
        <f t="shared" si="46"/>
        <v>0</v>
      </c>
      <c r="K578" s="21">
        <f t="shared" si="46"/>
        <v>0</v>
      </c>
      <c r="L578" s="21">
        <f t="shared" si="46"/>
        <v>0</v>
      </c>
      <c r="M578" s="21">
        <f t="shared" si="46"/>
        <v>0</v>
      </c>
      <c r="N578" s="21">
        <f t="shared" si="46"/>
        <v>0</v>
      </c>
      <c r="O578" s="21">
        <f t="shared" si="46"/>
        <v>0</v>
      </c>
      <c r="P578" s="21">
        <f t="shared" si="46"/>
        <v>0</v>
      </c>
      <c r="Q578" s="21">
        <f t="shared" si="46"/>
        <v>0</v>
      </c>
      <c r="R578" s="21">
        <f>D578*AVERAGE(F468:Q468)/100*(Instructions!I$52+1)</f>
        <v>0</v>
      </c>
      <c r="S578" s="24"/>
    </row>
    <row r="579" spans="2:21" x14ac:dyDescent="0.35">
      <c r="B579" s="101">
        <v>98</v>
      </c>
      <c r="C579" s="20"/>
      <c r="D579" s="21">
        <f>Calculations!D103*Instructions!$I$48</f>
        <v>0</v>
      </c>
      <c r="E579" s="6" t="str">
        <f>Calculations!E247</f>
        <v>Z_empty_row_98</v>
      </c>
      <c r="F579" s="21">
        <f t="shared" si="45"/>
        <v>0</v>
      </c>
      <c r="G579" s="21">
        <f t="shared" si="46"/>
        <v>0</v>
      </c>
      <c r="H579" s="21">
        <f t="shared" si="46"/>
        <v>0</v>
      </c>
      <c r="I579" s="21">
        <f t="shared" si="46"/>
        <v>0</v>
      </c>
      <c r="J579" s="21">
        <f t="shared" si="46"/>
        <v>0</v>
      </c>
      <c r="K579" s="21">
        <f t="shared" si="46"/>
        <v>0</v>
      </c>
      <c r="L579" s="21">
        <f t="shared" si="46"/>
        <v>0</v>
      </c>
      <c r="M579" s="21">
        <f t="shared" si="46"/>
        <v>0</v>
      </c>
      <c r="N579" s="21">
        <f t="shared" si="46"/>
        <v>0</v>
      </c>
      <c r="O579" s="21">
        <f t="shared" si="46"/>
        <v>0</v>
      </c>
      <c r="P579" s="21">
        <f t="shared" si="46"/>
        <v>0</v>
      </c>
      <c r="Q579" s="21">
        <f t="shared" si="46"/>
        <v>0</v>
      </c>
      <c r="R579" s="21">
        <f>D579*AVERAGE(F469:Q469)/100*(Instructions!I$52+1)</f>
        <v>0</v>
      </c>
      <c r="S579" s="24"/>
    </row>
    <row r="580" spans="2:21" x14ac:dyDescent="0.35">
      <c r="B580" s="101">
        <v>99</v>
      </c>
      <c r="C580" s="6"/>
      <c r="D580" s="21">
        <f>Calculations!D104*Instructions!$I$48</f>
        <v>0</v>
      </c>
      <c r="E580" s="6" t="str">
        <f>Calculations!E248</f>
        <v>Z_empty_row_99</v>
      </c>
      <c r="F580" s="21">
        <f t="shared" si="45"/>
        <v>0</v>
      </c>
      <c r="G580" s="21">
        <f t="shared" si="46"/>
        <v>0</v>
      </c>
      <c r="H580" s="21">
        <f t="shared" si="46"/>
        <v>0</v>
      </c>
      <c r="I580" s="21">
        <f t="shared" si="46"/>
        <v>0</v>
      </c>
      <c r="J580" s="21">
        <f t="shared" si="46"/>
        <v>0</v>
      </c>
      <c r="K580" s="21">
        <f t="shared" si="46"/>
        <v>0</v>
      </c>
      <c r="L580" s="21">
        <f t="shared" si="46"/>
        <v>0</v>
      </c>
      <c r="M580" s="21">
        <f t="shared" si="46"/>
        <v>0</v>
      </c>
      <c r="N580" s="21">
        <f t="shared" si="46"/>
        <v>0</v>
      </c>
      <c r="O580" s="21">
        <f t="shared" si="46"/>
        <v>0</v>
      </c>
      <c r="P580" s="21">
        <f t="shared" si="46"/>
        <v>0</v>
      </c>
      <c r="Q580" s="21">
        <f t="shared" si="46"/>
        <v>0</v>
      </c>
      <c r="R580" s="21">
        <f>D580*AVERAGE(F470:Q470)/100*(Instructions!I$52+1)</f>
        <v>0</v>
      </c>
      <c r="S580" s="24"/>
    </row>
    <row r="581" spans="2:21" x14ac:dyDescent="0.35">
      <c r="C581" s="6"/>
      <c r="D581" s="6"/>
      <c r="E581" s="16"/>
      <c r="F581" s="16"/>
      <c r="G581" s="16"/>
      <c r="H581" s="16"/>
      <c r="I581" s="16"/>
      <c r="J581" s="16"/>
      <c r="K581" s="16"/>
      <c r="L581" s="16"/>
      <c r="M581" s="16"/>
      <c r="N581" s="16"/>
      <c r="O581" s="16"/>
      <c r="P581" s="16"/>
      <c r="Q581" s="17"/>
    </row>
    <row r="582" spans="2:21" x14ac:dyDescent="0.35">
      <c r="C582" s="14"/>
      <c r="D582" s="6"/>
      <c r="E582" s="16"/>
      <c r="F582" s="26">
        <f t="shared" ref="F582:Q582" si="47">F480</f>
        <v>10683.406739652601</v>
      </c>
      <c r="G582" s="26">
        <f t="shared" si="47"/>
        <v>11060.677898576219</v>
      </c>
      <c r="H582" s="26">
        <f t="shared" si="47"/>
        <v>12091.401872985934</v>
      </c>
      <c r="I582" s="26">
        <f t="shared" si="47"/>
        <v>13499.397006319268</v>
      </c>
      <c r="J582" s="26">
        <f t="shared" si="47"/>
        <v>14907.392139652602</v>
      </c>
      <c r="K582" s="26">
        <f t="shared" si="47"/>
        <v>15938.116114062315</v>
      </c>
      <c r="L582" s="26">
        <f t="shared" si="47"/>
        <v>16315.387272985934</v>
      </c>
      <c r="M582" s="26">
        <f t="shared" si="47"/>
        <v>15938.116114062315</v>
      </c>
      <c r="N582" s="26">
        <f t="shared" si="47"/>
        <v>14907.392139652602</v>
      </c>
      <c r="O582" s="26">
        <f t="shared" si="47"/>
        <v>13499.397006319268</v>
      </c>
      <c r="P582" s="26">
        <f t="shared" si="47"/>
        <v>12091.401872985934</v>
      </c>
      <c r="Q582" s="26">
        <f t="shared" si="47"/>
        <v>11060.677898576219</v>
      </c>
      <c r="R582" s="21">
        <f>SUM(F582:Q582)</f>
        <v>161992.76407583119</v>
      </c>
      <c r="S582" s="6" t="s">
        <v>281</v>
      </c>
      <c r="T582" s="6"/>
      <c r="U582" s="6"/>
    </row>
    <row r="583" spans="2:21" x14ac:dyDescent="0.35">
      <c r="C583" s="21"/>
      <c r="D583" s="6"/>
      <c r="E583" s="16"/>
      <c r="F583" s="21" cm="1">
        <f t="array" ref="F583">SUM(IFERROR(F482:F581,0))</f>
        <v>10683.406739652604</v>
      </c>
      <c r="G583" s="21" cm="1">
        <f t="array" ref="G583">SUM(IFERROR(G482:G581,0))</f>
        <v>11060.677898576221</v>
      </c>
      <c r="H583" s="21" cm="1">
        <f t="array" ref="H583">SUM(IFERROR(H482:H581,0))</f>
        <v>12091.401872985938</v>
      </c>
      <c r="I583" s="21" cm="1">
        <f t="array" ref="I583">SUM(IFERROR(I482:I581,0))</f>
        <v>13499.39700631927</v>
      </c>
      <c r="J583" s="21" cm="1">
        <f t="array" ref="J583">SUM(IFERROR(J482:J581,0))</f>
        <v>14907.392139652602</v>
      </c>
      <c r="K583" s="21" cm="1">
        <f t="array" ref="K583">SUM(IFERROR(K482:K581,0))</f>
        <v>15938.116114062317</v>
      </c>
      <c r="L583" s="21" cm="1">
        <f t="array" ref="L583">SUM(IFERROR(L482:L581,0))</f>
        <v>16315.387272985936</v>
      </c>
      <c r="M583" s="21" cm="1">
        <f t="array" ref="M583">SUM(IFERROR(M482:M581,0))</f>
        <v>15938.116114062317</v>
      </c>
      <c r="N583" s="21" cm="1">
        <f t="array" ref="N583">SUM(IFERROR(N482:N581,0))</f>
        <v>14907.392139652602</v>
      </c>
      <c r="O583" s="21" cm="1">
        <f t="array" ref="O583">SUM(IFERROR(O482:O581,0))</f>
        <v>13499.39700631927</v>
      </c>
      <c r="P583" s="21" cm="1">
        <f t="array" ref="P583">SUM(IFERROR(P482:P581,0))</f>
        <v>12091.401872985938</v>
      </c>
      <c r="Q583" s="21" cm="1">
        <f t="array" ref="Q583">SUM(IFERROR(Q482:Q581,0))</f>
        <v>11060.677898576221</v>
      </c>
      <c r="R583" s="21">
        <f>SUM(F583:Q583)</f>
        <v>161992.76407583125</v>
      </c>
      <c r="S583" s="6" t="s">
        <v>282</v>
      </c>
      <c r="T583" s="6"/>
      <c r="U583" s="6"/>
    </row>
    <row r="584" spans="2:21" x14ac:dyDescent="0.35">
      <c r="C584" s="21"/>
      <c r="D584" s="6"/>
      <c r="E584" s="16"/>
      <c r="F584" s="21"/>
      <c r="G584" s="21"/>
      <c r="H584" s="21"/>
      <c r="I584" s="21"/>
      <c r="J584" s="21"/>
      <c r="K584" s="21"/>
      <c r="L584" s="21"/>
      <c r="M584" s="21"/>
      <c r="N584" s="21"/>
      <c r="O584" s="21"/>
      <c r="P584" s="21"/>
      <c r="Q584" s="21"/>
      <c r="R584" s="24">
        <f>R583-R582</f>
        <v>0</v>
      </c>
      <c r="S584" s="6" t="s">
        <v>283</v>
      </c>
      <c r="T584" s="6"/>
      <c r="U584" s="6"/>
    </row>
    <row r="585" spans="2:21" x14ac:dyDescent="0.35">
      <c r="C585" s="21"/>
      <c r="D585" s="6"/>
      <c r="E585" s="16"/>
      <c r="F585" s="21">
        <f>SUM(F483:F512)</f>
        <v>10683.406739652604</v>
      </c>
      <c r="G585" s="21"/>
      <c r="H585" s="21"/>
      <c r="I585" s="21"/>
      <c r="J585" s="21"/>
      <c r="K585" s="21"/>
      <c r="L585" s="21"/>
      <c r="M585" s="21"/>
      <c r="N585" s="21"/>
      <c r="O585" s="21"/>
      <c r="P585" s="21"/>
      <c r="Q585" s="21"/>
      <c r="R585" s="53">
        <f>R584/R582*100</f>
        <v>0</v>
      </c>
      <c r="S585" s="6" t="s">
        <v>284</v>
      </c>
      <c r="T585" s="6"/>
      <c r="U585" s="6"/>
    </row>
    <row r="586" spans="2:21" x14ac:dyDescent="0.35">
      <c r="C586" s="21"/>
      <c r="D586" s="6"/>
      <c r="E586" s="16"/>
      <c r="F586" s="27"/>
      <c r="G586" s="27"/>
      <c r="H586" s="27"/>
      <c r="I586" s="27"/>
      <c r="J586" s="27"/>
      <c r="K586" s="27"/>
      <c r="L586" s="27"/>
      <c r="M586" s="27"/>
      <c r="N586" s="27"/>
      <c r="O586" s="27"/>
      <c r="P586" s="27"/>
      <c r="Q586" s="27"/>
      <c r="R586" s="2"/>
      <c r="S586" s="6"/>
      <c r="T586" s="6"/>
      <c r="U586" s="6"/>
    </row>
    <row r="587" spans="2:21" x14ac:dyDescent="0.35">
      <c r="C587" s="21"/>
      <c r="D587" s="6"/>
      <c r="E587" s="16"/>
      <c r="F587" s="2"/>
      <c r="G587" s="2"/>
      <c r="H587" s="2"/>
      <c r="I587" s="2"/>
      <c r="J587" s="2"/>
      <c r="K587" s="2"/>
      <c r="L587" s="2"/>
      <c r="M587" s="2"/>
      <c r="N587" s="2"/>
      <c r="O587" s="2"/>
      <c r="P587" s="2"/>
      <c r="Q587" s="2"/>
      <c r="R587" s="6" t="s">
        <v>285</v>
      </c>
      <c r="S587" s="2"/>
      <c r="T587" s="2"/>
      <c r="U587" s="2"/>
    </row>
    <row r="588" spans="2:21" x14ac:dyDescent="0.35">
      <c r="D588" s="21"/>
      <c r="E588" s="6"/>
      <c r="F588" s="16"/>
      <c r="G588" s="16"/>
      <c r="H588" s="16"/>
      <c r="I588" s="16"/>
      <c r="J588" s="16"/>
      <c r="K588" s="16"/>
      <c r="L588" s="16"/>
      <c r="M588" s="16"/>
      <c r="N588" s="16"/>
      <c r="O588" s="16"/>
      <c r="P588" s="16"/>
      <c r="Q588" s="17"/>
    </row>
  </sheetData>
  <sheetProtection selectLockedCells="1" selectUnlockedCells="1"/>
  <phoneticPr fontId="20" type="noConversion"/>
  <hyperlinks>
    <hyperlink ref="AE134" r:id="rId5" xr:uid="{D57CE0EE-91C0-4766-9672-1AE12FDE9BF4}"/>
    <hyperlink ref="AE135" r:id="rId6" xr:uid="{4E0F368C-158F-477A-8600-59B4934ABFEF}"/>
  </hyperlinks>
  <pageMargins left="0.7" right="0.7" top="0.75" bottom="0.75" header="0.3" footer="0.3"/>
  <ignoredErrors>
    <ignoredError sqref="F150" evalError="1"/>
  </ignoredErrors>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  1 ] ] > < / C u s t o m C o n t e n t > < / G e m i n i > 
</file>

<file path=customXml/item10.xml>��< ? x m l   v e r s i o n = " 1 . 0 "   e n c o d i n g = " U T F - 1 6 " ? > < G e m i n i   x m l n s = " h t t p : / / g e m i n i / p i v o t c u s t o m i z a t i o n / S a n d b o x N o n E m p t y " > < C u s t o m C o n t e n t > < ! [ C D A T A [ 1 ] ] > < / 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T a b l e O r d e r " > < C u s t o m C o n t e n t > < ! [ C D A T A [ p 6 t o 5 9 , b 6 t o 5 9 , R a n g e , R a n g e   1 ] ] > < / C u s t o m C o n t e n t > < / G e m i n i > 
</file>

<file path=customXml/item16.xml>��< ? x m l   v e r s i o n = " 1 . 0 "   e n c o d i n g = " U T F - 1 6 " ? > < G e m i n i   x m l n s = " h t t p : / / g e m i n i / p i v o t c u s t o m i z a t i o n / M a n u a l C a l c M o d e " > < 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1 6 " ? > < G e m i n i   x m l n s = " h t t p : / / g e m i n i / p i v o t c u s t o m i z a t i o n / S h o w H i d d e n " > < 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0.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8.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19" ma:contentTypeDescription="Create a new document." ma:contentTypeScope="" ma:versionID="89b2d4588bb82916e262c1ff0646ac9f">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b098fe2c6d241766c4f3091d5798337e"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D a t a M a s h u p   x m l n s = " h t t p : / / s c h e m a s . m i c r o s o f t . c o m / D a t a M a s h u p " > A A A A A B U D A A B Q S w M E F A A C A A g A 5 G B 7 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O R g e 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Y H t a K I p H u A 4 A A A A R A A A A E w A c A E Z v c m 1 1 b G F z L 1 N l Y 3 R p b 2 4 x L m 0 g o h g A K K A U A A A A A A A A A A A A A A A A A A A A A A A A A A A A K 0 5 N L s n M z 1 M I h t C G 1 g B Q S w E C L Q A U A A I A C A D k Y H t a N u M / H 6 U A A A D 3 A A A A E g A A A A A A A A A A A A A A A A A A A A A A Q 2 9 u Z m l n L 1 B h Y 2 t h Z 2 U u e G 1 s U E s B A i 0 A F A A C A A g A 5 G B 7 W g / K 6 a u k A A A A 6 Q A A A B M A A A A A A A A A A A A A A A A A 8 Q A A A F t D b 2 5 0 Z W 5 0 X 1 R 5 c G V z X S 5 4 b W x Q S w E C L Q A U A A I A C A D k Y H 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w p K + Q j 4 + E a u Q 6 0 S o N 2 X s w A A A A A C A A A A A A A D Z g A A w A A A A B A A A A C L e l i d s 0 h q V V N 5 C h 7 L 7 D o 5 A A A A A A S A A A C g A A A A E A A A A K e x w y 6 j C G q x + c d z 7 G D a C m d Q A A A A O S q + W + 4 v D 1 d t e k v a K r U z u c d w 6 f e Y s e 4 8 C l 9 g D o E Y J b e / U a 7 A K D G J b K e A + S 6 E n c G I E S w i L c 2 e e J v l 3 3 G + 3 H p V 5 m D B n 4 4 w l r C U a P p N F A l P t 1 U U A A A A M M G y F c + J J a f n A W d F Q C 0 q y M D L m D k = < / D a t a M a s h u p > 
</file>

<file path=customXml/itemProps1.xml><?xml version="1.0" encoding="utf-8"?>
<ds:datastoreItem xmlns:ds="http://schemas.openxmlformats.org/officeDocument/2006/customXml" ds:itemID="{6A722E7A-2CB1-402E-A141-12E6D3B12212}">
  <ds:schemaRefs/>
</ds:datastoreItem>
</file>

<file path=customXml/itemProps10.xml><?xml version="1.0" encoding="utf-8"?>
<ds:datastoreItem xmlns:ds="http://schemas.openxmlformats.org/officeDocument/2006/customXml" ds:itemID="{72A6AC46-B5F5-42A7-AAFC-756A111F1113}">
  <ds:schemaRefs/>
</ds:datastoreItem>
</file>

<file path=customXml/itemProps11.xml><?xml version="1.0" encoding="utf-8"?>
<ds:datastoreItem xmlns:ds="http://schemas.openxmlformats.org/officeDocument/2006/customXml" ds:itemID="{3F13D4A8-9939-4883-85D5-AE0512CB1F7E}">
  <ds:schemaRefs/>
</ds:datastoreItem>
</file>

<file path=customXml/itemProps12.xml><?xml version="1.0" encoding="utf-8"?>
<ds:datastoreItem xmlns:ds="http://schemas.openxmlformats.org/officeDocument/2006/customXml" ds:itemID="{4FB6741F-889F-41AB-8AA8-4E479C84ED74}">
  <ds:schemaRefs/>
</ds:datastoreItem>
</file>

<file path=customXml/itemProps13.xml><?xml version="1.0" encoding="utf-8"?>
<ds:datastoreItem xmlns:ds="http://schemas.openxmlformats.org/officeDocument/2006/customXml" ds:itemID="{F81A4DF0-2FFB-4D5F-9067-24A5BCB73EDD}">
  <ds:schemaRefs/>
</ds:datastoreItem>
</file>

<file path=customXml/itemProps14.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15.xml><?xml version="1.0" encoding="utf-8"?>
<ds:datastoreItem xmlns:ds="http://schemas.openxmlformats.org/officeDocument/2006/customXml" ds:itemID="{6AA33542-A601-45B3-8EB6-F468CB2FD557}">
  <ds:schemaRefs/>
</ds:datastoreItem>
</file>

<file path=customXml/itemProps16.xml><?xml version="1.0" encoding="utf-8"?>
<ds:datastoreItem xmlns:ds="http://schemas.openxmlformats.org/officeDocument/2006/customXml" ds:itemID="{ED9A5625-FDB7-4CC9-AF71-AF8BFB05814F}">
  <ds:schemaRefs/>
</ds:datastoreItem>
</file>

<file path=customXml/itemProps17.xml><?xml version="1.0" encoding="utf-8"?>
<ds:datastoreItem xmlns:ds="http://schemas.openxmlformats.org/officeDocument/2006/customXml" ds:itemID="{82CD187C-77BD-4002-915E-17D1BB6B1367}">
  <ds:schemaRefs/>
</ds:datastoreItem>
</file>

<file path=customXml/itemProps18.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9.xml><?xml version="1.0" encoding="utf-8"?>
<ds:datastoreItem xmlns:ds="http://schemas.openxmlformats.org/officeDocument/2006/customXml" ds:itemID="{27D7B3EB-2AB0-45F9-A0D9-4504352A8465}">
  <ds:schemaRefs/>
</ds:datastoreItem>
</file>

<file path=customXml/itemProps2.xml><?xml version="1.0" encoding="utf-8"?>
<ds:datastoreItem xmlns:ds="http://schemas.openxmlformats.org/officeDocument/2006/customXml" ds:itemID="{3C373607-B17B-488E-8E37-074F58CDC3A3}">
  <ds:schemaRefs/>
</ds:datastoreItem>
</file>

<file path=customXml/itemProps20.xml><?xml version="1.0" encoding="utf-8"?>
<ds:datastoreItem xmlns:ds="http://schemas.openxmlformats.org/officeDocument/2006/customXml" ds:itemID="{305DFB69-1E33-4253-AB91-55C7E2BB8E7A}">
  <ds:schemaRefs/>
</ds:datastoreItem>
</file>

<file path=customXml/itemProps21.xml><?xml version="1.0" encoding="utf-8"?>
<ds:datastoreItem xmlns:ds="http://schemas.openxmlformats.org/officeDocument/2006/customXml" ds:itemID="{4FC490AC-61CB-4C27-ABF7-1EC9F7C4E0E6}">
  <ds:schemaRefs/>
</ds:datastoreItem>
</file>

<file path=customXml/itemProps22.xml><?xml version="1.0" encoding="utf-8"?>
<ds:datastoreItem xmlns:ds="http://schemas.openxmlformats.org/officeDocument/2006/customXml" ds:itemID="{BBA527B4-2466-44C1-A6B6-FFF88323DC25}">
  <ds:schemaRefs/>
</ds:datastoreItem>
</file>

<file path=customXml/itemProps23.xml><?xml version="1.0" encoding="utf-8"?>
<ds:datastoreItem xmlns:ds="http://schemas.openxmlformats.org/officeDocument/2006/customXml" ds:itemID="{04B35CAB-4572-4770-878B-77779802CB88}">
  <ds:schemaRefs/>
</ds:datastoreItem>
</file>

<file path=customXml/itemProps24.xml><?xml version="1.0" encoding="utf-8"?>
<ds:datastoreItem xmlns:ds="http://schemas.openxmlformats.org/officeDocument/2006/customXml" ds:itemID="{E4A0569C-805E-4566-AB99-C7659D21AED8}">
  <ds:schemaRefs/>
</ds:datastoreItem>
</file>

<file path=customXml/itemProps3.xml><?xml version="1.0" encoding="utf-8"?>
<ds:datastoreItem xmlns:ds="http://schemas.openxmlformats.org/officeDocument/2006/customXml" ds:itemID="{57D5B223-9933-47F3-99CB-511FAD673754}">
  <ds:schemaRefs/>
</ds:datastoreItem>
</file>

<file path=customXml/itemProps4.xml><?xml version="1.0" encoding="utf-8"?>
<ds:datastoreItem xmlns:ds="http://schemas.openxmlformats.org/officeDocument/2006/customXml" ds:itemID="{A66C7CA3-12CF-49A4-9D97-9D3813069C6F}">
  <ds:schemaRefs/>
</ds:datastoreItem>
</file>

<file path=customXml/itemProps5.xml><?xml version="1.0" encoding="utf-8"?>
<ds:datastoreItem xmlns:ds="http://schemas.openxmlformats.org/officeDocument/2006/customXml" ds:itemID="{B4D5A18B-5FD3-42BB-8266-32FEAB2DAD34}">
  <ds:schemaRefs/>
</ds:datastoreItem>
</file>

<file path=customXml/itemProps6.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s>
</ds:datastoreItem>
</file>

<file path=customXml/itemProps7.xml><?xml version="1.0" encoding="utf-8"?>
<ds:datastoreItem xmlns:ds="http://schemas.openxmlformats.org/officeDocument/2006/customXml" ds:itemID="{6C2CC445-07A4-4C63-8DD3-4FC36BCB128E}">
  <ds:schemaRefs/>
</ds:datastoreItem>
</file>

<file path=customXml/itemProps8.xml><?xml version="1.0" encoding="utf-8"?>
<ds:datastoreItem xmlns:ds="http://schemas.openxmlformats.org/officeDocument/2006/customXml" ds:itemID="{B4974FD0-431F-439B-8D6F-99BF3E88F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xml><?xml version="1.0" encoding="utf-8"?>
<ds:datastoreItem xmlns:ds="http://schemas.openxmlformats.org/officeDocument/2006/customXml" ds:itemID="{2CC701F1-E446-4687-8820-A6757D819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Amplitude</vt:lpstr>
      <vt:lpstr>ICF Calculator</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2025-03-28T09:23:34Z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