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3.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D:\This PC\Desktop\Robert\Created Excel Data\"/>
    </mc:Choice>
  </mc:AlternateContent>
  <xr:revisionPtr revIDLastSave="0" documentId="13_ncr:1_{58961CB4-E158-4C33-9410-68669533AA74}" xr6:coauthVersionLast="47" xr6:coauthVersionMax="47" xr10:uidLastSave="{00000000-0000-0000-0000-000000000000}"/>
  <bookViews>
    <workbookView xWindow="-120" yWindow="-120" windowWidth="20730" windowHeight="11160" xr2:uid="{4A236D99-C68C-4D74-9471-11DED910158B}"/>
  </bookViews>
  <sheets>
    <sheet name="Dashboard" sheetId="12" r:id="rId1"/>
    <sheet name="Pivots" sheetId="14" r:id="rId2"/>
    <sheet name="CombinedTable" sheetId="10" r:id="rId3"/>
    <sheet name="Products" sheetId="2" r:id="rId4"/>
    <sheet name="RegisteredEmployee" sheetId="1" r:id="rId5"/>
    <sheet name="Customer" sheetId="4" r:id="rId6"/>
    <sheet name="MembershipID" sheetId="5" r:id="rId7"/>
    <sheet name="Sales" sheetId="9" r:id="rId8"/>
    <sheet name="PointTransactions" sheetId="7" r:id="rId9"/>
    <sheet name="TransactionsOrder" sheetId="8" r:id="rId10"/>
    <sheet name="Stock" sheetId="13" r:id="rId11"/>
  </sheets>
  <definedNames>
    <definedName name="_xlcn.WorksheetConnection_Practice.xlsxProducts" hidden="1">Products[]</definedName>
    <definedName name="_xlcn.WorksheetConnection_Practice.xlsxSales" hidden="1">Sales[]</definedName>
    <definedName name="ExternalData_1" localSheetId="2" hidden="1">'CombinedTable'!$A$1:$I$322</definedName>
    <definedName name="Slicer_Months__DatePurchased">#N/A</definedName>
    <definedName name="Slicer_Years__DatePurchased">#N/A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Practice.xlsx!Sales"/>
          <x15:modelTable id="Products" name="Products" connection="WorksheetConnection_Practice.xlsx!Products"/>
        </x15:modelTables>
        <x15:modelRelationships>
          <x15:modelRelationship fromTable="Sales" fromColumn="ProductID" toTable="Products" toColumn="Product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4" l="1"/>
  <c r="H12" i="14"/>
  <c r="H10" i="14"/>
  <c r="G11" i="14"/>
  <c r="G12" i="14"/>
  <c r="G10" i="14"/>
  <c r="L24" i="14"/>
  <c r="K24" i="14"/>
  <c r="K22" i="14"/>
  <c r="L22" i="14" s="1"/>
  <c r="J2" i="10"/>
  <c r="J3" i="10"/>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J106" i="10"/>
  <c r="J107" i="10"/>
  <c r="J108" i="10"/>
  <c r="J109" i="10"/>
  <c r="J110" i="10"/>
  <c r="J111" i="10"/>
  <c r="J112" i="10"/>
  <c r="J113" i="10"/>
  <c r="J114" i="10"/>
  <c r="J115" i="10"/>
  <c r="J116" i="10"/>
  <c r="J117" i="10"/>
  <c r="J118" i="10"/>
  <c r="J119" i="10"/>
  <c r="J120" i="10"/>
  <c r="J121" i="10"/>
  <c r="J122" i="10"/>
  <c r="J123" i="10"/>
  <c r="J124" i="10"/>
  <c r="J125" i="10"/>
  <c r="J126" i="10"/>
  <c r="J127" i="10"/>
  <c r="J128" i="10"/>
  <c r="J129" i="10"/>
  <c r="J130" i="10"/>
  <c r="J131" i="10"/>
  <c r="J132" i="10"/>
  <c r="J133" i="10"/>
  <c r="J134" i="10"/>
  <c r="J135" i="10"/>
  <c r="J136" i="10"/>
  <c r="J137" i="10"/>
  <c r="J138" i="10"/>
  <c r="J139" i="10"/>
  <c r="J140" i="10"/>
  <c r="J141" i="10"/>
  <c r="J142" i="10"/>
  <c r="J143" i="10"/>
  <c r="J144" i="10"/>
  <c r="J145" i="10"/>
  <c r="J146" i="10"/>
  <c r="J147" i="10"/>
  <c r="J148" i="10"/>
  <c r="J149" i="10"/>
  <c r="J150" i="10"/>
  <c r="J151" i="10"/>
  <c r="J152" i="10"/>
  <c r="J153" i="10"/>
  <c r="J154" i="10"/>
  <c r="J155" i="10"/>
  <c r="J156" i="10"/>
  <c r="J157" i="10"/>
  <c r="J158" i="10"/>
  <c r="J159" i="10"/>
  <c r="J160" i="10"/>
  <c r="J161" i="10"/>
  <c r="J162" i="10"/>
  <c r="J163" i="10"/>
  <c r="J164" i="10"/>
  <c r="J165" i="10"/>
  <c r="J166" i="10"/>
  <c r="J167" i="10"/>
  <c r="J168" i="10"/>
  <c r="J169" i="10"/>
  <c r="J170" i="10"/>
  <c r="J171" i="10"/>
  <c r="J172" i="10"/>
  <c r="J173" i="10"/>
  <c r="J174" i="10"/>
  <c r="J175" i="10"/>
  <c r="J176" i="10"/>
  <c r="J177" i="10"/>
  <c r="J178" i="10"/>
  <c r="J179" i="10"/>
  <c r="J180" i="10"/>
  <c r="J181" i="10"/>
  <c r="J182" i="10"/>
  <c r="J183" i="10"/>
  <c r="J184" i="10"/>
  <c r="J185" i="10"/>
  <c r="J186" i="10"/>
  <c r="J187" i="10"/>
  <c r="J188" i="10"/>
  <c r="J189" i="10"/>
  <c r="J190" i="10"/>
  <c r="J191" i="10"/>
  <c r="J192" i="10"/>
  <c r="J193" i="10"/>
  <c r="J194" i="10"/>
  <c r="J195" i="10"/>
  <c r="J196" i="10"/>
  <c r="J197" i="10"/>
  <c r="J198" i="10"/>
  <c r="J199" i="10"/>
  <c r="J200" i="10"/>
  <c r="J201" i="10"/>
  <c r="J202" i="10"/>
  <c r="J203" i="10"/>
  <c r="J204" i="10"/>
  <c r="J205" i="10"/>
  <c r="J206" i="10"/>
  <c r="J207" i="10"/>
  <c r="J208" i="10"/>
  <c r="J209" i="10"/>
  <c r="J210" i="10"/>
  <c r="J211" i="10"/>
  <c r="J212" i="10"/>
  <c r="J213" i="10"/>
  <c r="J214" i="10"/>
  <c r="J215" i="10"/>
  <c r="J216" i="10"/>
  <c r="J217" i="10"/>
  <c r="J218" i="10"/>
  <c r="J219" i="10"/>
  <c r="J220" i="10"/>
  <c r="J221" i="10"/>
  <c r="J222" i="10"/>
  <c r="J223" i="10"/>
  <c r="J224" i="10"/>
  <c r="J225" i="10"/>
  <c r="J226" i="10"/>
  <c r="J227" i="10"/>
  <c r="J228" i="10"/>
  <c r="J229" i="10"/>
  <c r="J230" i="10"/>
  <c r="J231" i="10"/>
  <c r="J232" i="10"/>
  <c r="J233" i="10"/>
  <c r="J234" i="10"/>
  <c r="J235" i="10"/>
  <c r="J236" i="10"/>
  <c r="J237" i="10"/>
  <c r="J238" i="10"/>
  <c r="J239" i="10"/>
  <c r="J240" i="10"/>
  <c r="J241" i="10"/>
  <c r="J242" i="10"/>
  <c r="J243" i="10"/>
  <c r="J244" i="10"/>
  <c r="J245" i="10"/>
  <c r="J246" i="10"/>
  <c r="J247" i="10"/>
  <c r="J248" i="10"/>
  <c r="J249" i="10"/>
  <c r="J250" i="10"/>
  <c r="J251" i="10"/>
  <c r="J252" i="10"/>
  <c r="J253" i="10"/>
  <c r="J254" i="10"/>
  <c r="J255" i="10"/>
  <c r="J256" i="10"/>
  <c r="J257" i="10"/>
  <c r="J258" i="10"/>
  <c r="J259" i="10"/>
  <c r="J260" i="10"/>
  <c r="J261" i="10"/>
  <c r="J262" i="10"/>
  <c r="J263" i="10"/>
  <c r="J264" i="10"/>
  <c r="J265" i="10"/>
  <c r="J266" i="10"/>
  <c r="J267" i="10"/>
  <c r="J268" i="10"/>
  <c r="J269" i="10"/>
  <c r="J270" i="10"/>
  <c r="J271" i="10"/>
  <c r="J272" i="10"/>
  <c r="J273" i="10"/>
  <c r="J274" i="10"/>
  <c r="J275" i="10"/>
  <c r="J276" i="10"/>
  <c r="J277" i="10"/>
  <c r="J278" i="10"/>
  <c r="J279" i="10"/>
  <c r="J280" i="10"/>
  <c r="J281" i="10"/>
  <c r="J282" i="10"/>
  <c r="J283" i="10"/>
  <c r="J284" i="10"/>
  <c r="J285" i="10"/>
  <c r="J286" i="10"/>
  <c r="J287" i="10"/>
  <c r="J288" i="10"/>
  <c r="J289" i="10"/>
  <c r="J290" i="10"/>
  <c r="J291" i="10"/>
  <c r="J292" i="10"/>
  <c r="J293" i="10"/>
  <c r="J294" i="10"/>
  <c r="J295" i="10"/>
  <c r="J296" i="10"/>
  <c r="J297" i="10"/>
  <c r="J298" i="10"/>
  <c r="J299" i="10"/>
  <c r="J300" i="10"/>
  <c r="J301" i="10"/>
  <c r="J302" i="10"/>
  <c r="J303" i="10"/>
  <c r="J304" i="10"/>
  <c r="J305" i="10"/>
  <c r="J306" i="10"/>
  <c r="J307" i="10"/>
  <c r="J308" i="10"/>
  <c r="J309" i="10"/>
  <c r="J310" i="10"/>
  <c r="J311" i="10"/>
  <c r="J312" i="10"/>
  <c r="J313" i="10"/>
  <c r="J314" i="10"/>
  <c r="J315" i="10"/>
  <c r="J316" i="10"/>
  <c r="J317" i="10"/>
  <c r="J318" i="10"/>
  <c r="J319" i="10"/>
  <c r="J320" i="10"/>
  <c r="J321" i="10"/>
  <c r="J322" i="10"/>
  <c r="K2" i="10"/>
  <c r="K3" i="10"/>
  <c r="K4" i="10"/>
  <c r="K5" i="10"/>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104" i="10"/>
  <c r="K105" i="10"/>
  <c r="K106" i="10"/>
  <c r="K107" i="10"/>
  <c r="K108" i="10"/>
  <c r="K109" i="10"/>
  <c r="K110" i="10"/>
  <c r="K111" i="10"/>
  <c r="K112" i="10"/>
  <c r="K113" i="10"/>
  <c r="K114" i="10"/>
  <c r="K115" i="10"/>
  <c r="K116" i="10"/>
  <c r="K117" i="10"/>
  <c r="K118" i="10"/>
  <c r="K119" i="10"/>
  <c r="K120" i="10"/>
  <c r="K121" i="10"/>
  <c r="K122" i="10"/>
  <c r="K123" i="10"/>
  <c r="K124" i="10"/>
  <c r="K125" i="10"/>
  <c r="K126" i="10"/>
  <c r="K127" i="10"/>
  <c r="K128" i="10"/>
  <c r="K129" i="10"/>
  <c r="K130" i="10"/>
  <c r="K131" i="10"/>
  <c r="K132" i="10"/>
  <c r="K133" i="10"/>
  <c r="K134" i="10"/>
  <c r="K135" i="10"/>
  <c r="K136" i="10"/>
  <c r="K137" i="10"/>
  <c r="K138" i="10"/>
  <c r="K139" i="10"/>
  <c r="K140" i="10"/>
  <c r="K141" i="10"/>
  <c r="K142" i="10"/>
  <c r="K143" i="10"/>
  <c r="K144" i="10"/>
  <c r="K145" i="10"/>
  <c r="K146" i="10"/>
  <c r="K147" i="10"/>
  <c r="K148" i="10"/>
  <c r="K149" i="10"/>
  <c r="K150" i="10"/>
  <c r="K151" i="10"/>
  <c r="K152" i="10"/>
  <c r="K153" i="10"/>
  <c r="K154" i="10"/>
  <c r="K155" i="10"/>
  <c r="K156" i="10"/>
  <c r="K157" i="10"/>
  <c r="K158" i="10"/>
  <c r="K159" i="10"/>
  <c r="K160" i="10"/>
  <c r="K161" i="10"/>
  <c r="K162" i="10"/>
  <c r="K163" i="10"/>
  <c r="K164" i="10"/>
  <c r="K165" i="10"/>
  <c r="K166" i="10"/>
  <c r="K167" i="10"/>
  <c r="K168" i="10"/>
  <c r="K169" i="10"/>
  <c r="K170" i="10"/>
  <c r="K171" i="10"/>
  <c r="K172" i="10"/>
  <c r="K173" i="10"/>
  <c r="K174" i="10"/>
  <c r="K175" i="10"/>
  <c r="K176" i="10"/>
  <c r="K177" i="10"/>
  <c r="K178" i="10"/>
  <c r="K179" i="10"/>
  <c r="K180" i="10"/>
  <c r="K181" i="10"/>
  <c r="K182" i="10"/>
  <c r="K183" i="10"/>
  <c r="K184" i="10"/>
  <c r="K185" i="10"/>
  <c r="K186" i="10"/>
  <c r="K187" i="10"/>
  <c r="K188" i="10"/>
  <c r="K189" i="10"/>
  <c r="K190" i="10"/>
  <c r="K191" i="10"/>
  <c r="K192" i="10"/>
  <c r="K193" i="10"/>
  <c r="K194" i="10"/>
  <c r="K195" i="10"/>
  <c r="K196" i="10"/>
  <c r="K197" i="10"/>
  <c r="K198" i="10"/>
  <c r="K199" i="10"/>
  <c r="K200" i="10"/>
  <c r="K201" i="10"/>
  <c r="K202" i="10"/>
  <c r="K203" i="10"/>
  <c r="K204" i="10"/>
  <c r="K205" i="10"/>
  <c r="K206" i="10"/>
  <c r="K207" i="10"/>
  <c r="K208" i="10"/>
  <c r="K209" i="10"/>
  <c r="K210" i="10"/>
  <c r="K211" i="10"/>
  <c r="K212" i="10"/>
  <c r="K213" i="10"/>
  <c r="K214" i="10"/>
  <c r="K215" i="10"/>
  <c r="K216" i="10"/>
  <c r="K217" i="10"/>
  <c r="K218" i="10"/>
  <c r="K219" i="10"/>
  <c r="K220" i="10"/>
  <c r="K221" i="10"/>
  <c r="K222" i="10"/>
  <c r="K223" i="10"/>
  <c r="K224" i="10"/>
  <c r="K225" i="10"/>
  <c r="K226" i="10"/>
  <c r="K227" i="10"/>
  <c r="K228" i="10"/>
  <c r="K229" i="10"/>
  <c r="K230" i="10"/>
  <c r="K231" i="10"/>
  <c r="K232" i="10"/>
  <c r="K233" i="10"/>
  <c r="K234" i="10"/>
  <c r="K235" i="10"/>
  <c r="K236" i="10"/>
  <c r="K237" i="10"/>
  <c r="K238" i="10"/>
  <c r="K239" i="10"/>
  <c r="K240" i="10"/>
  <c r="K241" i="10"/>
  <c r="K242" i="10"/>
  <c r="K243" i="10"/>
  <c r="K244" i="10"/>
  <c r="K245" i="10"/>
  <c r="K246" i="10"/>
  <c r="K247" i="10"/>
  <c r="K248" i="10"/>
  <c r="K249" i="10"/>
  <c r="K250" i="10"/>
  <c r="K251" i="10"/>
  <c r="K252" i="10"/>
  <c r="K253" i="10"/>
  <c r="K254" i="10"/>
  <c r="K255" i="10"/>
  <c r="K256" i="10"/>
  <c r="K257" i="10"/>
  <c r="K258" i="10"/>
  <c r="K259" i="10"/>
  <c r="K260" i="10"/>
  <c r="K261" i="10"/>
  <c r="K262" i="10"/>
  <c r="K263" i="10"/>
  <c r="K264" i="10"/>
  <c r="K265" i="10"/>
  <c r="K266" i="10"/>
  <c r="K267" i="10"/>
  <c r="K268" i="10"/>
  <c r="K269" i="10"/>
  <c r="K270" i="10"/>
  <c r="K271" i="10"/>
  <c r="K272" i="10"/>
  <c r="K273" i="10"/>
  <c r="K274" i="10"/>
  <c r="K275" i="10"/>
  <c r="K276" i="10"/>
  <c r="K277" i="10"/>
  <c r="K278" i="10"/>
  <c r="K279" i="10"/>
  <c r="K280" i="10"/>
  <c r="K281" i="10"/>
  <c r="K282" i="10"/>
  <c r="K283" i="10"/>
  <c r="K284" i="10"/>
  <c r="K285" i="10"/>
  <c r="K286" i="10"/>
  <c r="K287" i="10"/>
  <c r="K288" i="10"/>
  <c r="K289" i="10"/>
  <c r="K290" i="10"/>
  <c r="K291" i="10"/>
  <c r="K292" i="10"/>
  <c r="K293" i="10"/>
  <c r="K294" i="10"/>
  <c r="K295" i="10"/>
  <c r="K296" i="10"/>
  <c r="K297" i="10"/>
  <c r="K298" i="10"/>
  <c r="K299" i="10"/>
  <c r="K300" i="10"/>
  <c r="K301" i="10"/>
  <c r="K302" i="10"/>
  <c r="K303" i="10"/>
  <c r="K304" i="10"/>
  <c r="K305" i="10"/>
  <c r="K306" i="10"/>
  <c r="K307" i="10"/>
  <c r="K308" i="10"/>
  <c r="K309" i="10"/>
  <c r="K310" i="10"/>
  <c r="K311" i="10"/>
  <c r="K312" i="10"/>
  <c r="K313" i="10"/>
  <c r="K314" i="10"/>
  <c r="K315" i="10"/>
  <c r="K316" i="10"/>
  <c r="K317" i="10"/>
  <c r="K318" i="10"/>
  <c r="K319" i="10"/>
  <c r="K320" i="10"/>
  <c r="K321" i="10"/>
  <c r="K322" i="10"/>
  <c r="L2" i="10"/>
  <c r="L3" i="10"/>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79" i="10"/>
  <c r="L80" i="10"/>
  <c r="L81"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109" i="10"/>
  <c r="L110" i="10"/>
  <c r="L111" i="10"/>
  <c r="L112" i="10"/>
  <c r="L113" i="10"/>
  <c r="L114" i="10"/>
  <c r="L115" i="10"/>
  <c r="L116" i="10"/>
  <c r="L117" i="10"/>
  <c r="L118" i="10"/>
  <c r="L119" i="10"/>
  <c r="L120" i="10"/>
  <c r="L121" i="10"/>
  <c r="L122" i="10"/>
  <c r="L123" i="10"/>
  <c r="L124" i="10"/>
  <c r="L125" i="10"/>
  <c r="L126" i="10"/>
  <c r="L127" i="10"/>
  <c r="L128" i="10"/>
  <c r="L129" i="10"/>
  <c r="L130" i="10"/>
  <c r="L131" i="10"/>
  <c r="L132" i="10"/>
  <c r="L133" i="10"/>
  <c r="L134" i="10"/>
  <c r="L135" i="10"/>
  <c r="L136" i="10"/>
  <c r="L137" i="10"/>
  <c r="L138" i="10"/>
  <c r="L139" i="10"/>
  <c r="L140" i="10"/>
  <c r="L141" i="10"/>
  <c r="L142" i="10"/>
  <c r="L143" i="10"/>
  <c r="L144" i="10"/>
  <c r="L145" i="10"/>
  <c r="L146" i="10"/>
  <c r="L147" i="10"/>
  <c r="L148" i="10"/>
  <c r="L149" i="10"/>
  <c r="L150" i="10"/>
  <c r="L151" i="10"/>
  <c r="L152" i="10"/>
  <c r="L153" i="10"/>
  <c r="L154" i="10"/>
  <c r="L155" i="10"/>
  <c r="L156" i="10"/>
  <c r="L157" i="10"/>
  <c r="L158" i="10"/>
  <c r="L159" i="10"/>
  <c r="L160" i="10"/>
  <c r="L161" i="10"/>
  <c r="L162" i="10"/>
  <c r="L163" i="10"/>
  <c r="L164" i="10"/>
  <c r="L165" i="10"/>
  <c r="L166" i="10"/>
  <c r="L167" i="10"/>
  <c r="L168" i="10"/>
  <c r="L169" i="10"/>
  <c r="L170" i="10"/>
  <c r="L171" i="10"/>
  <c r="L172" i="10"/>
  <c r="L173" i="10"/>
  <c r="L174" i="10"/>
  <c r="L175" i="10"/>
  <c r="L176" i="10"/>
  <c r="L177" i="10"/>
  <c r="L178" i="10"/>
  <c r="L179" i="10"/>
  <c r="L180" i="10"/>
  <c r="L181" i="10"/>
  <c r="L182" i="10"/>
  <c r="L183" i="10"/>
  <c r="L184" i="10"/>
  <c r="L185" i="10"/>
  <c r="L186" i="10"/>
  <c r="L187" i="10"/>
  <c r="L188" i="10"/>
  <c r="L189" i="10"/>
  <c r="L190" i="10"/>
  <c r="L191" i="10"/>
  <c r="L192" i="10"/>
  <c r="L193" i="10"/>
  <c r="L194" i="10"/>
  <c r="L195" i="10"/>
  <c r="L196" i="10"/>
  <c r="L197" i="10"/>
  <c r="L198" i="10"/>
  <c r="L199" i="10"/>
  <c r="L200" i="10"/>
  <c r="L201" i="10"/>
  <c r="L202" i="10"/>
  <c r="L203" i="10"/>
  <c r="L204" i="10"/>
  <c r="L205" i="10"/>
  <c r="L206" i="10"/>
  <c r="L207" i="10"/>
  <c r="L208" i="10"/>
  <c r="L209" i="10"/>
  <c r="L210" i="10"/>
  <c r="L211" i="10"/>
  <c r="L212" i="10"/>
  <c r="L213" i="10"/>
  <c r="L214" i="10"/>
  <c r="L215" i="10"/>
  <c r="L216" i="10"/>
  <c r="L217" i="10"/>
  <c r="L218" i="10"/>
  <c r="L219" i="10"/>
  <c r="L220" i="10"/>
  <c r="L221" i="10"/>
  <c r="L222" i="10"/>
  <c r="L223" i="10"/>
  <c r="L224" i="10"/>
  <c r="L225" i="10"/>
  <c r="L226" i="10"/>
  <c r="L227" i="10"/>
  <c r="L228" i="10"/>
  <c r="L229" i="10"/>
  <c r="L230" i="10"/>
  <c r="L231" i="10"/>
  <c r="L232" i="10"/>
  <c r="L233" i="10"/>
  <c r="L234" i="10"/>
  <c r="L235" i="10"/>
  <c r="L236" i="10"/>
  <c r="L237" i="10"/>
  <c r="L238" i="10"/>
  <c r="L239" i="10"/>
  <c r="L240" i="10"/>
  <c r="L241" i="10"/>
  <c r="L242" i="10"/>
  <c r="L243" i="10"/>
  <c r="L244" i="10"/>
  <c r="L245" i="10"/>
  <c r="L246" i="10"/>
  <c r="L247" i="10"/>
  <c r="L248" i="10"/>
  <c r="L249" i="10"/>
  <c r="L250" i="10"/>
  <c r="L251" i="10"/>
  <c r="L252" i="10"/>
  <c r="L253" i="10"/>
  <c r="L254" i="10"/>
  <c r="L255" i="10"/>
  <c r="L256" i="10"/>
  <c r="L257" i="10"/>
  <c r="L258" i="10"/>
  <c r="L259" i="10"/>
  <c r="L260" i="10"/>
  <c r="L261" i="10"/>
  <c r="L262" i="10"/>
  <c r="L263" i="10"/>
  <c r="L264" i="10"/>
  <c r="L265" i="10"/>
  <c r="L266" i="10"/>
  <c r="L267" i="10"/>
  <c r="L268" i="10"/>
  <c r="L269" i="10"/>
  <c r="L270" i="10"/>
  <c r="L271" i="10"/>
  <c r="L272" i="10"/>
  <c r="L273" i="10"/>
  <c r="L274" i="10"/>
  <c r="L275" i="10"/>
  <c r="L276" i="10"/>
  <c r="L277" i="10"/>
  <c r="L278" i="10"/>
  <c r="L279" i="10"/>
  <c r="L280" i="10"/>
  <c r="L281" i="10"/>
  <c r="L282" i="10"/>
  <c r="L283" i="10"/>
  <c r="L284" i="10"/>
  <c r="L285" i="10"/>
  <c r="L286" i="10"/>
  <c r="L287" i="10"/>
  <c r="L288" i="10"/>
  <c r="L289" i="10"/>
  <c r="L290" i="10"/>
  <c r="L291" i="10"/>
  <c r="L292" i="10"/>
  <c r="L293" i="10"/>
  <c r="L294" i="10"/>
  <c r="L295" i="10"/>
  <c r="L296" i="10"/>
  <c r="L297" i="10"/>
  <c r="L298" i="10"/>
  <c r="L299" i="10"/>
  <c r="L300" i="10"/>
  <c r="L301" i="10"/>
  <c r="L302" i="10"/>
  <c r="L303" i="10"/>
  <c r="L304" i="10"/>
  <c r="L305" i="10"/>
  <c r="L306" i="10"/>
  <c r="L307" i="10"/>
  <c r="L308" i="10"/>
  <c r="L309" i="10"/>
  <c r="L310" i="10"/>
  <c r="L311" i="10"/>
  <c r="L312" i="10"/>
  <c r="L313" i="10"/>
  <c r="L314" i="10"/>
  <c r="L315" i="10"/>
  <c r="L316" i="10"/>
  <c r="L317" i="10"/>
  <c r="L318" i="10"/>
  <c r="L319" i="10"/>
  <c r="L320" i="10"/>
  <c r="L321" i="10"/>
  <c r="L322" i="10"/>
  <c r="M2" i="10"/>
  <c r="N2" i="10" s="1"/>
  <c r="M3" i="10"/>
  <c r="M4" i="10"/>
  <c r="M5" i="10"/>
  <c r="M6" i="10"/>
  <c r="N6" i="10" s="1"/>
  <c r="M7" i="10"/>
  <c r="M8" i="10"/>
  <c r="M9" i="10"/>
  <c r="M10" i="10"/>
  <c r="N10" i="10" s="1"/>
  <c r="M11" i="10"/>
  <c r="M12" i="10"/>
  <c r="M13" i="10"/>
  <c r="M14" i="10"/>
  <c r="N14" i="10" s="1"/>
  <c r="M15" i="10"/>
  <c r="M16" i="10"/>
  <c r="M17" i="10"/>
  <c r="M18" i="10"/>
  <c r="N18" i="10" s="1"/>
  <c r="M19" i="10"/>
  <c r="M20" i="10"/>
  <c r="M21" i="10"/>
  <c r="M22" i="10"/>
  <c r="N22" i="10" s="1"/>
  <c r="M23" i="10"/>
  <c r="M24" i="10"/>
  <c r="M25" i="10"/>
  <c r="M26" i="10"/>
  <c r="N26" i="10" s="1"/>
  <c r="M27" i="10"/>
  <c r="M28" i="10"/>
  <c r="M29" i="10"/>
  <c r="M30" i="10"/>
  <c r="N30" i="10" s="1"/>
  <c r="M31" i="10"/>
  <c r="M32" i="10"/>
  <c r="M33" i="10"/>
  <c r="M34" i="10"/>
  <c r="N34" i="10" s="1"/>
  <c r="M35" i="10"/>
  <c r="M36" i="10"/>
  <c r="M37" i="10"/>
  <c r="M38" i="10"/>
  <c r="N38" i="10" s="1"/>
  <c r="M39" i="10"/>
  <c r="M40" i="10"/>
  <c r="M41" i="10"/>
  <c r="M42" i="10"/>
  <c r="N42" i="10" s="1"/>
  <c r="M43" i="10"/>
  <c r="M44" i="10"/>
  <c r="M45" i="10"/>
  <c r="M46" i="10"/>
  <c r="N46" i="10" s="1"/>
  <c r="M47" i="10"/>
  <c r="M48" i="10"/>
  <c r="M49" i="10"/>
  <c r="M50" i="10"/>
  <c r="N50" i="10" s="1"/>
  <c r="M51" i="10"/>
  <c r="M52" i="10"/>
  <c r="M53" i="10"/>
  <c r="M54" i="10"/>
  <c r="N54" i="10" s="1"/>
  <c r="M55" i="10"/>
  <c r="M56" i="10"/>
  <c r="M57" i="10"/>
  <c r="M58" i="10"/>
  <c r="N58" i="10" s="1"/>
  <c r="M59" i="10"/>
  <c r="M60" i="10"/>
  <c r="M61" i="10"/>
  <c r="M62" i="10"/>
  <c r="N62" i="10" s="1"/>
  <c r="M63" i="10"/>
  <c r="M64" i="10"/>
  <c r="M65" i="10"/>
  <c r="M66" i="10"/>
  <c r="N66" i="10" s="1"/>
  <c r="M67" i="10"/>
  <c r="M68" i="10"/>
  <c r="M69" i="10"/>
  <c r="M70" i="10"/>
  <c r="N70" i="10" s="1"/>
  <c r="M71" i="10"/>
  <c r="M72" i="10"/>
  <c r="M73" i="10"/>
  <c r="M74" i="10"/>
  <c r="N74" i="10" s="1"/>
  <c r="M75" i="10"/>
  <c r="M76" i="10"/>
  <c r="M77" i="10"/>
  <c r="M78" i="10"/>
  <c r="N78" i="10" s="1"/>
  <c r="M79" i="10"/>
  <c r="M80" i="10"/>
  <c r="M81" i="10"/>
  <c r="M82" i="10"/>
  <c r="N82" i="10" s="1"/>
  <c r="M83" i="10"/>
  <c r="M84" i="10"/>
  <c r="M85" i="10"/>
  <c r="M86" i="10"/>
  <c r="N86" i="10" s="1"/>
  <c r="M87" i="10"/>
  <c r="M88" i="10"/>
  <c r="M89" i="10"/>
  <c r="M90" i="10"/>
  <c r="N90" i="10" s="1"/>
  <c r="M91" i="10"/>
  <c r="M92" i="10"/>
  <c r="M93" i="10"/>
  <c r="M94" i="10"/>
  <c r="N94" i="10" s="1"/>
  <c r="M95" i="10"/>
  <c r="M96" i="10"/>
  <c r="M97" i="10"/>
  <c r="M98" i="10"/>
  <c r="N98" i="10" s="1"/>
  <c r="M99" i="10"/>
  <c r="M100" i="10"/>
  <c r="M101" i="10"/>
  <c r="M102" i="10"/>
  <c r="N102" i="10" s="1"/>
  <c r="M103" i="10"/>
  <c r="M104" i="10"/>
  <c r="M105" i="10"/>
  <c r="M106" i="10"/>
  <c r="N106" i="10" s="1"/>
  <c r="M107" i="10"/>
  <c r="M108" i="10"/>
  <c r="M109" i="10"/>
  <c r="M110" i="10"/>
  <c r="N110" i="10" s="1"/>
  <c r="M111" i="10"/>
  <c r="M112" i="10"/>
  <c r="M113" i="10"/>
  <c r="M114" i="10"/>
  <c r="N114" i="10" s="1"/>
  <c r="M115" i="10"/>
  <c r="M116" i="10"/>
  <c r="M117" i="10"/>
  <c r="M118" i="10"/>
  <c r="N118" i="10" s="1"/>
  <c r="M119" i="10"/>
  <c r="M120" i="10"/>
  <c r="M121" i="10"/>
  <c r="M122" i="10"/>
  <c r="N122" i="10" s="1"/>
  <c r="M123" i="10"/>
  <c r="M124" i="10"/>
  <c r="M125" i="10"/>
  <c r="M126" i="10"/>
  <c r="N126" i="10" s="1"/>
  <c r="M127" i="10"/>
  <c r="M128" i="10"/>
  <c r="M129" i="10"/>
  <c r="M130" i="10"/>
  <c r="N130" i="10" s="1"/>
  <c r="M131" i="10"/>
  <c r="M132" i="10"/>
  <c r="M133" i="10"/>
  <c r="M134" i="10"/>
  <c r="N134" i="10" s="1"/>
  <c r="M135" i="10"/>
  <c r="M136" i="10"/>
  <c r="M137" i="10"/>
  <c r="M138" i="10"/>
  <c r="N138" i="10" s="1"/>
  <c r="M139" i="10"/>
  <c r="M140" i="10"/>
  <c r="M141" i="10"/>
  <c r="M142" i="10"/>
  <c r="N142" i="10" s="1"/>
  <c r="M143" i="10"/>
  <c r="M144" i="10"/>
  <c r="M145" i="10"/>
  <c r="M146" i="10"/>
  <c r="N146" i="10" s="1"/>
  <c r="M147" i="10"/>
  <c r="M148" i="10"/>
  <c r="M149" i="10"/>
  <c r="M150" i="10"/>
  <c r="N150" i="10" s="1"/>
  <c r="M151" i="10"/>
  <c r="M152" i="10"/>
  <c r="M153" i="10"/>
  <c r="M154" i="10"/>
  <c r="N154" i="10" s="1"/>
  <c r="M155" i="10"/>
  <c r="M156" i="10"/>
  <c r="M157" i="10"/>
  <c r="M158" i="10"/>
  <c r="N158" i="10" s="1"/>
  <c r="M159" i="10"/>
  <c r="M160" i="10"/>
  <c r="M161" i="10"/>
  <c r="M162" i="10"/>
  <c r="N162" i="10" s="1"/>
  <c r="M163" i="10"/>
  <c r="M164" i="10"/>
  <c r="M165" i="10"/>
  <c r="M166" i="10"/>
  <c r="N166" i="10" s="1"/>
  <c r="M167" i="10"/>
  <c r="M168" i="10"/>
  <c r="M169" i="10"/>
  <c r="M170" i="10"/>
  <c r="N170" i="10" s="1"/>
  <c r="M171" i="10"/>
  <c r="M172" i="10"/>
  <c r="M173" i="10"/>
  <c r="M174" i="10"/>
  <c r="N174" i="10" s="1"/>
  <c r="M175" i="10"/>
  <c r="M176" i="10"/>
  <c r="M177" i="10"/>
  <c r="M178" i="10"/>
  <c r="N178" i="10" s="1"/>
  <c r="M179" i="10"/>
  <c r="M180" i="10"/>
  <c r="M181" i="10"/>
  <c r="M182" i="10"/>
  <c r="N182" i="10" s="1"/>
  <c r="M183" i="10"/>
  <c r="M184" i="10"/>
  <c r="M185" i="10"/>
  <c r="M186" i="10"/>
  <c r="N186" i="10" s="1"/>
  <c r="M187" i="10"/>
  <c r="M188" i="10"/>
  <c r="M189" i="10"/>
  <c r="M190" i="10"/>
  <c r="N190" i="10" s="1"/>
  <c r="M191" i="10"/>
  <c r="M192" i="10"/>
  <c r="M193" i="10"/>
  <c r="M194" i="10"/>
  <c r="N194" i="10" s="1"/>
  <c r="M195" i="10"/>
  <c r="M196" i="10"/>
  <c r="M197" i="10"/>
  <c r="M198" i="10"/>
  <c r="N198" i="10" s="1"/>
  <c r="M199" i="10"/>
  <c r="M200" i="10"/>
  <c r="M201" i="10"/>
  <c r="M202" i="10"/>
  <c r="N202" i="10" s="1"/>
  <c r="M203" i="10"/>
  <c r="M204" i="10"/>
  <c r="M205" i="10"/>
  <c r="M206" i="10"/>
  <c r="N206" i="10" s="1"/>
  <c r="M207" i="10"/>
  <c r="M208" i="10"/>
  <c r="M209" i="10"/>
  <c r="M210" i="10"/>
  <c r="N210" i="10" s="1"/>
  <c r="M211" i="10"/>
  <c r="M212" i="10"/>
  <c r="M213" i="10"/>
  <c r="M214" i="10"/>
  <c r="N214" i="10" s="1"/>
  <c r="M215" i="10"/>
  <c r="M216" i="10"/>
  <c r="M217" i="10"/>
  <c r="M218" i="10"/>
  <c r="N218" i="10" s="1"/>
  <c r="M219" i="10"/>
  <c r="M220" i="10"/>
  <c r="M221" i="10"/>
  <c r="M222" i="10"/>
  <c r="N222" i="10" s="1"/>
  <c r="M223" i="10"/>
  <c r="M224" i="10"/>
  <c r="M225" i="10"/>
  <c r="M226" i="10"/>
  <c r="N226" i="10" s="1"/>
  <c r="M227" i="10"/>
  <c r="M228" i="10"/>
  <c r="M229" i="10"/>
  <c r="M230" i="10"/>
  <c r="N230" i="10" s="1"/>
  <c r="M231" i="10"/>
  <c r="M232" i="10"/>
  <c r="M233" i="10"/>
  <c r="M234" i="10"/>
  <c r="N234" i="10" s="1"/>
  <c r="M235" i="10"/>
  <c r="M236" i="10"/>
  <c r="M237" i="10"/>
  <c r="M238" i="10"/>
  <c r="N238" i="10" s="1"/>
  <c r="M239" i="10"/>
  <c r="M240" i="10"/>
  <c r="M241" i="10"/>
  <c r="M242" i="10"/>
  <c r="N242" i="10" s="1"/>
  <c r="M243" i="10"/>
  <c r="M244" i="10"/>
  <c r="M245" i="10"/>
  <c r="M246" i="10"/>
  <c r="N246" i="10" s="1"/>
  <c r="M247" i="10"/>
  <c r="M248" i="10"/>
  <c r="M249" i="10"/>
  <c r="M250" i="10"/>
  <c r="N250" i="10" s="1"/>
  <c r="M251" i="10"/>
  <c r="M252" i="10"/>
  <c r="M253" i="10"/>
  <c r="M254" i="10"/>
  <c r="N254" i="10" s="1"/>
  <c r="M255" i="10"/>
  <c r="M256" i="10"/>
  <c r="M257" i="10"/>
  <c r="M258" i="10"/>
  <c r="N258" i="10" s="1"/>
  <c r="M259" i="10"/>
  <c r="M260" i="10"/>
  <c r="M261" i="10"/>
  <c r="M262" i="10"/>
  <c r="N262" i="10" s="1"/>
  <c r="M263" i="10"/>
  <c r="M264" i="10"/>
  <c r="M265" i="10"/>
  <c r="M266" i="10"/>
  <c r="N266" i="10" s="1"/>
  <c r="M267" i="10"/>
  <c r="M268" i="10"/>
  <c r="M269" i="10"/>
  <c r="M270" i="10"/>
  <c r="N270" i="10" s="1"/>
  <c r="M271" i="10"/>
  <c r="M272" i="10"/>
  <c r="M273" i="10"/>
  <c r="M274" i="10"/>
  <c r="N274" i="10" s="1"/>
  <c r="M275" i="10"/>
  <c r="M276" i="10"/>
  <c r="M277" i="10"/>
  <c r="M278" i="10"/>
  <c r="N278" i="10" s="1"/>
  <c r="M279" i="10"/>
  <c r="M280" i="10"/>
  <c r="M281" i="10"/>
  <c r="M282" i="10"/>
  <c r="N282" i="10" s="1"/>
  <c r="M283" i="10"/>
  <c r="M284" i="10"/>
  <c r="M285" i="10"/>
  <c r="M286" i="10"/>
  <c r="N286" i="10" s="1"/>
  <c r="M287" i="10"/>
  <c r="M288" i="10"/>
  <c r="M289" i="10"/>
  <c r="M290" i="10"/>
  <c r="N290" i="10" s="1"/>
  <c r="M291" i="10"/>
  <c r="M292" i="10"/>
  <c r="M293" i="10"/>
  <c r="M294" i="10"/>
  <c r="N294" i="10" s="1"/>
  <c r="M295" i="10"/>
  <c r="M296" i="10"/>
  <c r="M297" i="10"/>
  <c r="M298" i="10"/>
  <c r="N298" i="10" s="1"/>
  <c r="M299" i="10"/>
  <c r="M300" i="10"/>
  <c r="M301" i="10"/>
  <c r="M302" i="10"/>
  <c r="N302" i="10" s="1"/>
  <c r="M303" i="10"/>
  <c r="M304" i="10"/>
  <c r="M305" i="10"/>
  <c r="M306" i="10"/>
  <c r="N306" i="10" s="1"/>
  <c r="M307" i="10"/>
  <c r="M308" i="10"/>
  <c r="M309" i="10"/>
  <c r="M310" i="10"/>
  <c r="N310" i="10" s="1"/>
  <c r="M311" i="10"/>
  <c r="M312" i="10"/>
  <c r="M313" i="10"/>
  <c r="M314" i="10"/>
  <c r="N314" i="10" s="1"/>
  <c r="M315" i="10"/>
  <c r="M316" i="10"/>
  <c r="M317" i="10"/>
  <c r="M318" i="10"/>
  <c r="N318" i="10" s="1"/>
  <c r="M319" i="10"/>
  <c r="M320" i="10"/>
  <c r="M321" i="10"/>
  <c r="M322" i="10"/>
  <c r="N322" i="10" s="1"/>
  <c r="N3" i="10"/>
  <c r="N4" i="10"/>
  <c r="N5" i="10"/>
  <c r="N7" i="10"/>
  <c r="N8" i="10"/>
  <c r="N9" i="10"/>
  <c r="N11" i="10"/>
  <c r="N12" i="10"/>
  <c r="N13" i="10"/>
  <c r="N15" i="10"/>
  <c r="N16" i="10"/>
  <c r="N17" i="10"/>
  <c r="N19" i="10"/>
  <c r="N20" i="10"/>
  <c r="N21" i="10"/>
  <c r="N23" i="10"/>
  <c r="N24" i="10"/>
  <c r="N25" i="10"/>
  <c r="N27" i="10"/>
  <c r="N28" i="10"/>
  <c r="N29" i="10"/>
  <c r="N31" i="10"/>
  <c r="N32" i="10"/>
  <c r="N33" i="10"/>
  <c r="N35" i="10"/>
  <c r="N36" i="10"/>
  <c r="N37" i="10"/>
  <c r="N39" i="10"/>
  <c r="N40" i="10"/>
  <c r="N41" i="10"/>
  <c r="N43" i="10"/>
  <c r="N44" i="10"/>
  <c r="N45" i="10"/>
  <c r="N47" i="10"/>
  <c r="N48" i="10"/>
  <c r="N49" i="10"/>
  <c r="N51" i="10"/>
  <c r="N52" i="10"/>
  <c r="N53" i="10"/>
  <c r="N55" i="10"/>
  <c r="N56" i="10"/>
  <c r="N57" i="10"/>
  <c r="N59" i="10"/>
  <c r="N60" i="10"/>
  <c r="N61" i="10"/>
  <c r="N63" i="10"/>
  <c r="N64" i="10"/>
  <c r="N65" i="10"/>
  <c r="N67" i="10"/>
  <c r="N68" i="10"/>
  <c r="N69" i="10"/>
  <c r="N71" i="10"/>
  <c r="N72" i="10"/>
  <c r="N73" i="10"/>
  <c r="N75" i="10"/>
  <c r="N76" i="10"/>
  <c r="N77" i="10"/>
  <c r="N79" i="10"/>
  <c r="N80" i="10"/>
  <c r="N81" i="10"/>
  <c r="N83" i="10"/>
  <c r="N84" i="10"/>
  <c r="N85" i="10"/>
  <c r="N87" i="10"/>
  <c r="N88" i="10"/>
  <c r="N89" i="10"/>
  <c r="N91" i="10"/>
  <c r="N92" i="10"/>
  <c r="N93" i="10"/>
  <c r="N95" i="10"/>
  <c r="N96" i="10"/>
  <c r="N97" i="10"/>
  <c r="N99" i="10"/>
  <c r="N100" i="10"/>
  <c r="N101" i="10"/>
  <c r="N103" i="10"/>
  <c r="N104" i="10"/>
  <c r="N105" i="10"/>
  <c r="N107" i="10"/>
  <c r="N108" i="10"/>
  <c r="N109" i="10"/>
  <c r="N111" i="10"/>
  <c r="N112" i="10"/>
  <c r="N113" i="10"/>
  <c r="N115" i="10"/>
  <c r="N116" i="10"/>
  <c r="N117" i="10"/>
  <c r="N119" i="10"/>
  <c r="N120" i="10"/>
  <c r="N121" i="10"/>
  <c r="N123" i="10"/>
  <c r="N124" i="10"/>
  <c r="N125" i="10"/>
  <c r="N127" i="10"/>
  <c r="N128" i="10"/>
  <c r="N129" i="10"/>
  <c r="N131" i="10"/>
  <c r="N132" i="10"/>
  <c r="N133" i="10"/>
  <c r="N135" i="10"/>
  <c r="N136" i="10"/>
  <c r="N137" i="10"/>
  <c r="N139" i="10"/>
  <c r="N140" i="10"/>
  <c r="N141" i="10"/>
  <c r="N143" i="10"/>
  <c r="N144" i="10"/>
  <c r="N145" i="10"/>
  <c r="N147" i="10"/>
  <c r="N148" i="10"/>
  <c r="N149" i="10"/>
  <c r="N151" i="10"/>
  <c r="N152" i="10"/>
  <c r="N153" i="10"/>
  <c r="N155" i="10"/>
  <c r="N156" i="10"/>
  <c r="N157" i="10"/>
  <c r="N159" i="10"/>
  <c r="N160" i="10"/>
  <c r="N161" i="10"/>
  <c r="N163" i="10"/>
  <c r="N164" i="10"/>
  <c r="N165" i="10"/>
  <c r="N167" i="10"/>
  <c r="N168" i="10"/>
  <c r="N169" i="10"/>
  <c r="N171" i="10"/>
  <c r="N172" i="10"/>
  <c r="N173" i="10"/>
  <c r="N175" i="10"/>
  <c r="N176" i="10"/>
  <c r="N177" i="10"/>
  <c r="N179" i="10"/>
  <c r="N180" i="10"/>
  <c r="N181" i="10"/>
  <c r="N183" i="10"/>
  <c r="N184" i="10"/>
  <c r="N185" i="10"/>
  <c r="N187" i="10"/>
  <c r="N188" i="10"/>
  <c r="N189" i="10"/>
  <c r="N191" i="10"/>
  <c r="N192" i="10"/>
  <c r="N193" i="10"/>
  <c r="N195" i="10"/>
  <c r="N196" i="10"/>
  <c r="N197" i="10"/>
  <c r="N199" i="10"/>
  <c r="N200" i="10"/>
  <c r="N201" i="10"/>
  <c r="N203" i="10"/>
  <c r="N204" i="10"/>
  <c r="N205" i="10"/>
  <c r="N207" i="10"/>
  <c r="N208" i="10"/>
  <c r="N209" i="10"/>
  <c r="N211" i="10"/>
  <c r="N212" i="10"/>
  <c r="N213" i="10"/>
  <c r="N215" i="10"/>
  <c r="N216" i="10"/>
  <c r="N217" i="10"/>
  <c r="N219" i="10"/>
  <c r="N220" i="10"/>
  <c r="N221" i="10"/>
  <c r="N223" i="10"/>
  <c r="N224" i="10"/>
  <c r="N225" i="10"/>
  <c r="N227" i="10"/>
  <c r="N228" i="10"/>
  <c r="N229" i="10"/>
  <c r="N231" i="10"/>
  <c r="N232" i="10"/>
  <c r="N233" i="10"/>
  <c r="N235" i="10"/>
  <c r="N236" i="10"/>
  <c r="N237" i="10"/>
  <c r="N239" i="10"/>
  <c r="N240" i="10"/>
  <c r="N241" i="10"/>
  <c r="N243" i="10"/>
  <c r="N244" i="10"/>
  <c r="N245" i="10"/>
  <c r="N247" i="10"/>
  <c r="N248" i="10"/>
  <c r="N249" i="10"/>
  <c r="N251" i="10"/>
  <c r="N252" i="10"/>
  <c r="N253" i="10"/>
  <c r="N255" i="10"/>
  <c r="N256" i="10"/>
  <c r="N257" i="10"/>
  <c r="N259" i="10"/>
  <c r="N260" i="10"/>
  <c r="N261" i="10"/>
  <c r="N263" i="10"/>
  <c r="N264" i="10"/>
  <c r="N265" i="10"/>
  <c r="N267" i="10"/>
  <c r="N268" i="10"/>
  <c r="N269" i="10"/>
  <c r="N271" i="10"/>
  <c r="N272" i="10"/>
  <c r="N273" i="10"/>
  <c r="N275" i="10"/>
  <c r="N276" i="10"/>
  <c r="N277" i="10"/>
  <c r="N279" i="10"/>
  <c r="N280" i="10"/>
  <c r="N281" i="10"/>
  <c r="N283" i="10"/>
  <c r="N284" i="10"/>
  <c r="N285" i="10"/>
  <c r="N287" i="10"/>
  <c r="N288" i="10"/>
  <c r="N289" i="10"/>
  <c r="N291" i="10"/>
  <c r="N292" i="10"/>
  <c r="N293" i="10"/>
  <c r="N295" i="10"/>
  <c r="N296" i="10"/>
  <c r="N297" i="10"/>
  <c r="N299" i="10"/>
  <c r="N300" i="10"/>
  <c r="N301" i="10"/>
  <c r="N303" i="10"/>
  <c r="N304" i="10"/>
  <c r="N305" i="10"/>
  <c r="N307" i="10"/>
  <c r="N308" i="10"/>
  <c r="N309" i="10"/>
  <c r="N311" i="10"/>
  <c r="N312" i="10"/>
  <c r="N313" i="10"/>
  <c r="N315" i="10"/>
  <c r="N316" i="10"/>
  <c r="N317" i="10"/>
  <c r="N319" i="10"/>
  <c r="N320" i="10"/>
  <c r="N321" i="10"/>
  <c r="O3" i="10"/>
  <c r="O4" i="10"/>
  <c r="O5" i="10"/>
  <c r="O7" i="10"/>
  <c r="O8" i="10"/>
  <c r="O9" i="10"/>
  <c r="O11" i="10"/>
  <c r="O12" i="10"/>
  <c r="O13" i="10"/>
  <c r="O15" i="10"/>
  <c r="O16" i="10"/>
  <c r="O17" i="10"/>
  <c r="O19" i="10"/>
  <c r="O20" i="10"/>
  <c r="O21" i="10"/>
  <c r="O23" i="10"/>
  <c r="O24" i="10"/>
  <c r="O25" i="10"/>
  <c r="O27" i="10"/>
  <c r="O28" i="10"/>
  <c r="O29" i="10"/>
  <c r="O31" i="10"/>
  <c r="O32" i="10"/>
  <c r="O33" i="10"/>
  <c r="O35" i="10"/>
  <c r="O36" i="10"/>
  <c r="O37" i="10"/>
  <c r="O39" i="10"/>
  <c r="O40" i="10"/>
  <c r="O41" i="10"/>
  <c r="O43" i="10"/>
  <c r="O44" i="10"/>
  <c r="O45" i="10"/>
  <c r="O47" i="10"/>
  <c r="O48" i="10"/>
  <c r="O49" i="10"/>
  <c r="O51" i="10"/>
  <c r="O52" i="10"/>
  <c r="O53" i="10"/>
  <c r="O55" i="10"/>
  <c r="O56" i="10"/>
  <c r="O57" i="10"/>
  <c r="O59" i="10"/>
  <c r="O60" i="10"/>
  <c r="O61" i="10"/>
  <c r="O63" i="10"/>
  <c r="O64" i="10"/>
  <c r="O65" i="10"/>
  <c r="O67" i="10"/>
  <c r="O68" i="10"/>
  <c r="O69" i="10"/>
  <c r="O71" i="10"/>
  <c r="O72" i="10"/>
  <c r="O73" i="10"/>
  <c r="O75" i="10"/>
  <c r="O76" i="10"/>
  <c r="O77" i="10"/>
  <c r="O79" i="10"/>
  <c r="O80" i="10"/>
  <c r="O81" i="10"/>
  <c r="O83" i="10"/>
  <c r="O84" i="10"/>
  <c r="O85" i="10"/>
  <c r="O87" i="10"/>
  <c r="O88" i="10"/>
  <c r="O89" i="10"/>
  <c r="O91" i="10"/>
  <c r="O92" i="10"/>
  <c r="O93" i="10"/>
  <c r="O95" i="10"/>
  <c r="O96" i="10"/>
  <c r="O97" i="10"/>
  <c r="O99" i="10"/>
  <c r="O100" i="10"/>
  <c r="O101" i="10"/>
  <c r="O103" i="10"/>
  <c r="O104" i="10"/>
  <c r="O105" i="10"/>
  <c r="O107" i="10"/>
  <c r="O108" i="10"/>
  <c r="O109" i="10"/>
  <c r="O111" i="10"/>
  <c r="O112" i="10"/>
  <c r="O113" i="10"/>
  <c r="O115" i="10"/>
  <c r="O116" i="10"/>
  <c r="O117" i="10"/>
  <c r="O119" i="10"/>
  <c r="O120" i="10"/>
  <c r="O121" i="10"/>
  <c r="O123" i="10"/>
  <c r="O124" i="10"/>
  <c r="O125" i="10"/>
  <c r="O127" i="10"/>
  <c r="O128" i="10"/>
  <c r="O129" i="10"/>
  <c r="O131" i="10"/>
  <c r="O132" i="10"/>
  <c r="O133" i="10"/>
  <c r="O135" i="10"/>
  <c r="O136" i="10"/>
  <c r="O137" i="10"/>
  <c r="O139" i="10"/>
  <c r="O140" i="10"/>
  <c r="O141" i="10"/>
  <c r="O143" i="10"/>
  <c r="O144" i="10"/>
  <c r="O145" i="10"/>
  <c r="O147" i="10"/>
  <c r="O148" i="10"/>
  <c r="O149" i="10"/>
  <c r="O151" i="10"/>
  <c r="O152" i="10"/>
  <c r="O153" i="10"/>
  <c r="O155" i="10"/>
  <c r="O156" i="10"/>
  <c r="O157" i="10"/>
  <c r="O159" i="10"/>
  <c r="O160" i="10"/>
  <c r="O161" i="10"/>
  <c r="O163" i="10"/>
  <c r="O164" i="10"/>
  <c r="O165" i="10"/>
  <c r="O167" i="10"/>
  <c r="O168" i="10"/>
  <c r="O169" i="10"/>
  <c r="O171" i="10"/>
  <c r="O172" i="10"/>
  <c r="O173" i="10"/>
  <c r="O175" i="10"/>
  <c r="O176" i="10"/>
  <c r="O177" i="10"/>
  <c r="O179" i="10"/>
  <c r="O180" i="10"/>
  <c r="O181" i="10"/>
  <c r="O183" i="10"/>
  <c r="O184" i="10"/>
  <c r="O185" i="10"/>
  <c r="O187" i="10"/>
  <c r="O188" i="10"/>
  <c r="O189" i="10"/>
  <c r="O191" i="10"/>
  <c r="O192" i="10"/>
  <c r="O193" i="10"/>
  <c r="O195" i="10"/>
  <c r="O196" i="10"/>
  <c r="O197" i="10"/>
  <c r="O199" i="10"/>
  <c r="O200" i="10"/>
  <c r="O201" i="10"/>
  <c r="O203" i="10"/>
  <c r="O204" i="10"/>
  <c r="O205" i="10"/>
  <c r="O207" i="10"/>
  <c r="O208" i="10"/>
  <c r="O209" i="10"/>
  <c r="O211" i="10"/>
  <c r="O212" i="10"/>
  <c r="O213" i="10"/>
  <c r="O215" i="10"/>
  <c r="O216" i="10"/>
  <c r="O217" i="10"/>
  <c r="O219" i="10"/>
  <c r="O220" i="10"/>
  <c r="O221" i="10"/>
  <c r="O223" i="10"/>
  <c r="O224" i="10"/>
  <c r="O225" i="10"/>
  <c r="O227" i="10"/>
  <c r="O228" i="10"/>
  <c r="O229" i="10"/>
  <c r="O231" i="10"/>
  <c r="O232" i="10"/>
  <c r="O233" i="10"/>
  <c r="O235" i="10"/>
  <c r="O236" i="10"/>
  <c r="O237" i="10"/>
  <c r="O239" i="10"/>
  <c r="O240" i="10"/>
  <c r="O241" i="10"/>
  <c r="O243" i="10"/>
  <c r="O244" i="10"/>
  <c r="O245" i="10"/>
  <c r="O247" i="10"/>
  <c r="O248" i="10"/>
  <c r="O249" i="10"/>
  <c r="O251" i="10"/>
  <c r="O252" i="10"/>
  <c r="O253" i="10"/>
  <c r="O255" i="10"/>
  <c r="O256" i="10"/>
  <c r="O257" i="10"/>
  <c r="O259" i="10"/>
  <c r="O260" i="10"/>
  <c r="O261" i="10"/>
  <c r="O263" i="10"/>
  <c r="O264" i="10"/>
  <c r="O265" i="10"/>
  <c r="O267" i="10"/>
  <c r="O268" i="10"/>
  <c r="O269" i="10"/>
  <c r="O271" i="10"/>
  <c r="O272" i="10"/>
  <c r="O273" i="10"/>
  <c r="O275" i="10"/>
  <c r="O276" i="10"/>
  <c r="O277" i="10"/>
  <c r="O279" i="10"/>
  <c r="O280" i="10"/>
  <c r="O281" i="10"/>
  <c r="O283" i="10"/>
  <c r="O284" i="10"/>
  <c r="O285" i="10"/>
  <c r="O287" i="10"/>
  <c r="O288" i="10"/>
  <c r="O289" i="10"/>
  <c r="O291" i="10"/>
  <c r="O292" i="10"/>
  <c r="O293" i="10"/>
  <c r="O295" i="10"/>
  <c r="O296" i="10"/>
  <c r="O297" i="10"/>
  <c r="O299" i="10"/>
  <c r="O300" i="10"/>
  <c r="O301" i="10"/>
  <c r="O303" i="10"/>
  <c r="O304" i="10"/>
  <c r="O305" i="10"/>
  <c r="O307" i="10"/>
  <c r="O308" i="10"/>
  <c r="O309" i="10"/>
  <c r="O311" i="10"/>
  <c r="O312" i="10"/>
  <c r="O313" i="10"/>
  <c r="O315" i="10"/>
  <c r="O316" i="10"/>
  <c r="O317" i="10"/>
  <c r="O319" i="10"/>
  <c r="O320" i="10"/>
  <c r="O321" i="10"/>
  <c r="P2" i="10"/>
  <c r="P3" i="10"/>
  <c r="P4" i="10"/>
  <c r="P5" i="10"/>
  <c r="P6" i="10"/>
  <c r="P7" i="10"/>
  <c r="P8"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79" i="10"/>
  <c r="P80" i="10"/>
  <c r="P81" i="10"/>
  <c r="P82" i="10"/>
  <c r="P83" i="10"/>
  <c r="P84" i="10"/>
  <c r="P85" i="10"/>
  <c r="P86" i="10"/>
  <c r="P87" i="10"/>
  <c r="P88" i="10"/>
  <c r="P89" i="10"/>
  <c r="P90" i="10"/>
  <c r="P91" i="10"/>
  <c r="P92" i="10"/>
  <c r="P93" i="10"/>
  <c r="P94" i="10"/>
  <c r="P95" i="10"/>
  <c r="P96" i="10"/>
  <c r="P97" i="10"/>
  <c r="P98" i="10"/>
  <c r="P99" i="10"/>
  <c r="P100" i="10"/>
  <c r="P101" i="10"/>
  <c r="P102" i="10"/>
  <c r="P103" i="10"/>
  <c r="P104" i="10"/>
  <c r="P105" i="10"/>
  <c r="P106" i="10"/>
  <c r="P107" i="10"/>
  <c r="P108" i="10"/>
  <c r="P109" i="10"/>
  <c r="P110" i="10"/>
  <c r="P111" i="10"/>
  <c r="P112" i="10"/>
  <c r="P113" i="10"/>
  <c r="P114" i="10"/>
  <c r="P115" i="10"/>
  <c r="P116" i="10"/>
  <c r="P117" i="10"/>
  <c r="P118" i="10"/>
  <c r="P119" i="10"/>
  <c r="P120" i="10"/>
  <c r="P121" i="10"/>
  <c r="P122" i="10"/>
  <c r="P123" i="10"/>
  <c r="P124" i="10"/>
  <c r="P125" i="10"/>
  <c r="P126" i="10"/>
  <c r="P127" i="10"/>
  <c r="P128" i="10"/>
  <c r="P129" i="10"/>
  <c r="P130" i="10"/>
  <c r="P131" i="10"/>
  <c r="P132" i="10"/>
  <c r="P133" i="10"/>
  <c r="P134" i="10"/>
  <c r="P135" i="10"/>
  <c r="P136" i="10"/>
  <c r="P137" i="10"/>
  <c r="P138" i="10"/>
  <c r="P139" i="10"/>
  <c r="P140" i="10"/>
  <c r="P141" i="10"/>
  <c r="P142" i="10"/>
  <c r="P143" i="10"/>
  <c r="P144" i="10"/>
  <c r="P145" i="10"/>
  <c r="P146" i="10"/>
  <c r="P147" i="10"/>
  <c r="P148" i="10"/>
  <c r="P149" i="10"/>
  <c r="P150" i="10"/>
  <c r="P151" i="10"/>
  <c r="P152" i="10"/>
  <c r="P153" i="10"/>
  <c r="P154" i="10"/>
  <c r="P155" i="10"/>
  <c r="P156" i="10"/>
  <c r="P157" i="10"/>
  <c r="P158" i="10"/>
  <c r="P159" i="10"/>
  <c r="P160" i="10"/>
  <c r="P161" i="10"/>
  <c r="P162" i="10"/>
  <c r="P163" i="10"/>
  <c r="P164" i="10"/>
  <c r="P165" i="10"/>
  <c r="P166" i="10"/>
  <c r="P167" i="10"/>
  <c r="P168" i="10"/>
  <c r="P169" i="10"/>
  <c r="P170" i="10"/>
  <c r="P171" i="10"/>
  <c r="P172" i="10"/>
  <c r="P173" i="10"/>
  <c r="P174" i="10"/>
  <c r="P175" i="10"/>
  <c r="P176" i="10"/>
  <c r="P177" i="10"/>
  <c r="P178" i="10"/>
  <c r="P179" i="10"/>
  <c r="P180" i="10"/>
  <c r="P181" i="10"/>
  <c r="P182" i="10"/>
  <c r="P183" i="10"/>
  <c r="P184" i="10"/>
  <c r="P185" i="10"/>
  <c r="P186" i="10"/>
  <c r="P187" i="10"/>
  <c r="P188" i="10"/>
  <c r="P189" i="10"/>
  <c r="P190" i="10"/>
  <c r="P191" i="10"/>
  <c r="P192" i="10"/>
  <c r="P193" i="10"/>
  <c r="P194" i="10"/>
  <c r="P195" i="10"/>
  <c r="P196" i="10"/>
  <c r="P197" i="10"/>
  <c r="P198" i="10"/>
  <c r="P199" i="10"/>
  <c r="P200" i="10"/>
  <c r="P201" i="10"/>
  <c r="P202" i="10"/>
  <c r="P203" i="10"/>
  <c r="P204" i="10"/>
  <c r="P205" i="10"/>
  <c r="P206" i="10"/>
  <c r="P207" i="10"/>
  <c r="P208" i="10"/>
  <c r="P209" i="10"/>
  <c r="P210" i="10"/>
  <c r="P211" i="10"/>
  <c r="P212" i="10"/>
  <c r="P213" i="10"/>
  <c r="P214" i="10"/>
  <c r="P215" i="10"/>
  <c r="P216" i="10"/>
  <c r="P217" i="10"/>
  <c r="P218" i="10"/>
  <c r="P219" i="10"/>
  <c r="P220" i="10"/>
  <c r="P221" i="10"/>
  <c r="P222" i="10"/>
  <c r="P223" i="10"/>
  <c r="P224" i="10"/>
  <c r="P225" i="10"/>
  <c r="P226" i="10"/>
  <c r="P227" i="10"/>
  <c r="P228" i="10"/>
  <c r="P229" i="10"/>
  <c r="P230" i="10"/>
  <c r="P231" i="10"/>
  <c r="P232" i="10"/>
  <c r="P233" i="10"/>
  <c r="P234" i="10"/>
  <c r="P235" i="10"/>
  <c r="P236" i="10"/>
  <c r="P237" i="10"/>
  <c r="P238" i="10"/>
  <c r="P239" i="10"/>
  <c r="P240" i="10"/>
  <c r="P241" i="10"/>
  <c r="P242" i="10"/>
  <c r="P243" i="10"/>
  <c r="P244" i="10"/>
  <c r="P245" i="10"/>
  <c r="P246" i="10"/>
  <c r="P247" i="10"/>
  <c r="P248" i="10"/>
  <c r="P249" i="10"/>
  <c r="P250" i="10"/>
  <c r="P251" i="10"/>
  <c r="P252" i="10"/>
  <c r="P253" i="10"/>
  <c r="P254" i="10"/>
  <c r="P255" i="10"/>
  <c r="P256" i="10"/>
  <c r="P257" i="10"/>
  <c r="P258" i="10"/>
  <c r="P259" i="10"/>
  <c r="P260" i="10"/>
  <c r="P261" i="10"/>
  <c r="P262" i="10"/>
  <c r="P263" i="10"/>
  <c r="P264" i="10"/>
  <c r="P265" i="10"/>
  <c r="P266" i="10"/>
  <c r="P267" i="10"/>
  <c r="P268" i="10"/>
  <c r="P269" i="10"/>
  <c r="P270" i="10"/>
  <c r="P271" i="10"/>
  <c r="P272" i="10"/>
  <c r="P273" i="10"/>
  <c r="P274" i="10"/>
  <c r="P275" i="10"/>
  <c r="P276" i="10"/>
  <c r="P277" i="10"/>
  <c r="P278" i="10"/>
  <c r="P279" i="10"/>
  <c r="P280" i="10"/>
  <c r="P281" i="10"/>
  <c r="P282" i="10"/>
  <c r="P283" i="10"/>
  <c r="P284" i="10"/>
  <c r="P285" i="10"/>
  <c r="P286" i="10"/>
  <c r="P287" i="10"/>
  <c r="P288" i="10"/>
  <c r="P289" i="10"/>
  <c r="P290" i="10"/>
  <c r="P291" i="10"/>
  <c r="P292" i="10"/>
  <c r="P293" i="10"/>
  <c r="P294" i="10"/>
  <c r="P295" i="10"/>
  <c r="P296" i="10"/>
  <c r="P297" i="10"/>
  <c r="P298" i="10"/>
  <c r="P299" i="10"/>
  <c r="P300" i="10"/>
  <c r="P301" i="10"/>
  <c r="P302" i="10"/>
  <c r="P303" i="10"/>
  <c r="P304" i="10"/>
  <c r="P305" i="10"/>
  <c r="P306" i="10"/>
  <c r="P307" i="10"/>
  <c r="P308" i="10"/>
  <c r="P309" i="10"/>
  <c r="P310" i="10"/>
  <c r="P311" i="10"/>
  <c r="P312" i="10"/>
  <c r="P313" i="10"/>
  <c r="P314" i="10"/>
  <c r="P315" i="10"/>
  <c r="P316" i="10"/>
  <c r="P317" i="10"/>
  <c r="P318" i="10"/>
  <c r="P319" i="10"/>
  <c r="P320" i="10"/>
  <c r="P321" i="10"/>
  <c r="P322" i="10"/>
  <c r="Q2" i="10"/>
  <c r="Q3" i="10"/>
  <c r="Q4" i="10"/>
  <c r="Q5" i="10"/>
  <c r="Q6" i="10"/>
  <c r="Q7" i="10"/>
  <c r="Q8" i="10"/>
  <c r="Q9" i="10"/>
  <c r="Q10" i="10"/>
  <c r="Q11" i="10"/>
  <c r="Q12" i="10"/>
  <c r="Q13" i="10"/>
  <c r="Q14" i="10"/>
  <c r="Q15" i="10"/>
  <c r="Q16" i="10"/>
  <c r="Q17" i="10"/>
  <c r="Q18" i="10"/>
  <c r="Q19" i="10"/>
  <c r="Q20" i="10"/>
  <c r="Q21" i="10"/>
  <c r="Q22" i="10"/>
  <c r="Q23" i="10"/>
  <c r="Q24" i="10"/>
  <c r="Q25" i="10"/>
  <c r="Q26" i="10"/>
  <c r="Q27" i="10"/>
  <c r="Q28" i="10"/>
  <c r="Q29" i="10"/>
  <c r="Q30" i="10"/>
  <c r="Q31" i="10"/>
  <c r="Q32" i="10"/>
  <c r="Q33" i="10"/>
  <c r="Q34" i="10"/>
  <c r="Q35" i="10"/>
  <c r="Q36" i="10"/>
  <c r="Q37" i="10"/>
  <c r="Q38" i="10"/>
  <c r="Q39" i="10"/>
  <c r="Q40" i="10"/>
  <c r="Q41" i="10"/>
  <c r="Q42" i="10"/>
  <c r="Q43" i="10"/>
  <c r="Q44" i="10"/>
  <c r="Q45" i="10"/>
  <c r="Q46" i="10"/>
  <c r="Q47" i="10"/>
  <c r="Q48" i="10"/>
  <c r="Q49" i="10"/>
  <c r="Q50" i="10"/>
  <c r="Q51" i="10"/>
  <c r="Q52" i="10"/>
  <c r="Q53" i="10"/>
  <c r="Q54" i="10"/>
  <c r="Q55" i="10"/>
  <c r="Q56" i="10"/>
  <c r="Q57" i="10"/>
  <c r="Q58" i="10"/>
  <c r="Q59" i="10"/>
  <c r="Q60" i="10"/>
  <c r="Q61" i="10"/>
  <c r="Q62" i="10"/>
  <c r="Q63" i="10"/>
  <c r="Q64" i="10"/>
  <c r="Q65" i="10"/>
  <c r="Q66" i="10"/>
  <c r="Q67" i="10"/>
  <c r="Q68" i="10"/>
  <c r="Q69" i="10"/>
  <c r="Q70" i="10"/>
  <c r="Q71" i="10"/>
  <c r="Q72" i="10"/>
  <c r="Q73" i="10"/>
  <c r="Q74" i="10"/>
  <c r="Q75" i="10"/>
  <c r="Q76" i="10"/>
  <c r="Q77" i="10"/>
  <c r="Q78" i="10"/>
  <c r="Q79" i="10"/>
  <c r="Q80" i="10"/>
  <c r="Q81" i="10"/>
  <c r="Q82" i="10"/>
  <c r="Q83" i="10"/>
  <c r="Q84" i="10"/>
  <c r="Q85" i="10"/>
  <c r="Q86" i="10"/>
  <c r="Q87" i="10"/>
  <c r="Q88" i="10"/>
  <c r="Q89" i="10"/>
  <c r="Q90" i="10"/>
  <c r="Q91" i="10"/>
  <c r="Q92" i="10"/>
  <c r="Q93" i="10"/>
  <c r="Q94" i="10"/>
  <c r="Q95" i="10"/>
  <c r="Q96" i="10"/>
  <c r="Q97" i="10"/>
  <c r="Q98" i="10"/>
  <c r="Q99" i="10"/>
  <c r="Q100" i="10"/>
  <c r="Q101" i="10"/>
  <c r="Q102" i="10"/>
  <c r="Q103" i="10"/>
  <c r="Q104" i="10"/>
  <c r="Q105" i="10"/>
  <c r="Q106" i="10"/>
  <c r="Q107" i="10"/>
  <c r="Q108" i="10"/>
  <c r="Q109" i="10"/>
  <c r="Q110" i="10"/>
  <c r="Q111" i="10"/>
  <c r="Q112" i="10"/>
  <c r="Q113" i="10"/>
  <c r="Q114" i="10"/>
  <c r="Q115" i="10"/>
  <c r="Q116" i="10"/>
  <c r="Q117" i="10"/>
  <c r="Q118" i="10"/>
  <c r="Q119" i="10"/>
  <c r="Q120" i="10"/>
  <c r="Q121" i="10"/>
  <c r="Q122" i="10"/>
  <c r="Q123" i="10"/>
  <c r="Q124" i="10"/>
  <c r="Q125" i="10"/>
  <c r="Q126" i="10"/>
  <c r="Q127" i="10"/>
  <c r="Q128" i="10"/>
  <c r="Q129" i="10"/>
  <c r="Q130" i="10"/>
  <c r="Q131" i="10"/>
  <c r="Q132" i="10"/>
  <c r="Q133" i="10"/>
  <c r="Q134" i="10"/>
  <c r="Q135" i="10"/>
  <c r="Q136" i="10"/>
  <c r="Q137" i="10"/>
  <c r="Q138" i="10"/>
  <c r="Q139" i="10"/>
  <c r="Q140" i="10"/>
  <c r="Q141" i="10"/>
  <c r="Q142" i="10"/>
  <c r="Q143" i="10"/>
  <c r="Q144" i="10"/>
  <c r="Q145" i="10"/>
  <c r="Q146" i="10"/>
  <c r="Q147" i="10"/>
  <c r="Q148" i="10"/>
  <c r="Q149" i="10"/>
  <c r="Q150" i="10"/>
  <c r="Q151" i="10"/>
  <c r="Q152" i="10"/>
  <c r="Q153" i="10"/>
  <c r="Q154" i="10"/>
  <c r="Q155" i="10"/>
  <c r="Q156" i="10"/>
  <c r="Q157" i="10"/>
  <c r="Q158" i="10"/>
  <c r="Q159" i="10"/>
  <c r="Q160" i="10"/>
  <c r="Q161" i="10"/>
  <c r="Q162" i="10"/>
  <c r="Q163" i="10"/>
  <c r="Q164" i="10"/>
  <c r="Q165" i="10"/>
  <c r="Q166" i="10"/>
  <c r="Q167" i="10"/>
  <c r="Q168" i="10"/>
  <c r="Q169" i="10"/>
  <c r="Q170" i="10"/>
  <c r="Q171" i="10"/>
  <c r="Q172" i="10"/>
  <c r="Q173" i="10"/>
  <c r="Q174" i="10"/>
  <c r="Q175" i="10"/>
  <c r="Q176" i="10"/>
  <c r="Q177" i="10"/>
  <c r="Q178" i="10"/>
  <c r="Q179" i="10"/>
  <c r="Q180" i="10"/>
  <c r="Q181" i="10"/>
  <c r="Q182" i="10"/>
  <c r="Q183" i="10"/>
  <c r="Q184" i="10"/>
  <c r="Q185" i="10"/>
  <c r="Q186" i="10"/>
  <c r="Q187" i="10"/>
  <c r="Q188" i="10"/>
  <c r="Q189" i="10"/>
  <c r="Q190" i="10"/>
  <c r="Q191" i="10"/>
  <c r="Q192" i="10"/>
  <c r="Q193" i="10"/>
  <c r="Q194" i="10"/>
  <c r="Q195" i="10"/>
  <c r="Q196" i="10"/>
  <c r="Q197" i="10"/>
  <c r="Q198" i="10"/>
  <c r="Q199" i="10"/>
  <c r="Q200" i="10"/>
  <c r="Q201" i="10"/>
  <c r="Q202" i="10"/>
  <c r="Q203" i="10"/>
  <c r="Q204" i="10"/>
  <c r="Q205" i="10"/>
  <c r="Q206" i="10"/>
  <c r="Q207" i="10"/>
  <c r="Q208" i="10"/>
  <c r="Q209" i="10"/>
  <c r="Q210" i="10"/>
  <c r="Q211" i="10"/>
  <c r="Q212" i="10"/>
  <c r="Q213" i="10"/>
  <c r="Q214" i="10"/>
  <c r="Q215" i="10"/>
  <c r="Q216" i="10"/>
  <c r="Q217" i="10"/>
  <c r="Q218" i="10"/>
  <c r="Q219" i="10"/>
  <c r="Q220" i="10"/>
  <c r="Q221" i="10"/>
  <c r="Q222" i="10"/>
  <c r="Q223" i="10"/>
  <c r="Q224" i="10"/>
  <c r="Q225" i="10"/>
  <c r="Q226" i="10"/>
  <c r="Q227" i="10"/>
  <c r="Q228" i="10"/>
  <c r="Q229" i="10"/>
  <c r="Q230" i="10"/>
  <c r="Q231" i="10"/>
  <c r="Q232" i="10"/>
  <c r="Q233" i="10"/>
  <c r="Q234" i="10"/>
  <c r="Q235" i="10"/>
  <c r="Q236" i="10"/>
  <c r="Q237" i="10"/>
  <c r="Q238" i="10"/>
  <c r="Q239" i="10"/>
  <c r="Q240" i="10"/>
  <c r="Q241" i="10"/>
  <c r="Q242" i="10"/>
  <c r="Q243" i="10"/>
  <c r="Q244" i="10"/>
  <c r="Q245" i="10"/>
  <c r="Q246" i="10"/>
  <c r="Q247" i="10"/>
  <c r="Q248" i="10"/>
  <c r="Q249" i="10"/>
  <c r="Q250" i="10"/>
  <c r="Q251" i="10"/>
  <c r="Q252" i="10"/>
  <c r="Q253" i="10"/>
  <c r="Q254" i="10"/>
  <c r="Q255" i="10"/>
  <c r="Q256" i="10"/>
  <c r="Q257" i="10"/>
  <c r="Q258" i="10"/>
  <c r="Q259" i="10"/>
  <c r="Q260" i="10"/>
  <c r="Q261" i="10"/>
  <c r="Q262" i="10"/>
  <c r="Q263" i="10"/>
  <c r="Q264" i="10"/>
  <c r="Q265" i="10"/>
  <c r="Q266" i="10"/>
  <c r="Q267" i="10"/>
  <c r="Q268" i="10"/>
  <c r="Q269" i="10"/>
  <c r="Q270" i="10"/>
  <c r="Q271" i="10"/>
  <c r="Q272" i="10"/>
  <c r="Q273" i="10"/>
  <c r="Q274" i="10"/>
  <c r="Q275" i="10"/>
  <c r="Q276" i="10"/>
  <c r="Q277" i="10"/>
  <c r="Q278" i="10"/>
  <c r="Q279" i="10"/>
  <c r="Q280" i="10"/>
  <c r="Q281" i="10"/>
  <c r="Q282" i="10"/>
  <c r="Q283" i="10"/>
  <c r="Q284" i="10"/>
  <c r="Q285" i="10"/>
  <c r="Q286" i="10"/>
  <c r="Q287" i="10"/>
  <c r="Q288" i="10"/>
  <c r="Q289" i="10"/>
  <c r="Q290" i="10"/>
  <c r="Q291" i="10"/>
  <c r="Q292" i="10"/>
  <c r="Q293" i="10"/>
  <c r="Q294" i="10"/>
  <c r="Q295" i="10"/>
  <c r="Q296" i="10"/>
  <c r="Q297" i="10"/>
  <c r="Q298" i="10"/>
  <c r="Q299" i="10"/>
  <c r="Q300" i="10"/>
  <c r="Q301" i="10"/>
  <c r="Q302" i="10"/>
  <c r="Q303" i="10"/>
  <c r="Q304" i="10"/>
  <c r="Q305" i="10"/>
  <c r="Q306" i="10"/>
  <c r="Q307" i="10"/>
  <c r="Q308" i="10"/>
  <c r="Q309" i="10"/>
  <c r="Q310" i="10"/>
  <c r="Q311" i="10"/>
  <c r="Q312" i="10"/>
  <c r="Q313" i="10"/>
  <c r="Q314" i="10"/>
  <c r="Q315" i="10"/>
  <c r="Q316" i="10"/>
  <c r="Q317" i="10"/>
  <c r="Q318" i="10"/>
  <c r="Q319" i="10"/>
  <c r="Q320" i="10"/>
  <c r="Q321" i="10"/>
  <c r="Q322" i="10"/>
  <c r="I35" i="12"/>
  <c r="F46" i="14"/>
  <c r="B35" i="12" s="1"/>
  <c r="G46" i="14"/>
  <c r="C35" i="12" s="1"/>
  <c r="F47" i="14"/>
  <c r="B36" i="12" s="1"/>
  <c r="G47" i="14"/>
  <c r="C36" i="12" s="1"/>
  <c r="F48" i="14"/>
  <c r="B37" i="12" s="1"/>
  <c r="G48" i="14"/>
  <c r="C37" i="12" s="1"/>
  <c r="F49" i="14"/>
  <c r="B38" i="12" s="1"/>
  <c r="G49" i="14"/>
  <c r="C38" i="12" s="1"/>
  <c r="F50" i="14"/>
  <c r="B39" i="12" s="1"/>
  <c r="G50" i="14"/>
  <c r="C39" i="12" s="1"/>
  <c r="F51" i="14"/>
  <c r="B40" i="12" s="1"/>
  <c r="G51" i="14"/>
  <c r="C40" i="12" s="1"/>
  <c r="E47" i="14"/>
  <c r="A36" i="12" s="1"/>
  <c r="E48" i="14"/>
  <c r="A37" i="12" s="1"/>
  <c r="E49" i="14"/>
  <c r="A38" i="12" s="1"/>
  <c r="E50" i="14"/>
  <c r="A39" i="12" s="1"/>
  <c r="E51" i="14"/>
  <c r="A40" i="12" s="1"/>
  <c r="E46" i="14"/>
  <c r="A35" i="12" s="1"/>
  <c r="J35" i="12"/>
  <c r="K35" i="12"/>
  <c r="J36" i="12"/>
  <c r="K36" i="12"/>
  <c r="J37" i="12"/>
  <c r="K37" i="12"/>
  <c r="J38" i="12"/>
  <c r="K38" i="12"/>
  <c r="J39" i="12"/>
  <c r="K39" i="12"/>
  <c r="J40" i="12"/>
  <c r="K40" i="12"/>
  <c r="I36" i="12"/>
  <c r="I37" i="12"/>
  <c r="I38" i="12"/>
  <c r="I39" i="12"/>
  <c r="I40" i="12"/>
  <c r="F25" i="14"/>
  <c r="F35" i="12" s="1"/>
  <c r="G25" i="14"/>
  <c r="G35" i="12" s="1"/>
  <c r="F26" i="14"/>
  <c r="F36" i="12" s="1"/>
  <c r="G26" i="14"/>
  <c r="G36" i="12" s="1"/>
  <c r="F27" i="14"/>
  <c r="F37" i="12" s="1"/>
  <c r="G27" i="14"/>
  <c r="G37" i="12" s="1"/>
  <c r="F28" i="14"/>
  <c r="F38" i="12" s="1"/>
  <c r="G28" i="14"/>
  <c r="G38" i="12" s="1"/>
  <c r="F29" i="14"/>
  <c r="F39" i="12" s="1"/>
  <c r="G29" i="14"/>
  <c r="G39" i="12" s="1"/>
  <c r="F30" i="14"/>
  <c r="F40" i="12" s="1"/>
  <c r="G30" i="14"/>
  <c r="G40" i="12" s="1"/>
  <c r="E26" i="14"/>
  <c r="E36" i="12" s="1"/>
  <c r="E27" i="14"/>
  <c r="E37" i="12" s="1"/>
  <c r="E28" i="14"/>
  <c r="E38" i="12" s="1"/>
  <c r="E29" i="14"/>
  <c r="E39" i="12" s="1"/>
  <c r="E30" i="14"/>
  <c r="E40" i="12" s="1"/>
  <c r="E25" i="14"/>
  <c r="E35" i="12" s="1"/>
  <c r="B4" i="13"/>
  <c r="B5" i="13"/>
  <c r="F2" i="9"/>
  <c r="F3" i="9"/>
  <c r="F4" i="9"/>
  <c r="G4" i="9" s="1"/>
  <c r="I4" i="9" s="1"/>
  <c r="F5" i="9"/>
  <c r="F6" i="9"/>
  <c r="F7" i="9"/>
  <c r="F8" i="9"/>
  <c r="G8" i="9" s="1"/>
  <c r="I8" i="9" s="1"/>
  <c r="F9" i="9"/>
  <c r="G9" i="9" s="1"/>
  <c r="I9" i="9" s="1"/>
  <c r="F10" i="9"/>
  <c r="F11" i="9"/>
  <c r="G11" i="9" s="1"/>
  <c r="I11" i="9" s="1"/>
  <c r="F12" i="9"/>
  <c r="G12" i="9" s="1"/>
  <c r="I12" i="9" s="1"/>
  <c r="F13" i="9"/>
  <c r="G13" i="9" s="1"/>
  <c r="I13" i="9" s="1"/>
  <c r="F14" i="9"/>
  <c r="F15" i="9"/>
  <c r="G15" i="9" s="1"/>
  <c r="I15" i="9" s="1"/>
  <c r="F16" i="9"/>
  <c r="G16" i="9" s="1"/>
  <c r="I16" i="9" s="1"/>
  <c r="F17" i="9"/>
  <c r="G17" i="9" s="1"/>
  <c r="I17" i="9" s="1"/>
  <c r="F18" i="9"/>
  <c r="F19" i="9"/>
  <c r="G19" i="9" s="1"/>
  <c r="I19" i="9" s="1"/>
  <c r="F20" i="9"/>
  <c r="G20" i="9" s="1"/>
  <c r="I20" i="9" s="1"/>
  <c r="F21" i="9"/>
  <c r="G21" i="9" s="1"/>
  <c r="I21" i="9" s="1"/>
  <c r="F22" i="9"/>
  <c r="F23" i="9"/>
  <c r="G23" i="9" s="1"/>
  <c r="I23" i="9" s="1"/>
  <c r="F24" i="9"/>
  <c r="G24" i="9" s="1"/>
  <c r="I24" i="9" s="1"/>
  <c r="F25" i="9"/>
  <c r="F26" i="9"/>
  <c r="F27" i="9"/>
  <c r="G27" i="9" s="1"/>
  <c r="I27" i="9" s="1"/>
  <c r="F28" i="9"/>
  <c r="G28" i="9" s="1"/>
  <c r="I28" i="9" s="1"/>
  <c r="F29" i="9"/>
  <c r="G29" i="9" s="1"/>
  <c r="I29" i="9" s="1"/>
  <c r="F30" i="9"/>
  <c r="G30" i="9" s="1"/>
  <c r="I30" i="9" s="1"/>
  <c r="F31" i="9"/>
  <c r="G31" i="9" s="1"/>
  <c r="I31" i="9" s="1"/>
  <c r="F32" i="9"/>
  <c r="G32" i="9" s="1"/>
  <c r="I32" i="9" s="1"/>
  <c r="F33" i="9"/>
  <c r="G33" i="9" s="1"/>
  <c r="I33" i="9" s="1"/>
  <c r="F34" i="9"/>
  <c r="F35" i="9"/>
  <c r="G35" i="9" s="1"/>
  <c r="I35" i="9" s="1"/>
  <c r="F36" i="9"/>
  <c r="G36" i="9" s="1"/>
  <c r="I36" i="9" s="1"/>
  <c r="F37" i="9"/>
  <c r="G37" i="9" s="1"/>
  <c r="I37" i="9" s="1"/>
  <c r="F38" i="9"/>
  <c r="F39" i="9"/>
  <c r="G39" i="9" s="1"/>
  <c r="I39" i="9" s="1"/>
  <c r="F40" i="9"/>
  <c r="G40" i="9" s="1"/>
  <c r="I40" i="9" s="1"/>
  <c r="F41" i="9"/>
  <c r="G41" i="9" s="1"/>
  <c r="I41" i="9" s="1"/>
  <c r="F42" i="9"/>
  <c r="F43" i="9"/>
  <c r="G43" i="9" s="1"/>
  <c r="I43" i="9" s="1"/>
  <c r="F44" i="9"/>
  <c r="G44" i="9" s="1"/>
  <c r="I44" i="9" s="1"/>
  <c r="F45" i="9"/>
  <c r="G45" i="9" s="1"/>
  <c r="I45" i="9" s="1"/>
  <c r="F46" i="9"/>
  <c r="F47" i="9"/>
  <c r="G47" i="9" s="1"/>
  <c r="I47" i="9" s="1"/>
  <c r="F48" i="9"/>
  <c r="G48" i="9" s="1"/>
  <c r="I48" i="9" s="1"/>
  <c r="F49" i="9"/>
  <c r="G49" i="9" s="1"/>
  <c r="I49" i="9" s="1"/>
  <c r="F50" i="9"/>
  <c r="F51" i="9"/>
  <c r="G51" i="9" s="1"/>
  <c r="I51" i="9" s="1"/>
  <c r="F52" i="9"/>
  <c r="G52" i="9" s="1"/>
  <c r="I52" i="9" s="1"/>
  <c r="F53" i="9"/>
  <c r="G53" i="9" s="1"/>
  <c r="I53" i="9" s="1"/>
  <c r="F54" i="9"/>
  <c r="F55" i="9"/>
  <c r="G55" i="9" s="1"/>
  <c r="I55" i="9" s="1"/>
  <c r="F56" i="9"/>
  <c r="G56" i="9" s="1"/>
  <c r="I56" i="9" s="1"/>
  <c r="F57" i="9"/>
  <c r="G57" i="9" s="1"/>
  <c r="I57" i="9" s="1"/>
  <c r="F58" i="9"/>
  <c r="G58" i="9" s="1"/>
  <c r="I58" i="9" s="1"/>
  <c r="F59" i="9"/>
  <c r="G59" i="9" s="1"/>
  <c r="I59" i="9" s="1"/>
  <c r="F60" i="9"/>
  <c r="G60" i="9" s="1"/>
  <c r="I60" i="9" s="1"/>
  <c r="F61" i="9"/>
  <c r="G61" i="9" s="1"/>
  <c r="I61" i="9" s="1"/>
  <c r="F62" i="9"/>
  <c r="G62" i="9" s="1"/>
  <c r="I62" i="9" s="1"/>
  <c r="F63" i="9"/>
  <c r="G63" i="9" s="1"/>
  <c r="I63" i="9" s="1"/>
  <c r="F64" i="9"/>
  <c r="G64" i="9" s="1"/>
  <c r="I64" i="9" s="1"/>
  <c r="F65" i="9"/>
  <c r="G65" i="9" s="1"/>
  <c r="I65" i="9" s="1"/>
  <c r="F66" i="9"/>
  <c r="F67" i="9"/>
  <c r="G67" i="9" s="1"/>
  <c r="I67" i="9" s="1"/>
  <c r="F68" i="9"/>
  <c r="G68" i="9" s="1"/>
  <c r="I68" i="9" s="1"/>
  <c r="F69" i="9"/>
  <c r="G69" i="9" s="1"/>
  <c r="I69" i="9" s="1"/>
  <c r="F70" i="9"/>
  <c r="F71" i="9"/>
  <c r="G71" i="9" s="1"/>
  <c r="I71" i="9" s="1"/>
  <c r="F72" i="9"/>
  <c r="G72" i="9" s="1"/>
  <c r="I72" i="9" s="1"/>
  <c r="F73" i="9"/>
  <c r="G73" i="9" s="1"/>
  <c r="I73" i="9" s="1"/>
  <c r="F74" i="9"/>
  <c r="F75" i="9"/>
  <c r="G75" i="9" s="1"/>
  <c r="I75" i="9" s="1"/>
  <c r="F76" i="9"/>
  <c r="G76" i="9" s="1"/>
  <c r="I76" i="9" s="1"/>
  <c r="F77" i="9"/>
  <c r="G77" i="9" s="1"/>
  <c r="I77" i="9" s="1"/>
  <c r="F78" i="9"/>
  <c r="F79" i="9"/>
  <c r="G79" i="9" s="1"/>
  <c r="I79" i="9" s="1"/>
  <c r="F80" i="9"/>
  <c r="G80" i="9" s="1"/>
  <c r="I80" i="9" s="1"/>
  <c r="F81" i="9"/>
  <c r="G81" i="9" s="1"/>
  <c r="I81" i="9" s="1"/>
  <c r="F82" i="9"/>
  <c r="F83" i="9"/>
  <c r="G83" i="9" s="1"/>
  <c r="I83" i="9" s="1"/>
  <c r="F84" i="9"/>
  <c r="F85" i="9"/>
  <c r="G85" i="9" s="1"/>
  <c r="I85" i="9" s="1"/>
  <c r="F86" i="9"/>
  <c r="G86" i="9" s="1"/>
  <c r="I86" i="9" s="1"/>
  <c r="F87" i="9"/>
  <c r="G87" i="9" s="1"/>
  <c r="I87" i="9" s="1"/>
  <c r="F88" i="9"/>
  <c r="G88" i="9" s="1"/>
  <c r="I88" i="9" s="1"/>
  <c r="F89" i="9"/>
  <c r="G89" i="9" s="1"/>
  <c r="I89" i="9" s="1"/>
  <c r="F90" i="9"/>
  <c r="F91" i="9"/>
  <c r="G91" i="9" s="1"/>
  <c r="I91" i="9" s="1"/>
  <c r="F92" i="9"/>
  <c r="G92" i="9" s="1"/>
  <c r="I92" i="9" s="1"/>
  <c r="F93" i="9"/>
  <c r="G93" i="9" s="1"/>
  <c r="I93" i="9" s="1"/>
  <c r="F94" i="9"/>
  <c r="F95" i="9"/>
  <c r="G95" i="9" s="1"/>
  <c r="I95" i="9" s="1"/>
  <c r="F96" i="9"/>
  <c r="G96" i="9" s="1"/>
  <c r="I96" i="9" s="1"/>
  <c r="F97" i="9"/>
  <c r="G97" i="9" s="1"/>
  <c r="I97" i="9" s="1"/>
  <c r="F98" i="9"/>
  <c r="F99" i="9"/>
  <c r="G99" i="9" s="1"/>
  <c r="I99" i="9" s="1"/>
  <c r="F100" i="9"/>
  <c r="G100" i="9" s="1"/>
  <c r="I100" i="9" s="1"/>
  <c r="F101" i="9"/>
  <c r="G101" i="9" s="1"/>
  <c r="I101" i="9" s="1"/>
  <c r="F102" i="9"/>
  <c r="F103" i="9"/>
  <c r="G103" i="9" s="1"/>
  <c r="I103" i="9" s="1"/>
  <c r="F104" i="9"/>
  <c r="G104" i="9" s="1"/>
  <c r="I104" i="9" s="1"/>
  <c r="F105" i="9"/>
  <c r="G105" i="9" s="1"/>
  <c r="I105" i="9" s="1"/>
  <c r="F106" i="9"/>
  <c r="F107" i="9"/>
  <c r="G107" i="9" s="1"/>
  <c r="I107" i="9" s="1"/>
  <c r="F108" i="9"/>
  <c r="G108" i="9" s="1"/>
  <c r="I108" i="9" s="1"/>
  <c r="F109" i="9"/>
  <c r="G109" i="9" s="1"/>
  <c r="I109" i="9" s="1"/>
  <c r="F110" i="9"/>
  <c r="F111" i="9"/>
  <c r="G111" i="9" s="1"/>
  <c r="I111" i="9" s="1"/>
  <c r="F112" i="9"/>
  <c r="G112" i="9" s="1"/>
  <c r="I112" i="9" s="1"/>
  <c r="F113" i="9"/>
  <c r="G113" i="9" s="1"/>
  <c r="I113" i="9" s="1"/>
  <c r="F114" i="9"/>
  <c r="F115" i="9"/>
  <c r="G115" i="9" s="1"/>
  <c r="I115" i="9" s="1"/>
  <c r="F116" i="9"/>
  <c r="G116" i="9" s="1"/>
  <c r="I116" i="9" s="1"/>
  <c r="F117" i="9"/>
  <c r="G117" i="9" s="1"/>
  <c r="I117" i="9" s="1"/>
  <c r="F118" i="9"/>
  <c r="F119" i="9"/>
  <c r="G119" i="9" s="1"/>
  <c r="I119" i="9" s="1"/>
  <c r="F120" i="9"/>
  <c r="G120" i="9" s="1"/>
  <c r="I120" i="9" s="1"/>
  <c r="F121" i="9"/>
  <c r="G121" i="9" s="1"/>
  <c r="I121" i="9" s="1"/>
  <c r="F122" i="9"/>
  <c r="G122" i="9" s="1"/>
  <c r="I122" i="9" s="1"/>
  <c r="F123" i="9"/>
  <c r="G123" i="9" s="1"/>
  <c r="I123" i="9" s="1"/>
  <c r="F124" i="9"/>
  <c r="G124" i="9" s="1"/>
  <c r="I124" i="9" s="1"/>
  <c r="F125" i="9"/>
  <c r="G125" i="9" s="1"/>
  <c r="I125" i="9" s="1"/>
  <c r="F126" i="9"/>
  <c r="G126" i="9" s="1"/>
  <c r="I126" i="9" s="1"/>
  <c r="F127" i="9"/>
  <c r="G127" i="9" s="1"/>
  <c r="I127" i="9" s="1"/>
  <c r="F128" i="9"/>
  <c r="G128" i="9" s="1"/>
  <c r="I128" i="9" s="1"/>
  <c r="F129" i="9"/>
  <c r="G129" i="9" s="1"/>
  <c r="I129" i="9" s="1"/>
  <c r="F130" i="9"/>
  <c r="F131" i="9"/>
  <c r="G131" i="9" s="1"/>
  <c r="I131" i="9" s="1"/>
  <c r="F132" i="9"/>
  <c r="G132" i="9" s="1"/>
  <c r="I132" i="9" s="1"/>
  <c r="F133" i="9"/>
  <c r="G133" i="9" s="1"/>
  <c r="I133" i="9" s="1"/>
  <c r="F134" i="9"/>
  <c r="F135" i="9"/>
  <c r="G135" i="9" s="1"/>
  <c r="I135" i="9" s="1"/>
  <c r="F136" i="9"/>
  <c r="G136" i="9" s="1"/>
  <c r="I136" i="9" s="1"/>
  <c r="F137" i="9"/>
  <c r="G137" i="9" s="1"/>
  <c r="I137" i="9" s="1"/>
  <c r="F138" i="9"/>
  <c r="F139" i="9"/>
  <c r="G139" i="9" s="1"/>
  <c r="I139" i="9" s="1"/>
  <c r="F140" i="9"/>
  <c r="G140" i="9" s="1"/>
  <c r="I140" i="9" s="1"/>
  <c r="F141" i="9"/>
  <c r="G141" i="9" s="1"/>
  <c r="I141" i="9" s="1"/>
  <c r="F142" i="9"/>
  <c r="F143" i="9"/>
  <c r="G143" i="9" s="1"/>
  <c r="I143" i="9" s="1"/>
  <c r="F144" i="9"/>
  <c r="G144" i="9" s="1"/>
  <c r="I144" i="9" s="1"/>
  <c r="F145" i="9"/>
  <c r="G145" i="9" s="1"/>
  <c r="I145" i="9" s="1"/>
  <c r="F146" i="9"/>
  <c r="F147" i="9"/>
  <c r="G147" i="9" s="1"/>
  <c r="I147" i="9" s="1"/>
  <c r="F148" i="9"/>
  <c r="F149" i="9"/>
  <c r="G149" i="9" s="1"/>
  <c r="I149" i="9" s="1"/>
  <c r="F150" i="9"/>
  <c r="G150" i="9" s="1"/>
  <c r="I150" i="9" s="1"/>
  <c r="F151" i="9"/>
  <c r="G151" i="9" s="1"/>
  <c r="I151" i="9" s="1"/>
  <c r="F152" i="9"/>
  <c r="G152" i="9" s="1"/>
  <c r="I152" i="9" s="1"/>
  <c r="F153" i="9"/>
  <c r="G153" i="9" s="1"/>
  <c r="I153" i="9" s="1"/>
  <c r="F154" i="9"/>
  <c r="F155" i="9"/>
  <c r="G155" i="9" s="1"/>
  <c r="I155" i="9" s="1"/>
  <c r="F156" i="9"/>
  <c r="G156" i="9" s="1"/>
  <c r="I156" i="9" s="1"/>
  <c r="F157" i="9"/>
  <c r="G157" i="9" s="1"/>
  <c r="I157" i="9" s="1"/>
  <c r="F158" i="9"/>
  <c r="F159" i="9"/>
  <c r="G159" i="9" s="1"/>
  <c r="I159" i="9" s="1"/>
  <c r="F160" i="9"/>
  <c r="G160" i="9" s="1"/>
  <c r="I160" i="9" s="1"/>
  <c r="F161" i="9"/>
  <c r="G161" i="9" s="1"/>
  <c r="I161" i="9" s="1"/>
  <c r="F162" i="9"/>
  <c r="F163" i="9"/>
  <c r="G163" i="9" s="1"/>
  <c r="I163" i="9" s="1"/>
  <c r="F164" i="9"/>
  <c r="G164" i="9" s="1"/>
  <c r="I164" i="9" s="1"/>
  <c r="F165" i="9"/>
  <c r="G165" i="9" s="1"/>
  <c r="I165" i="9" s="1"/>
  <c r="F166" i="9"/>
  <c r="F167" i="9"/>
  <c r="G167" i="9" s="1"/>
  <c r="I167" i="9" s="1"/>
  <c r="F168" i="9"/>
  <c r="G168" i="9" s="1"/>
  <c r="I168" i="9" s="1"/>
  <c r="F169" i="9"/>
  <c r="G169" i="9" s="1"/>
  <c r="I169" i="9" s="1"/>
  <c r="F170" i="9"/>
  <c r="G170" i="9" s="1"/>
  <c r="I170" i="9" s="1"/>
  <c r="F171" i="9"/>
  <c r="G171" i="9" s="1"/>
  <c r="I171" i="9" s="1"/>
  <c r="F172" i="9"/>
  <c r="G172" i="9" s="1"/>
  <c r="I172" i="9" s="1"/>
  <c r="F173" i="9"/>
  <c r="G173" i="9" s="1"/>
  <c r="I173" i="9" s="1"/>
  <c r="F174" i="9"/>
  <c r="F175" i="9"/>
  <c r="G175" i="9" s="1"/>
  <c r="I175" i="9" s="1"/>
  <c r="F176" i="9"/>
  <c r="G176" i="9" s="1"/>
  <c r="I176" i="9" s="1"/>
  <c r="F177" i="9"/>
  <c r="G177" i="9" s="1"/>
  <c r="I177" i="9" s="1"/>
  <c r="F178" i="9"/>
  <c r="F179" i="9"/>
  <c r="G179" i="9" s="1"/>
  <c r="I179" i="9" s="1"/>
  <c r="F180" i="9"/>
  <c r="G180" i="9" s="1"/>
  <c r="I180" i="9" s="1"/>
  <c r="F181" i="9"/>
  <c r="G181" i="9" s="1"/>
  <c r="I181" i="9" s="1"/>
  <c r="F182" i="9"/>
  <c r="G182" i="9" s="1"/>
  <c r="I182" i="9" s="1"/>
  <c r="F183" i="9"/>
  <c r="G183" i="9" s="1"/>
  <c r="I183" i="9" s="1"/>
  <c r="F184" i="9"/>
  <c r="G184" i="9" s="1"/>
  <c r="I184" i="9" s="1"/>
  <c r="F185" i="9"/>
  <c r="G185" i="9" s="1"/>
  <c r="I185" i="9" s="1"/>
  <c r="F186" i="9"/>
  <c r="F187" i="9"/>
  <c r="G187" i="9" s="1"/>
  <c r="I187" i="9" s="1"/>
  <c r="F188" i="9"/>
  <c r="G188" i="9" s="1"/>
  <c r="I188" i="9" s="1"/>
  <c r="F189" i="9"/>
  <c r="G189" i="9" s="1"/>
  <c r="I189" i="9" s="1"/>
  <c r="F190" i="9"/>
  <c r="F191" i="9"/>
  <c r="G191" i="9" s="1"/>
  <c r="I191" i="9" s="1"/>
  <c r="F192" i="9"/>
  <c r="G192" i="9" s="1"/>
  <c r="I192" i="9" s="1"/>
  <c r="F193" i="9"/>
  <c r="G193" i="9" s="1"/>
  <c r="I193" i="9" s="1"/>
  <c r="F194" i="9"/>
  <c r="F195" i="9"/>
  <c r="G195" i="9" s="1"/>
  <c r="I195" i="9" s="1"/>
  <c r="F196" i="9"/>
  <c r="G196" i="9" s="1"/>
  <c r="I196" i="9" s="1"/>
  <c r="F197" i="9"/>
  <c r="G197" i="9" s="1"/>
  <c r="I197" i="9" s="1"/>
  <c r="F198" i="9"/>
  <c r="G198" i="9" s="1"/>
  <c r="I198" i="9" s="1"/>
  <c r="F199" i="9"/>
  <c r="G199" i="9" s="1"/>
  <c r="I199" i="9" s="1"/>
  <c r="F200" i="9"/>
  <c r="G200" i="9" s="1"/>
  <c r="I200" i="9" s="1"/>
  <c r="F201" i="9"/>
  <c r="G201" i="9" s="1"/>
  <c r="I201" i="9" s="1"/>
  <c r="F202" i="9"/>
  <c r="F203" i="9"/>
  <c r="F204" i="9"/>
  <c r="G204" i="9" s="1"/>
  <c r="I204" i="9" s="1"/>
  <c r="F205" i="9"/>
  <c r="G205" i="9" s="1"/>
  <c r="I205" i="9" s="1"/>
  <c r="F206" i="9"/>
  <c r="F207" i="9"/>
  <c r="F208" i="9"/>
  <c r="G208" i="9" s="1"/>
  <c r="I208" i="9" s="1"/>
  <c r="F209" i="9"/>
  <c r="G209" i="9" s="1"/>
  <c r="I209" i="9" s="1"/>
  <c r="F210" i="9"/>
  <c r="F211" i="9"/>
  <c r="G211" i="9" s="1"/>
  <c r="I211" i="9" s="1"/>
  <c r="F212" i="9"/>
  <c r="G212" i="9" s="1"/>
  <c r="F213" i="9"/>
  <c r="F214" i="9"/>
  <c r="G214" i="9" s="1"/>
  <c r="I214" i="9" s="1"/>
  <c r="F215" i="9"/>
  <c r="G215" i="9" s="1"/>
  <c r="I215" i="9" s="1"/>
  <c r="F216" i="9"/>
  <c r="G216" i="9" s="1"/>
  <c r="I216" i="9" s="1"/>
  <c r="F217" i="9"/>
  <c r="G217" i="9" s="1"/>
  <c r="I217" i="9" s="1"/>
  <c r="F218" i="9"/>
  <c r="G218" i="9" s="1"/>
  <c r="I218" i="9" s="1"/>
  <c r="F219" i="9"/>
  <c r="G219" i="9" s="1"/>
  <c r="I219" i="9" s="1"/>
  <c r="F220" i="9"/>
  <c r="G220" i="9" s="1"/>
  <c r="I220" i="9" s="1"/>
  <c r="F221" i="9"/>
  <c r="G221" i="9" s="1"/>
  <c r="I221" i="9" s="1"/>
  <c r="F222" i="9"/>
  <c r="F223" i="9"/>
  <c r="G223" i="9" s="1"/>
  <c r="I223" i="9" s="1"/>
  <c r="F224" i="9"/>
  <c r="G224" i="9" s="1"/>
  <c r="I224" i="9" s="1"/>
  <c r="F225" i="9"/>
  <c r="G225" i="9" s="1"/>
  <c r="I225" i="9" s="1"/>
  <c r="F226" i="9"/>
  <c r="F227" i="9"/>
  <c r="G227" i="9" s="1"/>
  <c r="I227" i="9" s="1"/>
  <c r="F228" i="9"/>
  <c r="G228" i="9" s="1"/>
  <c r="I228" i="9" s="1"/>
  <c r="F229" i="9"/>
  <c r="G229" i="9" s="1"/>
  <c r="I229" i="9" s="1"/>
  <c r="F230" i="9"/>
  <c r="F231" i="9"/>
  <c r="G231" i="9" s="1"/>
  <c r="I231" i="9" s="1"/>
  <c r="F232" i="9"/>
  <c r="G232" i="9" s="1"/>
  <c r="I232" i="9" s="1"/>
  <c r="F233" i="9"/>
  <c r="G233" i="9" s="1"/>
  <c r="I233" i="9" s="1"/>
  <c r="F234" i="9"/>
  <c r="F235" i="9"/>
  <c r="G235" i="9" s="1"/>
  <c r="I235" i="9" s="1"/>
  <c r="F236" i="9"/>
  <c r="G236" i="9" s="1"/>
  <c r="I236" i="9" s="1"/>
  <c r="F237" i="9"/>
  <c r="G237" i="9" s="1"/>
  <c r="I237" i="9" s="1"/>
  <c r="F238" i="9"/>
  <c r="F239" i="9"/>
  <c r="G239" i="9" s="1"/>
  <c r="I239" i="9" s="1"/>
  <c r="F240" i="9"/>
  <c r="G240" i="9" s="1"/>
  <c r="I240" i="9" s="1"/>
  <c r="F241" i="9"/>
  <c r="F242" i="9"/>
  <c r="F243" i="9"/>
  <c r="G243" i="9" s="1"/>
  <c r="I243" i="9" s="1"/>
  <c r="F244" i="9"/>
  <c r="G244" i="9" s="1"/>
  <c r="I244" i="9" s="1"/>
  <c r="F245" i="9"/>
  <c r="G245" i="9" s="1"/>
  <c r="I245" i="9" s="1"/>
  <c r="F246" i="9"/>
  <c r="F247" i="9"/>
  <c r="G247" i="9" s="1"/>
  <c r="I247" i="9" s="1"/>
  <c r="F248" i="9"/>
  <c r="G248" i="9" s="1"/>
  <c r="I248" i="9" s="1"/>
  <c r="F249" i="9"/>
  <c r="G249" i="9" s="1"/>
  <c r="I249" i="9" s="1"/>
  <c r="F250" i="9"/>
  <c r="F251" i="9"/>
  <c r="G251" i="9" s="1"/>
  <c r="I251" i="9" s="1"/>
  <c r="F252" i="9"/>
  <c r="G252" i="9" s="1"/>
  <c r="I252" i="9" s="1"/>
  <c r="F253" i="9"/>
  <c r="G253" i="9" s="1"/>
  <c r="I253" i="9" s="1"/>
  <c r="F254" i="9"/>
  <c r="F255" i="9"/>
  <c r="G255" i="9" s="1"/>
  <c r="I255" i="9" s="1"/>
  <c r="F256" i="9"/>
  <c r="G256" i="9" s="1"/>
  <c r="I256" i="9" s="1"/>
  <c r="F257" i="9"/>
  <c r="G257" i="9" s="1"/>
  <c r="I257" i="9" s="1"/>
  <c r="F258" i="9"/>
  <c r="F259" i="9"/>
  <c r="G259" i="9" s="1"/>
  <c r="I259" i="9" s="1"/>
  <c r="F260" i="9"/>
  <c r="G260" i="9" s="1"/>
  <c r="I260" i="9" s="1"/>
  <c r="F261" i="9"/>
  <c r="G261" i="9" s="1"/>
  <c r="I261" i="9" s="1"/>
  <c r="F262" i="9"/>
  <c r="F263" i="9"/>
  <c r="G263" i="9" s="1"/>
  <c r="I263" i="9" s="1"/>
  <c r="F264" i="9"/>
  <c r="G264" i="9" s="1"/>
  <c r="I264" i="9" s="1"/>
  <c r="F265" i="9"/>
  <c r="G265" i="9" s="1"/>
  <c r="I265" i="9" s="1"/>
  <c r="F266" i="9"/>
  <c r="F267" i="9"/>
  <c r="G267" i="9" s="1"/>
  <c r="I267" i="9" s="1"/>
  <c r="F268" i="9"/>
  <c r="G268" i="9" s="1"/>
  <c r="I268" i="9" s="1"/>
  <c r="F269" i="9"/>
  <c r="G269" i="9" s="1"/>
  <c r="I269" i="9" s="1"/>
  <c r="F270" i="9"/>
  <c r="F271" i="9"/>
  <c r="G271" i="9" s="1"/>
  <c r="I271" i="9" s="1"/>
  <c r="F272" i="9"/>
  <c r="G272" i="9" s="1"/>
  <c r="I272" i="9" s="1"/>
  <c r="F273" i="9"/>
  <c r="F274" i="9"/>
  <c r="F275" i="9"/>
  <c r="G275" i="9" s="1"/>
  <c r="I275" i="9" s="1"/>
  <c r="F276" i="9"/>
  <c r="G276" i="9" s="1"/>
  <c r="I276" i="9" s="1"/>
  <c r="F277" i="9"/>
  <c r="G277" i="9" s="1"/>
  <c r="I277" i="9" s="1"/>
  <c r="F278" i="9"/>
  <c r="F279" i="9"/>
  <c r="G279" i="9" s="1"/>
  <c r="I279" i="9" s="1"/>
  <c r="F280" i="9"/>
  <c r="G280" i="9" s="1"/>
  <c r="I280" i="9" s="1"/>
  <c r="F281" i="9"/>
  <c r="G281" i="9" s="1"/>
  <c r="I281" i="9" s="1"/>
  <c r="F282" i="9"/>
  <c r="F283" i="9"/>
  <c r="G283" i="9" s="1"/>
  <c r="I283" i="9" s="1"/>
  <c r="F284" i="9"/>
  <c r="G284" i="9" s="1"/>
  <c r="I284" i="9" s="1"/>
  <c r="F285" i="9"/>
  <c r="G285" i="9" s="1"/>
  <c r="I285" i="9" s="1"/>
  <c r="F286" i="9"/>
  <c r="F287" i="9"/>
  <c r="G287" i="9" s="1"/>
  <c r="I287" i="9" s="1"/>
  <c r="F288" i="9"/>
  <c r="G288" i="9" s="1"/>
  <c r="I288" i="9" s="1"/>
  <c r="F289" i="9"/>
  <c r="G289" i="9" s="1"/>
  <c r="I289" i="9" s="1"/>
  <c r="F290" i="9"/>
  <c r="F291" i="9"/>
  <c r="G291" i="9" s="1"/>
  <c r="I291" i="9" s="1"/>
  <c r="F292" i="9"/>
  <c r="G292" i="9" s="1"/>
  <c r="I292" i="9" s="1"/>
  <c r="F293" i="9"/>
  <c r="G293" i="9" s="1"/>
  <c r="I293" i="9" s="1"/>
  <c r="F294" i="9"/>
  <c r="F295" i="9"/>
  <c r="G295" i="9" s="1"/>
  <c r="I295" i="9" s="1"/>
  <c r="F296" i="9"/>
  <c r="G296" i="9" s="1"/>
  <c r="I296" i="9" s="1"/>
  <c r="F297" i="9"/>
  <c r="G297" i="9" s="1"/>
  <c r="I297" i="9" s="1"/>
  <c r="F298" i="9"/>
  <c r="F299" i="9"/>
  <c r="G299" i="9" s="1"/>
  <c r="I299" i="9" s="1"/>
  <c r="F300" i="9"/>
  <c r="G300" i="9" s="1"/>
  <c r="I300" i="9" s="1"/>
  <c r="F301" i="9"/>
  <c r="G301" i="9" s="1"/>
  <c r="I301" i="9" s="1"/>
  <c r="F302" i="9"/>
  <c r="F303" i="9"/>
  <c r="G303" i="9" s="1"/>
  <c r="I303" i="9" s="1"/>
  <c r="F304" i="9"/>
  <c r="G304" i="9" s="1"/>
  <c r="I304" i="9" s="1"/>
  <c r="F305" i="9"/>
  <c r="F306" i="9"/>
  <c r="F307" i="9"/>
  <c r="G307" i="9" s="1"/>
  <c r="I307" i="9" s="1"/>
  <c r="F308" i="9"/>
  <c r="G308" i="9" s="1"/>
  <c r="I308" i="9" s="1"/>
  <c r="F309" i="9"/>
  <c r="G309" i="9" s="1"/>
  <c r="I309" i="9" s="1"/>
  <c r="F310" i="9"/>
  <c r="F311" i="9"/>
  <c r="G311" i="9" s="1"/>
  <c r="I311" i="9" s="1"/>
  <c r="F312" i="9"/>
  <c r="G312" i="9" s="1"/>
  <c r="I312" i="9" s="1"/>
  <c r="F313" i="9"/>
  <c r="G313" i="9" s="1"/>
  <c r="I313" i="9" s="1"/>
  <c r="F314" i="9"/>
  <c r="G314" i="9" s="1"/>
  <c r="I314" i="9" s="1"/>
  <c r="F315" i="9"/>
  <c r="G315" i="9" s="1"/>
  <c r="I315" i="9" s="1"/>
  <c r="F316" i="9"/>
  <c r="G316" i="9" s="1"/>
  <c r="I316" i="9" s="1"/>
  <c r="F317" i="9"/>
  <c r="G317" i="9" s="1"/>
  <c r="I317" i="9" s="1"/>
  <c r="F318" i="9"/>
  <c r="F319" i="9"/>
  <c r="G319" i="9" s="1"/>
  <c r="I319" i="9" s="1"/>
  <c r="F320" i="9"/>
  <c r="G320" i="9" s="1"/>
  <c r="I320" i="9" s="1"/>
  <c r="F321" i="9"/>
  <c r="G321" i="9" s="1"/>
  <c r="I321" i="9" s="1"/>
  <c r="F322" i="9"/>
  <c r="G2" i="9"/>
  <c r="I2" i="9" s="1"/>
  <c r="G3" i="9"/>
  <c r="I3" i="9" s="1"/>
  <c r="G5" i="9"/>
  <c r="I5" i="9" s="1"/>
  <c r="G6" i="9"/>
  <c r="I6" i="9" s="1"/>
  <c r="G7" i="9"/>
  <c r="I7" i="9" s="1"/>
  <c r="G10" i="9"/>
  <c r="I10" i="9" s="1"/>
  <c r="G14" i="9"/>
  <c r="I14" i="9" s="1"/>
  <c r="G18" i="9"/>
  <c r="I18" i="9" s="1"/>
  <c r="G22" i="9"/>
  <c r="I22" i="9" s="1"/>
  <c r="G25" i="9"/>
  <c r="I25" i="9" s="1"/>
  <c r="G26" i="9"/>
  <c r="I26" i="9" s="1"/>
  <c r="G34" i="9"/>
  <c r="I34" i="9" s="1"/>
  <c r="G38" i="9"/>
  <c r="I38" i="9" s="1"/>
  <c r="G42" i="9"/>
  <c r="I42" i="9" s="1"/>
  <c r="G46" i="9"/>
  <c r="I46" i="9" s="1"/>
  <c r="G50" i="9"/>
  <c r="I50" i="9" s="1"/>
  <c r="G54" i="9"/>
  <c r="I54" i="9" s="1"/>
  <c r="G66" i="9"/>
  <c r="I66" i="9" s="1"/>
  <c r="G70" i="9"/>
  <c r="I70" i="9" s="1"/>
  <c r="G74" i="9"/>
  <c r="I74" i="9" s="1"/>
  <c r="G78" i="9"/>
  <c r="I78" i="9" s="1"/>
  <c r="G82" i="9"/>
  <c r="I82" i="9" s="1"/>
  <c r="G84" i="9"/>
  <c r="I84" i="9" s="1"/>
  <c r="G90" i="9"/>
  <c r="I90" i="9" s="1"/>
  <c r="G94" i="9"/>
  <c r="I94" i="9" s="1"/>
  <c r="G98" i="9"/>
  <c r="I98" i="9" s="1"/>
  <c r="G102" i="9"/>
  <c r="I102" i="9" s="1"/>
  <c r="G106" i="9"/>
  <c r="I106" i="9" s="1"/>
  <c r="G110" i="9"/>
  <c r="I110" i="9" s="1"/>
  <c r="G114" i="9"/>
  <c r="I114" i="9" s="1"/>
  <c r="G118" i="9"/>
  <c r="I118" i="9" s="1"/>
  <c r="G130" i="9"/>
  <c r="I130" i="9" s="1"/>
  <c r="G134" i="9"/>
  <c r="I134" i="9" s="1"/>
  <c r="G138" i="9"/>
  <c r="I138" i="9" s="1"/>
  <c r="G142" i="9"/>
  <c r="I142" i="9" s="1"/>
  <c r="G146" i="9"/>
  <c r="I146" i="9" s="1"/>
  <c r="G148" i="9"/>
  <c r="I148" i="9" s="1"/>
  <c r="G154" i="9"/>
  <c r="I154" i="9" s="1"/>
  <c r="G158" i="9"/>
  <c r="I158" i="9" s="1"/>
  <c r="G162" i="9"/>
  <c r="I162" i="9" s="1"/>
  <c r="G166" i="9"/>
  <c r="I166" i="9" s="1"/>
  <c r="G174" i="9"/>
  <c r="I174" i="9" s="1"/>
  <c r="G178" i="9"/>
  <c r="I178" i="9" s="1"/>
  <c r="G186" i="9"/>
  <c r="I186" i="9" s="1"/>
  <c r="G190" i="9"/>
  <c r="I190" i="9" s="1"/>
  <c r="G194" i="9"/>
  <c r="I194" i="9" s="1"/>
  <c r="G202" i="9"/>
  <c r="I202" i="9" s="1"/>
  <c r="G203" i="9"/>
  <c r="I203" i="9" s="1"/>
  <c r="G206" i="9"/>
  <c r="I206" i="9" s="1"/>
  <c r="G207" i="9"/>
  <c r="I207" i="9" s="1"/>
  <c r="G210" i="9"/>
  <c r="I210" i="9" s="1"/>
  <c r="I212" i="9"/>
  <c r="G213" i="9"/>
  <c r="I213" i="9" s="1"/>
  <c r="G222" i="9"/>
  <c r="I222" i="9" s="1"/>
  <c r="G226" i="9"/>
  <c r="I226" i="9" s="1"/>
  <c r="G230" i="9"/>
  <c r="I230" i="9" s="1"/>
  <c r="G234" i="9"/>
  <c r="I234" i="9" s="1"/>
  <c r="G238" i="9"/>
  <c r="I238" i="9" s="1"/>
  <c r="G241" i="9"/>
  <c r="I241" i="9" s="1"/>
  <c r="G242" i="9"/>
  <c r="I242" i="9" s="1"/>
  <c r="G246" i="9"/>
  <c r="I246" i="9" s="1"/>
  <c r="G250" i="9"/>
  <c r="I250" i="9" s="1"/>
  <c r="G254" i="9"/>
  <c r="I254" i="9" s="1"/>
  <c r="G258" i="9"/>
  <c r="I258" i="9" s="1"/>
  <c r="G262" i="9"/>
  <c r="I262" i="9" s="1"/>
  <c r="G266" i="9"/>
  <c r="I266" i="9" s="1"/>
  <c r="G270" i="9"/>
  <c r="I270" i="9" s="1"/>
  <c r="G273" i="9"/>
  <c r="I273" i="9" s="1"/>
  <c r="G274" i="9"/>
  <c r="I274" i="9" s="1"/>
  <c r="G278" i="9"/>
  <c r="I278" i="9" s="1"/>
  <c r="G282" i="9"/>
  <c r="I282" i="9" s="1"/>
  <c r="G286" i="9"/>
  <c r="I286" i="9" s="1"/>
  <c r="G290" i="9"/>
  <c r="I290" i="9" s="1"/>
  <c r="G294" i="9"/>
  <c r="I294" i="9" s="1"/>
  <c r="G298" i="9"/>
  <c r="I298" i="9" s="1"/>
  <c r="G302" i="9"/>
  <c r="I302" i="9" s="1"/>
  <c r="G305" i="9"/>
  <c r="I305" i="9" s="1"/>
  <c r="G306" i="9"/>
  <c r="I306" i="9" s="1"/>
  <c r="G310" i="9"/>
  <c r="I310" i="9" s="1"/>
  <c r="G318" i="9"/>
  <c r="I318" i="9" s="1"/>
  <c r="G322" i="9"/>
  <c r="I322" i="9" s="1"/>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 i="7"/>
  <c r="B4" i="7"/>
  <c r="B5" i="7"/>
  <c r="D5" i="7" s="1"/>
  <c r="B6" i="7"/>
  <c r="D6" i="7" s="1"/>
  <c r="B7" i="7"/>
  <c r="D7" i="7" s="1"/>
  <c r="B8" i="7"/>
  <c r="B9" i="7"/>
  <c r="D9" i="7" s="1"/>
  <c r="B10" i="7"/>
  <c r="D10" i="7" s="1"/>
  <c r="B11" i="7"/>
  <c r="B12" i="7"/>
  <c r="B13" i="7"/>
  <c r="D13" i="7" s="1"/>
  <c r="B14" i="7"/>
  <c r="D14" i="7" s="1"/>
  <c r="B15" i="7"/>
  <c r="D15" i="7" s="1"/>
  <c r="B16" i="7"/>
  <c r="B17" i="7"/>
  <c r="D17" i="7" s="1"/>
  <c r="B18" i="7"/>
  <c r="D18" i="7" s="1"/>
  <c r="B19" i="7"/>
  <c r="D19" i="7" s="1"/>
  <c r="B20" i="7"/>
  <c r="B21" i="7"/>
  <c r="D21" i="7" s="1"/>
  <c r="B22" i="7"/>
  <c r="D22" i="7" s="1"/>
  <c r="B23" i="7"/>
  <c r="D23" i="7" s="1"/>
  <c r="B24" i="7"/>
  <c r="B25" i="7"/>
  <c r="D25" i="7" s="1"/>
  <c r="B26" i="7"/>
  <c r="D26" i="7" s="1"/>
  <c r="B27" i="7"/>
  <c r="D27" i="7" s="1"/>
  <c r="B28" i="7"/>
  <c r="B29" i="7"/>
  <c r="D29" i="7" s="1"/>
  <c r="B30" i="7"/>
  <c r="D30" i="7" s="1"/>
  <c r="B31" i="7"/>
  <c r="D31" i="7" s="1"/>
  <c r="B32" i="7"/>
  <c r="B33" i="7"/>
  <c r="D33" i="7" s="1"/>
  <c r="B34" i="7"/>
  <c r="D34" i="7" s="1"/>
  <c r="B35" i="7"/>
  <c r="D35" i="7" s="1"/>
  <c r="B36" i="7"/>
  <c r="B37" i="7"/>
  <c r="D37" i="7" s="1"/>
  <c r="B38" i="7"/>
  <c r="D38" i="7" s="1"/>
  <c r="B39" i="7"/>
  <c r="D39" i="7" s="1"/>
  <c r="B40" i="7"/>
  <c r="B41" i="7"/>
  <c r="D41" i="7" s="1"/>
  <c r="B42" i="7"/>
  <c r="D42" i="7" s="1"/>
  <c r="B43" i="7"/>
  <c r="D43" i="7" s="1"/>
  <c r="B44" i="7"/>
  <c r="B45" i="7"/>
  <c r="D45" i="7" s="1"/>
  <c r="B46" i="7"/>
  <c r="D46" i="7" s="1"/>
  <c r="B47" i="7"/>
  <c r="D47" i="7" s="1"/>
  <c r="B48" i="7"/>
  <c r="B49" i="7"/>
  <c r="D49" i="7" s="1"/>
  <c r="B50" i="7"/>
  <c r="D50" i="7" s="1"/>
  <c r="B51" i="7"/>
  <c r="D51" i="7" s="1"/>
  <c r="B52" i="7"/>
  <c r="B53" i="7"/>
  <c r="D53" i="7" s="1"/>
  <c r="B54" i="7"/>
  <c r="D54" i="7" s="1"/>
  <c r="B55" i="7"/>
  <c r="D55" i="7" s="1"/>
  <c r="B56" i="7"/>
  <c r="B57" i="7"/>
  <c r="B58" i="7"/>
  <c r="D58" i="7" s="1"/>
  <c r="B59" i="7"/>
  <c r="D59" i="7" s="1"/>
  <c r="B60" i="7"/>
  <c r="B61" i="7"/>
  <c r="D61" i="7" s="1"/>
  <c r="B62" i="7"/>
  <c r="D62" i="7" s="1"/>
  <c r="B63" i="7"/>
  <c r="D63" i="7" s="1"/>
  <c r="B64" i="7"/>
  <c r="B65" i="7"/>
  <c r="D65" i="7" s="1"/>
  <c r="B66" i="7"/>
  <c r="D66" i="7" s="1"/>
  <c r="B67" i="7"/>
  <c r="D67" i="7" s="1"/>
  <c r="B68" i="7"/>
  <c r="B69" i="7"/>
  <c r="D69" i="7" s="1"/>
  <c r="B70" i="7"/>
  <c r="D70" i="7" s="1"/>
  <c r="B71" i="7"/>
  <c r="D71" i="7" s="1"/>
  <c r="B72" i="7"/>
  <c r="B73" i="7"/>
  <c r="D73" i="7" s="1"/>
  <c r="B74" i="7"/>
  <c r="D74" i="7" s="1"/>
  <c r="B75" i="7"/>
  <c r="D75" i="7" s="1"/>
  <c r="B76" i="7"/>
  <c r="B77" i="7"/>
  <c r="D77" i="7" s="1"/>
  <c r="B78" i="7"/>
  <c r="D78" i="7" s="1"/>
  <c r="B79" i="7"/>
  <c r="D79" i="7" s="1"/>
  <c r="B80" i="7"/>
  <c r="B81" i="7"/>
  <c r="D81" i="7" s="1"/>
  <c r="B82" i="7"/>
  <c r="D82" i="7" s="1"/>
  <c r="B83" i="7"/>
  <c r="D83" i="7" s="1"/>
  <c r="B84" i="7"/>
  <c r="B85" i="7"/>
  <c r="D85" i="7" s="1"/>
  <c r="B86" i="7"/>
  <c r="D86" i="7" s="1"/>
  <c r="B87" i="7"/>
  <c r="D87" i="7" s="1"/>
  <c r="B88" i="7"/>
  <c r="B89" i="7"/>
  <c r="D89" i="7" s="1"/>
  <c r="B90" i="7"/>
  <c r="D90" i="7" s="1"/>
  <c r="B91" i="7"/>
  <c r="D91" i="7" s="1"/>
  <c r="B92" i="7"/>
  <c r="B93" i="7"/>
  <c r="D93" i="7" s="1"/>
  <c r="B94" i="7"/>
  <c r="D94" i="7" s="1"/>
  <c r="B95" i="7"/>
  <c r="D95" i="7" s="1"/>
  <c r="B96" i="7"/>
  <c r="B97" i="7"/>
  <c r="D97" i="7" s="1"/>
  <c r="B98" i="7"/>
  <c r="D98" i="7" s="1"/>
  <c r="B99" i="7"/>
  <c r="D99" i="7" s="1"/>
  <c r="B100" i="7"/>
  <c r="B101" i="7"/>
  <c r="D101" i="7" s="1"/>
  <c r="B102" i="7"/>
  <c r="D102" i="7" s="1"/>
  <c r="B103" i="7"/>
  <c r="D103" i="7" s="1"/>
  <c r="B104" i="7"/>
  <c r="B105" i="7"/>
  <c r="D105" i="7" s="1"/>
  <c r="B106" i="7"/>
  <c r="D106" i="7" s="1"/>
  <c r="B107" i="7"/>
  <c r="D107" i="7" s="1"/>
  <c r="B108" i="7"/>
  <c r="B109" i="7"/>
  <c r="D109" i="7" s="1"/>
  <c r="B110" i="7"/>
  <c r="D110" i="7" s="1"/>
  <c r="B111" i="7"/>
  <c r="D111" i="7" s="1"/>
  <c r="B112" i="7"/>
  <c r="B113" i="7"/>
  <c r="D113" i="7" s="1"/>
  <c r="B114" i="7"/>
  <c r="D114" i="7" s="1"/>
  <c r="B115" i="7"/>
  <c r="D115" i="7" s="1"/>
  <c r="B116" i="7"/>
  <c r="B117" i="7"/>
  <c r="D117" i="7" s="1"/>
  <c r="B118" i="7"/>
  <c r="D118" i="7" s="1"/>
  <c r="B119" i="7"/>
  <c r="D119" i="7" s="1"/>
  <c r="B120" i="7"/>
  <c r="B121" i="7"/>
  <c r="D121" i="7" s="1"/>
  <c r="B122" i="7"/>
  <c r="D122" i="7" s="1"/>
  <c r="B123" i="7"/>
  <c r="D123" i="7" s="1"/>
  <c r="B124" i="7"/>
  <c r="B125" i="7"/>
  <c r="D125" i="7" s="1"/>
  <c r="B126" i="7"/>
  <c r="D126" i="7" s="1"/>
  <c r="B127" i="7"/>
  <c r="D127" i="7" s="1"/>
  <c r="B128" i="7"/>
  <c r="B129" i="7"/>
  <c r="D129" i="7" s="1"/>
  <c r="B130" i="7"/>
  <c r="D130" i="7" s="1"/>
  <c r="B131" i="7"/>
  <c r="D131" i="7" s="1"/>
  <c r="B132" i="7"/>
  <c r="B133" i="7"/>
  <c r="D133" i="7" s="1"/>
  <c r="B134" i="7"/>
  <c r="D134" i="7" s="1"/>
  <c r="B135" i="7"/>
  <c r="D135" i="7" s="1"/>
  <c r="B136" i="7"/>
  <c r="B137" i="7"/>
  <c r="D137" i="7" s="1"/>
  <c r="B138" i="7"/>
  <c r="D138" i="7" s="1"/>
  <c r="B139" i="7"/>
  <c r="D139" i="7" s="1"/>
  <c r="B140" i="7"/>
  <c r="B141" i="7"/>
  <c r="D141" i="7" s="1"/>
  <c r="B142" i="7"/>
  <c r="D142" i="7" s="1"/>
  <c r="B143" i="7"/>
  <c r="D143" i="7" s="1"/>
  <c r="B144" i="7"/>
  <c r="B145" i="7"/>
  <c r="D145" i="7" s="1"/>
  <c r="B146" i="7"/>
  <c r="D146" i="7" s="1"/>
  <c r="B147" i="7"/>
  <c r="D147" i="7" s="1"/>
  <c r="B148" i="7"/>
  <c r="B149" i="7"/>
  <c r="D149" i="7" s="1"/>
  <c r="B150" i="7"/>
  <c r="B151" i="7"/>
  <c r="D151" i="7" s="1"/>
  <c r="B152" i="7"/>
  <c r="B153" i="7"/>
  <c r="D153" i="7" s="1"/>
  <c r="B154" i="7"/>
  <c r="D154" i="7" s="1"/>
  <c r="B155" i="7"/>
  <c r="D155" i="7" s="1"/>
  <c r="B156" i="7"/>
  <c r="B157" i="7"/>
  <c r="D157" i="7" s="1"/>
  <c r="B158" i="7"/>
  <c r="D158" i="7" s="1"/>
  <c r="B159" i="7"/>
  <c r="D159" i="7" s="1"/>
  <c r="B160" i="7"/>
  <c r="B161" i="7"/>
  <c r="D161" i="7" s="1"/>
  <c r="B162" i="7"/>
  <c r="D162" i="7" s="1"/>
  <c r="B163" i="7"/>
  <c r="D163" i="7" s="1"/>
  <c r="B164" i="7"/>
  <c r="B165" i="7"/>
  <c r="D165" i="7" s="1"/>
  <c r="B166" i="7"/>
  <c r="D166" i="7" s="1"/>
  <c r="B167" i="7"/>
  <c r="D167" i="7" s="1"/>
  <c r="B168" i="7"/>
  <c r="B169" i="7"/>
  <c r="D169" i="7" s="1"/>
  <c r="B170" i="7"/>
  <c r="D170" i="7" s="1"/>
  <c r="B171" i="7"/>
  <c r="D171" i="7" s="1"/>
  <c r="B172" i="7"/>
  <c r="B173" i="7"/>
  <c r="D173" i="7" s="1"/>
  <c r="B174" i="7"/>
  <c r="D174" i="7" s="1"/>
  <c r="B175" i="7"/>
  <c r="D175" i="7" s="1"/>
  <c r="B176" i="7"/>
  <c r="B177" i="7"/>
  <c r="D177" i="7" s="1"/>
  <c r="B178" i="7"/>
  <c r="D178" i="7" s="1"/>
  <c r="B179" i="7"/>
  <c r="D179" i="7" s="1"/>
  <c r="B180" i="7"/>
  <c r="B181" i="7"/>
  <c r="D181" i="7" s="1"/>
  <c r="B182" i="7"/>
  <c r="D182" i="7" s="1"/>
  <c r="B183" i="7"/>
  <c r="D183" i="7" s="1"/>
  <c r="B184" i="7"/>
  <c r="B185" i="7"/>
  <c r="D185" i="7" s="1"/>
  <c r="B186" i="7"/>
  <c r="D186" i="7" s="1"/>
  <c r="B187" i="7"/>
  <c r="D187" i="7" s="1"/>
  <c r="B188" i="7"/>
  <c r="B189" i="7"/>
  <c r="D189" i="7" s="1"/>
  <c r="B190" i="7"/>
  <c r="D190" i="7" s="1"/>
  <c r="B191" i="7"/>
  <c r="D191" i="7" s="1"/>
  <c r="B192" i="7"/>
  <c r="B193" i="7"/>
  <c r="D193" i="7" s="1"/>
  <c r="B194" i="7"/>
  <c r="D194" i="7" s="1"/>
  <c r="B195" i="7"/>
  <c r="D195" i="7" s="1"/>
  <c r="B196" i="7"/>
  <c r="B197" i="7"/>
  <c r="D197" i="7" s="1"/>
  <c r="B198" i="7"/>
  <c r="D198" i="7" s="1"/>
  <c r="B199" i="7"/>
  <c r="D199" i="7" s="1"/>
  <c r="B200" i="7"/>
  <c r="B201" i="7"/>
  <c r="D201" i="7" s="1"/>
  <c r="B202" i="7"/>
  <c r="D202" i="7" s="1"/>
  <c r="B203" i="7"/>
  <c r="D203" i="7" s="1"/>
  <c r="B204" i="7"/>
  <c r="B205" i="7"/>
  <c r="D205" i="7" s="1"/>
  <c r="B206" i="7"/>
  <c r="D206" i="7" s="1"/>
  <c r="B207" i="7"/>
  <c r="D207" i="7" s="1"/>
  <c r="B208" i="7"/>
  <c r="B209" i="7"/>
  <c r="D209" i="7" s="1"/>
  <c r="B210" i="7"/>
  <c r="D210" i="7" s="1"/>
  <c r="B211" i="7"/>
  <c r="D211" i="7" s="1"/>
  <c r="B212" i="7"/>
  <c r="B213" i="7"/>
  <c r="D213" i="7" s="1"/>
  <c r="B214" i="7"/>
  <c r="D214" i="7" s="1"/>
  <c r="B215" i="7"/>
  <c r="D215" i="7" s="1"/>
  <c r="B216" i="7"/>
  <c r="B217" i="7"/>
  <c r="D217" i="7" s="1"/>
  <c r="B218" i="7"/>
  <c r="D218" i="7" s="1"/>
  <c r="B219" i="7"/>
  <c r="D219" i="7" s="1"/>
  <c r="B220" i="7"/>
  <c r="B221" i="7"/>
  <c r="D221" i="7" s="1"/>
  <c r="B222" i="7"/>
  <c r="D222" i="7" s="1"/>
  <c r="B223" i="7"/>
  <c r="D223" i="7" s="1"/>
  <c r="B224" i="7"/>
  <c r="B225" i="7"/>
  <c r="D225" i="7" s="1"/>
  <c r="B226" i="7"/>
  <c r="D226" i="7" s="1"/>
  <c r="B227" i="7"/>
  <c r="D227" i="7" s="1"/>
  <c r="B228" i="7"/>
  <c r="B229" i="7"/>
  <c r="D229" i="7" s="1"/>
  <c r="B230" i="7"/>
  <c r="D230" i="7" s="1"/>
  <c r="B231" i="7"/>
  <c r="D231" i="7" s="1"/>
  <c r="B232" i="7"/>
  <c r="B233" i="7"/>
  <c r="D233" i="7" s="1"/>
  <c r="B234" i="7"/>
  <c r="D234" i="7" s="1"/>
  <c r="B235" i="7"/>
  <c r="D235" i="7" s="1"/>
  <c r="B236" i="7"/>
  <c r="B237" i="7"/>
  <c r="D237" i="7" s="1"/>
  <c r="B238" i="7"/>
  <c r="D238" i="7" s="1"/>
  <c r="B239" i="7"/>
  <c r="D239" i="7" s="1"/>
  <c r="B240" i="7"/>
  <c r="B241" i="7"/>
  <c r="D241" i="7" s="1"/>
  <c r="B242" i="7"/>
  <c r="D242" i="7" s="1"/>
  <c r="B243" i="7"/>
  <c r="D243" i="7" s="1"/>
  <c r="B244" i="7"/>
  <c r="B245" i="7"/>
  <c r="D245" i="7" s="1"/>
  <c r="B246" i="7"/>
  <c r="D246" i="7" s="1"/>
  <c r="B247" i="7"/>
  <c r="D247" i="7" s="1"/>
  <c r="B248" i="7"/>
  <c r="B249" i="7"/>
  <c r="D249" i="7" s="1"/>
  <c r="B250" i="7"/>
  <c r="D250" i="7" s="1"/>
  <c r="B251" i="7"/>
  <c r="D251" i="7" s="1"/>
  <c r="B252" i="7"/>
  <c r="B253" i="7"/>
  <c r="D253" i="7" s="1"/>
  <c r="B254" i="7"/>
  <c r="D254" i="7" s="1"/>
  <c r="B255" i="7"/>
  <c r="D255" i="7" s="1"/>
  <c r="B256" i="7"/>
  <c r="B257" i="7"/>
  <c r="D257" i="7" s="1"/>
  <c r="B258" i="7"/>
  <c r="D258" i="7" s="1"/>
  <c r="B259" i="7"/>
  <c r="D259" i="7" s="1"/>
  <c r="B260" i="7"/>
  <c r="B261" i="7"/>
  <c r="D261" i="7" s="1"/>
  <c r="B262" i="7"/>
  <c r="D262" i="7" s="1"/>
  <c r="B263" i="7"/>
  <c r="D263" i="7" s="1"/>
  <c r="B264" i="7"/>
  <c r="B265" i="7"/>
  <c r="D265" i="7" s="1"/>
  <c r="B266" i="7"/>
  <c r="D266" i="7" s="1"/>
  <c r="B267" i="7"/>
  <c r="D267" i="7" s="1"/>
  <c r="B268" i="7"/>
  <c r="B269" i="7"/>
  <c r="D269" i="7" s="1"/>
  <c r="B270" i="7"/>
  <c r="D270" i="7" s="1"/>
  <c r="B271" i="7"/>
  <c r="D271" i="7" s="1"/>
  <c r="B272" i="7"/>
  <c r="B273" i="7"/>
  <c r="D273" i="7" s="1"/>
  <c r="B274" i="7"/>
  <c r="D274" i="7" s="1"/>
  <c r="B275" i="7"/>
  <c r="D275" i="7" s="1"/>
  <c r="B276" i="7"/>
  <c r="B277" i="7"/>
  <c r="D277" i="7" s="1"/>
  <c r="B278" i="7"/>
  <c r="B279" i="7"/>
  <c r="D279" i="7" s="1"/>
  <c r="B280" i="7"/>
  <c r="B281" i="7"/>
  <c r="D281" i="7" s="1"/>
  <c r="B282" i="7"/>
  <c r="D282" i="7" s="1"/>
  <c r="B283" i="7"/>
  <c r="D283" i="7" s="1"/>
  <c r="B284" i="7"/>
  <c r="B285" i="7"/>
  <c r="D285" i="7" s="1"/>
  <c r="B286" i="7"/>
  <c r="D286" i="7" s="1"/>
  <c r="B287" i="7"/>
  <c r="D287" i="7" s="1"/>
  <c r="B288" i="7"/>
  <c r="B289" i="7"/>
  <c r="D289" i="7" s="1"/>
  <c r="B290" i="7"/>
  <c r="D290" i="7" s="1"/>
  <c r="B291" i="7"/>
  <c r="D291" i="7" s="1"/>
  <c r="B292" i="7"/>
  <c r="B293" i="7"/>
  <c r="D293" i="7" s="1"/>
  <c r="B294" i="7"/>
  <c r="D294" i="7" s="1"/>
  <c r="B295" i="7"/>
  <c r="D295" i="7" s="1"/>
  <c r="B296" i="7"/>
  <c r="B297" i="7"/>
  <c r="D297" i="7" s="1"/>
  <c r="B298" i="7"/>
  <c r="D298" i="7" s="1"/>
  <c r="B299" i="7"/>
  <c r="D299" i="7" s="1"/>
  <c r="B300" i="7"/>
  <c r="B301" i="7"/>
  <c r="D301" i="7" s="1"/>
  <c r="B302" i="7"/>
  <c r="D302" i="7" s="1"/>
  <c r="B303" i="7"/>
  <c r="D303" i="7" s="1"/>
  <c r="B304" i="7"/>
  <c r="B305" i="7"/>
  <c r="D305" i="7" s="1"/>
  <c r="B306" i="7"/>
  <c r="D306" i="7" s="1"/>
  <c r="B307" i="7"/>
  <c r="D307" i="7" s="1"/>
  <c r="B308" i="7"/>
  <c r="B309" i="7"/>
  <c r="D309" i="7" s="1"/>
  <c r="B310" i="7"/>
  <c r="D310" i="7" s="1"/>
  <c r="B311" i="7"/>
  <c r="D311" i="7" s="1"/>
  <c r="B312" i="7"/>
  <c r="B313" i="7"/>
  <c r="D313" i="7" s="1"/>
  <c r="B314" i="7"/>
  <c r="D314" i="7" s="1"/>
  <c r="B315" i="7"/>
  <c r="D315" i="7" s="1"/>
  <c r="B316" i="7"/>
  <c r="B317" i="7"/>
  <c r="D317" i="7" s="1"/>
  <c r="B318" i="7"/>
  <c r="D318" i="7" s="1"/>
  <c r="B319" i="7"/>
  <c r="D319" i="7" s="1"/>
  <c r="B320" i="7"/>
  <c r="B321" i="7"/>
  <c r="D321" i="7" s="1"/>
  <c r="B322" i="7"/>
  <c r="B323" i="7"/>
  <c r="D323" i="7" s="1"/>
  <c r="D322" i="7"/>
  <c r="D11" i="7"/>
  <c r="G2" i="5"/>
  <c r="G3" i="5"/>
  <c r="G4" i="5"/>
  <c r="G5" i="5"/>
  <c r="G6" i="5"/>
  <c r="G7" i="5"/>
  <c r="G8" i="5"/>
  <c r="G9" i="5"/>
  <c r="G10" i="5"/>
  <c r="G11" i="5"/>
  <c r="G12" i="5"/>
  <c r="G13" i="5"/>
  <c r="G14" i="5"/>
  <c r="G15" i="5"/>
  <c r="G16" i="5"/>
  <c r="G17" i="5"/>
  <c r="G18" i="5"/>
  <c r="G19" i="5"/>
  <c r="G20" i="5"/>
  <c r="G21" i="5"/>
  <c r="D4" i="7"/>
  <c r="D8" i="7"/>
  <c r="D12" i="7"/>
  <c r="D16" i="7"/>
  <c r="D20" i="7"/>
  <c r="D24" i="7"/>
  <c r="D28" i="7"/>
  <c r="D32" i="7"/>
  <c r="D36" i="7"/>
  <c r="D40" i="7"/>
  <c r="D44" i="7"/>
  <c r="D48" i="7"/>
  <c r="D52" i="7"/>
  <c r="D56" i="7"/>
  <c r="D57" i="7"/>
  <c r="D60" i="7"/>
  <c r="D64" i="7"/>
  <c r="D68" i="7"/>
  <c r="D72" i="7"/>
  <c r="D76" i="7"/>
  <c r="D80" i="7"/>
  <c r="D84" i="7"/>
  <c r="D88" i="7"/>
  <c r="D92" i="7"/>
  <c r="D96" i="7"/>
  <c r="D100" i="7"/>
  <c r="D104" i="7"/>
  <c r="D108" i="7"/>
  <c r="D112" i="7"/>
  <c r="D116" i="7"/>
  <c r="D120" i="7"/>
  <c r="D124" i="7"/>
  <c r="D128" i="7"/>
  <c r="D132" i="7"/>
  <c r="D136" i="7"/>
  <c r="D140" i="7"/>
  <c r="D144" i="7"/>
  <c r="D148" i="7"/>
  <c r="D150" i="7"/>
  <c r="D152" i="7"/>
  <c r="D156" i="7"/>
  <c r="D160" i="7"/>
  <c r="D164" i="7"/>
  <c r="D168" i="7"/>
  <c r="D172" i="7"/>
  <c r="D176" i="7"/>
  <c r="D180" i="7"/>
  <c r="D184" i="7"/>
  <c r="D188" i="7"/>
  <c r="D192" i="7"/>
  <c r="D196" i="7"/>
  <c r="D200" i="7"/>
  <c r="D204" i="7"/>
  <c r="D208" i="7"/>
  <c r="D212" i="7"/>
  <c r="D216" i="7"/>
  <c r="D220" i="7"/>
  <c r="D224" i="7"/>
  <c r="D228" i="7"/>
  <c r="D232" i="7"/>
  <c r="D236" i="7"/>
  <c r="D240" i="7"/>
  <c r="D244" i="7"/>
  <c r="D248" i="7"/>
  <c r="D252" i="7"/>
  <c r="D256" i="7"/>
  <c r="D260" i="7"/>
  <c r="D264" i="7"/>
  <c r="D268" i="7"/>
  <c r="D272" i="7"/>
  <c r="D276" i="7"/>
  <c r="D278" i="7"/>
  <c r="D280" i="7"/>
  <c r="D284" i="7"/>
  <c r="D288" i="7"/>
  <c r="D292" i="7"/>
  <c r="D296" i="7"/>
  <c r="D300" i="7"/>
  <c r="D304" i="7"/>
  <c r="D308" i="7"/>
  <c r="D312" i="7"/>
  <c r="D316" i="7"/>
  <c r="D320" i="7"/>
  <c r="D3" i="7"/>
  <c r="G14" i="1"/>
  <c r="G10" i="1"/>
  <c r="G4" i="1"/>
  <c r="G8" i="1"/>
  <c r="G15" i="1"/>
  <c r="G3" i="1"/>
  <c r="G11" i="1"/>
  <c r="G12" i="1"/>
  <c r="G6" i="1"/>
  <c r="G5" i="1"/>
  <c r="G13" i="1"/>
  <c r="G16" i="1"/>
  <c r="G7" i="1"/>
  <c r="G9" i="1"/>
  <c r="K23" i="14" l="1"/>
  <c r="L23" i="14" s="1"/>
  <c r="O322" i="10"/>
  <c r="O318" i="10"/>
  <c r="O314" i="10"/>
  <c r="O310" i="10"/>
  <c r="O306" i="10"/>
  <c r="O302" i="10"/>
  <c r="O298" i="10"/>
  <c r="O294" i="10"/>
  <c r="O290" i="10"/>
  <c r="O286" i="10"/>
  <c r="O282" i="10"/>
  <c r="O278" i="10"/>
  <c r="O274" i="10"/>
  <c r="O270" i="10"/>
  <c r="O266" i="10"/>
  <c r="O262" i="10"/>
  <c r="O258" i="10"/>
  <c r="O254" i="10"/>
  <c r="O250" i="10"/>
  <c r="O246" i="10"/>
  <c r="O242" i="10"/>
  <c r="O238" i="10"/>
  <c r="O234" i="10"/>
  <c r="O230" i="10"/>
  <c r="O226" i="10"/>
  <c r="O222" i="10"/>
  <c r="O218" i="10"/>
  <c r="O214" i="10"/>
  <c r="O210" i="10"/>
  <c r="O206" i="10"/>
  <c r="O202" i="10"/>
  <c r="O198" i="10"/>
  <c r="O194" i="10"/>
  <c r="O190" i="10"/>
  <c r="O186" i="10"/>
  <c r="O182" i="10"/>
  <c r="O178" i="10"/>
  <c r="O174" i="10"/>
  <c r="O170" i="10"/>
  <c r="O166" i="10"/>
  <c r="O162" i="10"/>
  <c r="O158" i="10"/>
  <c r="O154" i="10"/>
  <c r="O150" i="10"/>
  <c r="O146" i="10"/>
  <c r="O142" i="10"/>
  <c r="O138" i="10"/>
  <c r="O134" i="10"/>
  <c r="O130" i="10"/>
  <c r="O126" i="10"/>
  <c r="O122" i="10"/>
  <c r="O118" i="10"/>
  <c r="O114" i="10"/>
  <c r="O110" i="10"/>
  <c r="O106" i="10"/>
  <c r="O102" i="10"/>
  <c r="O98" i="10"/>
  <c r="O94" i="10"/>
  <c r="O90" i="10"/>
  <c r="O86" i="10"/>
  <c r="O82" i="10"/>
  <c r="O78" i="10"/>
  <c r="O74" i="10"/>
  <c r="O70" i="10"/>
  <c r="O66" i="10"/>
  <c r="O62" i="10"/>
  <c r="O58" i="10"/>
  <c r="O54" i="10"/>
  <c r="O50" i="10"/>
  <c r="O46" i="10"/>
  <c r="O42" i="10"/>
  <c r="O38" i="10"/>
  <c r="O34" i="10"/>
  <c r="O30" i="10"/>
  <c r="O26" i="10"/>
  <c r="O22" i="10"/>
  <c r="O18" i="10"/>
  <c r="O14" i="10"/>
  <c r="O10" i="10"/>
  <c r="O6" i="10"/>
  <c r="O2" i="10"/>
  <c r="B6"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3B6655-57F2-45BC-BAFB-7B305FBF1966}" keepAlive="1" name="Query - CombinedTable" description="Connection to the 'CombinedTable' query in the workbook." type="5" refreshedVersion="8" background="1" saveData="1">
    <dbPr connection="Provider=Microsoft.Mashup.OleDb.1;Data Source=$Workbook$;Location=CombinedTable;Extended Properties=&quot;&quot;" command="SELECT * FROM [CombinedTable]"/>
  </connection>
  <connection id="2" xr16:uid="{0BB7D638-F536-40A1-80F9-1D608F7B3D41}" keepAlive="1" name="Query - Sales" description="Connection to the 'Sales' query in the workbook." type="5" refreshedVersion="8" background="1" saveData="1">
    <dbPr connection="Provider=Microsoft.Mashup.OleDb.1;Data Source=$Workbook$;Location=Sales;Extended Properties=&quot;&quot;" command="SELECT * FROM [Sales]"/>
  </connection>
  <connection id="3" xr16:uid="{D8503652-DF24-41B9-9C69-1FC557B1AC0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3B21D36B-8E6D-4EDE-8B53-D7C73695DCCA}" name="WorksheetConnection_Practice.xlsx!Products" type="102" refreshedVersion="8" minRefreshableVersion="5">
    <extLst>
      <ext xmlns:x15="http://schemas.microsoft.com/office/spreadsheetml/2010/11/main" uri="{DE250136-89BD-433C-8126-D09CA5730AF9}">
        <x15:connection id="Products" autoDelete="1">
          <x15:rangePr sourceName="_xlcn.WorksheetConnection_Practice.xlsxProducts"/>
        </x15:connection>
      </ext>
    </extLst>
  </connection>
  <connection id="5" xr16:uid="{814B2DFB-32A7-46CE-B82B-3DE4E7CBCBFC}" name="WorksheetConnection_Practice.xlsx!Sales" type="102" refreshedVersion="8" minRefreshableVersion="5">
    <extLst>
      <ext xmlns:x15="http://schemas.microsoft.com/office/spreadsheetml/2010/11/main" uri="{DE250136-89BD-433C-8126-D09CA5730AF9}">
        <x15:connection id="Sales">
          <x15:rangePr sourceName="_xlcn.WorksheetConnection_Practice.xlsxSales"/>
        </x15:connection>
      </ext>
    </extLst>
  </connection>
</connections>
</file>

<file path=xl/sharedStrings.xml><?xml version="1.0" encoding="utf-8"?>
<sst xmlns="http://schemas.openxmlformats.org/spreadsheetml/2006/main" count="1701" uniqueCount="451">
  <si>
    <t>EmployeeId</t>
  </si>
  <si>
    <t>FirstName</t>
  </si>
  <si>
    <t xml:space="preserve">LastName </t>
  </si>
  <si>
    <t>Salary</t>
  </si>
  <si>
    <t>ProductID</t>
  </si>
  <si>
    <t>ProductName</t>
  </si>
  <si>
    <t xml:space="preserve">CategoryID </t>
  </si>
  <si>
    <t>StockQuantity</t>
  </si>
  <si>
    <t>TransactionID</t>
  </si>
  <si>
    <t xml:space="preserve">EmployeeID </t>
  </si>
  <si>
    <t>QuantitySold</t>
  </si>
  <si>
    <t>UnitPrice</t>
  </si>
  <si>
    <t xml:space="preserve">Total </t>
  </si>
  <si>
    <t>Discount</t>
  </si>
  <si>
    <t>FinalAmount</t>
  </si>
  <si>
    <t>CustomerID</t>
  </si>
  <si>
    <t>Email</t>
  </si>
  <si>
    <t xml:space="preserve">City </t>
  </si>
  <si>
    <t>MembershipCard</t>
  </si>
  <si>
    <t>MembershipID</t>
  </si>
  <si>
    <t>Phone</t>
  </si>
  <si>
    <t xml:space="preserve">Benefits </t>
  </si>
  <si>
    <t>TotalAmount</t>
  </si>
  <si>
    <t>PaymentStatus</t>
  </si>
  <si>
    <t>PointsEarned</t>
  </si>
  <si>
    <t>PointsRedeemed</t>
  </si>
  <si>
    <t>Emily</t>
  </si>
  <si>
    <t>Johnson</t>
  </si>
  <si>
    <t>Ethan</t>
  </si>
  <si>
    <t>Carter</t>
  </si>
  <si>
    <t>Olivia</t>
  </si>
  <si>
    <t>Williams</t>
  </si>
  <si>
    <t>Liam</t>
  </si>
  <si>
    <t>Anderson</t>
  </si>
  <si>
    <t>Sophia</t>
  </si>
  <si>
    <t>Martinez</t>
  </si>
  <si>
    <t>Noah</t>
  </si>
  <si>
    <t>Thompson</t>
  </si>
  <si>
    <t>Ava</t>
  </si>
  <si>
    <t>Davis</t>
  </si>
  <si>
    <t>Jackson</t>
  </si>
  <si>
    <t>Robinson</t>
  </si>
  <si>
    <t>Isabella</t>
  </si>
  <si>
    <t>Miller</t>
  </si>
  <si>
    <t>Aiden</t>
  </si>
  <si>
    <t>Taylor</t>
  </si>
  <si>
    <t>Mia</t>
  </si>
  <si>
    <t>Hernandez</t>
  </si>
  <si>
    <t>Lucas</t>
  </si>
  <si>
    <t>Smith</t>
  </si>
  <si>
    <t>Harper</t>
  </si>
  <si>
    <t>Brown</t>
  </si>
  <si>
    <t>Logan</t>
  </si>
  <si>
    <t>LastName</t>
  </si>
  <si>
    <t>Sales</t>
  </si>
  <si>
    <t>Position</t>
  </si>
  <si>
    <t>Custodian</t>
  </si>
  <si>
    <t>Manager</t>
  </si>
  <si>
    <t>Accountant</t>
  </si>
  <si>
    <t>Stock Clerk</t>
  </si>
  <si>
    <t>March 12, 2021</t>
  </si>
  <si>
    <t>Widget A</t>
  </si>
  <si>
    <t>Gizmo B</t>
  </si>
  <si>
    <t>Gadget C</t>
  </si>
  <si>
    <t>Thingamajig D</t>
  </si>
  <si>
    <t>Doodad E</t>
  </si>
  <si>
    <t>Whatchamacallit F</t>
  </si>
  <si>
    <t>Gismo G</t>
  </si>
  <si>
    <t>Contraption H</t>
  </si>
  <si>
    <t>Widgetizer I</t>
  </si>
  <si>
    <t>Dinglehopper J</t>
  </si>
  <si>
    <t>Thingummybob K</t>
  </si>
  <si>
    <t>Doodah L</t>
  </si>
  <si>
    <t>Whizbang M</t>
  </si>
  <si>
    <t>Widgettron N</t>
  </si>
  <si>
    <t>Gadgetron O</t>
  </si>
  <si>
    <t>Gizmometer P</t>
  </si>
  <si>
    <t>WidgetMaster Q</t>
  </si>
  <si>
    <t>Gizmobot R</t>
  </si>
  <si>
    <t>Thingamajigger S</t>
  </si>
  <si>
    <t>Doodadizer T</t>
  </si>
  <si>
    <t>DatePurchased</t>
  </si>
  <si>
    <t>April 4, 2019</t>
  </si>
  <si>
    <t>April 11, 2019</t>
  </si>
  <si>
    <t>April 18, 2019</t>
  </si>
  <si>
    <t>April 25, 2019</t>
  </si>
  <si>
    <t>May 2, 2019</t>
  </si>
  <si>
    <t>May 9, 2019</t>
  </si>
  <si>
    <t>May 16, 2019</t>
  </si>
  <si>
    <t>May 23, 2019</t>
  </si>
  <si>
    <t>May 30, 2019</t>
  </si>
  <si>
    <t>June 6, 2019</t>
  </si>
  <si>
    <t>June 13, 2019</t>
  </si>
  <si>
    <t>June 20, 2019</t>
  </si>
  <si>
    <t>June 27, 2019</t>
  </si>
  <si>
    <t>July 4, 2019</t>
  </si>
  <si>
    <t>July 11, 2019</t>
  </si>
  <si>
    <t>July 18, 2019</t>
  </si>
  <si>
    <t>July 25, 2019</t>
  </si>
  <si>
    <t>August 1, 2019</t>
  </si>
  <si>
    <t>August 8, 2019</t>
  </si>
  <si>
    <t>August 15, 2019</t>
  </si>
  <si>
    <t>August 22, 2019</t>
  </si>
  <si>
    <t>August 29, 2019</t>
  </si>
  <si>
    <t>September 5, 2019</t>
  </si>
  <si>
    <t>September 12, 2019</t>
  </si>
  <si>
    <t>September 19, 2019</t>
  </si>
  <si>
    <t>September 26, 2019</t>
  </si>
  <si>
    <t>October 3, 2019</t>
  </si>
  <si>
    <t>October 10, 2019</t>
  </si>
  <si>
    <t>October 17, 2019</t>
  </si>
  <si>
    <t>October 24, 2019</t>
  </si>
  <si>
    <t>October 31, 2019</t>
  </si>
  <si>
    <t>November 7, 2019</t>
  </si>
  <si>
    <t>November 14, 2019</t>
  </si>
  <si>
    <t>November 21, 2019</t>
  </si>
  <si>
    <t>November 28, 2019</t>
  </si>
  <si>
    <t>December 5, 2019</t>
  </si>
  <si>
    <t>December 12, 2019</t>
  </si>
  <si>
    <t>December 19, 2019</t>
  </si>
  <si>
    <t>December 26, 2019</t>
  </si>
  <si>
    <t>January 2, 2020</t>
  </si>
  <si>
    <t>January 9, 2020</t>
  </si>
  <si>
    <t>January 16, 2020</t>
  </si>
  <si>
    <t>January 23, 2020</t>
  </si>
  <si>
    <t>January 30, 2020</t>
  </si>
  <si>
    <t>February 6, 2020</t>
  </si>
  <si>
    <t>February 13, 2020</t>
  </si>
  <si>
    <t>February 20, 2020</t>
  </si>
  <si>
    <t>February 27, 2020</t>
  </si>
  <si>
    <t>March 5, 2020</t>
  </si>
  <si>
    <t>March 12, 2020</t>
  </si>
  <si>
    <t>March 19, 2020</t>
  </si>
  <si>
    <t>March 26, 2020</t>
  </si>
  <si>
    <t>April 2, 2020</t>
  </si>
  <si>
    <t>April 9, 2020</t>
  </si>
  <si>
    <t>April 16, 2020</t>
  </si>
  <si>
    <t>April 23, 2020</t>
  </si>
  <si>
    <t>April 30, 2020</t>
  </si>
  <si>
    <t>May 7, 2020</t>
  </si>
  <si>
    <t>May 14, 2020</t>
  </si>
  <si>
    <t>May 21, 2020</t>
  </si>
  <si>
    <t>May 28, 2020</t>
  </si>
  <si>
    <t>June 4, 2020</t>
  </si>
  <si>
    <t>June 11, 2020</t>
  </si>
  <si>
    <t>June 18, 2020</t>
  </si>
  <si>
    <t>June 25, 2020</t>
  </si>
  <si>
    <t>July 2, 2020</t>
  </si>
  <si>
    <t>July 9, 2020</t>
  </si>
  <si>
    <t>July 16, 2020</t>
  </si>
  <si>
    <t>July 23, 2020</t>
  </si>
  <si>
    <t>July 30, 2020</t>
  </si>
  <si>
    <t>August 6, 2020</t>
  </si>
  <si>
    <t>August 13, 2020</t>
  </si>
  <si>
    <t>August 20, 2020</t>
  </si>
  <si>
    <t>August 27, 2020</t>
  </si>
  <si>
    <t>September 3, 2020</t>
  </si>
  <si>
    <t>September 10, 2020</t>
  </si>
  <si>
    <t>September 17, 2020</t>
  </si>
  <si>
    <t>September 24, 2020</t>
  </si>
  <si>
    <t>October 1, 2020</t>
  </si>
  <si>
    <t>October 8, 2020</t>
  </si>
  <si>
    <t>October 15, 2020</t>
  </si>
  <si>
    <t>October 22, 2020</t>
  </si>
  <si>
    <t>October 29, 2020</t>
  </si>
  <si>
    <t>November 5, 2020</t>
  </si>
  <si>
    <t>November 12, 2020</t>
  </si>
  <si>
    <t>November 15, 2020</t>
  </si>
  <si>
    <t>November 18, 2020</t>
  </si>
  <si>
    <t>November 20, 2020</t>
  </si>
  <si>
    <t>November 25, 2020</t>
  </si>
  <si>
    <t>November 27, 2020</t>
  </si>
  <si>
    <t>November 30, 2020</t>
  </si>
  <si>
    <t>December 4, 2020</t>
  </si>
  <si>
    <t>December 7, 2020</t>
  </si>
  <si>
    <t>December 12, 2020</t>
  </si>
  <si>
    <t>December 15, 2020</t>
  </si>
  <si>
    <t>December 18, 2020</t>
  </si>
  <si>
    <t>December 21, 2020</t>
  </si>
  <si>
    <t>December 25, 2020</t>
  </si>
  <si>
    <t>January 2, 2021</t>
  </si>
  <si>
    <t>January 5, 2021</t>
  </si>
  <si>
    <t>January 8, 2021</t>
  </si>
  <si>
    <t>January 12, 2021</t>
  </si>
  <si>
    <t>January 15, 2021</t>
  </si>
  <si>
    <t>January 20, 2021</t>
  </si>
  <si>
    <t>January 24, 2021</t>
  </si>
  <si>
    <t>February 2, 2021</t>
  </si>
  <si>
    <t>February 5, 2021</t>
  </si>
  <si>
    <t>February 8, 2021</t>
  </si>
  <si>
    <t>February 12, 2021</t>
  </si>
  <si>
    <t>February 15, 2021</t>
  </si>
  <si>
    <t>February 18, 2021</t>
  </si>
  <si>
    <t>February 22, 2021</t>
  </si>
  <si>
    <t>March 3, 2021</t>
  </si>
  <si>
    <t>March 8, 2021</t>
  </si>
  <si>
    <t>March 15, 2021</t>
  </si>
  <si>
    <t>March 20, 2021</t>
  </si>
  <si>
    <t>March 24, 2021</t>
  </si>
  <si>
    <t>March 28, 2021</t>
  </si>
  <si>
    <t>April 2, 2021</t>
  </si>
  <si>
    <t>April 7, 2021</t>
  </si>
  <si>
    <t>April 12, 2021</t>
  </si>
  <si>
    <t>April 15, 2021</t>
  </si>
  <si>
    <t>April 18, 2021</t>
  </si>
  <si>
    <t>April 21, 2021</t>
  </si>
  <si>
    <t>April 26, 2021</t>
  </si>
  <si>
    <t>May 3, 2021</t>
  </si>
  <si>
    <t>May 8, 2021</t>
  </si>
  <si>
    <t>May 12, 2021</t>
  </si>
  <si>
    <t>May 15, 2021</t>
  </si>
  <si>
    <t>May 20, 2021</t>
  </si>
  <si>
    <t>May 24, 2021</t>
  </si>
  <si>
    <t>May 28, 2021</t>
  </si>
  <si>
    <t>June 2, 2021</t>
  </si>
  <si>
    <t>June 7, 2021</t>
  </si>
  <si>
    <t>June 12, 2021</t>
  </si>
  <si>
    <t>June 15, 2021</t>
  </si>
  <si>
    <t>June 18, 2021</t>
  </si>
  <si>
    <t>June 21, 2021</t>
  </si>
  <si>
    <t>June 26, 2021</t>
  </si>
  <si>
    <t>July 2, 2021</t>
  </si>
  <si>
    <t>July 5, 2021</t>
  </si>
  <si>
    <t>July 8, 2021</t>
  </si>
  <si>
    <t>July 12, 2021</t>
  </si>
  <si>
    <t>July 20, 2021</t>
  </si>
  <si>
    <t>July 24, 2021</t>
  </si>
  <si>
    <t>August 2, 2021</t>
  </si>
  <si>
    <t>August 5, 2021</t>
  </si>
  <si>
    <t>August 8, 2021</t>
  </si>
  <si>
    <t>August 12, 2021</t>
  </si>
  <si>
    <t>August 15, 2021</t>
  </si>
  <si>
    <t>August 20, 2021</t>
  </si>
  <si>
    <t>August 24, 2021</t>
  </si>
  <si>
    <t>September 2, 2021</t>
  </si>
  <si>
    <t>September 7, 2021</t>
  </si>
  <si>
    <t>September 12, 2021</t>
  </si>
  <si>
    <t>September 15, 2021</t>
  </si>
  <si>
    <t>September 18, 2021</t>
  </si>
  <si>
    <t>September 21, 2021</t>
  </si>
  <si>
    <t>September 26, 2021</t>
  </si>
  <si>
    <t>October 2, 2021</t>
  </si>
  <si>
    <t>October 5, 2021</t>
  </si>
  <si>
    <t>October 8, 2021</t>
  </si>
  <si>
    <t>October 12, 2021</t>
  </si>
  <si>
    <t>October 15, 2021</t>
  </si>
  <si>
    <t>October 20, 2021</t>
  </si>
  <si>
    <t>October 24, 2021</t>
  </si>
  <si>
    <t>November 2, 2021</t>
  </si>
  <si>
    <t>November 5, 2021</t>
  </si>
  <si>
    <t>November 8, 2021</t>
  </si>
  <si>
    <t>November 12, 2021</t>
  </si>
  <si>
    <t>November 15, 2021</t>
  </si>
  <si>
    <t>November 20, 2021</t>
  </si>
  <si>
    <t>November 24, 2021</t>
  </si>
  <si>
    <t>December 2, 2021</t>
  </si>
  <si>
    <t>December 7, 2021</t>
  </si>
  <si>
    <t>December 12, 2021</t>
  </si>
  <si>
    <t>December 18, 2021</t>
  </si>
  <si>
    <t>December 21, 2021</t>
  </si>
  <si>
    <t>December 26, 2021</t>
  </si>
  <si>
    <t>January 3, 2022</t>
  </si>
  <si>
    <t>January 8, 2022</t>
  </si>
  <si>
    <t>March 12, 2022</t>
  </si>
  <si>
    <t>April 26, 2022</t>
  </si>
  <si>
    <t>June 12, 2022</t>
  </si>
  <si>
    <t>May 12, 2022</t>
  </si>
  <si>
    <t>February 15, 2022</t>
  </si>
  <si>
    <t>April 21, 2022</t>
  </si>
  <si>
    <t>January 9, 2022</t>
  </si>
  <si>
    <t>January 12, 2022</t>
  </si>
  <si>
    <t>January 17, 2022</t>
  </si>
  <si>
    <t>January 21, 2022</t>
  </si>
  <si>
    <t>January 25, 2022</t>
  </si>
  <si>
    <t>January 29, 2022</t>
  </si>
  <si>
    <t>February 3, 2022</t>
  </si>
  <si>
    <t>February 8, 2022</t>
  </si>
  <si>
    <t>February 12, 2022</t>
  </si>
  <si>
    <t>February 20, 2022</t>
  </si>
  <si>
    <t>February 24, 2022</t>
  </si>
  <si>
    <t>February 28, 2022</t>
  </si>
  <si>
    <t>March 4, 2022</t>
  </si>
  <si>
    <t>March 9, 2022</t>
  </si>
  <si>
    <t>March 17, 2022</t>
  </si>
  <si>
    <t>March 21, 2022</t>
  </si>
  <si>
    <t>March 26, 2022</t>
  </si>
  <si>
    <t>March 30, 2022</t>
  </si>
  <si>
    <t>April 4, 2022</t>
  </si>
  <si>
    <t>April 9, 2022</t>
  </si>
  <si>
    <t>April 12, 2022</t>
  </si>
  <si>
    <t>April 17, 2022</t>
  </si>
  <si>
    <t>April 30, 2022</t>
  </si>
  <si>
    <t>May 5, 2022</t>
  </si>
  <si>
    <t>May 10, 2022</t>
  </si>
  <si>
    <t>May 17, 2022</t>
  </si>
  <si>
    <t>May 26, 2022</t>
  </si>
  <si>
    <t>May 30, 2022</t>
  </si>
  <si>
    <t>June 4, 2022</t>
  </si>
  <si>
    <t>June 9, 2022</t>
  </si>
  <si>
    <t>June 17, 2022</t>
  </si>
  <si>
    <t>June 21, 2022</t>
  </si>
  <si>
    <t>June 26, 2022</t>
  </si>
  <si>
    <t>March</t>
  </si>
  <si>
    <t>June</t>
  </si>
  <si>
    <t>December</t>
  </si>
  <si>
    <t>May</t>
  </si>
  <si>
    <t>January</t>
  </si>
  <si>
    <t>April</t>
  </si>
  <si>
    <t>August</t>
  </si>
  <si>
    <t>September</t>
  </si>
  <si>
    <t>November</t>
  </si>
  <si>
    <t>July</t>
  </si>
  <si>
    <t>JoinDateYear</t>
  </si>
  <si>
    <t>JoinDateMonth</t>
  </si>
  <si>
    <t>lara.croft@email.com</t>
  </si>
  <si>
    <t>nathan.drake@email.com</t>
  </si>
  <si>
    <t>geralt.rivia@email.com</t>
  </si>
  <si>
    <t>ezio.auditore@email.com</t>
  </si>
  <si>
    <t>master.chief@email.com</t>
  </si>
  <si>
    <t>aloy.horizon@email.com</t>
  </si>
  <si>
    <t>kratos.godkiller@email.com</t>
  </si>
  <si>
    <t>commander.shepard@email.com</t>
  </si>
  <si>
    <t>marcus.fenix@email.com</t>
  </si>
  <si>
    <t>joel.miller@email.com</t>
  </si>
  <si>
    <t>arthur.morgan@email.com</t>
  </si>
  <si>
    <t>bayonetta.umbra@email.com</t>
  </si>
  <si>
    <t>krystal.starfox@email.com</t>
  </si>
  <si>
    <t>jaina.proudmoore@email.com</t>
  </si>
  <si>
    <t>solid.snake@email.com</t>
  </si>
  <si>
    <t>chloe.price@email.com</t>
  </si>
  <si>
    <t>altair.ibnlahad@email.com</t>
  </si>
  <si>
    <t>booker.dewitt@email.com</t>
  </si>
  <si>
    <t>zelda.princess@email.com</t>
  </si>
  <si>
    <t>revan.skywalker@email.com</t>
  </si>
  <si>
    <t>Makati</t>
  </si>
  <si>
    <t>Quezon</t>
  </si>
  <si>
    <t>Taguig</t>
  </si>
  <si>
    <t>Pasig</t>
  </si>
  <si>
    <t>Manila</t>
  </si>
  <si>
    <t>Pasay</t>
  </si>
  <si>
    <t>Muntinlupa</t>
  </si>
  <si>
    <t xml:space="preserve">Valid </t>
  </si>
  <si>
    <t>Silver</t>
  </si>
  <si>
    <t>Gold</t>
  </si>
  <si>
    <t>StartingPoints</t>
  </si>
  <si>
    <t>BasePrice</t>
  </si>
  <si>
    <t xml:space="preserve">Expired\Cancelled </t>
  </si>
  <si>
    <t>February</t>
  </si>
  <si>
    <t>MembershipStartMonth</t>
  </si>
  <si>
    <t>MembershipStartYear</t>
  </si>
  <si>
    <t>MembershipEndMonth</t>
  </si>
  <si>
    <t>MembershipEndYear</t>
  </si>
  <si>
    <t xml:space="preserve">May </t>
  </si>
  <si>
    <t>Complete</t>
  </si>
  <si>
    <t>Lara</t>
  </si>
  <si>
    <t>Nathan</t>
  </si>
  <si>
    <t>Geralt</t>
  </si>
  <si>
    <t>Ezio</t>
  </si>
  <si>
    <t>Master</t>
  </si>
  <si>
    <t>Aloy</t>
  </si>
  <si>
    <t>Kratos</t>
  </si>
  <si>
    <t>Commander</t>
  </si>
  <si>
    <t>Marcus</t>
  </si>
  <si>
    <t>Joel</t>
  </si>
  <si>
    <t>Arthur</t>
  </si>
  <si>
    <t>Bayonetta</t>
  </si>
  <si>
    <t>Krystal</t>
  </si>
  <si>
    <t>Jaina</t>
  </si>
  <si>
    <t>Solid</t>
  </si>
  <si>
    <t>Chloe</t>
  </si>
  <si>
    <t>Altaïr</t>
  </si>
  <si>
    <t>Booker</t>
  </si>
  <si>
    <t>Princess</t>
  </si>
  <si>
    <t>Revan</t>
  </si>
  <si>
    <t>Croft</t>
  </si>
  <si>
    <t>Drake</t>
  </si>
  <si>
    <t>Rivia</t>
  </si>
  <si>
    <t>Auditore</t>
  </si>
  <si>
    <t>Chief</t>
  </si>
  <si>
    <t>Horizon</t>
  </si>
  <si>
    <t>Godkiller</t>
  </si>
  <si>
    <t>Shepard</t>
  </si>
  <si>
    <t>Fenix</t>
  </si>
  <si>
    <t>Morgan</t>
  </si>
  <si>
    <t>Umbra</t>
  </si>
  <si>
    <t>Starfox</t>
  </si>
  <si>
    <t>Proudmoore</t>
  </si>
  <si>
    <t>Snake</t>
  </si>
  <si>
    <t>Price</t>
  </si>
  <si>
    <t>Ibn-La'Ahad</t>
  </si>
  <si>
    <t>DeWitt</t>
  </si>
  <si>
    <t>Zelda</t>
  </si>
  <si>
    <t>Skywalker</t>
  </si>
  <si>
    <t>Column1</t>
  </si>
  <si>
    <t>Column2</t>
  </si>
  <si>
    <t>Lara Croft</t>
  </si>
  <si>
    <t>Nathan Drake</t>
  </si>
  <si>
    <t>Geralt Rivia</t>
  </si>
  <si>
    <t>Ezio Auditore</t>
  </si>
  <si>
    <t>Master Chief</t>
  </si>
  <si>
    <t>Aloy Horizon</t>
  </si>
  <si>
    <t>Kratos Godkiller</t>
  </si>
  <si>
    <t>Commander Shepard</t>
  </si>
  <si>
    <t>Marcus Fenix</t>
  </si>
  <si>
    <t>Joel Miller</t>
  </si>
  <si>
    <t>Arthur Morgan</t>
  </si>
  <si>
    <t>Bayonetta Umbra</t>
  </si>
  <si>
    <t>Krystal Starfox</t>
  </si>
  <si>
    <t>Jaina Proudmoore</t>
  </si>
  <si>
    <t>Solid Snake</t>
  </si>
  <si>
    <t>Chloe Price</t>
  </si>
  <si>
    <t>Altaïr Ibn-La'Ahad</t>
  </si>
  <si>
    <t>Booker DeWitt</t>
  </si>
  <si>
    <t>Princess Zelda</t>
  </si>
  <si>
    <t>Revan Skywalker</t>
  </si>
  <si>
    <t>MembershipName</t>
  </si>
  <si>
    <t>Customer_ID</t>
  </si>
  <si>
    <t>Row Labels</t>
  </si>
  <si>
    <t>Grand Total</t>
  </si>
  <si>
    <t>EmployeeName</t>
  </si>
  <si>
    <t>ProductCategory</t>
  </si>
  <si>
    <t>CustomerName</t>
  </si>
  <si>
    <t>CustomerMembership</t>
  </si>
  <si>
    <t>PointsAccumulated</t>
  </si>
  <si>
    <t>Sum of FinalAmount</t>
  </si>
  <si>
    <t>Sum of QuantitySold</t>
  </si>
  <si>
    <t>Total Units Sold</t>
  </si>
  <si>
    <t>Total Units Stocks</t>
  </si>
  <si>
    <t>Remaining Stocks</t>
  </si>
  <si>
    <t>2019</t>
  </si>
  <si>
    <t>Qtr2</t>
  </si>
  <si>
    <t>Qtr3</t>
  </si>
  <si>
    <t>Qtr4</t>
  </si>
  <si>
    <t>2020</t>
  </si>
  <si>
    <t>Qtr1</t>
  </si>
  <si>
    <t>2021</t>
  </si>
  <si>
    <t>2022</t>
  </si>
  <si>
    <t>Years (DatePurchased)</t>
  </si>
  <si>
    <t>Quarters (DatePurchased)</t>
  </si>
  <si>
    <t>Months (DatePurchased)</t>
  </si>
  <si>
    <t>Name</t>
  </si>
  <si>
    <t>Total Sales</t>
  </si>
  <si>
    <t xml:space="preserve"> </t>
  </si>
  <si>
    <t>Average of FinalAmount2</t>
  </si>
  <si>
    <t xml:space="preserve">Avg. Purchase </t>
  </si>
  <si>
    <t>Product Sold</t>
  </si>
  <si>
    <t>Product Name</t>
  </si>
  <si>
    <t>Total Stock</t>
  </si>
  <si>
    <t>Remaining Stock</t>
  </si>
  <si>
    <t>Total Product Sold</t>
  </si>
  <si>
    <t>Count of DatePurchased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</si>
</sst>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800]dddd\,\ mmmm\ dd\,\ yyyy"/>
    <numFmt numFmtId="165" formatCode="&quot;₱&quot;#,##0.00"/>
    <numFmt numFmtId="166" formatCode="&quot;₱&quot;#,##0"/>
  </numFmts>
  <fonts count="5" x14ac:knownFonts="1">
    <font>
      <sz val="11"/>
      <color theme="1"/>
      <name val="Aptos Narrow"/>
      <family val="2"/>
      <scheme val="minor"/>
    </font>
    <font>
      <sz val="11"/>
      <color theme="1"/>
      <name val="Aptos Narrow"/>
      <family val="2"/>
      <scheme val="minor"/>
    </font>
    <font>
      <sz val="8"/>
      <name val="Aptos Narrow"/>
      <family val="2"/>
      <scheme val="minor"/>
    </font>
    <font>
      <b/>
      <sz val="12"/>
      <color theme="0"/>
      <name val="Arial"/>
      <family val="2"/>
    </font>
    <font>
      <sz val="16"/>
      <color theme="1"/>
      <name val="Arial"/>
      <family val="2"/>
    </font>
  </fonts>
  <fills count="5">
    <fill>
      <patternFill patternType="none"/>
    </fill>
    <fill>
      <patternFill patternType="gray125"/>
    </fill>
    <fill>
      <patternFill patternType="solid">
        <fgColor theme="0"/>
        <bgColor indexed="64"/>
      </patternFill>
    </fill>
    <fill>
      <patternFill patternType="solid">
        <fgColor rgb="FF006666"/>
        <bgColor theme="4" tint="0.79998168889431442"/>
      </patternFill>
    </fill>
    <fill>
      <patternFill patternType="solid">
        <fgColor theme="0"/>
        <bgColor theme="4" tint="0.79998168889431442"/>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1" fontId="0" fillId="0" borderId="0" xfId="0" applyNumberFormat="1"/>
    <xf numFmtId="0" fontId="0" fillId="0" borderId="0" xfId="0" applyAlignment="1">
      <alignment vertical="center"/>
    </xf>
    <xf numFmtId="0" fontId="0" fillId="0" borderId="0" xfId="0" applyAlignment="1">
      <alignment vertical="top"/>
    </xf>
    <xf numFmtId="164" fontId="0" fillId="0" borderId="0" xfId="0" applyNumberFormat="1"/>
    <xf numFmtId="164" fontId="0" fillId="0" borderId="0" xfId="0" applyNumberFormat="1" applyAlignment="1">
      <alignment vertical="center"/>
    </xf>
    <xf numFmtId="2" fontId="0" fillId="0" borderId="0" xfId="0" applyNumberFormat="1"/>
    <xf numFmtId="9" fontId="0" fillId="0" borderId="0" xfId="1" applyFont="1"/>
    <xf numFmtId="1" fontId="0" fillId="0" borderId="0" xfId="0" applyNumberFormat="1" applyAlignment="1">
      <alignment vertical="center"/>
    </xf>
    <xf numFmtId="49" fontId="0" fillId="0" borderId="0" xfId="0" applyNumberFormat="1"/>
    <xf numFmtId="2" fontId="0" fillId="0" borderId="0" xfId="1" applyNumberFormat="1" applyFont="1"/>
    <xf numFmtId="16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166" fontId="0" fillId="0" borderId="0" xfId="0" applyNumberFormat="1"/>
    <xf numFmtId="0" fontId="4" fillId="2" borderId="0" xfId="0" applyFont="1" applyFill="1" applyAlignment="1">
      <alignment horizontal="left"/>
    </xf>
    <xf numFmtId="0" fontId="4" fillId="2" borderId="0" xfId="0" applyFont="1" applyFill="1"/>
    <xf numFmtId="165" fontId="4" fillId="2" borderId="0" xfId="0" applyNumberFormat="1" applyFont="1" applyFill="1"/>
    <xf numFmtId="165" fontId="4" fillId="2" borderId="0" xfId="0" applyNumberFormat="1" applyFont="1" applyFill="1" applyAlignment="1">
      <alignment horizontal="left"/>
    </xf>
    <xf numFmtId="1" fontId="4" fillId="2" borderId="0" xfId="0" applyNumberFormat="1" applyFont="1" applyFill="1" applyAlignment="1">
      <alignment horizontal="center"/>
    </xf>
    <xf numFmtId="0" fontId="3" fillId="4" borderId="0" xfId="0" applyFont="1" applyFill="1"/>
    <xf numFmtId="0" fontId="3" fillId="3" borderId="0" xfId="0" applyFont="1" applyFill="1" applyAlignment="1">
      <alignment horizontal="center"/>
    </xf>
    <xf numFmtId="0" fontId="3" fillId="3" borderId="0" xfId="0" applyFont="1" applyFill="1" applyAlignment="1">
      <alignment horizontal="center" vertical="center"/>
    </xf>
    <xf numFmtId="1" fontId="4" fillId="2" borderId="0" xfId="0" applyNumberFormat="1" applyFont="1" applyFill="1" applyAlignment="1">
      <alignment horizontal="center" vertical="center"/>
    </xf>
    <xf numFmtId="9" fontId="0" fillId="0" borderId="0" xfId="0" pivotButton="1" applyNumberFormat="1"/>
    <xf numFmtId="9" fontId="0" fillId="0" borderId="0" xfId="0" applyNumberFormat="1"/>
    <xf numFmtId="49" fontId="0" fillId="0" borderId="0" xfId="0" applyNumberFormat="1" applyAlignment="1">
      <alignment horizontal="left"/>
    </xf>
  </cellXfs>
  <cellStyles count="2">
    <cellStyle name="Normal" xfId="0" builtinId="0"/>
    <cellStyle name="Percent" xfId="1" builtinId="5"/>
  </cellStyles>
  <dxfs count="92">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theme="2" tint="-0.24994659260841701"/>
      </font>
    </dxf>
    <dxf>
      <font>
        <color theme="2" tint="-0.24994659260841701"/>
      </font>
    </dxf>
    <dxf>
      <font>
        <color rgb="FFFF0000"/>
      </font>
    </dxf>
    <dxf>
      <font>
        <color rgb="FFFF0000"/>
      </font>
    </dxf>
    <dxf>
      <font>
        <color rgb="FFFF0000"/>
      </font>
    </dxf>
    <dxf>
      <font>
        <color rgb="FFFF0000"/>
      </font>
    </dxf>
    <dxf>
      <font>
        <color rgb="FFFF0000"/>
      </font>
    </dxf>
    <dxf>
      <font>
        <color rgb="FFFF0000"/>
      </font>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dxf>
    <dxf>
      <numFmt numFmtId="165" formatCode="&quot;₱&quot;#,##0.0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dxf>
    <dxf>
      <numFmt numFmtId="165" formatCode="&quot;₱&quot;#,##0.00"/>
    </dxf>
    <dxf>
      <font>
        <b val="0"/>
        <i val="0"/>
        <strike val="0"/>
        <condense val="0"/>
        <extend val="0"/>
        <outline val="0"/>
        <shadow val="0"/>
        <u val="none"/>
        <vertAlign val="baseline"/>
        <sz val="11"/>
        <color theme="1"/>
        <name val="Aptos Narrow"/>
        <family val="2"/>
        <scheme val="minor"/>
      </font>
    </dxf>
    <dxf>
      <numFmt numFmtId="165" formatCode="&quot;₱&quot;#,##0.00"/>
    </dxf>
    <dxf>
      <numFmt numFmtId="165" formatCode="&quot;₱&quot;#,##0.00"/>
    </dxf>
    <dxf>
      <alignment horizontal="general" vertical="center" textRotation="0" wrapText="0" indent="0" justifyLastLine="0" shrinkToFit="0" readingOrder="0"/>
    </dxf>
    <dxf>
      <numFmt numFmtId="1" formatCode="0"/>
    </dxf>
    <dxf>
      <numFmt numFmtId="2" formatCode="0.00"/>
    </dxf>
    <dxf>
      <numFmt numFmtId="0" formatCode="General"/>
    </dxf>
    <dxf>
      <numFmt numFmtId="1" formatCode="0"/>
    </dxf>
    <dxf>
      <numFmt numFmtId="1" formatCode="0"/>
    </dxf>
    <dxf>
      <numFmt numFmtId="30" formatCode="@"/>
    </dxf>
    <dxf>
      <numFmt numFmtId="30" formatCode="@"/>
    </dxf>
    <dxf>
      <numFmt numFmtId="1" formatCode="0"/>
      <alignment horizontal="general" vertical="center" textRotation="0" wrapText="0" indent="0" justifyLastLine="0" shrinkToFit="0" readingOrder="0"/>
    </dxf>
    <dxf>
      <numFmt numFmtId="165" formatCode="&quot;₱&quot;#,##0.00"/>
    </dxf>
    <dxf>
      <font>
        <b val="0"/>
        <i val="0"/>
        <strike val="0"/>
        <condense val="0"/>
        <extend val="0"/>
        <outline val="0"/>
        <shadow val="0"/>
        <u val="none"/>
        <vertAlign val="baseline"/>
        <sz val="11"/>
        <color theme="1"/>
        <name val="Aptos Narrow"/>
        <family val="2"/>
        <scheme val="minor"/>
      </font>
      <numFmt numFmtId="2" formatCode="0.00"/>
      <alignment horizontal="general" vertical="top"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0" formatCode="General"/>
      <alignment horizontal="general" vertical="center" textRotation="0" wrapText="0" indent="0" justifyLastLine="0" shrinkToFit="0" readingOrder="0"/>
    </dxf>
    <dxf>
      <alignment horizontal="general" vertical="bottom"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1" formatCode="0"/>
    </dxf>
    <dxf>
      <alignment horizontal="general" vertical="bottom" textRotation="0" wrapText="0" indent="0" justifyLastLine="0" shrinkToFit="0" readingOrder="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2" formatCode="0.00"/>
    </dxf>
    <dxf>
      <numFmt numFmtId="0" formatCode="General"/>
    </dxf>
    <dxf>
      <numFmt numFmtId="166" formatCode="&quot;₱&quot;#,##0"/>
    </dxf>
    <dxf>
      <numFmt numFmtId="165" formatCode="&quot;₱&quot;#,##0.00"/>
    </dxf>
    <dxf>
      <numFmt numFmtId="30" formatCode="@"/>
    </dxf>
    <dxf>
      <numFmt numFmtId="13" formatCode="0%"/>
    </dxf>
    <dxf>
      <numFmt numFmtId="165" formatCode="&quot;₱&quot;#,##0.00"/>
    </dxf>
    <dxf>
      <numFmt numFmtId="0" formatCode="General"/>
    </dxf>
    <dxf>
      <numFmt numFmtId="165" formatCode="&quot;₱&quot;#,##0.00"/>
    </dxf>
    <dxf>
      <numFmt numFmtId="166" formatCode="&quot;₱&quot;#,##0"/>
    </dxf>
    <dxf>
      <numFmt numFmtId="165" formatCode="&quot;₱&quot;#,##0.00"/>
    </dxf>
    <dxf>
      <numFmt numFmtId="165" formatCode="&quot;₱&quot;#,##0.00"/>
    </dxf>
    <dxf>
      <font>
        <b val="0"/>
        <i val="0"/>
        <strike val="0"/>
        <condense val="0"/>
        <extend val="0"/>
        <outline val="0"/>
        <shadow val="0"/>
        <u val="none"/>
        <vertAlign val="baseline"/>
        <sz val="16"/>
        <color theme="1"/>
        <name val="Arial"/>
        <family val="2"/>
        <scheme val="none"/>
      </font>
      <numFmt numFmtId="1"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Arial"/>
        <family val="2"/>
        <scheme val="none"/>
      </font>
      <numFmt numFmtId="165" formatCode="&quot;₱&quot;#,##0.00"/>
      <fill>
        <patternFill patternType="solid">
          <fgColor indexed="64"/>
          <bgColor theme="0"/>
        </patternFill>
      </fill>
    </dxf>
    <dxf>
      <font>
        <b val="0"/>
        <i val="0"/>
        <strike val="0"/>
        <condense val="0"/>
        <extend val="0"/>
        <outline val="0"/>
        <shadow val="0"/>
        <u val="none"/>
        <vertAlign val="baseline"/>
        <sz val="16"/>
        <color theme="1"/>
        <name val="Arial"/>
        <family val="2"/>
        <scheme val="none"/>
      </font>
      <fill>
        <patternFill patternType="solid">
          <fgColor indexed="64"/>
          <bgColor theme="0"/>
        </patternFill>
      </fill>
      <alignment horizontal="left" vertical="bottom" textRotation="0" wrapText="0"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theme="4" tint="0.79998168889431442"/>
          <bgColor rgb="FF006666"/>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rial"/>
        <family val="2"/>
        <scheme val="none"/>
      </font>
      <numFmt numFmtId="1"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Arial"/>
        <family val="2"/>
        <scheme val="none"/>
      </font>
      <numFmt numFmtId="165" formatCode="&quot;₱&quot;#,##0.00"/>
      <fill>
        <patternFill patternType="solid">
          <fgColor indexed="64"/>
          <bgColor theme="0"/>
        </patternFill>
      </fill>
    </dxf>
    <dxf>
      <font>
        <b val="0"/>
        <i val="0"/>
        <strike val="0"/>
        <condense val="0"/>
        <extend val="0"/>
        <outline val="0"/>
        <shadow val="0"/>
        <u val="none"/>
        <vertAlign val="baseline"/>
        <sz val="16"/>
        <color theme="1"/>
        <name val="Arial"/>
        <family val="2"/>
        <scheme val="none"/>
      </font>
      <fill>
        <patternFill patternType="solid">
          <fgColor indexed="64"/>
          <bgColor theme="0"/>
        </patternFill>
      </fill>
      <alignment horizontal="left" vertical="bottom" textRotation="0" wrapText="0" indent="0" justifyLastLine="0" shrinkToFit="0" readingOrder="0"/>
    </dxf>
    <dxf>
      <font>
        <b/>
        <i val="0"/>
        <strike val="0"/>
        <condense val="0"/>
        <extend val="0"/>
        <outline val="0"/>
        <shadow val="0"/>
        <u val="none"/>
        <vertAlign val="baseline"/>
        <sz val="12"/>
        <color theme="0"/>
        <name val="Arial"/>
        <family val="2"/>
        <scheme val="none"/>
      </font>
      <fill>
        <patternFill patternType="solid">
          <fgColor theme="4" tint="0.79998168889431442"/>
          <bgColor rgb="FF006666"/>
        </patternFill>
      </fill>
      <alignment horizontal="center" vertical="bottom" textRotation="0" wrapText="0" indent="0" justifyLastLine="0" shrinkToFit="0" readingOrder="0"/>
    </dxf>
    <dxf>
      <font>
        <color theme="0"/>
        <name val="Arial"/>
        <family val="2"/>
      </font>
      <border diagonalUp="0" diagonalDown="0">
        <left/>
        <right/>
        <top/>
        <bottom/>
        <vertical/>
        <horizontal/>
      </border>
    </dxf>
    <dxf>
      <font>
        <b/>
        <i val="0"/>
        <sz val="14"/>
        <color theme="0"/>
      </font>
      <fill>
        <patternFill patternType="solid">
          <fgColor indexed="64"/>
          <bgColor rgb="FF006666"/>
        </patternFill>
      </fill>
      <border diagonalUp="0" diagonalDown="0">
        <left/>
        <right/>
        <top/>
        <bottom/>
        <vertical/>
        <horizontal/>
      </border>
    </dxf>
  </dxfs>
  <tableStyles count="1" defaultTableStyle="TableStyleMedium2" defaultPivotStyle="PivotStyleLight16">
    <tableStyle name="SlicerStyleLight1 2" pivot="0" table="0" count="10" xr9:uid="{09A988FA-6592-4650-8BAD-716CB5DA762E}">
      <tableStyleElement type="wholeTable" dxfId="91"/>
      <tableStyleElement type="headerRow" dxfId="90"/>
    </tableStyle>
  </tableStyles>
  <colors>
    <mruColors>
      <color rgb="FF006666"/>
      <color rgb="FF990033"/>
      <color rgb="FF339966"/>
      <color rgb="FF339933"/>
      <color rgb="FF660033"/>
      <color rgb="FFCC006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1"/>
            <name val="Arial"/>
            <family val="2"/>
            <scheme val="none"/>
          </font>
          <fill>
            <patternFill patternType="solid">
              <fgColor rgb="FF006666"/>
              <bgColor theme="0" tint="-0.14996795556505021"/>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rgb="FF006666"/>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[Practice.xlsx]Pivots!PivotTable3</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66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rgbClr val="990033"/>
            </a:solidFill>
            <a:round/>
          </a:ln>
          <a:effectLst/>
        </c:spPr>
        <c:marker>
          <c:symbol val="circle"/>
          <c:size val="6"/>
          <c:spPr>
            <a:solidFill>
              <a:schemeClr val="bg1"/>
            </a:solidFill>
            <a:ln w="28575">
              <a:solidFill>
                <a:srgbClr val="99003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cmpd="sng">
            <a:solidFill>
              <a:srgbClr val="990033"/>
            </a:solidFill>
            <a:round/>
          </a:ln>
          <a:effectLst/>
        </c:spPr>
        <c:marker>
          <c:symbol val="circle"/>
          <c:size val="6"/>
        </c:marker>
      </c:pivotFmt>
      <c:pivotFmt>
        <c:idx val="7"/>
        <c:spPr>
          <a:ln w="34925" cap="rnd">
            <a:solidFill>
              <a:srgbClr val="990033"/>
            </a:solidFill>
            <a:round/>
          </a:ln>
          <a:effectLst/>
        </c:spPr>
        <c:marker>
          <c:symbol val="circle"/>
          <c:size val="6"/>
          <c:spPr>
            <a:solidFill>
              <a:schemeClr val="bg1"/>
            </a:solidFill>
            <a:ln w="28575">
              <a:solidFill>
                <a:srgbClr val="990033"/>
              </a:solidFill>
            </a:ln>
            <a:effectLst/>
          </c:spPr>
        </c:marker>
      </c:pivotFmt>
    </c:pivotFmts>
    <c:plotArea>
      <c:layout/>
      <c:barChart>
        <c:barDir val="col"/>
        <c:grouping val="clustered"/>
        <c:varyColors val="0"/>
        <c:ser>
          <c:idx val="0"/>
          <c:order val="0"/>
          <c:tx>
            <c:strRef>
              <c:f>Pivots!$D$7</c:f>
              <c:strCache>
                <c:ptCount val="1"/>
                <c:pt idx="0">
                  <c:v>Sum of FinalAmount</c:v>
                </c:pt>
              </c:strCache>
            </c:strRef>
          </c:tx>
          <c:spPr>
            <a:solidFill>
              <a:srgbClr val="006666"/>
            </a:solidFill>
            <a:ln>
              <a:noFill/>
            </a:ln>
            <a:effectLst/>
          </c:spPr>
          <c:invertIfNegative val="0"/>
          <c:cat>
            <c:multiLvlStrRef>
              <c:f>Pivots!$A$8:$C$21</c:f>
              <c:multiLvlStrCache>
                <c:ptCount val="13"/>
                <c:lvl>
                  <c:pt idx="0">
                    <c:v>Qtr2</c:v>
                  </c:pt>
                  <c:pt idx="1">
                    <c:v>Qtr3</c:v>
                  </c:pt>
                  <c:pt idx="2">
                    <c:v>Qtr4</c:v>
                  </c:pt>
                  <c:pt idx="3">
                    <c:v>Qtr1</c:v>
                  </c:pt>
                  <c:pt idx="4">
                    <c:v>Qtr2</c:v>
                  </c:pt>
                  <c:pt idx="5">
                    <c:v>Qtr3</c:v>
                  </c:pt>
                  <c:pt idx="6">
                    <c:v>Qtr4</c:v>
                  </c:pt>
                  <c:pt idx="7">
                    <c:v>Qtr1</c:v>
                  </c:pt>
                  <c:pt idx="8">
                    <c:v>Qtr2</c:v>
                  </c:pt>
                  <c:pt idx="9">
                    <c:v>Qtr3</c:v>
                  </c:pt>
                  <c:pt idx="10">
                    <c:v>Qtr4</c:v>
                  </c:pt>
                  <c:pt idx="11">
                    <c:v>Qtr1</c:v>
                  </c:pt>
                  <c:pt idx="12">
                    <c:v>Qtr2</c:v>
                  </c:pt>
                </c:lvl>
                <c:lvl>
                  <c:pt idx="0">
                    <c:v>2019</c:v>
                  </c:pt>
                  <c:pt idx="3">
                    <c:v>2020</c:v>
                  </c:pt>
                  <c:pt idx="7">
                    <c:v>2021</c:v>
                  </c:pt>
                  <c:pt idx="11">
                    <c:v>2022</c:v>
                  </c:pt>
                </c:lvl>
              </c:multiLvlStrCache>
            </c:multiLvlStrRef>
          </c:cat>
          <c:val>
            <c:numRef>
              <c:f>Pivots!$D$8:$D$21</c:f>
              <c:numCache>
                <c:formatCode>General</c:formatCode>
                <c:ptCount val="13"/>
                <c:pt idx="0">
                  <c:v>11619.2875</c:v>
                </c:pt>
                <c:pt idx="1">
                  <c:v>14038.928000000002</c:v>
                </c:pt>
                <c:pt idx="2">
                  <c:v>10470.475</c:v>
                </c:pt>
                <c:pt idx="3">
                  <c:v>10510.2925</c:v>
                </c:pt>
                <c:pt idx="4">
                  <c:v>9307.6949999999997</c:v>
                </c:pt>
                <c:pt idx="5">
                  <c:v>11372.523000000001</c:v>
                </c:pt>
                <c:pt idx="6">
                  <c:v>19970.606999999996</c:v>
                </c:pt>
                <c:pt idx="7">
                  <c:v>27255.847000000005</c:v>
                </c:pt>
                <c:pt idx="8">
                  <c:v>27821.092499999999</c:v>
                </c:pt>
                <c:pt idx="9">
                  <c:v>37257.339</c:v>
                </c:pt>
                <c:pt idx="10">
                  <c:v>31454.125999999997</c:v>
                </c:pt>
                <c:pt idx="11">
                  <c:v>20694.306</c:v>
                </c:pt>
                <c:pt idx="12">
                  <c:v>16999.176499999998</c:v>
                </c:pt>
              </c:numCache>
            </c:numRef>
          </c:val>
          <c:extLst>
            <c:ext xmlns:c16="http://schemas.microsoft.com/office/drawing/2014/chart" uri="{C3380CC4-5D6E-409C-BE32-E72D297353CC}">
              <c16:uniqueId val="{00000000-E7CB-4961-8F39-3EF17A68B916}"/>
            </c:ext>
          </c:extLst>
        </c:ser>
        <c:dLbls>
          <c:showLegendKey val="0"/>
          <c:showVal val="0"/>
          <c:showCatName val="0"/>
          <c:showSerName val="0"/>
          <c:showPercent val="0"/>
          <c:showBubbleSize val="0"/>
        </c:dLbls>
        <c:gapWidth val="38"/>
        <c:overlap val="-25"/>
        <c:axId val="284670671"/>
        <c:axId val="285149615"/>
      </c:barChart>
      <c:lineChart>
        <c:grouping val="standard"/>
        <c:varyColors val="0"/>
        <c:ser>
          <c:idx val="1"/>
          <c:order val="1"/>
          <c:tx>
            <c:strRef>
              <c:f>Pivots!$E$7</c:f>
              <c:strCache>
                <c:ptCount val="1"/>
                <c:pt idx="0">
                  <c:v>Sum of QuantitySold</c:v>
                </c:pt>
              </c:strCache>
            </c:strRef>
          </c:tx>
          <c:spPr>
            <a:ln w="34925" cap="rnd">
              <a:solidFill>
                <a:srgbClr val="990033"/>
              </a:solidFill>
              <a:round/>
            </a:ln>
            <a:effectLst/>
          </c:spPr>
          <c:marker>
            <c:symbol val="circle"/>
            <c:size val="6"/>
            <c:spPr>
              <a:solidFill>
                <a:schemeClr val="bg1"/>
              </a:solidFill>
              <a:ln w="28575">
                <a:solidFill>
                  <a:srgbClr val="990033"/>
                </a:solidFill>
              </a:ln>
              <a:effectLst/>
            </c:spPr>
          </c:marker>
          <c:dPt>
            <c:idx val="7"/>
            <c:marker>
              <c:symbol val="circle"/>
              <c:size val="6"/>
              <c:spPr>
                <a:solidFill>
                  <a:schemeClr val="bg1"/>
                </a:solidFill>
                <a:ln w="28575">
                  <a:solidFill>
                    <a:srgbClr val="990033"/>
                  </a:solidFill>
                </a:ln>
                <a:effectLst/>
              </c:spPr>
            </c:marker>
            <c:bubble3D val="0"/>
            <c:spPr>
              <a:ln w="34925" cap="rnd" cmpd="sng">
                <a:solidFill>
                  <a:srgbClr val="990033"/>
                </a:solidFill>
                <a:round/>
              </a:ln>
              <a:effectLst/>
            </c:spPr>
            <c:extLst>
              <c:ext xmlns:c16="http://schemas.microsoft.com/office/drawing/2014/chart" uri="{C3380CC4-5D6E-409C-BE32-E72D297353CC}">
                <c16:uniqueId val="{00000003-E7CB-4961-8F39-3EF17A68B916}"/>
              </c:ext>
            </c:extLst>
          </c:dPt>
          <c:cat>
            <c:multiLvlStrRef>
              <c:f>Pivots!$A$8:$C$21</c:f>
              <c:multiLvlStrCache>
                <c:ptCount val="13"/>
                <c:lvl>
                  <c:pt idx="0">
                    <c:v>Qtr2</c:v>
                  </c:pt>
                  <c:pt idx="1">
                    <c:v>Qtr3</c:v>
                  </c:pt>
                  <c:pt idx="2">
                    <c:v>Qtr4</c:v>
                  </c:pt>
                  <c:pt idx="3">
                    <c:v>Qtr1</c:v>
                  </c:pt>
                  <c:pt idx="4">
                    <c:v>Qtr2</c:v>
                  </c:pt>
                  <c:pt idx="5">
                    <c:v>Qtr3</c:v>
                  </c:pt>
                  <c:pt idx="6">
                    <c:v>Qtr4</c:v>
                  </c:pt>
                  <c:pt idx="7">
                    <c:v>Qtr1</c:v>
                  </c:pt>
                  <c:pt idx="8">
                    <c:v>Qtr2</c:v>
                  </c:pt>
                  <c:pt idx="9">
                    <c:v>Qtr3</c:v>
                  </c:pt>
                  <c:pt idx="10">
                    <c:v>Qtr4</c:v>
                  </c:pt>
                  <c:pt idx="11">
                    <c:v>Qtr1</c:v>
                  </c:pt>
                  <c:pt idx="12">
                    <c:v>Qtr2</c:v>
                  </c:pt>
                </c:lvl>
                <c:lvl>
                  <c:pt idx="0">
                    <c:v>2019</c:v>
                  </c:pt>
                  <c:pt idx="3">
                    <c:v>2020</c:v>
                  </c:pt>
                  <c:pt idx="7">
                    <c:v>2021</c:v>
                  </c:pt>
                  <c:pt idx="11">
                    <c:v>2022</c:v>
                  </c:pt>
                </c:lvl>
              </c:multiLvlStrCache>
            </c:multiLvlStrRef>
          </c:cat>
          <c:val>
            <c:numRef>
              <c:f>Pivots!$E$8:$E$21</c:f>
              <c:numCache>
                <c:formatCode>General</c:formatCode>
                <c:ptCount val="13"/>
                <c:pt idx="0">
                  <c:v>73</c:v>
                </c:pt>
                <c:pt idx="1">
                  <c:v>92</c:v>
                </c:pt>
                <c:pt idx="2">
                  <c:v>78</c:v>
                </c:pt>
                <c:pt idx="3">
                  <c:v>73</c:v>
                </c:pt>
                <c:pt idx="4">
                  <c:v>69</c:v>
                </c:pt>
                <c:pt idx="5">
                  <c:v>63</c:v>
                </c:pt>
                <c:pt idx="6">
                  <c:v>141</c:v>
                </c:pt>
                <c:pt idx="7">
                  <c:v>201</c:v>
                </c:pt>
                <c:pt idx="8">
                  <c:v>216</c:v>
                </c:pt>
                <c:pt idx="9">
                  <c:v>218</c:v>
                </c:pt>
                <c:pt idx="10">
                  <c:v>234</c:v>
                </c:pt>
                <c:pt idx="11">
                  <c:v>139</c:v>
                </c:pt>
                <c:pt idx="12">
                  <c:v>124</c:v>
                </c:pt>
              </c:numCache>
            </c:numRef>
          </c:val>
          <c:smooth val="0"/>
          <c:extLst>
            <c:ext xmlns:c16="http://schemas.microsoft.com/office/drawing/2014/chart" uri="{C3380CC4-5D6E-409C-BE32-E72D297353CC}">
              <c16:uniqueId val="{00000001-E7CB-4961-8F39-3EF17A68B916}"/>
            </c:ext>
          </c:extLst>
        </c:ser>
        <c:dLbls>
          <c:showLegendKey val="0"/>
          <c:showVal val="0"/>
          <c:showCatName val="0"/>
          <c:showSerName val="0"/>
          <c:showPercent val="0"/>
          <c:showBubbleSize val="0"/>
        </c:dLbls>
        <c:marker val="1"/>
        <c:smooth val="0"/>
        <c:axId val="284663951"/>
        <c:axId val="285157055"/>
      </c:lineChart>
      <c:catAx>
        <c:axId val="28467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149615"/>
        <c:crosses val="autoZero"/>
        <c:auto val="1"/>
        <c:lblAlgn val="ctr"/>
        <c:lblOffset val="100"/>
        <c:noMultiLvlLbl val="0"/>
      </c:catAx>
      <c:valAx>
        <c:axId val="2851496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670671"/>
        <c:crosses val="autoZero"/>
        <c:crossBetween val="between"/>
      </c:valAx>
      <c:valAx>
        <c:axId val="28515705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663951"/>
        <c:crosses val="max"/>
        <c:crossBetween val="between"/>
      </c:valAx>
      <c:catAx>
        <c:axId val="284663951"/>
        <c:scaling>
          <c:orientation val="minMax"/>
        </c:scaling>
        <c:delete val="1"/>
        <c:axPos val="b"/>
        <c:numFmt formatCode="General" sourceLinked="1"/>
        <c:majorTickMark val="out"/>
        <c:minorTickMark val="none"/>
        <c:tickLblPos val="nextTo"/>
        <c:crossAx val="28515705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alpha val="98000"/>
      </a:schemeClr>
    </a:solidFill>
    <a:ln w="317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94001937248165E-2"/>
          <c:y val="0"/>
          <c:w val="0.70860334410971715"/>
          <c:h val="1"/>
        </c:manualLayout>
      </c:layout>
      <c:doughnutChart>
        <c:varyColors val="1"/>
        <c:ser>
          <c:idx val="0"/>
          <c:order val="0"/>
          <c:spPr>
            <a:solidFill>
              <a:srgbClr val="006666"/>
            </a:solidFill>
            <a:ln w="44450"/>
          </c:spPr>
          <c:explosion val="1"/>
          <c:dPt>
            <c:idx val="0"/>
            <c:bubble3D val="0"/>
            <c:spPr>
              <a:solidFill>
                <a:srgbClr val="990033"/>
              </a:solidFill>
              <a:ln w="44450">
                <a:solidFill>
                  <a:schemeClr val="lt1"/>
                </a:solidFill>
              </a:ln>
              <a:effectLst/>
            </c:spPr>
            <c:extLst>
              <c:ext xmlns:c16="http://schemas.microsoft.com/office/drawing/2014/chart" uri="{C3380CC4-5D6E-409C-BE32-E72D297353CC}">
                <c16:uniqueId val="{00000001-995A-49EC-A306-FB1B84D1CBE7}"/>
              </c:ext>
            </c:extLst>
          </c:dPt>
          <c:dPt>
            <c:idx val="1"/>
            <c:bubble3D val="0"/>
            <c:spPr>
              <a:solidFill>
                <a:srgbClr val="006666"/>
              </a:solidFill>
              <a:ln w="44450">
                <a:solidFill>
                  <a:schemeClr val="lt1"/>
                </a:solidFill>
              </a:ln>
              <a:effectLst/>
            </c:spPr>
            <c:extLst>
              <c:ext xmlns:c16="http://schemas.microsoft.com/office/drawing/2014/chart" uri="{C3380CC4-5D6E-409C-BE32-E72D297353CC}">
                <c16:uniqueId val="{00000003-995A-49EC-A306-FB1B84D1CBE7}"/>
              </c:ext>
            </c:extLst>
          </c:dPt>
          <c:cat>
            <c:strRef>
              <c:f>Pivots!$J$22:$J$23</c:f>
              <c:strCache>
                <c:ptCount val="2"/>
                <c:pt idx="0">
                  <c:v>Total Product Sold</c:v>
                </c:pt>
                <c:pt idx="1">
                  <c:v>Remaining Stock</c:v>
                </c:pt>
              </c:strCache>
            </c:strRef>
          </c:cat>
          <c:val>
            <c:numRef>
              <c:f>Pivots!$K$22:$K$23</c:f>
              <c:numCache>
                <c:formatCode>General</c:formatCode>
                <c:ptCount val="2"/>
                <c:pt idx="0">
                  <c:v>1721</c:v>
                </c:pt>
                <c:pt idx="1">
                  <c:v>3767</c:v>
                </c:pt>
              </c:numCache>
            </c:numRef>
          </c:val>
          <c:extLst>
            <c:ext xmlns:c16="http://schemas.microsoft.com/office/drawing/2014/chart" uri="{C3380CC4-5D6E-409C-BE32-E72D297353CC}">
              <c16:uniqueId val="{00000004-995A-49EC-A306-FB1B84D1CBE7}"/>
            </c:ext>
          </c:extLst>
        </c:ser>
        <c:dLbls>
          <c:showLegendKey val="0"/>
          <c:showVal val="0"/>
          <c:showCatName val="0"/>
          <c:showSerName val="0"/>
          <c:showPercent val="0"/>
          <c:showBubbleSize val="0"/>
          <c:showLeaderLines val="1"/>
        </c:dLbls>
        <c:firstSliceAng val="0"/>
        <c:holeSize val="5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606165737762566"/>
          <c:y val="4.6289551408553306E-3"/>
          <c:w val="0.81191357811524967"/>
          <c:h val="0.99537037037037035"/>
        </c:manualLayout>
      </c:layout>
      <c:barChart>
        <c:barDir val="bar"/>
        <c:grouping val="clustered"/>
        <c:varyColors val="0"/>
        <c:ser>
          <c:idx val="1"/>
          <c:order val="1"/>
          <c:spPr>
            <a:solidFill>
              <a:srgbClr val="99003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Pivots!$G$10:$G$12</c:f>
              <c:numCache>
                <c:formatCode>0%</c:formatCode>
                <c:ptCount val="3"/>
                <c:pt idx="0">
                  <c:v>0.05</c:v>
                </c:pt>
                <c:pt idx="1">
                  <c:v>0.1</c:v>
                </c:pt>
                <c:pt idx="2">
                  <c:v>0.15</c:v>
                </c:pt>
              </c:numCache>
            </c:numRef>
          </c:cat>
          <c:val>
            <c:numRef>
              <c:f>Pivots!$H$10:$H$12</c:f>
              <c:numCache>
                <c:formatCode>General</c:formatCode>
                <c:ptCount val="3"/>
                <c:pt idx="0">
                  <c:v>7</c:v>
                </c:pt>
                <c:pt idx="1">
                  <c:v>39</c:v>
                </c:pt>
                <c:pt idx="2">
                  <c:v>25</c:v>
                </c:pt>
              </c:numCache>
            </c:numRef>
          </c:val>
          <c:extLst>
            <c:ext xmlns:c16="http://schemas.microsoft.com/office/drawing/2014/chart" uri="{C3380CC4-5D6E-409C-BE32-E72D297353CC}">
              <c16:uniqueId val="{00000000-60EB-4F45-A867-277B46969D51}"/>
            </c:ext>
          </c:extLst>
        </c:ser>
        <c:dLbls>
          <c:dLblPos val="ctr"/>
          <c:showLegendKey val="0"/>
          <c:showVal val="1"/>
          <c:showCatName val="0"/>
          <c:showSerName val="0"/>
          <c:showPercent val="0"/>
          <c:showBubbleSize val="0"/>
        </c:dLbls>
        <c:gapWidth val="21"/>
        <c:axId val="1120512176"/>
        <c:axId val="286232415"/>
        <c:extLst>
          <c:ext xmlns:c15="http://schemas.microsoft.com/office/drawing/2012/chart" uri="{02D57815-91ED-43cb-92C2-25804820EDAC}">
            <c15:filteredBarSeries>
              <c15: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Pivots!$G$10:$G$12</c15:sqref>
                        </c15:formulaRef>
                      </c:ext>
                    </c:extLst>
                    <c:numCache>
                      <c:formatCode>0%</c:formatCode>
                      <c:ptCount val="3"/>
                      <c:pt idx="0">
                        <c:v>0.05</c:v>
                      </c:pt>
                      <c:pt idx="1">
                        <c:v>0.1</c:v>
                      </c:pt>
                      <c:pt idx="2">
                        <c:v>0.15</c:v>
                      </c:pt>
                    </c:numCache>
                  </c:numRef>
                </c:cat>
                <c:val>
                  <c:numRef>
                    <c:extLst>
                      <c:ext uri="{02D57815-91ED-43cb-92C2-25804820EDAC}">
                        <c15:formulaRef>
                          <c15:sqref>Pivots!$G$10:$G$12</c15:sqref>
                        </c15:formulaRef>
                      </c:ext>
                    </c:extLst>
                    <c:numCache>
                      <c:formatCode>0%</c:formatCode>
                      <c:ptCount val="3"/>
                      <c:pt idx="0">
                        <c:v>0.05</c:v>
                      </c:pt>
                      <c:pt idx="1">
                        <c:v>0.1</c:v>
                      </c:pt>
                      <c:pt idx="2">
                        <c:v>0.15</c:v>
                      </c:pt>
                    </c:numCache>
                  </c:numRef>
                </c:val>
                <c:extLst>
                  <c:ext xmlns:c16="http://schemas.microsoft.com/office/drawing/2014/chart" uri="{C3380CC4-5D6E-409C-BE32-E72D297353CC}">
                    <c16:uniqueId val="{00000001-60EB-4F45-A867-277B46969D51}"/>
                  </c:ext>
                </c:extLst>
              </c15:ser>
            </c15:filteredBarSeries>
          </c:ext>
        </c:extLst>
      </c:barChart>
      <c:catAx>
        <c:axId val="1120512176"/>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286232415"/>
        <c:crosses val="autoZero"/>
        <c:auto val="1"/>
        <c:lblAlgn val="ctr"/>
        <c:lblOffset val="100"/>
        <c:noMultiLvlLbl val="0"/>
      </c:catAx>
      <c:valAx>
        <c:axId val="286232415"/>
        <c:scaling>
          <c:orientation val="minMax"/>
        </c:scaling>
        <c:delete val="1"/>
        <c:axPos val="b"/>
        <c:numFmt formatCode="General" sourceLinked="1"/>
        <c:majorTickMark val="none"/>
        <c:minorTickMark val="none"/>
        <c:tickLblPos val="nextTo"/>
        <c:crossAx val="1120512176"/>
        <c:crosses val="autoZero"/>
        <c:crossBetween val="between"/>
      </c:valAx>
      <c:spPr>
        <a:noFill/>
        <a:ln>
          <a:noFill/>
        </a:ln>
        <a:effectLst/>
      </c:spPr>
    </c:plotArea>
    <c:plotVisOnly val="1"/>
    <c:dispBlanksAs val="gap"/>
    <c:showDLblsOverMax val="0"/>
  </c:chart>
  <c:spPr>
    <a:solidFill>
      <a:schemeClr val="bg1">
        <a:lumMod val="85000"/>
      </a:schemeClr>
    </a:solidFill>
    <a:ln w="2857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2.svg"/><Relationship Id="rId7" Type="http://schemas.openxmlformats.org/officeDocument/2006/relationships/image" Target="../media/image6.sv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5.png"/><Relationship Id="rId5" Type="http://schemas.openxmlformats.org/officeDocument/2006/relationships/image" Target="../media/image4.svg"/><Relationship Id="rId4" Type="http://schemas.openxmlformats.org/officeDocument/2006/relationships/image" Target="../media/image3.pn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47626</xdr:colOff>
      <xdr:row>0</xdr:row>
      <xdr:rowOff>38100</xdr:rowOff>
    </xdr:from>
    <xdr:to>
      <xdr:col>11</xdr:col>
      <xdr:colOff>29158</xdr:colOff>
      <xdr:row>4</xdr:row>
      <xdr:rowOff>133350</xdr:rowOff>
    </xdr:to>
    <xdr:sp macro="" textlink="">
      <xdr:nvSpPr>
        <xdr:cNvPr id="2" name="Rectangle 1">
          <a:extLst>
            <a:ext uri="{FF2B5EF4-FFF2-40B4-BE49-F238E27FC236}">
              <a16:creationId xmlns:a16="http://schemas.microsoft.com/office/drawing/2014/main" id="{DD9C5794-9EDD-42A2-992E-5E9F0575F5DC}"/>
            </a:ext>
          </a:extLst>
        </xdr:cNvPr>
        <xdr:cNvSpPr/>
      </xdr:nvSpPr>
      <xdr:spPr>
        <a:xfrm>
          <a:off x="47626" y="38100"/>
          <a:ext cx="10808930" cy="872801"/>
        </a:xfrm>
        <a:prstGeom prst="rect">
          <a:avLst/>
        </a:prstGeom>
        <a:solidFill>
          <a:srgbClr val="006666"/>
        </a:solidFill>
        <a:ln>
          <a:noFill/>
        </a:ln>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l"/>
          <a:r>
            <a:rPr lang="en-PH" sz="2400" b="1" cap="none" spc="0" baseline="0">
              <a:ln w="12700" cmpd="sng">
                <a:noFill/>
                <a:prstDash val="solid"/>
              </a:ln>
              <a:solidFill>
                <a:schemeClr val="tx1">
                  <a:lumMod val="95000"/>
                  <a:lumOff val="5000"/>
                </a:schemeClr>
              </a:solidFill>
              <a:effectLst/>
              <a:latin typeface="Aharoni" panose="02010803020104030203" pitchFamily="2" charset="-79"/>
              <a:cs typeface="Aharoni" panose="02010803020104030203" pitchFamily="2" charset="-79"/>
            </a:rPr>
            <a:t>      </a:t>
          </a:r>
          <a:r>
            <a:rPr lang="en-PH" sz="2400" b="1" cap="none" spc="0" baseline="0">
              <a:ln w="12700" cmpd="sng">
                <a:noFill/>
                <a:prstDash val="solid"/>
              </a:ln>
              <a:solidFill>
                <a:schemeClr val="bg1"/>
              </a:solidFill>
              <a:effectLst/>
              <a:latin typeface="Aharoni" panose="02010803020104030203" pitchFamily="2" charset="-79"/>
              <a:cs typeface="Aharoni" panose="02010803020104030203" pitchFamily="2" charset="-79"/>
            </a:rPr>
            <a:t>SALES</a:t>
          </a:r>
          <a:r>
            <a:rPr lang="en-PH" sz="2400" b="1" cap="none" spc="0" baseline="0">
              <a:ln w="12700" cmpd="sng">
                <a:noFill/>
                <a:prstDash val="solid"/>
              </a:ln>
              <a:solidFill>
                <a:schemeClr val="tx1">
                  <a:lumMod val="95000"/>
                  <a:lumOff val="5000"/>
                </a:schemeClr>
              </a:solidFill>
              <a:effectLst/>
              <a:latin typeface="Aharoni" panose="02010803020104030203" pitchFamily="2" charset="-79"/>
              <a:cs typeface="Aharoni" panose="02010803020104030203" pitchFamily="2" charset="-79"/>
            </a:rPr>
            <a:t> </a:t>
          </a:r>
          <a:r>
            <a:rPr lang="en-PH" sz="2400" b="1" cap="none" spc="0" baseline="0">
              <a:ln w="12700" cmpd="sng">
                <a:noFill/>
                <a:prstDash val="solid"/>
              </a:ln>
              <a:solidFill>
                <a:schemeClr val="bg1"/>
              </a:solidFill>
              <a:effectLst/>
              <a:latin typeface="Aharoni" panose="02010803020104030203" pitchFamily="2" charset="-79"/>
              <a:cs typeface="Aharoni" panose="02010803020104030203" pitchFamily="2" charset="-79"/>
            </a:rPr>
            <a:t>DASHBOARD</a:t>
          </a:r>
          <a:r>
            <a:rPr lang="en-PH" sz="2400" b="1" cap="none" spc="0" baseline="0">
              <a:ln w="12700" cmpd="sng">
                <a:noFill/>
                <a:prstDash val="solid"/>
              </a:ln>
              <a:solidFill>
                <a:schemeClr val="tx1">
                  <a:lumMod val="95000"/>
                  <a:lumOff val="5000"/>
                </a:schemeClr>
              </a:solidFill>
              <a:effectLst/>
              <a:latin typeface="Aharoni" panose="02010803020104030203" pitchFamily="2" charset="-79"/>
              <a:cs typeface="Aharoni" panose="02010803020104030203" pitchFamily="2" charset="-79"/>
            </a:rPr>
            <a:t> </a:t>
          </a:r>
        </a:p>
      </xdr:txBody>
    </xdr:sp>
    <xdr:clientData/>
  </xdr:twoCellAnchor>
  <xdr:twoCellAnchor>
    <xdr:from>
      <xdr:col>4</xdr:col>
      <xdr:colOff>96138</xdr:colOff>
      <xdr:row>1</xdr:row>
      <xdr:rowOff>64400</xdr:rowOff>
    </xdr:from>
    <xdr:to>
      <xdr:col>4</xdr:col>
      <xdr:colOff>96762</xdr:colOff>
      <xdr:row>3</xdr:row>
      <xdr:rowOff>46995</xdr:rowOff>
    </xdr:to>
    <xdr:cxnSp macro="">
      <xdr:nvCxnSpPr>
        <xdr:cNvPr id="20" name="Straight Connector 19">
          <a:extLst>
            <a:ext uri="{FF2B5EF4-FFF2-40B4-BE49-F238E27FC236}">
              <a16:creationId xmlns:a16="http://schemas.microsoft.com/office/drawing/2014/main" id="{2BC0E1C2-94E5-72B9-E37E-239A14F08AAF}"/>
            </a:ext>
          </a:extLst>
        </xdr:cNvPr>
        <xdr:cNvCxnSpPr/>
      </xdr:nvCxnSpPr>
      <xdr:spPr>
        <a:xfrm>
          <a:off x="3625991" y="254900"/>
          <a:ext cx="624" cy="363595"/>
        </a:xfrm>
        <a:prstGeom prst="line">
          <a:avLst/>
        </a:prstGeom>
        <a:ln w="57150">
          <a:solidFill>
            <a:schemeClr val="bg1"/>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216446</xdr:colOff>
      <xdr:row>1</xdr:row>
      <xdr:rowOff>64400</xdr:rowOff>
    </xdr:from>
    <xdr:to>
      <xdr:col>4</xdr:col>
      <xdr:colOff>217070</xdr:colOff>
      <xdr:row>3</xdr:row>
      <xdr:rowOff>46995</xdr:rowOff>
    </xdr:to>
    <xdr:cxnSp macro="">
      <xdr:nvCxnSpPr>
        <xdr:cNvPr id="26" name="Straight Connector 25">
          <a:extLst>
            <a:ext uri="{FF2B5EF4-FFF2-40B4-BE49-F238E27FC236}">
              <a16:creationId xmlns:a16="http://schemas.microsoft.com/office/drawing/2014/main" id="{5D33EA66-6D95-418B-9A56-F42C8E7BEEC4}"/>
            </a:ext>
          </a:extLst>
        </xdr:cNvPr>
        <xdr:cNvCxnSpPr/>
      </xdr:nvCxnSpPr>
      <xdr:spPr>
        <a:xfrm>
          <a:off x="3746299" y="254900"/>
          <a:ext cx="624" cy="363595"/>
        </a:xfrm>
        <a:prstGeom prst="line">
          <a:avLst/>
        </a:prstGeom>
        <a:ln w="57150">
          <a:solidFill>
            <a:schemeClr val="bg1"/>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384593</xdr:colOff>
      <xdr:row>1</xdr:row>
      <xdr:rowOff>64400</xdr:rowOff>
    </xdr:from>
    <xdr:to>
      <xdr:col>0</xdr:col>
      <xdr:colOff>385217</xdr:colOff>
      <xdr:row>3</xdr:row>
      <xdr:rowOff>46995</xdr:rowOff>
    </xdr:to>
    <xdr:cxnSp macro="">
      <xdr:nvCxnSpPr>
        <xdr:cNvPr id="27" name="Straight Connector 26">
          <a:extLst>
            <a:ext uri="{FF2B5EF4-FFF2-40B4-BE49-F238E27FC236}">
              <a16:creationId xmlns:a16="http://schemas.microsoft.com/office/drawing/2014/main" id="{80D7D5FB-C97D-4D05-A2A1-441C5714A0A6}"/>
            </a:ext>
          </a:extLst>
        </xdr:cNvPr>
        <xdr:cNvCxnSpPr/>
      </xdr:nvCxnSpPr>
      <xdr:spPr>
        <a:xfrm>
          <a:off x="384593" y="254900"/>
          <a:ext cx="624" cy="363595"/>
        </a:xfrm>
        <a:prstGeom prst="line">
          <a:avLst/>
        </a:prstGeom>
        <a:ln w="57150">
          <a:solidFill>
            <a:schemeClr val="bg1"/>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504901</xdr:colOff>
      <xdr:row>1</xdr:row>
      <xdr:rowOff>64400</xdr:rowOff>
    </xdr:from>
    <xdr:to>
      <xdr:col>0</xdr:col>
      <xdr:colOff>505525</xdr:colOff>
      <xdr:row>3</xdr:row>
      <xdr:rowOff>46995</xdr:rowOff>
    </xdr:to>
    <xdr:cxnSp macro="">
      <xdr:nvCxnSpPr>
        <xdr:cNvPr id="28" name="Straight Connector 27">
          <a:extLst>
            <a:ext uri="{FF2B5EF4-FFF2-40B4-BE49-F238E27FC236}">
              <a16:creationId xmlns:a16="http://schemas.microsoft.com/office/drawing/2014/main" id="{4110BDB9-2210-44DF-96D6-A3F5498D7622}"/>
            </a:ext>
          </a:extLst>
        </xdr:cNvPr>
        <xdr:cNvCxnSpPr/>
      </xdr:nvCxnSpPr>
      <xdr:spPr>
        <a:xfrm>
          <a:off x="504901" y="254900"/>
          <a:ext cx="624" cy="363595"/>
        </a:xfrm>
        <a:prstGeom prst="line">
          <a:avLst/>
        </a:prstGeom>
        <a:ln w="57150">
          <a:solidFill>
            <a:schemeClr val="bg1"/>
          </a:solidFill>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553031</xdr:colOff>
      <xdr:row>0</xdr:row>
      <xdr:rowOff>141507</xdr:rowOff>
    </xdr:from>
    <xdr:to>
      <xdr:col>6</xdr:col>
      <xdr:colOff>543844</xdr:colOff>
      <xdr:row>4</xdr:row>
      <xdr:rowOff>46925</xdr:rowOff>
    </xdr:to>
    <xdr:sp macro="" textlink="">
      <xdr:nvSpPr>
        <xdr:cNvPr id="30" name="Rectangle: Rounded Corners 29">
          <a:extLst>
            <a:ext uri="{FF2B5EF4-FFF2-40B4-BE49-F238E27FC236}">
              <a16:creationId xmlns:a16="http://schemas.microsoft.com/office/drawing/2014/main" id="{03F89479-9091-083B-B21A-40FBCF12875E}"/>
            </a:ext>
          </a:extLst>
        </xdr:cNvPr>
        <xdr:cNvSpPr/>
      </xdr:nvSpPr>
      <xdr:spPr>
        <a:xfrm>
          <a:off x="4270104" y="141507"/>
          <a:ext cx="2325600" cy="648833"/>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1100">
              <a:solidFill>
                <a:srgbClr val="006666"/>
              </a:solidFill>
              <a:latin typeface="Aharoni" panose="02010803020104030203" pitchFamily="2" charset="-79"/>
              <a:cs typeface="Aharoni" panose="02010803020104030203" pitchFamily="2" charset="-79"/>
            </a:rPr>
            <a:t>TOTAL</a:t>
          </a:r>
          <a:r>
            <a:rPr lang="en-PH" sz="1100" baseline="0">
              <a:solidFill>
                <a:srgbClr val="006666"/>
              </a:solidFill>
              <a:latin typeface="Aharoni" panose="02010803020104030203" pitchFamily="2" charset="-79"/>
              <a:cs typeface="Aharoni" panose="02010803020104030203" pitchFamily="2" charset="-79"/>
            </a:rPr>
            <a:t> SALES</a:t>
          </a:r>
          <a:endParaRPr lang="en-PH" sz="1100">
            <a:solidFill>
              <a:srgbClr val="006666"/>
            </a:solidFill>
            <a:latin typeface="Aharoni" panose="02010803020104030203" pitchFamily="2" charset="-79"/>
            <a:cs typeface="Aharoni" panose="02010803020104030203" pitchFamily="2" charset="-79"/>
          </a:endParaRPr>
        </a:p>
      </xdr:txBody>
    </xdr:sp>
    <xdr:clientData/>
  </xdr:twoCellAnchor>
  <xdr:twoCellAnchor>
    <xdr:from>
      <xdr:col>4</xdr:col>
      <xdr:colOff>545945</xdr:colOff>
      <xdr:row>0</xdr:row>
      <xdr:rowOff>119838</xdr:rowOff>
    </xdr:from>
    <xdr:to>
      <xdr:col>6</xdr:col>
      <xdr:colOff>557561</xdr:colOff>
      <xdr:row>4</xdr:row>
      <xdr:rowOff>46463</xdr:rowOff>
    </xdr:to>
    <xdr:sp macro="" textlink="Pivots!A4">
      <xdr:nvSpPr>
        <xdr:cNvPr id="29" name="Rectangle 28">
          <a:extLst>
            <a:ext uri="{FF2B5EF4-FFF2-40B4-BE49-F238E27FC236}">
              <a16:creationId xmlns:a16="http://schemas.microsoft.com/office/drawing/2014/main" id="{FC9FC070-4756-93EE-473B-9E7D0FA7A836}"/>
            </a:ext>
          </a:extLst>
        </xdr:cNvPr>
        <xdr:cNvSpPr/>
      </xdr:nvSpPr>
      <xdr:spPr>
        <a:xfrm>
          <a:off x="4263018" y="119838"/>
          <a:ext cx="2346403" cy="6700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0E29170B-5244-4880-8EBE-614D5743F7DA}" type="TxLink">
            <a:rPr lang="en-US" sz="2200" b="1" i="0" u="none" strike="noStrike">
              <a:solidFill>
                <a:srgbClr val="006666"/>
              </a:solidFill>
              <a:effectLst>
                <a:outerShdw blurRad="25400" dist="38100" dir="4200000" sx="102000" sy="102000" algn="tl" rotWithShape="0">
                  <a:prstClr val="black">
                    <a:alpha val="11000"/>
                  </a:prstClr>
                </a:outerShdw>
              </a:effectLst>
              <a:latin typeface="Arial Black" panose="020B0A04020102020204" pitchFamily="34" charset="0"/>
            </a:rPr>
            <a:pPr algn="ctr"/>
            <a:t>₱248,772</a:t>
          </a:fld>
          <a:endParaRPr lang="en-US" sz="2200" b="1">
            <a:solidFill>
              <a:srgbClr val="006666"/>
            </a:solidFill>
            <a:effectLst>
              <a:outerShdw blurRad="25400" dist="38100" dir="4200000" sx="102000" sy="102000" algn="tl" rotWithShape="0">
                <a:prstClr val="black">
                  <a:alpha val="11000"/>
                </a:prstClr>
              </a:outerShdw>
            </a:effectLst>
            <a:latin typeface="Arial Black" panose="020B0A04020102020204" pitchFamily="34" charset="0"/>
          </a:endParaRPr>
        </a:p>
      </xdr:txBody>
    </xdr:sp>
    <xdr:clientData/>
  </xdr:twoCellAnchor>
  <xdr:twoCellAnchor>
    <xdr:from>
      <xdr:col>6</xdr:col>
      <xdr:colOff>973001</xdr:colOff>
      <xdr:row>0</xdr:row>
      <xdr:rowOff>142175</xdr:rowOff>
    </xdr:from>
    <xdr:to>
      <xdr:col>8</xdr:col>
      <xdr:colOff>1718845</xdr:colOff>
      <xdr:row>4</xdr:row>
      <xdr:rowOff>46925</xdr:rowOff>
    </xdr:to>
    <xdr:sp macro="" textlink="">
      <xdr:nvSpPr>
        <xdr:cNvPr id="31" name="Rectangle: Rounded Corners 30">
          <a:extLst>
            <a:ext uri="{FF2B5EF4-FFF2-40B4-BE49-F238E27FC236}">
              <a16:creationId xmlns:a16="http://schemas.microsoft.com/office/drawing/2014/main" id="{ED2DD9D1-3F60-4CFD-90AA-DAC8FF2BB3C0}"/>
            </a:ext>
          </a:extLst>
        </xdr:cNvPr>
        <xdr:cNvSpPr/>
      </xdr:nvSpPr>
      <xdr:spPr>
        <a:xfrm>
          <a:off x="7024861" y="142175"/>
          <a:ext cx="2325600" cy="648165"/>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PH" sz="1100">
              <a:solidFill>
                <a:srgbClr val="006666"/>
              </a:solidFill>
              <a:latin typeface="Aharoni" panose="02010803020104030203" pitchFamily="2" charset="-79"/>
              <a:ea typeface="+mn-ea"/>
              <a:cs typeface="Aharoni" panose="02010803020104030203" pitchFamily="2" charset="-79"/>
            </a:rPr>
            <a:t>TOTAL PRODUCT SOLD  </a:t>
          </a:r>
        </a:p>
      </xdr:txBody>
    </xdr:sp>
    <xdr:clientData/>
  </xdr:twoCellAnchor>
  <xdr:twoCellAnchor>
    <xdr:from>
      <xdr:col>9</xdr:col>
      <xdr:colOff>231386</xdr:colOff>
      <xdr:row>0</xdr:row>
      <xdr:rowOff>142175</xdr:rowOff>
    </xdr:from>
    <xdr:to>
      <xdr:col>10</xdr:col>
      <xdr:colOff>1186316</xdr:colOff>
      <xdr:row>4</xdr:row>
      <xdr:rowOff>46925</xdr:rowOff>
    </xdr:to>
    <xdr:sp macro="" textlink="">
      <xdr:nvSpPr>
        <xdr:cNvPr id="33" name="Rectangle: Rounded Corners 32">
          <a:extLst>
            <a:ext uri="{FF2B5EF4-FFF2-40B4-BE49-F238E27FC236}">
              <a16:creationId xmlns:a16="http://schemas.microsoft.com/office/drawing/2014/main" id="{46D1F1E6-B441-498E-99A0-FE9AC2369E5C}"/>
            </a:ext>
          </a:extLst>
        </xdr:cNvPr>
        <xdr:cNvSpPr/>
      </xdr:nvSpPr>
      <xdr:spPr>
        <a:xfrm>
          <a:off x="9779618" y="142175"/>
          <a:ext cx="2325600" cy="648165"/>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PH" sz="1100">
              <a:solidFill>
                <a:srgbClr val="006666"/>
              </a:solidFill>
              <a:latin typeface="Aharoni" panose="02010803020104030203" pitchFamily="2" charset="-79"/>
              <a:ea typeface="+mn-ea"/>
              <a:cs typeface="Aharoni" panose="02010803020104030203" pitchFamily="2" charset="-79"/>
            </a:rPr>
            <a:t>AVG.</a:t>
          </a:r>
          <a:r>
            <a:rPr lang="en-PH" sz="1100" baseline="0">
              <a:solidFill>
                <a:srgbClr val="006666"/>
              </a:solidFill>
              <a:latin typeface="Aharoni" panose="02010803020104030203" pitchFamily="2" charset="-79"/>
              <a:ea typeface="+mn-ea"/>
              <a:cs typeface="Aharoni" panose="02010803020104030203" pitchFamily="2" charset="-79"/>
            </a:rPr>
            <a:t> TRANSACTION VALUE</a:t>
          </a:r>
          <a:endParaRPr lang="en-PH" sz="1100">
            <a:solidFill>
              <a:srgbClr val="006666"/>
            </a:solidFill>
            <a:latin typeface="Aharoni" panose="02010803020104030203" pitchFamily="2" charset="-79"/>
            <a:ea typeface="+mn-ea"/>
            <a:cs typeface="Aharoni" panose="02010803020104030203" pitchFamily="2" charset="-79"/>
          </a:endParaRPr>
        </a:p>
      </xdr:txBody>
    </xdr:sp>
    <xdr:clientData/>
  </xdr:twoCellAnchor>
  <xdr:oneCellAnchor>
    <xdr:from>
      <xdr:col>6</xdr:col>
      <xdr:colOff>976719</xdr:colOff>
      <xdr:row>0</xdr:row>
      <xdr:rowOff>124567</xdr:rowOff>
    </xdr:from>
    <xdr:ext cx="2325600" cy="689961"/>
    <xdr:sp macro="" textlink="Pivots!B4">
      <xdr:nvSpPr>
        <xdr:cNvPr id="36" name="TextBox 35">
          <a:extLst>
            <a:ext uri="{FF2B5EF4-FFF2-40B4-BE49-F238E27FC236}">
              <a16:creationId xmlns:a16="http://schemas.microsoft.com/office/drawing/2014/main" id="{D3C96147-A409-9341-386A-B5A83C5D47A5}"/>
            </a:ext>
          </a:extLst>
        </xdr:cNvPr>
        <xdr:cNvSpPr txBox="1"/>
      </xdr:nvSpPr>
      <xdr:spPr>
        <a:xfrm>
          <a:off x="7028579" y="124567"/>
          <a:ext cx="2325600" cy="68996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1F3A849D-D1C5-4B9E-B76A-D23C190895F8}" type="TxLink">
            <a:rPr lang="en-US" sz="2200" b="1" i="0" u="none" strike="noStrike">
              <a:solidFill>
                <a:srgbClr val="006666"/>
              </a:solidFill>
              <a:effectLst>
                <a:outerShdw blurRad="25400" dist="38100" dir="4200000" sx="102000" sy="102000" algn="tl" rotWithShape="0">
                  <a:prstClr val="black">
                    <a:alpha val="11000"/>
                  </a:prstClr>
                </a:outerShdw>
              </a:effectLst>
              <a:latin typeface="Arial Black" panose="020B0A04020102020204" pitchFamily="34" charset="0"/>
              <a:ea typeface="+mn-ea"/>
              <a:cs typeface="+mn-cs"/>
            </a:rPr>
            <a:pPr marL="0" indent="0" algn="ctr"/>
            <a:t>1721</a:t>
          </a:fld>
          <a:endParaRPr lang="en-PH" sz="2200" b="1" i="0" u="none" strike="noStrike">
            <a:solidFill>
              <a:srgbClr val="006666"/>
            </a:solidFill>
            <a:effectLst>
              <a:outerShdw blurRad="25400" dist="38100" dir="4200000" sx="102000" sy="102000" algn="tl" rotWithShape="0">
                <a:prstClr val="black">
                  <a:alpha val="11000"/>
                </a:prstClr>
              </a:outerShdw>
            </a:effectLst>
            <a:latin typeface="Arial Black" panose="020B0A04020102020204" pitchFamily="34" charset="0"/>
            <a:ea typeface="+mn-ea"/>
            <a:cs typeface="+mn-cs"/>
          </a:endParaRPr>
        </a:p>
      </xdr:txBody>
    </xdr:sp>
    <xdr:clientData/>
  </xdr:oneCellAnchor>
  <xdr:oneCellAnchor>
    <xdr:from>
      <xdr:col>9</xdr:col>
      <xdr:colOff>232316</xdr:colOff>
      <xdr:row>0</xdr:row>
      <xdr:rowOff>120530</xdr:rowOff>
    </xdr:from>
    <xdr:ext cx="2334787" cy="681158"/>
    <xdr:sp macro="" textlink="Pivots!C4">
      <xdr:nvSpPr>
        <xdr:cNvPr id="37" name="TextBox 36">
          <a:extLst>
            <a:ext uri="{FF2B5EF4-FFF2-40B4-BE49-F238E27FC236}">
              <a16:creationId xmlns:a16="http://schemas.microsoft.com/office/drawing/2014/main" id="{CEA5B9B1-0C56-4BA2-895B-E0CCFACA5761}"/>
            </a:ext>
          </a:extLst>
        </xdr:cNvPr>
        <xdr:cNvSpPr txBox="1"/>
      </xdr:nvSpPr>
      <xdr:spPr>
        <a:xfrm>
          <a:off x="9780548" y="120530"/>
          <a:ext cx="2334787" cy="68115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137F4C72-E28E-4015-8CFB-B1AA266DE8A7}" type="TxLink">
            <a:rPr lang="en-US" sz="2200" b="1" i="0" u="none" strike="noStrike">
              <a:solidFill>
                <a:srgbClr val="006666"/>
              </a:solidFill>
              <a:effectLst>
                <a:outerShdw blurRad="25400" dist="38100" dir="4200000" sx="102000" sy="102000" algn="tl" rotWithShape="0">
                  <a:prstClr val="black">
                    <a:alpha val="11000"/>
                  </a:prstClr>
                </a:outerShdw>
              </a:effectLst>
              <a:latin typeface="Arial Black" panose="020B0A04020102020204" pitchFamily="34" charset="0"/>
              <a:ea typeface="+mn-ea"/>
              <a:cs typeface="+mn-cs"/>
            </a:rPr>
            <a:pPr marL="0" indent="0" algn="ctr"/>
            <a:t>₱774.99</a:t>
          </a:fld>
          <a:endParaRPr lang="en-PH" sz="2200" b="1" i="0" u="none" strike="noStrike">
            <a:solidFill>
              <a:srgbClr val="006666"/>
            </a:solidFill>
            <a:effectLst>
              <a:outerShdw blurRad="25400" dist="38100" dir="4200000" sx="102000" sy="102000" algn="tl" rotWithShape="0">
                <a:prstClr val="black">
                  <a:alpha val="11000"/>
                </a:prstClr>
              </a:outerShdw>
            </a:effectLst>
            <a:latin typeface="Arial Black" panose="020B0A04020102020204" pitchFamily="34" charset="0"/>
            <a:ea typeface="+mn-ea"/>
            <a:cs typeface="+mn-cs"/>
          </a:endParaRPr>
        </a:p>
      </xdr:txBody>
    </xdr:sp>
    <xdr:clientData/>
  </xdr:oneCellAnchor>
  <xdr:twoCellAnchor>
    <xdr:from>
      <xdr:col>4</xdr:col>
      <xdr:colOff>0</xdr:colOff>
      <xdr:row>5</xdr:row>
      <xdr:rowOff>6343</xdr:rowOff>
    </xdr:from>
    <xdr:to>
      <xdr:col>11</xdr:col>
      <xdr:colOff>34848</xdr:colOff>
      <xdr:row>6</xdr:row>
      <xdr:rowOff>158743</xdr:rowOff>
    </xdr:to>
    <xdr:sp macro="" textlink="">
      <xdr:nvSpPr>
        <xdr:cNvPr id="40" name="Rectangle 39">
          <a:extLst>
            <a:ext uri="{FF2B5EF4-FFF2-40B4-BE49-F238E27FC236}">
              <a16:creationId xmlns:a16="http://schemas.microsoft.com/office/drawing/2014/main" id="{9C2C4BB9-908A-7F09-6324-E505EB834384}"/>
            </a:ext>
          </a:extLst>
        </xdr:cNvPr>
        <xdr:cNvSpPr/>
      </xdr:nvSpPr>
      <xdr:spPr>
        <a:xfrm>
          <a:off x="3717073" y="935611"/>
          <a:ext cx="8677043" cy="338254"/>
        </a:xfrm>
        <a:prstGeom prst="rect">
          <a:avLst/>
        </a:prstGeom>
        <a:solidFill>
          <a:srgbClr val="006666"/>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PH" sz="1800" b="1">
              <a:latin typeface="Arial" panose="020B0604020202020204" pitchFamily="34" charset="0"/>
              <a:cs typeface="Arial" panose="020B0604020202020204" pitchFamily="34" charset="0"/>
            </a:rPr>
            <a:t>Sales</a:t>
          </a:r>
          <a:r>
            <a:rPr lang="en-PH" sz="1800" b="1" baseline="0">
              <a:latin typeface="Arial" panose="020B0604020202020204" pitchFamily="34" charset="0"/>
              <a:cs typeface="Arial" panose="020B0604020202020204" pitchFamily="34" charset="0"/>
            </a:rPr>
            <a:t> and Total Units Sold by Quarter</a:t>
          </a:r>
          <a:endParaRPr lang="en-PH" sz="1800" b="1">
            <a:latin typeface="Arial" panose="020B0604020202020204" pitchFamily="34" charset="0"/>
            <a:cs typeface="Arial" panose="020B0604020202020204" pitchFamily="34" charset="0"/>
          </a:endParaRPr>
        </a:p>
      </xdr:txBody>
    </xdr:sp>
    <xdr:clientData/>
  </xdr:twoCellAnchor>
  <xdr:twoCellAnchor>
    <xdr:from>
      <xdr:col>4</xdr:col>
      <xdr:colOff>0</xdr:colOff>
      <xdr:row>7</xdr:row>
      <xdr:rowOff>4141</xdr:rowOff>
    </xdr:from>
    <xdr:to>
      <xdr:col>11</xdr:col>
      <xdr:colOff>29158</xdr:colOff>
      <xdr:row>25</xdr:row>
      <xdr:rowOff>127776</xdr:rowOff>
    </xdr:to>
    <xdr:graphicFrame macro="">
      <xdr:nvGraphicFramePr>
        <xdr:cNvPr id="39" name="Chart 38">
          <a:extLst>
            <a:ext uri="{FF2B5EF4-FFF2-40B4-BE49-F238E27FC236}">
              <a16:creationId xmlns:a16="http://schemas.microsoft.com/office/drawing/2014/main" id="{4AA6B7DD-AC0D-48C1-B743-66BD29761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31</xdr:row>
      <xdr:rowOff>1903</xdr:rowOff>
    </xdr:from>
    <xdr:to>
      <xdr:col>7</xdr:col>
      <xdr:colOff>0</xdr:colOff>
      <xdr:row>32</xdr:row>
      <xdr:rowOff>150417</xdr:rowOff>
    </xdr:to>
    <xdr:sp macro="" textlink="">
      <xdr:nvSpPr>
        <xdr:cNvPr id="3" name="Rectangle 2">
          <a:extLst>
            <a:ext uri="{FF2B5EF4-FFF2-40B4-BE49-F238E27FC236}">
              <a16:creationId xmlns:a16="http://schemas.microsoft.com/office/drawing/2014/main" id="{A4C64E28-158C-4CE1-95D9-462AF79B6BD3}"/>
            </a:ext>
          </a:extLst>
        </xdr:cNvPr>
        <xdr:cNvSpPr/>
      </xdr:nvSpPr>
      <xdr:spPr>
        <a:xfrm>
          <a:off x="4724400" y="5907403"/>
          <a:ext cx="3771900" cy="339014"/>
        </a:xfrm>
        <a:prstGeom prst="rect">
          <a:avLst/>
        </a:prstGeom>
        <a:solidFill>
          <a:srgbClr val="006666"/>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PH" sz="1600" b="1">
              <a:latin typeface="Arial" panose="020B0604020202020204" pitchFamily="34" charset="0"/>
              <a:cs typeface="Arial" panose="020B0604020202020204" pitchFamily="34" charset="0"/>
            </a:rPr>
            <a:t>Sales</a:t>
          </a:r>
          <a:r>
            <a:rPr lang="en-PH" sz="1600" b="1" baseline="0">
              <a:latin typeface="Arial" panose="020B0604020202020204" pitchFamily="34" charset="0"/>
              <a:cs typeface="Arial" panose="020B0604020202020204" pitchFamily="34" charset="0"/>
            </a:rPr>
            <a:t> Employee Performance</a:t>
          </a:r>
          <a:endParaRPr lang="en-PH" sz="1600" b="1">
            <a:latin typeface="Arial" panose="020B0604020202020204" pitchFamily="34" charset="0"/>
            <a:cs typeface="Arial" panose="020B0604020202020204" pitchFamily="34" charset="0"/>
          </a:endParaRPr>
        </a:p>
      </xdr:txBody>
    </xdr:sp>
    <xdr:clientData/>
  </xdr:twoCellAnchor>
  <xdr:twoCellAnchor>
    <xdr:from>
      <xdr:col>4</xdr:col>
      <xdr:colOff>34848</xdr:colOff>
      <xdr:row>26</xdr:row>
      <xdr:rowOff>41090</xdr:rowOff>
    </xdr:from>
    <xdr:to>
      <xdr:col>6</xdr:col>
      <xdr:colOff>1400736</xdr:colOff>
      <xdr:row>30</xdr:row>
      <xdr:rowOff>110783</xdr:rowOff>
    </xdr:to>
    <xdr:sp macro="" textlink="">
      <xdr:nvSpPr>
        <xdr:cNvPr id="7" name="Rectangle: Rounded Corners 6">
          <a:extLst>
            <a:ext uri="{FF2B5EF4-FFF2-40B4-BE49-F238E27FC236}">
              <a16:creationId xmlns:a16="http://schemas.microsoft.com/office/drawing/2014/main" id="{B1D339CA-FE8C-7105-FF85-CFAB6E2E488D}"/>
            </a:ext>
          </a:extLst>
        </xdr:cNvPr>
        <xdr:cNvSpPr/>
      </xdr:nvSpPr>
      <xdr:spPr>
        <a:xfrm>
          <a:off x="3751921" y="4873285"/>
          <a:ext cx="3700675" cy="813108"/>
        </a:xfrm>
        <a:prstGeom prst="roundRect">
          <a:avLst/>
        </a:prstGeom>
        <a:ln w="57150">
          <a:solidFill>
            <a:srgbClr val="006666"/>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PH" sz="1100" b="1">
            <a:latin typeface="Aharoni" panose="02010803020104030203" pitchFamily="2" charset="-79"/>
            <a:cs typeface="Aharoni" panose="02010803020104030203" pitchFamily="2" charset="-79"/>
          </a:endParaRPr>
        </a:p>
      </xdr:txBody>
    </xdr:sp>
    <xdr:clientData/>
  </xdr:twoCellAnchor>
  <xdr:twoCellAnchor>
    <xdr:from>
      <xdr:col>5</xdr:col>
      <xdr:colOff>167758</xdr:colOff>
      <xdr:row>28</xdr:row>
      <xdr:rowOff>152207</xdr:rowOff>
    </xdr:from>
    <xdr:to>
      <xdr:col>6</xdr:col>
      <xdr:colOff>658391</xdr:colOff>
      <xdr:row>30</xdr:row>
      <xdr:rowOff>114107</xdr:rowOff>
    </xdr:to>
    <xdr:sp macro="" textlink="Pivots!H4">
      <xdr:nvSpPr>
        <xdr:cNvPr id="22" name="Rectangle 21">
          <a:extLst>
            <a:ext uri="{FF2B5EF4-FFF2-40B4-BE49-F238E27FC236}">
              <a16:creationId xmlns:a16="http://schemas.microsoft.com/office/drawing/2014/main" id="{E8D3C7ED-80D2-48FB-875C-0A5F23F18790}"/>
            </a:ext>
          </a:extLst>
        </xdr:cNvPr>
        <xdr:cNvSpPr/>
      </xdr:nvSpPr>
      <xdr:spPr>
        <a:xfrm>
          <a:off x="4910819" y="5595064"/>
          <a:ext cx="1676399" cy="35067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909BED5E-58B1-42A4-980F-716BE241A915}" type="TxLink">
            <a:rPr lang="en-US" sz="1400" b="1" i="0" u="none" strike="noStrike">
              <a:solidFill>
                <a:srgbClr val="006666"/>
              </a:solidFill>
              <a:effectLst>
                <a:outerShdw blurRad="25400" dist="38100" dir="4200000" sx="102000" sy="102000" algn="tl" rotWithShape="0">
                  <a:prstClr val="black">
                    <a:alpha val="11000"/>
                  </a:prstClr>
                </a:outerShdw>
              </a:effectLst>
              <a:latin typeface="Arial" panose="020B0604020202020204" pitchFamily="34" charset="0"/>
              <a:cs typeface="Arial" panose="020B0604020202020204" pitchFamily="34" charset="0"/>
            </a:rPr>
            <a:pPr algn="ctr"/>
            <a:t>7</a:t>
          </a:fld>
          <a:endParaRPr lang="en-US" sz="2000" b="1">
            <a:solidFill>
              <a:srgbClr val="006666"/>
            </a:solidFill>
            <a:effectLst>
              <a:outerShdw blurRad="25400" dist="38100" dir="4200000" sx="102000" sy="102000" algn="tl" rotWithShape="0">
                <a:prstClr val="black">
                  <a:alpha val="11000"/>
                </a:prstClr>
              </a:outerShdw>
            </a:effectLst>
            <a:latin typeface="Arial" panose="020B0604020202020204" pitchFamily="34" charset="0"/>
            <a:cs typeface="Arial" panose="020B0604020202020204" pitchFamily="34" charset="0"/>
          </a:endParaRPr>
        </a:p>
      </xdr:txBody>
    </xdr:sp>
    <xdr:clientData/>
  </xdr:twoCellAnchor>
  <xdr:twoCellAnchor>
    <xdr:from>
      <xdr:col>4</xdr:col>
      <xdr:colOff>947251</xdr:colOff>
      <xdr:row>26</xdr:row>
      <xdr:rowOff>76200</xdr:rowOff>
    </xdr:from>
    <xdr:to>
      <xdr:col>6</xdr:col>
      <xdr:colOff>1109370</xdr:colOff>
      <xdr:row>29</xdr:row>
      <xdr:rowOff>85725</xdr:rowOff>
    </xdr:to>
    <xdr:sp macro="" textlink="Pivots!F4">
      <xdr:nvSpPr>
        <xdr:cNvPr id="23" name="Rectangle 22">
          <a:extLst>
            <a:ext uri="{FF2B5EF4-FFF2-40B4-BE49-F238E27FC236}">
              <a16:creationId xmlns:a16="http://schemas.microsoft.com/office/drawing/2014/main" id="{9E7DFEFB-8D80-49AA-8420-FD50A94CFB16}"/>
            </a:ext>
          </a:extLst>
        </xdr:cNvPr>
        <xdr:cNvSpPr/>
      </xdr:nvSpPr>
      <xdr:spPr>
        <a:xfrm>
          <a:off x="4504547" y="5130282"/>
          <a:ext cx="2533650" cy="59268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1557149-9AB0-493E-A780-EAEB67794622}" type="TxLink">
            <a:rPr lang="en-US" sz="4000" b="1" i="0" u="none" strike="noStrike">
              <a:solidFill>
                <a:srgbClr val="006666"/>
              </a:solidFill>
              <a:effectLst>
                <a:outerShdw blurRad="25400" dist="38100" dir="4200000" sx="102000" sy="102000" algn="tl" rotWithShape="0">
                  <a:prstClr val="black">
                    <a:alpha val="11000"/>
                  </a:prstClr>
                </a:outerShdw>
              </a:effectLst>
              <a:latin typeface="Arial" panose="020B0604020202020204" pitchFamily="34" charset="0"/>
              <a:cs typeface="Arial" panose="020B0604020202020204" pitchFamily="34" charset="0"/>
            </a:rPr>
            <a:pPr algn="ctr"/>
            <a:t> </a:t>
          </a:fld>
          <a:endParaRPr lang="en-US" sz="5400" b="1">
            <a:solidFill>
              <a:srgbClr val="006666"/>
            </a:solidFill>
            <a:effectLst>
              <a:outerShdw blurRad="25400" dist="38100" dir="4200000" sx="102000" sy="102000" algn="tl" rotWithShape="0">
                <a:prstClr val="black">
                  <a:alpha val="11000"/>
                </a:prstClr>
              </a:outerShdw>
            </a:effectLst>
            <a:latin typeface="Arial" panose="020B0604020202020204" pitchFamily="34" charset="0"/>
            <a:cs typeface="Arial" panose="020B0604020202020204" pitchFamily="34" charset="0"/>
          </a:endParaRPr>
        </a:p>
      </xdr:txBody>
    </xdr:sp>
    <xdr:clientData/>
  </xdr:twoCellAnchor>
  <xdr:twoCellAnchor editAs="oneCell">
    <xdr:from>
      <xdr:col>4</xdr:col>
      <xdr:colOff>417933</xdr:colOff>
      <xdr:row>26</xdr:row>
      <xdr:rowOff>19440</xdr:rowOff>
    </xdr:from>
    <xdr:to>
      <xdr:col>5</xdr:col>
      <xdr:colOff>116633</xdr:colOff>
      <xdr:row>30</xdr:row>
      <xdr:rowOff>126354</xdr:rowOff>
    </xdr:to>
    <xdr:pic>
      <xdr:nvPicPr>
        <xdr:cNvPr id="34" name="Graphic 33" descr="Ribbon with solid fill">
          <a:extLst>
            <a:ext uri="{FF2B5EF4-FFF2-40B4-BE49-F238E27FC236}">
              <a16:creationId xmlns:a16="http://schemas.microsoft.com/office/drawing/2014/main" id="{AF35639E-23B7-80F8-0AAC-657BC165892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975229" y="5073522"/>
          <a:ext cx="884465" cy="884465"/>
        </a:xfrm>
        <a:prstGeom prst="rect">
          <a:avLst/>
        </a:prstGeom>
      </xdr:spPr>
    </xdr:pic>
    <xdr:clientData/>
  </xdr:twoCellAnchor>
  <xdr:twoCellAnchor>
    <xdr:from>
      <xdr:col>8</xdr:col>
      <xdr:colOff>2138</xdr:colOff>
      <xdr:row>31</xdr:row>
      <xdr:rowOff>1903</xdr:rowOff>
    </xdr:from>
    <xdr:to>
      <xdr:col>10</xdr:col>
      <xdr:colOff>1434352</xdr:colOff>
      <xdr:row>32</xdr:row>
      <xdr:rowOff>150417</xdr:rowOff>
    </xdr:to>
    <xdr:sp macro="" textlink="">
      <xdr:nvSpPr>
        <xdr:cNvPr id="35" name="Rectangle 34">
          <a:extLst>
            <a:ext uri="{FF2B5EF4-FFF2-40B4-BE49-F238E27FC236}">
              <a16:creationId xmlns:a16="http://schemas.microsoft.com/office/drawing/2014/main" id="{9EDBBD49-19E8-F1B2-71D0-E4B4746E55BD}"/>
            </a:ext>
          </a:extLst>
        </xdr:cNvPr>
        <xdr:cNvSpPr/>
      </xdr:nvSpPr>
      <xdr:spPr>
        <a:xfrm>
          <a:off x="7460213" y="5907403"/>
          <a:ext cx="4718339" cy="339014"/>
        </a:xfrm>
        <a:prstGeom prst="rect">
          <a:avLst/>
        </a:prstGeom>
        <a:solidFill>
          <a:srgbClr val="006666"/>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PH" sz="1600" b="1">
              <a:latin typeface="Arial" panose="020B0604020202020204" pitchFamily="34" charset="0"/>
              <a:cs typeface="Arial" panose="020B0604020202020204" pitchFamily="34" charset="0"/>
            </a:rPr>
            <a:t>Top-selling Products</a:t>
          </a:r>
        </a:p>
      </xdr:txBody>
    </xdr:sp>
    <xdr:clientData/>
  </xdr:twoCellAnchor>
  <xdr:twoCellAnchor>
    <xdr:from>
      <xdr:col>8</xdr:col>
      <xdr:colOff>24551</xdr:colOff>
      <xdr:row>26</xdr:row>
      <xdr:rowOff>41090</xdr:rowOff>
    </xdr:from>
    <xdr:to>
      <xdr:col>10</xdr:col>
      <xdr:colOff>1423148</xdr:colOff>
      <xdr:row>30</xdr:row>
      <xdr:rowOff>110783</xdr:rowOff>
    </xdr:to>
    <xdr:sp macro="" textlink="">
      <xdr:nvSpPr>
        <xdr:cNvPr id="38" name="Rectangle: Rounded Corners 37">
          <a:extLst>
            <a:ext uri="{FF2B5EF4-FFF2-40B4-BE49-F238E27FC236}">
              <a16:creationId xmlns:a16="http://schemas.microsoft.com/office/drawing/2014/main" id="{6C87E08E-6042-F1BA-6E2E-31385DFD8439}"/>
            </a:ext>
          </a:extLst>
        </xdr:cNvPr>
        <xdr:cNvSpPr/>
      </xdr:nvSpPr>
      <xdr:spPr>
        <a:xfrm>
          <a:off x="7482626" y="4994090"/>
          <a:ext cx="4684722" cy="831693"/>
        </a:xfrm>
        <a:prstGeom prst="roundRect">
          <a:avLst/>
        </a:prstGeom>
        <a:ln w="57150">
          <a:solidFill>
            <a:srgbClr val="006666"/>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PH" sz="1100" b="1">
            <a:latin typeface="Aharoni" panose="02010803020104030203" pitchFamily="2" charset="-79"/>
            <a:cs typeface="Aharoni" panose="02010803020104030203" pitchFamily="2" charset="-79"/>
          </a:endParaRPr>
        </a:p>
      </xdr:txBody>
    </xdr:sp>
    <xdr:clientData/>
  </xdr:twoCellAnchor>
  <xdr:twoCellAnchor>
    <xdr:from>
      <xdr:col>8</xdr:col>
      <xdr:colOff>1167680</xdr:colOff>
      <xdr:row>26</xdr:row>
      <xdr:rowOff>54041</xdr:rowOff>
    </xdr:from>
    <xdr:to>
      <xdr:col>10</xdr:col>
      <xdr:colOff>1115972</xdr:colOff>
      <xdr:row>29</xdr:row>
      <xdr:rowOff>63566</xdr:rowOff>
    </xdr:to>
    <xdr:sp macro="" textlink="Pivots!J4">
      <xdr:nvSpPr>
        <xdr:cNvPr id="41" name="Rectangle 40">
          <a:extLst>
            <a:ext uri="{FF2B5EF4-FFF2-40B4-BE49-F238E27FC236}">
              <a16:creationId xmlns:a16="http://schemas.microsoft.com/office/drawing/2014/main" id="{AA8C07EB-40B3-21AE-E0C6-975EBC0E40F4}"/>
            </a:ext>
          </a:extLst>
        </xdr:cNvPr>
        <xdr:cNvSpPr/>
      </xdr:nvSpPr>
      <xdr:spPr>
        <a:xfrm>
          <a:off x="8625755" y="5007041"/>
          <a:ext cx="3234417" cy="5810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2800378D-A64D-4CB8-B602-E675EF73D520}" type="TxLink">
            <a:rPr lang="en-US" sz="4000" b="1" i="0" u="none" strike="noStrike">
              <a:solidFill>
                <a:srgbClr val="006666"/>
              </a:solidFill>
              <a:effectLst>
                <a:outerShdw blurRad="25400" dist="38100" dir="4200000" sx="102000" sy="102000" algn="tl" rotWithShape="0">
                  <a:prstClr val="black">
                    <a:alpha val="11000"/>
                  </a:prstClr>
                </a:outerShdw>
              </a:effectLst>
              <a:latin typeface="Arial" panose="020B0604020202020204" pitchFamily="34" charset="0"/>
              <a:ea typeface="+mn-ea"/>
              <a:cs typeface="Arial" panose="020B0604020202020204" pitchFamily="34" charset="0"/>
            </a:rPr>
            <a:pPr marL="0" indent="0" algn="ctr"/>
            <a:t>Gismo G</a:t>
          </a:fld>
          <a:endParaRPr lang="en-US" sz="4000" b="1" i="0" u="none" strike="noStrike">
            <a:solidFill>
              <a:srgbClr val="006666"/>
            </a:solidFill>
            <a:effectLst>
              <a:outerShdw blurRad="25400" dist="38100" dir="4200000" sx="102000" sy="102000" algn="tl" rotWithShape="0">
                <a:prstClr val="black">
                  <a:alpha val="11000"/>
                </a:prstClr>
              </a:outerShdw>
            </a:effectLst>
            <a:latin typeface="Arial" panose="020B0604020202020204" pitchFamily="34" charset="0"/>
            <a:ea typeface="+mn-ea"/>
            <a:cs typeface="Arial" panose="020B0604020202020204" pitchFamily="34" charset="0"/>
          </a:endParaRPr>
        </a:p>
      </xdr:txBody>
    </xdr:sp>
    <xdr:clientData/>
  </xdr:twoCellAnchor>
  <xdr:twoCellAnchor>
    <xdr:from>
      <xdr:col>9</xdr:col>
      <xdr:colOff>27021</xdr:colOff>
      <xdr:row>28</xdr:row>
      <xdr:rowOff>158815</xdr:rowOff>
    </xdr:from>
    <xdr:to>
      <xdr:col>10</xdr:col>
      <xdr:colOff>494133</xdr:colOff>
      <xdr:row>30</xdr:row>
      <xdr:rowOff>120715</xdr:rowOff>
    </xdr:to>
    <xdr:sp macro="" textlink="Pivots!K4">
      <xdr:nvSpPr>
        <xdr:cNvPr id="42" name="Rectangle 41">
          <a:extLst>
            <a:ext uri="{FF2B5EF4-FFF2-40B4-BE49-F238E27FC236}">
              <a16:creationId xmlns:a16="http://schemas.microsoft.com/office/drawing/2014/main" id="{102BDCF8-448B-6390-2AB9-E051107F5EBC}"/>
            </a:ext>
          </a:extLst>
        </xdr:cNvPr>
        <xdr:cNvSpPr/>
      </xdr:nvSpPr>
      <xdr:spPr>
        <a:xfrm>
          <a:off x="9399621" y="5492815"/>
          <a:ext cx="1838712" cy="342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1EC68DA3-54B9-4D87-A3E4-2FC1213F1E04}" type="TxLink">
            <a:rPr lang="en-US" sz="1400" b="1" i="0" u="none" strike="noStrike">
              <a:solidFill>
                <a:srgbClr val="006666"/>
              </a:solidFill>
              <a:effectLst>
                <a:outerShdw blurRad="25400" dist="38100" dir="4200000" sx="102000" sy="102000" algn="tl" rotWithShape="0">
                  <a:prstClr val="black">
                    <a:alpha val="11000"/>
                  </a:prstClr>
                </a:outerShdw>
              </a:effectLst>
              <a:latin typeface="Arial" panose="020B0604020202020204" pitchFamily="34" charset="0"/>
              <a:ea typeface="+mn-ea"/>
              <a:cs typeface="Arial" panose="020B0604020202020204" pitchFamily="34" charset="0"/>
            </a:rPr>
            <a:pPr marL="0" indent="0" algn="ctr"/>
            <a:t>₱23,574.08</a:t>
          </a:fld>
          <a:endParaRPr lang="en-US" sz="1400" b="1" i="0" u="none" strike="noStrike">
            <a:solidFill>
              <a:srgbClr val="006666"/>
            </a:solidFill>
            <a:effectLst>
              <a:outerShdw blurRad="25400" dist="38100" dir="4200000" sx="102000" sy="102000" algn="tl" rotWithShape="0">
                <a:prstClr val="black">
                  <a:alpha val="11000"/>
                </a:prstClr>
              </a:outerShdw>
            </a:effectLst>
            <a:latin typeface="Arial" panose="020B0604020202020204" pitchFamily="34" charset="0"/>
            <a:ea typeface="+mn-ea"/>
            <a:cs typeface="Arial" panose="020B0604020202020204" pitchFamily="34" charset="0"/>
          </a:endParaRPr>
        </a:p>
      </xdr:txBody>
    </xdr:sp>
    <xdr:clientData/>
  </xdr:twoCellAnchor>
  <xdr:twoCellAnchor editAs="oneCell">
    <xdr:from>
      <xdr:col>8</xdr:col>
      <xdr:colOff>272143</xdr:colOff>
      <xdr:row>26</xdr:row>
      <xdr:rowOff>9720</xdr:rowOff>
    </xdr:from>
    <xdr:to>
      <xdr:col>8</xdr:col>
      <xdr:colOff>1177396</xdr:colOff>
      <xdr:row>30</xdr:row>
      <xdr:rowOff>146569</xdr:rowOff>
    </xdr:to>
    <xdr:pic>
      <xdr:nvPicPr>
        <xdr:cNvPr id="44" name="Graphic 43" descr="Box with solid fill">
          <a:extLst>
            <a:ext uri="{FF2B5EF4-FFF2-40B4-BE49-F238E27FC236}">
              <a16:creationId xmlns:a16="http://schemas.microsoft.com/office/drawing/2014/main" id="{0E8D5089-0803-B7C8-7707-B968729BEEB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7561684" y="5063802"/>
          <a:ext cx="914400" cy="914400"/>
        </a:xfrm>
        <a:prstGeom prst="rect">
          <a:avLst/>
        </a:prstGeom>
      </xdr:spPr>
    </xdr:pic>
    <xdr:clientData/>
  </xdr:twoCellAnchor>
  <xdr:twoCellAnchor>
    <xdr:from>
      <xdr:col>0</xdr:col>
      <xdr:colOff>1</xdr:colOff>
      <xdr:row>31</xdr:row>
      <xdr:rowOff>1903</xdr:rowOff>
    </xdr:from>
    <xdr:to>
      <xdr:col>2</xdr:col>
      <xdr:colOff>1209675</xdr:colOff>
      <xdr:row>32</xdr:row>
      <xdr:rowOff>150417</xdr:rowOff>
    </xdr:to>
    <xdr:sp macro="" textlink="">
      <xdr:nvSpPr>
        <xdr:cNvPr id="5" name="Rectangle 4">
          <a:extLst>
            <a:ext uri="{FF2B5EF4-FFF2-40B4-BE49-F238E27FC236}">
              <a16:creationId xmlns:a16="http://schemas.microsoft.com/office/drawing/2014/main" id="{D6CBDDFE-7714-5BCC-661A-45AAF4BFE4B0}"/>
            </a:ext>
          </a:extLst>
        </xdr:cNvPr>
        <xdr:cNvSpPr/>
      </xdr:nvSpPr>
      <xdr:spPr>
        <a:xfrm>
          <a:off x="1" y="5907403"/>
          <a:ext cx="3571874" cy="339014"/>
        </a:xfrm>
        <a:prstGeom prst="rect">
          <a:avLst/>
        </a:prstGeom>
        <a:solidFill>
          <a:srgbClr val="006666"/>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PH" sz="1600" b="1">
              <a:latin typeface="Arial" panose="020B0604020202020204" pitchFamily="34" charset="0"/>
              <a:cs typeface="Arial" panose="020B0604020202020204" pitchFamily="34" charset="0"/>
            </a:rPr>
            <a:t>Customer Purchase Summary</a:t>
          </a:r>
        </a:p>
      </xdr:txBody>
    </xdr:sp>
    <xdr:clientData/>
  </xdr:twoCellAnchor>
  <xdr:twoCellAnchor>
    <xdr:from>
      <xdr:col>0</xdr:col>
      <xdr:colOff>30638</xdr:colOff>
      <xdr:row>26</xdr:row>
      <xdr:rowOff>41090</xdr:rowOff>
    </xdr:from>
    <xdr:to>
      <xdr:col>2</xdr:col>
      <xdr:colOff>1190625</xdr:colOff>
      <xdr:row>30</xdr:row>
      <xdr:rowOff>110783</xdr:rowOff>
    </xdr:to>
    <xdr:sp macro="" textlink="">
      <xdr:nvSpPr>
        <xdr:cNvPr id="6" name="Rectangle: Rounded Corners 5">
          <a:extLst>
            <a:ext uri="{FF2B5EF4-FFF2-40B4-BE49-F238E27FC236}">
              <a16:creationId xmlns:a16="http://schemas.microsoft.com/office/drawing/2014/main" id="{D29DE23D-027A-8E91-3573-592DB8BAE8B6}"/>
            </a:ext>
          </a:extLst>
        </xdr:cNvPr>
        <xdr:cNvSpPr/>
      </xdr:nvSpPr>
      <xdr:spPr>
        <a:xfrm>
          <a:off x="30638" y="4994090"/>
          <a:ext cx="3522187" cy="831693"/>
        </a:xfrm>
        <a:prstGeom prst="roundRect">
          <a:avLst/>
        </a:prstGeom>
        <a:ln w="57150">
          <a:solidFill>
            <a:srgbClr val="006666"/>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PH" sz="1100" b="1">
            <a:latin typeface="Aharoni" panose="02010803020104030203" pitchFamily="2" charset="-79"/>
            <a:cs typeface="Aharoni" panose="02010803020104030203" pitchFamily="2" charset="-79"/>
          </a:endParaRPr>
        </a:p>
      </xdr:txBody>
    </xdr:sp>
    <xdr:clientData/>
  </xdr:twoCellAnchor>
  <xdr:twoCellAnchor editAs="oneCell">
    <xdr:from>
      <xdr:col>0</xdr:col>
      <xdr:colOff>190500</xdr:colOff>
      <xdr:row>26</xdr:row>
      <xdr:rowOff>9525</xdr:rowOff>
    </xdr:from>
    <xdr:to>
      <xdr:col>0</xdr:col>
      <xdr:colOff>1104900</xdr:colOff>
      <xdr:row>30</xdr:row>
      <xdr:rowOff>161925</xdr:rowOff>
    </xdr:to>
    <xdr:pic>
      <xdr:nvPicPr>
        <xdr:cNvPr id="17" name="Graphic 16" descr="Money with solid fill">
          <a:extLst>
            <a:ext uri="{FF2B5EF4-FFF2-40B4-BE49-F238E27FC236}">
              <a16:creationId xmlns:a16="http://schemas.microsoft.com/office/drawing/2014/main" id="{F47E86AC-07FA-83C4-4A4A-0DAAAF38253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90500" y="4962525"/>
          <a:ext cx="914400" cy="914400"/>
        </a:xfrm>
        <a:prstGeom prst="rect">
          <a:avLst/>
        </a:prstGeom>
      </xdr:spPr>
    </xdr:pic>
    <xdr:clientData/>
  </xdr:twoCellAnchor>
  <xdr:twoCellAnchor>
    <xdr:from>
      <xdr:col>0</xdr:col>
      <xdr:colOff>899626</xdr:colOff>
      <xdr:row>26</xdr:row>
      <xdr:rowOff>76200</xdr:rowOff>
    </xdr:from>
    <xdr:to>
      <xdr:col>2</xdr:col>
      <xdr:colOff>1033170</xdr:colOff>
      <xdr:row>29</xdr:row>
      <xdr:rowOff>85725</xdr:rowOff>
    </xdr:to>
    <xdr:sp macro="" textlink="Pivots!J11">
      <xdr:nvSpPr>
        <xdr:cNvPr id="18" name="Rectangle 17">
          <a:extLst>
            <a:ext uri="{FF2B5EF4-FFF2-40B4-BE49-F238E27FC236}">
              <a16:creationId xmlns:a16="http://schemas.microsoft.com/office/drawing/2014/main" id="{502E81CE-21D6-05B6-19F7-E96E6C0C504D}"/>
            </a:ext>
          </a:extLst>
        </xdr:cNvPr>
        <xdr:cNvSpPr/>
      </xdr:nvSpPr>
      <xdr:spPr>
        <a:xfrm>
          <a:off x="899626" y="5029200"/>
          <a:ext cx="2495744" cy="5810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E0D6A6F-3383-46D2-8C78-CE27C6A23BC6}" type="TxLink">
            <a:rPr lang="en-US" sz="4000" b="1" i="0" u="none" strike="noStrike">
              <a:solidFill>
                <a:srgbClr val="006666"/>
              </a:solidFill>
              <a:effectLst>
                <a:outerShdw blurRad="25400" dist="38100" dir="4200000" sx="102000" sy="102000" algn="tl" rotWithShape="0">
                  <a:prstClr val="black">
                    <a:alpha val="11000"/>
                  </a:prstClr>
                </a:outerShdw>
              </a:effectLst>
              <a:latin typeface="Arial" panose="020B0604020202020204" pitchFamily="34" charset="0"/>
              <a:ea typeface="+mn-ea"/>
              <a:cs typeface="Arial" panose="020B0604020202020204" pitchFamily="34" charset="0"/>
            </a:rPr>
            <a:pPr marL="0" indent="0" algn="ctr"/>
            <a:t>Ezio</a:t>
          </a:fld>
          <a:endParaRPr lang="en-US" sz="4000" b="1" i="0" u="none" strike="noStrike">
            <a:solidFill>
              <a:srgbClr val="006666"/>
            </a:solidFill>
            <a:effectLst>
              <a:outerShdw blurRad="25400" dist="38100" dir="4200000" sx="102000" sy="102000" algn="tl" rotWithShape="0">
                <a:prstClr val="black">
                  <a:alpha val="11000"/>
                </a:prstClr>
              </a:outerShdw>
            </a:effectLst>
            <a:latin typeface="Arial" panose="020B0604020202020204" pitchFamily="34" charset="0"/>
            <a:ea typeface="+mn-ea"/>
            <a:cs typeface="Arial" panose="020B0604020202020204" pitchFamily="34" charset="0"/>
          </a:endParaRPr>
        </a:p>
      </xdr:txBody>
    </xdr:sp>
    <xdr:clientData/>
  </xdr:twoCellAnchor>
  <xdr:twoCellAnchor>
    <xdr:from>
      <xdr:col>1</xdr:col>
      <xdr:colOff>139183</xdr:colOff>
      <xdr:row>28</xdr:row>
      <xdr:rowOff>142682</xdr:rowOff>
    </xdr:from>
    <xdr:to>
      <xdr:col>2</xdr:col>
      <xdr:colOff>601241</xdr:colOff>
      <xdr:row>30</xdr:row>
      <xdr:rowOff>104582</xdr:rowOff>
    </xdr:to>
    <xdr:sp macro="" textlink="Pivots!K11">
      <xdr:nvSpPr>
        <xdr:cNvPr id="19" name="Rectangle 18">
          <a:extLst>
            <a:ext uri="{FF2B5EF4-FFF2-40B4-BE49-F238E27FC236}">
              <a16:creationId xmlns:a16="http://schemas.microsoft.com/office/drawing/2014/main" id="{3BC44709-C9C0-DC02-43FB-929440660A20}"/>
            </a:ext>
          </a:extLst>
        </xdr:cNvPr>
        <xdr:cNvSpPr/>
      </xdr:nvSpPr>
      <xdr:spPr>
        <a:xfrm>
          <a:off x="1320283" y="5476682"/>
          <a:ext cx="1643158" cy="342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0B64F27A-41BA-40CA-B8E5-D30755267817}" type="TxLink">
            <a:rPr lang="en-US" sz="1400" b="1" i="0" u="none" strike="noStrike">
              <a:solidFill>
                <a:srgbClr val="006666"/>
              </a:solidFill>
              <a:effectLst>
                <a:outerShdw blurRad="25400" dist="38100" dir="4200000" sx="102000" sy="102000" algn="tl" rotWithShape="0">
                  <a:prstClr val="black">
                    <a:alpha val="11000"/>
                  </a:prstClr>
                </a:outerShdw>
              </a:effectLst>
              <a:latin typeface="Arial" panose="020B0604020202020204" pitchFamily="34" charset="0"/>
              <a:ea typeface="+mn-ea"/>
              <a:cs typeface="Arial" panose="020B0604020202020204" pitchFamily="34" charset="0"/>
            </a:rPr>
            <a:pPr marL="0" indent="0" algn="ctr"/>
            <a:t>₱7,213.05</a:t>
          </a:fld>
          <a:endParaRPr lang="en-US" sz="1400" b="1" i="0" u="none" strike="noStrike">
            <a:solidFill>
              <a:srgbClr val="006666"/>
            </a:solidFill>
            <a:effectLst>
              <a:outerShdw blurRad="25400" dist="38100" dir="4200000" sx="102000" sy="102000" algn="tl" rotWithShape="0">
                <a:prstClr val="black">
                  <a:alpha val="11000"/>
                </a:prstClr>
              </a:outerShdw>
            </a:effectLst>
            <a:latin typeface="Arial" panose="020B0604020202020204" pitchFamily="34" charset="0"/>
            <a:ea typeface="+mn-ea"/>
            <a:cs typeface="Arial" panose="020B0604020202020204" pitchFamily="34" charset="0"/>
          </a:endParaRPr>
        </a:p>
      </xdr:txBody>
    </xdr:sp>
    <xdr:clientData/>
  </xdr:twoCellAnchor>
  <xdr:twoCellAnchor>
    <xdr:from>
      <xdr:col>4</xdr:col>
      <xdr:colOff>720005</xdr:colOff>
      <xdr:row>26</xdr:row>
      <xdr:rowOff>54041</xdr:rowOff>
    </xdr:from>
    <xdr:to>
      <xdr:col>8</xdr:col>
      <xdr:colOff>39647</xdr:colOff>
      <xdr:row>29</xdr:row>
      <xdr:rowOff>63566</xdr:rowOff>
    </xdr:to>
    <xdr:sp macro="" textlink="Pivots!J16">
      <xdr:nvSpPr>
        <xdr:cNvPr id="21" name="Rectangle 20">
          <a:extLst>
            <a:ext uri="{FF2B5EF4-FFF2-40B4-BE49-F238E27FC236}">
              <a16:creationId xmlns:a16="http://schemas.microsoft.com/office/drawing/2014/main" id="{99EDE9BF-B6F7-9D9F-FB8E-EA66B96F8D6E}"/>
            </a:ext>
          </a:extLst>
        </xdr:cNvPr>
        <xdr:cNvSpPr/>
      </xdr:nvSpPr>
      <xdr:spPr>
        <a:xfrm>
          <a:off x="4434755" y="5007041"/>
          <a:ext cx="3234417" cy="5810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80DD661-7381-4D6D-B64A-354364AA2ED1}" type="TxLink">
            <a:rPr lang="en-US" sz="4000" b="1" i="0" u="none" strike="noStrike">
              <a:solidFill>
                <a:srgbClr val="006666"/>
              </a:solidFill>
              <a:effectLst>
                <a:outerShdw blurRad="25400" dist="38100" dir="4200000" sx="102000" sy="102000" algn="tl" rotWithShape="0">
                  <a:prstClr val="black">
                    <a:alpha val="11000"/>
                  </a:prstClr>
                </a:outerShdw>
              </a:effectLst>
              <a:latin typeface="Arial" panose="020B0604020202020204" pitchFamily="34" charset="0"/>
              <a:ea typeface="+mn-ea"/>
              <a:cs typeface="Arial" panose="020B0604020202020204" pitchFamily="34" charset="0"/>
            </a:rPr>
            <a:pPr marL="0" indent="0" algn="ctr"/>
            <a:t>Aiden</a:t>
          </a:fld>
          <a:endParaRPr lang="en-US" sz="4000" b="1" i="0" u="none" strike="noStrike">
            <a:solidFill>
              <a:srgbClr val="006666"/>
            </a:solidFill>
            <a:effectLst>
              <a:outerShdw blurRad="25400" dist="38100" dir="4200000" sx="102000" sy="102000" algn="tl" rotWithShape="0">
                <a:prstClr val="black">
                  <a:alpha val="11000"/>
                </a:prstClr>
              </a:outerShdw>
            </a:effectLst>
            <a:latin typeface="Arial" panose="020B0604020202020204" pitchFamily="34" charset="0"/>
            <a:ea typeface="+mn-ea"/>
            <a:cs typeface="Arial" panose="020B0604020202020204" pitchFamily="34" charset="0"/>
          </a:endParaRPr>
        </a:p>
      </xdr:txBody>
    </xdr:sp>
    <xdr:clientData/>
  </xdr:twoCellAnchor>
  <xdr:twoCellAnchor>
    <xdr:from>
      <xdr:col>5</xdr:col>
      <xdr:colOff>246096</xdr:colOff>
      <xdr:row>28</xdr:row>
      <xdr:rowOff>149290</xdr:rowOff>
    </xdr:from>
    <xdr:to>
      <xdr:col>6</xdr:col>
      <xdr:colOff>932283</xdr:colOff>
      <xdr:row>30</xdr:row>
      <xdr:rowOff>111190</xdr:rowOff>
    </xdr:to>
    <xdr:sp macro="" textlink="Pivots!K16">
      <xdr:nvSpPr>
        <xdr:cNvPr id="24" name="Rectangle 23">
          <a:extLst>
            <a:ext uri="{FF2B5EF4-FFF2-40B4-BE49-F238E27FC236}">
              <a16:creationId xmlns:a16="http://schemas.microsoft.com/office/drawing/2014/main" id="{14EA1511-4890-F9FA-C314-3387EAA00688}"/>
            </a:ext>
          </a:extLst>
        </xdr:cNvPr>
        <xdr:cNvSpPr/>
      </xdr:nvSpPr>
      <xdr:spPr>
        <a:xfrm>
          <a:off x="5141946" y="5483290"/>
          <a:ext cx="1838712" cy="342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633D92B2-C9C5-4400-94FE-855588D3BDEE}" type="TxLink">
            <a:rPr lang="en-US" sz="1400" b="1" i="0" u="none" strike="noStrike">
              <a:solidFill>
                <a:srgbClr val="006666"/>
              </a:solidFill>
              <a:effectLst>
                <a:outerShdw blurRad="25400" dist="38100" dir="4200000" sx="102000" sy="102000" algn="tl" rotWithShape="0">
                  <a:prstClr val="black">
                    <a:alpha val="11000"/>
                  </a:prstClr>
                </a:outerShdw>
              </a:effectLst>
              <a:latin typeface="Arial" panose="020B0604020202020204" pitchFamily="34" charset="0"/>
              <a:ea typeface="+mn-ea"/>
              <a:cs typeface="Arial" panose="020B0604020202020204" pitchFamily="34" charset="0"/>
            </a:rPr>
            <a:pPr marL="0" indent="0" algn="ctr"/>
            <a:t>₱67,198.10</a:t>
          </a:fld>
          <a:endParaRPr lang="en-US" sz="1400" b="1" i="0" u="none" strike="noStrike">
            <a:solidFill>
              <a:srgbClr val="006666"/>
            </a:solidFill>
            <a:effectLst>
              <a:outerShdw blurRad="25400" dist="38100" dir="4200000" sx="102000" sy="102000" algn="tl" rotWithShape="0">
                <a:prstClr val="black">
                  <a:alpha val="11000"/>
                </a:prstClr>
              </a:outerShdw>
            </a:effectLst>
            <a:latin typeface="Arial" panose="020B0604020202020204" pitchFamily="34" charset="0"/>
            <a:ea typeface="+mn-ea"/>
            <a:cs typeface="Arial" panose="020B0604020202020204" pitchFamily="34" charset="0"/>
          </a:endParaRPr>
        </a:p>
      </xdr:txBody>
    </xdr:sp>
    <xdr:clientData/>
  </xdr:twoCellAnchor>
  <xdr:twoCellAnchor>
    <xdr:from>
      <xdr:col>0</xdr:col>
      <xdr:colOff>58079</xdr:colOff>
      <xdr:row>10</xdr:row>
      <xdr:rowOff>64267</xdr:rowOff>
    </xdr:from>
    <xdr:to>
      <xdr:col>3</xdr:col>
      <xdr:colOff>11616</xdr:colOff>
      <xdr:row>18</xdr:row>
      <xdr:rowOff>151006</xdr:rowOff>
    </xdr:to>
    <mc:AlternateContent xmlns:mc="http://schemas.openxmlformats.org/markup-compatibility/2006" xmlns:a14="http://schemas.microsoft.com/office/drawing/2010/main">
      <mc:Choice Requires="a14">
        <xdr:graphicFrame macro="">
          <xdr:nvGraphicFramePr>
            <xdr:cNvPr id="4" name="Months (DatePurchased)">
              <a:extLst>
                <a:ext uri="{FF2B5EF4-FFF2-40B4-BE49-F238E27FC236}">
                  <a16:creationId xmlns:a16="http://schemas.microsoft.com/office/drawing/2014/main" id="{AE64886C-99ED-19DE-D13A-89DB0E493C31}"/>
                </a:ext>
              </a:extLst>
            </xdr:cNvPr>
            <xdr:cNvGraphicFramePr/>
          </xdr:nvGraphicFramePr>
          <xdr:xfrm>
            <a:off x="0" y="0"/>
            <a:ext cx="0" cy="0"/>
          </xdr:xfrm>
          <a:graphic>
            <a:graphicData uri="http://schemas.microsoft.com/office/drawing/2010/slicer">
              <sle:slicer xmlns:sle="http://schemas.microsoft.com/office/drawing/2010/slicer" name="Months (DatePurchased)"/>
            </a:graphicData>
          </a:graphic>
        </xdr:graphicFrame>
      </mc:Choice>
      <mc:Fallback xmlns="">
        <xdr:sp macro="" textlink="">
          <xdr:nvSpPr>
            <xdr:cNvPr id="0" name=""/>
            <xdr:cNvSpPr>
              <a:spLocks noTextEdit="1"/>
            </xdr:cNvSpPr>
          </xdr:nvSpPr>
          <xdr:spPr>
            <a:xfrm>
              <a:off x="58079" y="1922804"/>
              <a:ext cx="3542836" cy="157356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47712</xdr:colOff>
      <xdr:row>5</xdr:row>
      <xdr:rowOff>28384</xdr:rowOff>
    </xdr:from>
    <xdr:to>
      <xdr:col>3</xdr:col>
      <xdr:colOff>11616</xdr:colOff>
      <xdr:row>10</xdr:row>
      <xdr:rowOff>127775</xdr:rowOff>
    </xdr:to>
    <mc:AlternateContent xmlns:mc="http://schemas.openxmlformats.org/markup-compatibility/2006" xmlns:a14="http://schemas.microsoft.com/office/drawing/2010/main">
      <mc:Choice Requires="a14">
        <xdr:graphicFrame macro="">
          <xdr:nvGraphicFramePr>
            <xdr:cNvPr id="45" name="Years (DatePurchased)">
              <a:extLst>
                <a:ext uri="{FF2B5EF4-FFF2-40B4-BE49-F238E27FC236}">
                  <a16:creationId xmlns:a16="http://schemas.microsoft.com/office/drawing/2014/main" id="{4F4978CB-A8EE-75F8-667C-DD041C0EE184}"/>
                </a:ext>
              </a:extLst>
            </xdr:cNvPr>
            <xdr:cNvGraphicFramePr/>
          </xdr:nvGraphicFramePr>
          <xdr:xfrm>
            <a:off x="0" y="0"/>
            <a:ext cx="0" cy="0"/>
          </xdr:xfrm>
          <a:graphic>
            <a:graphicData uri="http://schemas.microsoft.com/office/drawing/2010/slicer">
              <sle:slicer xmlns:sle="http://schemas.microsoft.com/office/drawing/2010/slicer" name="Years (DatePurchased)"/>
            </a:graphicData>
          </a:graphic>
        </xdr:graphicFrame>
      </mc:Choice>
      <mc:Fallback xmlns="">
        <xdr:sp macro="" textlink="">
          <xdr:nvSpPr>
            <xdr:cNvPr id="0" name=""/>
            <xdr:cNvSpPr>
              <a:spLocks noTextEdit="1"/>
            </xdr:cNvSpPr>
          </xdr:nvSpPr>
          <xdr:spPr>
            <a:xfrm>
              <a:off x="47712" y="957651"/>
              <a:ext cx="3553203" cy="105189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975733</xdr:colOff>
      <xdr:row>19</xdr:row>
      <xdr:rowOff>-1</xdr:rowOff>
    </xdr:from>
    <xdr:to>
      <xdr:col>4</xdr:col>
      <xdr:colOff>441405</xdr:colOff>
      <xdr:row>25</xdr:row>
      <xdr:rowOff>243933</xdr:rowOff>
    </xdr:to>
    <xdr:grpSp>
      <xdr:nvGrpSpPr>
        <xdr:cNvPr id="10" name="Group 9">
          <a:extLst>
            <a:ext uri="{FF2B5EF4-FFF2-40B4-BE49-F238E27FC236}">
              <a16:creationId xmlns:a16="http://schemas.microsoft.com/office/drawing/2014/main" id="{49A1CD31-F1B7-DD79-91E7-2F2C48A1AE0E}"/>
            </a:ext>
          </a:extLst>
        </xdr:cNvPr>
        <xdr:cNvGrpSpPr/>
      </xdr:nvGrpSpPr>
      <xdr:grpSpPr>
        <a:xfrm>
          <a:off x="2160550" y="3531219"/>
          <a:ext cx="1997928" cy="1359055"/>
          <a:chOff x="0" y="3531220"/>
          <a:chExt cx="1997928" cy="1359055"/>
        </a:xfrm>
      </xdr:grpSpPr>
      <xdr:graphicFrame macro="">
        <xdr:nvGraphicFramePr>
          <xdr:cNvPr id="53" name="Chart 52">
            <a:extLst>
              <a:ext uri="{FF2B5EF4-FFF2-40B4-BE49-F238E27FC236}">
                <a16:creationId xmlns:a16="http://schemas.microsoft.com/office/drawing/2014/main" id="{7A289BD7-00C2-4EC6-B2A8-5D2AAA72BC0B}"/>
              </a:ext>
            </a:extLst>
          </xdr:cNvPr>
          <xdr:cNvGraphicFramePr>
            <a:graphicFrameLocks/>
          </xdr:cNvGraphicFramePr>
        </xdr:nvGraphicFramePr>
        <xdr:xfrm>
          <a:off x="0" y="3531220"/>
          <a:ext cx="1997928" cy="1359055"/>
        </xdr:xfrm>
        <a:graphic>
          <a:graphicData uri="http://schemas.openxmlformats.org/drawingml/2006/chart">
            <c:chart xmlns:c="http://schemas.openxmlformats.org/drawingml/2006/chart" xmlns:r="http://schemas.openxmlformats.org/officeDocument/2006/relationships" r:id="rId8"/>
          </a:graphicData>
        </a:graphic>
      </xdr:graphicFrame>
      <xdr:sp macro="" textlink="Pivots!L22">
        <xdr:nvSpPr>
          <xdr:cNvPr id="54" name="TextBox 53">
            <a:extLst>
              <a:ext uri="{FF2B5EF4-FFF2-40B4-BE49-F238E27FC236}">
                <a16:creationId xmlns:a16="http://schemas.microsoft.com/office/drawing/2014/main" id="{C20DB512-AAA2-18FA-7E12-46738136AC8A}"/>
              </a:ext>
            </a:extLst>
          </xdr:cNvPr>
          <xdr:cNvSpPr txBox="1"/>
        </xdr:nvSpPr>
        <xdr:spPr>
          <a:xfrm>
            <a:off x="348478" y="3994039"/>
            <a:ext cx="934218" cy="30382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F6F55E3-F3AC-4A15-840C-1C8525F48BED}" type="TxLink">
              <a:rPr lang="en-US" sz="2000" b="1" i="0" u="none" strike="noStrike">
                <a:solidFill>
                  <a:srgbClr val="990033"/>
                </a:solidFill>
                <a:effectLst>
                  <a:outerShdw blurRad="25400" dist="38100" dir="4200000" sx="102000" sy="102000" algn="tl" rotWithShape="0">
                    <a:prstClr val="black">
                      <a:alpha val="11000"/>
                    </a:prstClr>
                  </a:outerShdw>
                </a:effectLst>
                <a:latin typeface="Arial Black" panose="020B0A04020102020204" pitchFamily="34" charset="0"/>
                <a:ea typeface="+mn-ea"/>
                <a:cs typeface="+mn-cs"/>
              </a:rPr>
              <a:pPr marL="0" indent="0" algn="ctr"/>
              <a:t>31%</a:t>
            </a:fld>
            <a:endParaRPr lang="en-PH" sz="2000" b="1" i="0" u="none" strike="noStrike">
              <a:solidFill>
                <a:srgbClr val="990033"/>
              </a:solidFill>
              <a:effectLst>
                <a:outerShdw blurRad="25400" dist="38100" dir="4200000" sx="102000" sy="102000" algn="tl" rotWithShape="0">
                  <a:prstClr val="black">
                    <a:alpha val="11000"/>
                  </a:prstClr>
                </a:outerShdw>
              </a:effectLst>
              <a:latin typeface="Arial Black" panose="020B0A04020102020204" pitchFamily="34" charset="0"/>
              <a:ea typeface="+mn-ea"/>
              <a:cs typeface="+mn-cs"/>
            </a:endParaRPr>
          </a:p>
        </xdr:txBody>
      </xdr:sp>
      <xdr:sp macro="" textlink="">
        <xdr:nvSpPr>
          <xdr:cNvPr id="55" name="TextBox 54">
            <a:extLst>
              <a:ext uri="{FF2B5EF4-FFF2-40B4-BE49-F238E27FC236}">
                <a16:creationId xmlns:a16="http://schemas.microsoft.com/office/drawing/2014/main" id="{A18509C5-98FE-6FD5-F138-5555024936A0}"/>
              </a:ext>
            </a:extLst>
          </xdr:cNvPr>
          <xdr:cNvSpPr txBox="1"/>
        </xdr:nvSpPr>
        <xdr:spPr>
          <a:xfrm>
            <a:off x="360090" y="4274635"/>
            <a:ext cx="828560" cy="2190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PH" sz="1000" b="1">
                <a:solidFill>
                  <a:srgbClr val="990033"/>
                </a:solidFill>
                <a:latin typeface="Aharoni" panose="02010803020104030203" pitchFamily="2" charset="-79"/>
                <a:cs typeface="Aharoni" panose="02010803020104030203" pitchFamily="2" charset="-79"/>
              </a:rPr>
              <a:t>ITEM SOLD</a:t>
            </a:r>
          </a:p>
        </xdr:txBody>
      </xdr:sp>
    </xdr:grpSp>
    <xdr:clientData/>
  </xdr:twoCellAnchor>
  <xdr:twoCellAnchor>
    <xdr:from>
      <xdr:col>0</xdr:col>
      <xdr:colOff>58079</xdr:colOff>
      <xdr:row>20</xdr:row>
      <xdr:rowOff>174238</xdr:rowOff>
    </xdr:from>
    <xdr:to>
      <xdr:col>1</xdr:col>
      <xdr:colOff>917652</xdr:colOff>
      <xdr:row>25</xdr:row>
      <xdr:rowOff>139390</xdr:rowOff>
    </xdr:to>
    <xdr:graphicFrame macro="">
      <xdr:nvGraphicFramePr>
        <xdr:cNvPr id="9" name="Chart 8">
          <a:extLst>
            <a:ext uri="{FF2B5EF4-FFF2-40B4-BE49-F238E27FC236}">
              <a16:creationId xmlns:a16="http://schemas.microsoft.com/office/drawing/2014/main" id="{AF0875EB-4A77-41CD-95B9-B9EA995B3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47858</xdr:colOff>
      <xdr:row>19</xdr:row>
      <xdr:rowOff>11615</xdr:rowOff>
    </xdr:from>
    <xdr:to>
      <xdr:col>1</xdr:col>
      <xdr:colOff>929269</xdr:colOff>
      <xdr:row>20</xdr:row>
      <xdr:rowOff>162622</xdr:rowOff>
    </xdr:to>
    <xdr:sp macro="" textlink="">
      <xdr:nvSpPr>
        <xdr:cNvPr id="11" name="Rectangle 10">
          <a:extLst>
            <a:ext uri="{FF2B5EF4-FFF2-40B4-BE49-F238E27FC236}">
              <a16:creationId xmlns:a16="http://schemas.microsoft.com/office/drawing/2014/main" id="{498A474F-9076-4DC1-B169-1F00C801D118}"/>
            </a:ext>
          </a:extLst>
        </xdr:cNvPr>
        <xdr:cNvSpPr/>
      </xdr:nvSpPr>
      <xdr:spPr>
        <a:xfrm>
          <a:off x="47858" y="3542835"/>
          <a:ext cx="2066228" cy="336860"/>
        </a:xfrm>
        <a:prstGeom prst="rect">
          <a:avLst/>
        </a:prstGeom>
        <a:solidFill>
          <a:srgbClr val="006666"/>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PH" sz="1600" b="1">
              <a:latin typeface="Arial" panose="020B0604020202020204" pitchFamily="34" charset="0"/>
              <a:cs typeface="Arial" panose="020B0604020202020204" pitchFamily="34" charset="0"/>
            </a:rPr>
            <a:t>Given</a:t>
          </a:r>
          <a:r>
            <a:rPr lang="en-PH" sz="1600" b="1" baseline="0">
              <a:latin typeface="Arial" panose="020B0604020202020204" pitchFamily="34" charset="0"/>
              <a:cs typeface="Arial" panose="020B0604020202020204" pitchFamily="34" charset="0"/>
            </a:rPr>
            <a:t> Discounts</a:t>
          </a:r>
          <a:endParaRPr lang="en-PH" sz="1600" b="1">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6</xdr:col>
      <xdr:colOff>0</xdr:colOff>
      <xdr:row>4</xdr:row>
      <xdr:rowOff>19050</xdr:rowOff>
    </xdr:from>
    <xdr:ext cx="184731" cy="264560"/>
    <xdr:sp macro="" textlink="">
      <xdr:nvSpPr>
        <xdr:cNvPr id="2" name="TextBox 1">
          <a:extLst>
            <a:ext uri="{FF2B5EF4-FFF2-40B4-BE49-F238E27FC236}">
              <a16:creationId xmlns:a16="http://schemas.microsoft.com/office/drawing/2014/main" id="{6726B374-A1A3-56C3-A5C8-EFDC1286A9D7}"/>
            </a:ext>
          </a:extLst>
        </xdr:cNvPr>
        <xdr:cNvSpPr txBox="1"/>
      </xdr:nvSpPr>
      <xdr:spPr>
        <a:xfrm>
          <a:off x="4057650" y="78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PH"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409575</xdr:colOff>
      <xdr:row>4</xdr:row>
      <xdr:rowOff>66675</xdr:rowOff>
    </xdr:from>
    <xdr:ext cx="184731" cy="264560"/>
    <xdr:sp macro="" textlink="">
      <xdr:nvSpPr>
        <xdr:cNvPr id="2" name="TextBox 1">
          <a:extLst>
            <a:ext uri="{FF2B5EF4-FFF2-40B4-BE49-F238E27FC236}">
              <a16:creationId xmlns:a16="http://schemas.microsoft.com/office/drawing/2014/main" id="{3808D53D-3B30-83CD-8C2C-EF40E91B1662}"/>
            </a:ext>
          </a:extLst>
        </xdr:cNvPr>
        <xdr:cNvSpPr txBox="1"/>
      </xdr:nvSpPr>
      <xdr:spPr>
        <a:xfrm>
          <a:off x="2847975" y="29241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PH"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obet" refreshedDate="45323.965149189811" createdVersion="8" refreshedVersion="8" minRefreshableVersion="3" recordCount="321" xr:uid="{8BC214D1-F7C8-484B-95D5-C80EEDC18D53}">
  <cacheSource type="worksheet">
    <worksheetSource name="CombinedTable"/>
  </cacheSource>
  <cacheFields count="20">
    <cacheField name="TransactionID" numFmtId="0">
      <sharedItems containsSemiMixedTypes="0" containsString="0" containsNumber="1" containsInteger="1" minValue="1" maxValue="321"/>
    </cacheField>
    <cacheField name="ProductID" numFmtId="0">
      <sharedItems containsSemiMixedTypes="0" containsString="0" containsNumber="1" containsInteger="1" minValue="11010050" maxValue="11010069"/>
    </cacheField>
    <cacheField name="EmployeeID " numFmtId="2">
      <sharedItems containsSemiMixedTypes="0" containsString="0" containsNumber="1" containsInteger="1" minValue="2024022010010" maxValue="2024022010015"/>
    </cacheField>
    <cacheField name="DatePurchased" numFmtId="14">
      <sharedItems containsSemiMixedTypes="0" containsNonDate="0" containsDate="1" containsString="0" minDate="2019-04-04T00:00:00" maxDate="2022-06-27T00:00:00" count="221">
        <d v="2019-04-04T00:00:00"/>
        <d v="2019-04-11T00:00:00"/>
        <d v="2019-04-18T00:00:00"/>
        <d v="2019-04-25T00:00:00"/>
        <d v="2019-05-02T00:00:00"/>
        <d v="2019-05-09T00:00:00"/>
        <d v="2019-05-16T00:00:00"/>
        <d v="2019-05-23T00:00:00"/>
        <d v="2019-05-30T00:00:00"/>
        <d v="2019-06-06T00:00:00"/>
        <d v="2019-06-13T00:00:00"/>
        <d v="2019-06-20T00:00:00"/>
        <d v="2019-06-27T00:00:00"/>
        <d v="2019-07-04T00:00:00"/>
        <d v="2019-07-11T00:00:00"/>
        <d v="2019-07-18T00:00:00"/>
        <d v="2019-07-25T00:00:00"/>
        <d v="2019-08-01T00:00:00"/>
        <d v="2019-08-08T00:00:00"/>
        <d v="2019-08-15T00:00:00"/>
        <d v="2019-08-22T00:00:00"/>
        <d v="2019-08-29T00:00:00"/>
        <d v="2019-09-05T00:00:00"/>
        <d v="2019-09-12T00:00:00"/>
        <d v="2019-09-19T00:00:00"/>
        <d v="2019-09-26T00:00:00"/>
        <d v="2019-10-03T00:00:00"/>
        <d v="2019-10-10T00:00:00"/>
        <d v="2019-10-17T00:00:00"/>
        <d v="2019-10-24T00:00:00"/>
        <d v="2019-10-31T00:00:00"/>
        <d v="2019-11-07T00:00:00"/>
        <d v="2019-11-14T00:00:00"/>
        <d v="2019-11-21T00:00:00"/>
        <d v="2019-11-28T00:00:00"/>
        <d v="2019-12-05T00:00:00"/>
        <d v="2019-12-12T00:00:00"/>
        <d v="2019-12-19T00:00:00"/>
        <d v="2019-12-26T00:00:00"/>
        <d v="2020-01-02T00:00:00"/>
        <d v="2020-01-09T00:00:00"/>
        <d v="2020-01-16T00:00:00"/>
        <d v="2020-01-23T00:00:00"/>
        <d v="2020-01-30T00:00:00"/>
        <d v="2020-02-06T00:00:00"/>
        <d v="2020-02-13T00:00:00"/>
        <d v="2020-02-20T00:00:00"/>
        <d v="2020-02-27T00:00:00"/>
        <d v="2020-03-05T00:00:00"/>
        <d v="2020-03-12T00:00:00"/>
        <d v="2020-03-19T00:00:00"/>
        <d v="2020-03-26T00:00:00"/>
        <d v="2020-04-02T00:00:00"/>
        <d v="2020-04-09T00:00:00"/>
        <d v="2020-04-16T00:00:00"/>
        <d v="2020-04-23T00:00:00"/>
        <d v="2020-04-30T00:00:00"/>
        <d v="2020-05-07T00:00:00"/>
        <d v="2020-05-14T00:00:00"/>
        <d v="2020-05-21T00:00:00"/>
        <d v="2020-05-28T00:00:00"/>
        <d v="2020-06-04T00:00:00"/>
        <d v="2020-06-11T00:00:00"/>
        <d v="2020-06-18T00:00:00"/>
        <d v="2020-06-25T00:00:00"/>
        <d v="2020-07-02T00:00:00"/>
        <d v="2020-07-09T00:00:00"/>
        <d v="2020-07-16T00:00:00"/>
        <d v="2020-07-23T00:00:00"/>
        <d v="2020-07-30T00:00:00"/>
        <d v="2020-08-06T00:00:00"/>
        <d v="2020-08-13T00:00:00"/>
        <d v="2020-08-20T00:00:00"/>
        <d v="2020-08-27T00:00:00"/>
        <d v="2020-09-03T00:00:00"/>
        <d v="2020-09-10T00:00:00"/>
        <d v="2020-09-17T00:00:00"/>
        <d v="2020-09-24T00:00:00"/>
        <d v="2020-10-01T00:00:00"/>
        <d v="2020-10-08T00:00:00"/>
        <d v="2020-10-15T00:00:00"/>
        <d v="2020-10-22T00:00:00"/>
        <d v="2020-10-29T00:00:00"/>
        <d v="2020-11-05T00:00:00"/>
        <d v="2020-11-12T00:00:00"/>
        <d v="2020-11-15T00:00:00"/>
        <d v="2020-11-18T00:00:00"/>
        <d v="2020-11-20T00:00:00"/>
        <d v="2020-11-25T00:00:00"/>
        <d v="2020-11-27T00:00:00"/>
        <d v="2020-11-30T00:00:00"/>
        <d v="2020-12-04T00:00:00"/>
        <d v="2020-12-07T00:00:00"/>
        <d v="2020-12-12T00:00:00"/>
        <d v="2020-12-15T00:00:00"/>
        <d v="2020-12-18T00:00:00"/>
        <d v="2020-12-21T00:00:00"/>
        <d v="2020-12-25T00:00:00"/>
        <d v="2021-01-02T00:00:00"/>
        <d v="2021-01-05T00:00:00"/>
        <d v="2021-01-08T00:00:00"/>
        <d v="2021-01-12T00:00:00"/>
        <d v="2021-01-15T00:00:00"/>
        <d v="2021-01-20T00:00:00"/>
        <d v="2021-01-24T00:00:00"/>
        <d v="2021-02-02T00:00:00"/>
        <d v="2021-02-05T00:00:00"/>
        <d v="2021-02-08T00:00:00"/>
        <d v="2021-02-12T00:00:00"/>
        <d v="2021-02-15T00:00:00"/>
        <d v="2021-02-18T00:00:00"/>
        <d v="2021-02-22T00:00:00"/>
        <d v="2021-03-03T00:00:00"/>
        <d v="2021-03-08T00:00:00"/>
        <d v="2021-03-12T00:00:00"/>
        <d v="2021-03-15T00:00:00"/>
        <d v="2021-03-20T00:00:00"/>
        <d v="2021-03-24T00:00:00"/>
        <d v="2021-03-28T00:00:00"/>
        <d v="2021-04-02T00:00:00"/>
        <d v="2021-04-07T00:00:00"/>
        <d v="2021-04-12T00:00:00"/>
        <d v="2021-04-15T00:00:00"/>
        <d v="2021-04-18T00:00:00"/>
        <d v="2021-04-21T00:00:00"/>
        <d v="2021-04-26T00:00:00"/>
        <d v="2021-05-03T00:00:00"/>
        <d v="2021-05-08T00:00:00"/>
        <d v="2021-05-12T00:00:00"/>
        <d v="2021-05-15T00:00:00"/>
        <d v="2021-05-20T00:00:00"/>
        <d v="2021-05-24T00:00:00"/>
        <d v="2021-05-28T00:00:00"/>
        <d v="2021-06-02T00:00:00"/>
        <d v="2021-06-07T00:00:00"/>
        <d v="2021-06-12T00:00:00"/>
        <d v="2021-06-15T00:00:00"/>
        <d v="2021-06-18T00:00:00"/>
        <d v="2021-06-21T00:00:00"/>
        <d v="2021-06-26T00:00:00"/>
        <d v="2021-07-02T00:00:00"/>
        <d v="2021-07-05T00:00:00"/>
        <d v="2021-07-08T00:00:00"/>
        <d v="2021-07-12T00:00:00"/>
        <d v="2021-07-20T00:00:00"/>
        <d v="2021-07-24T00:00:00"/>
        <d v="2021-08-02T00:00:00"/>
        <d v="2021-08-05T00:00:00"/>
        <d v="2021-08-08T00:00:00"/>
        <d v="2021-08-12T00:00:00"/>
        <d v="2021-08-15T00:00:00"/>
        <d v="2021-08-20T00:00:00"/>
        <d v="2021-08-24T00:00:00"/>
        <d v="2021-09-02T00:00:00"/>
        <d v="2021-09-07T00:00:00"/>
        <d v="2021-09-12T00:00:00"/>
        <d v="2021-09-15T00:00:00"/>
        <d v="2021-09-18T00:00:00"/>
        <d v="2021-09-21T00:00:00"/>
        <d v="2021-09-26T00:00:00"/>
        <d v="2021-10-02T00:00:00"/>
        <d v="2021-10-05T00:00:00"/>
        <d v="2021-10-08T00:00:00"/>
        <d v="2021-10-12T00:00:00"/>
        <d v="2021-10-15T00:00:00"/>
        <d v="2021-10-20T00:00:00"/>
        <d v="2021-10-24T00:00:00"/>
        <d v="2021-11-02T00:00:00"/>
        <d v="2021-11-05T00:00:00"/>
        <d v="2021-11-08T00:00:00"/>
        <d v="2021-11-12T00:00:00"/>
        <d v="2021-11-15T00:00:00"/>
        <d v="2021-11-20T00:00:00"/>
        <d v="2021-11-24T00:00:00"/>
        <d v="2021-12-02T00:00:00"/>
        <d v="2021-12-07T00:00:00"/>
        <d v="2021-12-12T00:00:00"/>
        <d v="2021-12-18T00:00:00"/>
        <d v="2021-12-21T00:00:00"/>
        <d v="2021-12-26T00:00:00"/>
        <d v="2022-01-03T00:00:00"/>
        <d v="2022-01-08T00:00:00"/>
        <d v="2022-01-09T00:00:00"/>
        <d v="2022-01-12T00:00:00"/>
        <d v="2022-01-17T00:00:00"/>
        <d v="2022-01-21T00:00:00"/>
        <d v="2022-01-25T00:00:00"/>
        <d v="2022-01-29T00:00:00"/>
        <d v="2022-02-03T00:00:00"/>
        <d v="2022-02-08T00:00:00"/>
        <d v="2022-02-12T00:00:00"/>
        <d v="2022-02-15T00:00:00"/>
        <d v="2022-02-20T00:00:00"/>
        <d v="2022-02-24T00:00:00"/>
        <d v="2022-02-28T00:00:00"/>
        <d v="2022-03-04T00:00:00"/>
        <d v="2022-03-09T00:00:00"/>
        <d v="2022-03-12T00:00:00"/>
        <d v="2022-03-17T00:00:00"/>
        <d v="2022-03-21T00:00:00"/>
        <d v="2022-03-26T00:00:00"/>
        <d v="2022-03-30T00:00:00"/>
        <d v="2022-04-04T00:00:00"/>
        <d v="2022-04-09T00:00:00"/>
        <d v="2022-04-12T00:00:00"/>
        <d v="2022-04-17T00:00:00"/>
        <d v="2022-04-21T00:00:00"/>
        <d v="2022-04-26T00:00:00"/>
        <d v="2022-04-30T00:00:00"/>
        <d v="2022-05-05T00:00:00"/>
        <d v="2022-05-10T00:00:00"/>
        <d v="2022-05-12T00:00:00"/>
        <d v="2022-05-17T00:00:00"/>
        <d v="2022-05-26T00:00:00"/>
        <d v="2022-05-30T00:00:00"/>
        <d v="2022-06-04T00:00:00"/>
        <d v="2022-06-09T00:00:00"/>
        <d v="2022-06-12T00:00:00"/>
        <d v="2022-06-17T00:00:00"/>
        <d v="2022-06-21T00:00:00"/>
        <d v="2022-06-26T00:00:00"/>
      </sharedItems>
      <fieldGroup par="19"/>
    </cacheField>
    <cacheField name="QuantitySold" numFmtId="0">
      <sharedItems containsSemiMixedTypes="0" containsString="0" containsNumber="1" containsInteger="1" minValue="1" maxValue="10"/>
    </cacheField>
    <cacheField name="ProductPrice" numFmtId="0">
      <sharedItems containsSemiMixedTypes="0" containsString="0" containsNumber="1" minValue="70.989999999999995" maxValue="290.5"/>
    </cacheField>
    <cacheField name="Total " numFmtId="0">
      <sharedItems containsSemiMixedTypes="0" containsString="0" containsNumber="1" minValue="70.989999999999995" maxValue="2905"/>
    </cacheField>
    <cacheField name="Discount" numFmtId="0">
      <sharedItems containsString="0" containsBlank="1" containsNumber="1" minValue="0.05" maxValue="0.15" count="4">
        <n v="0.15"/>
        <n v="0.1"/>
        <m/>
        <n v="0.05"/>
      </sharedItems>
    </cacheField>
    <cacheField name="FinalAmount" numFmtId="0">
      <sharedItems containsSemiMixedTypes="0" containsString="0" containsNumber="1" minValue="63.890999999999998" maxValue="2905"/>
    </cacheField>
    <cacheField name="EmployeeName" numFmtId="0">
      <sharedItems count="6">
        <s v="Aiden"/>
        <s v="Logan"/>
        <s v="Olivia"/>
        <s v="Jackson"/>
        <s v="Lucas"/>
        <s v="Noah"/>
      </sharedItems>
    </cacheField>
    <cacheField name="ProductName" numFmtId="0">
      <sharedItems count="20">
        <s v="Gizmo B"/>
        <s v="Widgettron N"/>
        <s v="Gizmometer P"/>
        <s v="Whatchamacallit F"/>
        <s v="Thingummybob K"/>
        <s v="Gismo G"/>
        <s v="Gadget C"/>
        <s v="WidgetMaster Q"/>
        <s v="Doodah L"/>
        <s v="Doodadizer T"/>
        <s v="Doodad E"/>
        <s v="Widget A"/>
        <s v="Gizmobot R"/>
        <s v="Widgetizer I"/>
        <s v="Gadgetron O"/>
        <s v="Whizbang M"/>
        <s v="Thingamajigger S"/>
        <s v="Thingamajig D"/>
        <s v="Dinglehopper J"/>
        <s v="Contraption H"/>
      </sharedItems>
    </cacheField>
    <cacheField name="ProductCategory" numFmtId="0">
      <sharedItems containsSemiMixedTypes="0" containsString="0" containsNumber="1" containsInteger="1" minValue="101" maxValue="105"/>
    </cacheField>
    <cacheField name="CustomerID" numFmtId="0">
      <sharedItems containsSemiMixedTypes="0" containsString="0" containsNumber="1" containsInteger="1" minValue="143001" maxValue="234700"/>
    </cacheField>
    <cacheField name="CustomerName" numFmtId="0">
      <sharedItems count="21">
        <s v="Lara"/>
        <s v="Geralt"/>
        <s v=" "/>
        <s v="Ezio"/>
        <s v="Nathan"/>
        <s v="Master"/>
        <s v="Kratos"/>
        <s v="Arthur"/>
        <s v="Joel"/>
        <s v="Aloy"/>
        <s v="Marcus"/>
        <s v="Bayonetta"/>
        <s v="Krystal"/>
        <s v="Chloe"/>
        <s v="Jaina"/>
        <s v="Solid"/>
        <s v="Altaïr"/>
        <s v="Booker"/>
        <s v="Commander"/>
        <s v="Princess"/>
        <s v="Revan"/>
      </sharedItems>
    </cacheField>
    <cacheField name="CustomerMembership" numFmtId="0">
      <sharedItems/>
    </cacheField>
    <cacheField name="MembershipID" numFmtId="0">
      <sharedItems containsSemiMixedTypes="0" containsString="0" containsNumber="1" containsInteger="1" minValue="0" maxValue="54523010020"/>
    </cacheField>
    <cacheField name="PointsAccumulated" numFmtId="0">
      <sharedItems containsSemiMixedTypes="0" containsString="0" containsNumber="1" containsInteger="1" minValue="0" maxValue="5"/>
    </cacheField>
    <cacheField name="Months (DatePurchased)" numFmtId="0" databaseField="0">
      <fieldGroup base="3">
        <rangePr groupBy="months" startDate="2019-04-04T00:00:00" endDate="2022-06-27T00:00:00"/>
        <groupItems count="14">
          <s v="&lt;04/04/2019"/>
          <s v="Jan"/>
          <s v="Feb"/>
          <s v="Mar"/>
          <s v="Apr"/>
          <s v="May"/>
          <s v="Jun"/>
          <s v="Jul"/>
          <s v="Aug"/>
          <s v="Sep"/>
          <s v="Oct"/>
          <s v="Nov"/>
          <s v="Dec"/>
          <s v="&gt;27/06/2022"/>
        </groupItems>
      </fieldGroup>
    </cacheField>
    <cacheField name="Quarters (DatePurchased)" numFmtId="0" databaseField="0">
      <fieldGroup base="3">
        <rangePr groupBy="quarters" startDate="2019-04-04T00:00:00" endDate="2022-06-27T00:00:00"/>
        <groupItems count="6">
          <s v="&lt;04/04/2019"/>
          <s v="Qtr1"/>
          <s v="Qtr2"/>
          <s v="Qtr3"/>
          <s v="Qtr4"/>
          <s v="&gt;27/06/2022"/>
        </groupItems>
      </fieldGroup>
    </cacheField>
    <cacheField name="Years (DatePurchased)" numFmtId="0" databaseField="0">
      <fieldGroup base="3">
        <rangePr groupBy="years" startDate="2019-04-04T00:00:00" endDate="2022-06-27T00:00:00"/>
        <groupItems count="6">
          <s v="&lt;04/04/2019"/>
          <s v="2019"/>
          <s v="2020"/>
          <s v="2021"/>
          <s v="2022"/>
          <s v="&gt;27/06/2022"/>
        </groupItems>
      </fieldGroup>
    </cacheField>
  </cacheFields>
  <extLst>
    <ext xmlns:x14="http://schemas.microsoft.com/office/spreadsheetml/2009/9/main" uri="{725AE2AE-9491-48be-B2B4-4EB974FC3084}">
      <x14:pivotCacheDefinition pivotCacheId="10577968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1">
  <r>
    <n v="1"/>
    <n v="11010051"/>
    <n v="2024022010010"/>
    <x v="0"/>
    <n v="7"/>
    <n v="240.95"/>
    <n v="1686.65"/>
    <x v="0"/>
    <n v="1433.6524999999999"/>
    <x v="0"/>
    <x v="0"/>
    <n v="103"/>
    <n v="143001"/>
    <x v="0"/>
    <s v="Valid "/>
    <n v="54523010001"/>
    <n v="4"/>
  </r>
  <r>
    <n v="2"/>
    <n v="11010063"/>
    <n v="2024022010011"/>
    <x v="1"/>
    <n v="2"/>
    <n v="218.75"/>
    <n v="437.5"/>
    <x v="1"/>
    <n v="393.75"/>
    <x v="1"/>
    <x v="1"/>
    <n v="105"/>
    <n v="143003"/>
    <x v="1"/>
    <s v="Valid "/>
    <n v="54523010003"/>
    <n v="1"/>
  </r>
  <r>
    <n v="3"/>
    <n v="11010065"/>
    <n v="2024022010010"/>
    <x v="2"/>
    <n v="4"/>
    <n v="126.5"/>
    <n v="506"/>
    <x v="2"/>
    <n v="506"/>
    <x v="0"/>
    <x v="2"/>
    <n v="105"/>
    <n v="234630"/>
    <x v="2"/>
    <s v="Not Registered"/>
    <n v="0"/>
    <n v="0"/>
  </r>
  <r>
    <n v="4"/>
    <n v="11010055"/>
    <n v="2024022010010"/>
    <x v="3"/>
    <n v="9"/>
    <n v="190.99"/>
    <n v="1718.91"/>
    <x v="2"/>
    <n v="1718.91"/>
    <x v="0"/>
    <x v="3"/>
    <n v="101"/>
    <n v="234606"/>
    <x v="2"/>
    <s v="Not Registered"/>
    <n v="0"/>
    <n v="0"/>
  </r>
  <r>
    <n v="5"/>
    <n v="11010060"/>
    <n v="2024022010011"/>
    <x v="4"/>
    <n v="10"/>
    <n v="117.5"/>
    <n v="1175"/>
    <x v="2"/>
    <n v="1175"/>
    <x v="1"/>
    <x v="4"/>
    <n v="104"/>
    <n v="234517"/>
    <x v="2"/>
    <s v="Not Registered"/>
    <n v="0"/>
    <n v="0"/>
  </r>
  <r>
    <n v="6"/>
    <n v="11010056"/>
    <n v="2024022010010"/>
    <x v="5"/>
    <n v="7"/>
    <n v="290.5"/>
    <n v="2033.5"/>
    <x v="2"/>
    <n v="2033.5"/>
    <x v="0"/>
    <x v="5"/>
    <n v="104"/>
    <n v="234672"/>
    <x v="2"/>
    <s v="Not Registered"/>
    <n v="0"/>
    <n v="0"/>
  </r>
  <r>
    <n v="7"/>
    <n v="11010060"/>
    <n v="2024022010011"/>
    <x v="6"/>
    <n v="7"/>
    <n v="117.5"/>
    <n v="822.5"/>
    <x v="1"/>
    <n v="740.25"/>
    <x v="1"/>
    <x v="4"/>
    <n v="104"/>
    <n v="143003"/>
    <x v="1"/>
    <s v="Valid "/>
    <n v="54523010003"/>
    <n v="4"/>
  </r>
  <r>
    <n v="8"/>
    <n v="11010052"/>
    <n v="2024022010011"/>
    <x v="7"/>
    <n v="6"/>
    <n v="150.5"/>
    <n v="903"/>
    <x v="2"/>
    <n v="903"/>
    <x v="1"/>
    <x v="6"/>
    <n v="103"/>
    <n v="234686"/>
    <x v="2"/>
    <s v="Not Registered"/>
    <n v="0"/>
    <n v="0"/>
  </r>
  <r>
    <n v="9"/>
    <n v="11010066"/>
    <n v="2024022010011"/>
    <x v="8"/>
    <n v="4"/>
    <n v="121.25"/>
    <n v="485"/>
    <x v="2"/>
    <n v="485"/>
    <x v="1"/>
    <x v="7"/>
    <n v="105"/>
    <n v="234583"/>
    <x v="2"/>
    <s v="Not Registered"/>
    <n v="0"/>
    <n v="0"/>
  </r>
  <r>
    <n v="10"/>
    <n v="11010066"/>
    <n v="2024022010010"/>
    <x v="9"/>
    <n v="2"/>
    <n v="121.25"/>
    <n v="242.5"/>
    <x v="3"/>
    <n v="230.375"/>
    <x v="0"/>
    <x v="7"/>
    <n v="105"/>
    <n v="234671"/>
    <x v="2"/>
    <s v="Not Registered"/>
    <n v="0"/>
    <n v="0"/>
  </r>
  <r>
    <n v="11"/>
    <n v="11010051"/>
    <n v="2024022010011"/>
    <x v="10"/>
    <n v="2"/>
    <n v="240.95"/>
    <n v="481.9"/>
    <x v="3"/>
    <n v="457.80500000000001"/>
    <x v="1"/>
    <x v="0"/>
    <n v="103"/>
    <n v="234581"/>
    <x v="2"/>
    <s v="Not Registered"/>
    <n v="0"/>
    <n v="0"/>
  </r>
  <r>
    <n v="12"/>
    <n v="11010060"/>
    <n v="2024022010010"/>
    <x v="11"/>
    <n v="5"/>
    <n v="117.5"/>
    <n v="587.5"/>
    <x v="3"/>
    <n v="558.125"/>
    <x v="0"/>
    <x v="4"/>
    <n v="104"/>
    <n v="234698"/>
    <x v="2"/>
    <s v="Not Registered"/>
    <n v="0"/>
    <n v="0"/>
  </r>
  <r>
    <n v="13"/>
    <n v="11010061"/>
    <n v="2024022010010"/>
    <x v="12"/>
    <n v="8"/>
    <n v="122.99"/>
    <n v="983.92"/>
    <x v="2"/>
    <n v="983.92"/>
    <x v="0"/>
    <x v="8"/>
    <n v="101"/>
    <n v="234696"/>
    <x v="2"/>
    <s v="Not Registered"/>
    <n v="0"/>
    <n v="0"/>
  </r>
  <r>
    <n v="14"/>
    <n v="11010069"/>
    <n v="2024022010010"/>
    <x v="13"/>
    <n v="6"/>
    <n v="127.99"/>
    <n v="767.94"/>
    <x v="2"/>
    <n v="767.94"/>
    <x v="0"/>
    <x v="9"/>
    <n v="102"/>
    <n v="234700"/>
    <x v="2"/>
    <s v="Not Registered"/>
    <n v="0"/>
    <n v="0"/>
  </r>
  <r>
    <n v="15"/>
    <n v="11010056"/>
    <n v="2024022010010"/>
    <x v="14"/>
    <n v="10"/>
    <n v="290.5"/>
    <n v="2905"/>
    <x v="2"/>
    <n v="2905"/>
    <x v="0"/>
    <x v="5"/>
    <n v="104"/>
    <n v="234503"/>
    <x v="2"/>
    <s v="Not Registered"/>
    <n v="0"/>
    <n v="0"/>
  </r>
  <r>
    <n v="16"/>
    <n v="11010063"/>
    <n v="2024022010011"/>
    <x v="15"/>
    <n v="9"/>
    <n v="218.75"/>
    <n v="1968.75"/>
    <x v="1"/>
    <n v="1771.875"/>
    <x v="1"/>
    <x v="1"/>
    <n v="105"/>
    <n v="143004"/>
    <x v="3"/>
    <s v="Valid "/>
    <n v="54523010004"/>
    <n v="5"/>
  </r>
  <r>
    <n v="17"/>
    <n v="11010054"/>
    <n v="2024022010011"/>
    <x v="16"/>
    <n v="10"/>
    <n v="120.75"/>
    <n v="1207.5"/>
    <x v="2"/>
    <n v="1207.5"/>
    <x v="1"/>
    <x v="10"/>
    <n v="102"/>
    <n v="234598"/>
    <x v="2"/>
    <s v="Not Registered"/>
    <n v="0"/>
    <n v="0"/>
  </r>
  <r>
    <n v="18"/>
    <n v="11010050"/>
    <n v="2024022010010"/>
    <x v="17"/>
    <n v="10"/>
    <n v="99.99"/>
    <n v="999.9"/>
    <x v="0"/>
    <n v="849.91499999999996"/>
    <x v="0"/>
    <x v="11"/>
    <n v="102"/>
    <n v="143002"/>
    <x v="4"/>
    <s v="Expired\Cancelled "/>
    <n v="54523010002"/>
    <n v="5"/>
  </r>
  <r>
    <n v="19"/>
    <n v="11010067"/>
    <n v="2024022010010"/>
    <x v="18"/>
    <n v="8"/>
    <n v="150.99"/>
    <n v="1207.92"/>
    <x v="2"/>
    <n v="1207.92"/>
    <x v="0"/>
    <x v="12"/>
    <n v="104"/>
    <n v="234653"/>
    <x v="2"/>
    <s v="Not Registered"/>
    <n v="0"/>
    <n v="0"/>
  </r>
  <r>
    <n v="20"/>
    <n v="11010055"/>
    <n v="2024022010011"/>
    <x v="19"/>
    <n v="1"/>
    <n v="190.99"/>
    <n v="190.99"/>
    <x v="2"/>
    <n v="190.99"/>
    <x v="1"/>
    <x v="3"/>
    <n v="101"/>
    <n v="234672"/>
    <x v="2"/>
    <s v="Not Registered"/>
    <n v="0"/>
    <n v="0"/>
  </r>
  <r>
    <n v="21"/>
    <n v="11010058"/>
    <n v="2024022010010"/>
    <x v="20"/>
    <n v="7"/>
    <n v="140.99"/>
    <n v="986.93"/>
    <x v="2"/>
    <n v="986.93"/>
    <x v="0"/>
    <x v="13"/>
    <n v="101"/>
    <n v="234654"/>
    <x v="2"/>
    <s v="Not Registered"/>
    <n v="0"/>
    <n v="0"/>
  </r>
  <r>
    <n v="22"/>
    <n v="11010061"/>
    <n v="2024022010011"/>
    <x v="21"/>
    <n v="8"/>
    <n v="122.99"/>
    <n v="983.92"/>
    <x v="1"/>
    <n v="885.52800000000002"/>
    <x v="1"/>
    <x v="8"/>
    <n v="101"/>
    <n v="143004"/>
    <x v="3"/>
    <s v="Valid "/>
    <n v="54523010004"/>
    <n v="4"/>
  </r>
  <r>
    <n v="23"/>
    <n v="11010055"/>
    <n v="2024022010010"/>
    <x v="22"/>
    <n v="7"/>
    <n v="190.99"/>
    <n v="1336.93"/>
    <x v="2"/>
    <n v="1336.93"/>
    <x v="0"/>
    <x v="3"/>
    <n v="101"/>
    <n v="234594"/>
    <x v="2"/>
    <s v="Not Registered"/>
    <n v="0"/>
    <n v="0"/>
  </r>
  <r>
    <n v="24"/>
    <n v="11010064"/>
    <n v="2024022010010"/>
    <x v="23"/>
    <n v="7"/>
    <n v="119.95"/>
    <n v="839.65"/>
    <x v="2"/>
    <n v="839.65"/>
    <x v="0"/>
    <x v="14"/>
    <n v="103"/>
    <n v="234521"/>
    <x v="2"/>
    <s v="Not Registered"/>
    <n v="0"/>
    <n v="0"/>
  </r>
  <r>
    <n v="25"/>
    <n v="11010066"/>
    <n v="2024022010011"/>
    <x v="24"/>
    <n v="4"/>
    <n v="121.25"/>
    <n v="485"/>
    <x v="2"/>
    <n v="485"/>
    <x v="1"/>
    <x v="7"/>
    <n v="105"/>
    <n v="234698"/>
    <x v="2"/>
    <s v="Not Registered"/>
    <n v="0"/>
    <n v="0"/>
  </r>
  <r>
    <n v="26"/>
    <n v="11010054"/>
    <n v="2024022010010"/>
    <x v="25"/>
    <n v="5"/>
    <n v="120.75"/>
    <n v="603.75"/>
    <x v="2"/>
    <n v="603.75"/>
    <x v="0"/>
    <x v="10"/>
    <n v="102"/>
    <n v="234658"/>
    <x v="2"/>
    <s v="Not Registered"/>
    <n v="0"/>
    <n v="0"/>
  </r>
  <r>
    <n v="27"/>
    <n v="11010054"/>
    <n v="2024022010010"/>
    <x v="26"/>
    <n v="1"/>
    <n v="120.75"/>
    <n v="120.75"/>
    <x v="2"/>
    <n v="120.75"/>
    <x v="0"/>
    <x v="10"/>
    <n v="102"/>
    <n v="234587"/>
    <x v="2"/>
    <s v="Not Registered"/>
    <n v="0"/>
    <n v="0"/>
  </r>
  <r>
    <n v="28"/>
    <n v="11010064"/>
    <n v="2024022010010"/>
    <x v="27"/>
    <n v="6"/>
    <n v="119.95"/>
    <n v="719.7"/>
    <x v="2"/>
    <n v="719.7"/>
    <x v="0"/>
    <x v="14"/>
    <n v="103"/>
    <n v="234590"/>
    <x v="2"/>
    <s v="Not Registered"/>
    <n v="0"/>
    <n v="0"/>
  </r>
  <r>
    <n v="29"/>
    <n v="11010062"/>
    <n v="2024022010011"/>
    <x v="28"/>
    <n v="3"/>
    <n v="113.45"/>
    <n v="340.35"/>
    <x v="2"/>
    <n v="340.35"/>
    <x v="1"/>
    <x v="15"/>
    <n v="102"/>
    <n v="234511"/>
    <x v="2"/>
    <s v="Not Registered"/>
    <n v="0"/>
    <n v="0"/>
  </r>
  <r>
    <n v="30"/>
    <n v="11010054"/>
    <n v="2024022010010"/>
    <x v="29"/>
    <n v="2"/>
    <n v="120.75"/>
    <n v="241.5"/>
    <x v="1"/>
    <n v="217.35"/>
    <x v="0"/>
    <x v="10"/>
    <n v="102"/>
    <n v="143004"/>
    <x v="3"/>
    <s v="Valid "/>
    <n v="54523010004"/>
    <n v="1"/>
  </r>
  <r>
    <n v="31"/>
    <n v="11010065"/>
    <n v="2024022010011"/>
    <x v="30"/>
    <n v="6"/>
    <n v="126.5"/>
    <n v="759"/>
    <x v="2"/>
    <n v="759"/>
    <x v="1"/>
    <x v="2"/>
    <n v="105"/>
    <n v="234624"/>
    <x v="2"/>
    <s v="Not Registered"/>
    <n v="0"/>
    <n v="0"/>
  </r>
  <r>
    <n v="32"/>
    <n v="11010065"/>
    <n v="2024022010011"/>
    <x v="31"/>
    <n v="10"/>
    <n v="126.5"/>
    <n v="1265"/>
    <x v="2"/>
    <n v="1265"/>
    <x v="1"/>
    <x v="2"/>
    <n v="105"/>
    <n v="234610"/>
    <x v="2"/>
    <s v="Not Registered"/>
    <n v="0"/>
    <n v="0"/>
  </r>
  <r>
    <n v="33"/>
    <n v="11010054"/>
    <n v="2024022010010"/>
    <x v="32"/>
    <n v="5"/>
    <n v="120.75"/>
    <n v="603.75"/>
    <x v="2"/>
    <n v="603.75"/>
    <x v="0"/>
    <x v="10"/>
    <n v="102"/>
    <n v="234693"/>
    <x v="2"/>
    <s v="Not Registered"/>
    <n v="0"/>
    <n v="0"/>
  </r>
  <r>
    <n v="34"/>
    <n v="11010063"/>
    <n v="2024022010010"/>
    <x v="33"/>
    <n v="3"/>
    <n v="218.75"/>
    <n v="656.25"/>
    <x v="2"/>
    <n v="656.25"/>
    <x v="0"/>
    <x v="1"/>
    <n v="105"/>
    <n v="234668"/>
    <x v="2"/>
    <s v="Not Registered"/>
    <n v="0"/>
    <n v="0"/>
  </r>
  <r>
    <n v="35"/>
    <n v="11010060"/>
    <n v="2024022010011"/>
    <x v="34"/>
    <n v="6"/>
    <n v="117.5"/>
    <n v="705"/>
    <x v="0"/>
    <n v="599.25"/>
    <x v="1"/>
    <x v="4"/>
    <n v="104"/>
    <n v="143002"/>
    <x v="4"/>
    <s v="Expired\Cancelled "/>
    <n v="54523010002"/>
    <n v="3"/>
  </r>
  <r>
    <n v="36"/>
    <n v="11010054"/>
    <n v="2024022010011"/>
    <x v="35"/>
    <n v="8"/>
    <n v="120.75"/>
    <n v="966"/>
    <x v="2"/>
    <n v="966"/>
    <x v="1"/>
    <x v="10"/>
    <n v="102"/>
    <n v="234599"/>
    <x v="2"/>
    <s v="Not Registered"/>
    <n v="0"/>
    <n v="0"/>
  </r>
  <r>
    <n v="37"/>
    <n v="11010060"/>
    <n v="2024022010010"/>
    <x v="36"/>
    <n v="9"/>
    <n v="117.5"/>
    <n v="1057.5"/>
    <x v="2"/>
    <n v="1057.5"/>
    <x v="0"/>
    <x v="4"/>
    <n v="104"/>
    <n v="234551"/>
    <x v="2"/>
    <s v="Not Registered"/>
    <n v="0"/>
    <n v="0"/>
  </r>
  <r>
    <n v="38"/>
    <n v="11010054"/>
    <n v="2024022010011"/>
    <x v="37"/>
    <n v="9"/>
    <n v="120.75"/>
    <n v="1086.75"/>
    <x v="1"/>
    <n v="978.07500000000005"/>
    <x v="1"/>
    <x v="10"/>
    <n v="102"/>
    <n v="143005"/>
    <x v="5"/>
    <s v="Expired\Cancelled "/>
    <n v="54523010005"/>
    <n v="5"/>
  </r>
  <r>
    <n v="39"/>
    <n v="11010063"/>
    <n v="2024022010011"/>
    <x v="38"/>
    <n v="10"/>
    <n v="218.75"/>
    <n v="2187.5"/>
    <x v="2"/>
    <n v="2187.5"/>
    <x v="1"/>
    <x v="1"/>
    <n v="105"/>
    <n v="234640"/>
    <x v="2"/>
    <s v="Not Registered"/>
    <n v="0"/>
    <n v="0"/>
  </r>
  <r>
    <n v="40"/>
    <n v="11010052"/>
    <n v="2024022010010"/>
    <x v="39"/>
    <n v="1"/>
    <n v="150.5"/>
    <n v="150.5"/>
    <x v="2"/>
    <n v="150.5"/>
    <x v="0"/>
    <x v="6"/>
    <n v="103"/>
    <n v="234575"/>
    <x v="2"/>
    <s v="Not Registered"/>
    <n v="0"/>
    <n v="0"/>
  </r>
  <r>
    <n v="41"/>
    <n v="11010065"/>
    <n v="2024022010011"/>
    <x v="40"/>
    <n v="6"/>
    <n v="126.5"/>
    <n v="759"/>
    <x v="1"/>
    <n v="683.1"/>
    <x v="1"/>
    <x v="2"/>
    <n v="105"/>
    <n v="143005"/>
    <x v="5"/>
    <s v="Expired\Cancelled "/>
    <n v="54523010005"/>
    <n v="3"/>
  </r>
  <r>
    <n v="42"/>
    <n v="11010054"/>
    <n v="2024022010011"/>
    <x v="41"/>
    <n v="4"/>
    <n v="120.75"/>
    <n v="483"/>
    <x v="2"/>
    <n v="483"/>
    <x v="1"/>
    <x v="10"/>
    <n v="102"/>
    <n v="234672"/>
    <x v="2"/>
    <s v="Not Registered"/>
    <n v="0"/>
    <n v="0"/>
  </r>
  <r>
    <n v="43"/>
    <n v="11010052"/>
    <n v="2024022010010"/>
    <x v="42"/>
    <n v="8"/>
    <n v="150.5"/>
    <n v="1204"/>
    <x v="2"/>
    <n v="1204"/>
    <x v="0"/>
    <x v="6"/>
    <n v="103"/>
    <n v="234680"/>
    <x v="2"/>
    <s v="Not Registered"/>
    <n v="0"/>
    <n v="0"/>
  </r>
  <r>
    <n v="44"/>
    <n v="11010067"/>
    <n v="2024022010011"/>
    <x v="43"/>
    <n v="10"/>
    <n v="150.99"/>
    <n v="1509.9"/>
    <x v="2"/>
    <n v="1509.9"/>
    <x v="1"/>
    <x v="12"/>
    <n v="104"/>
    <n v="234582"/>
    <x v="2"/>
    <s v="Not Registered"/>
    <n v="0"/>
    <n v="0"/>
  </r>
  <r>
    <n v="45"/>
    <n v="11010054"/>
    <n v="2024022010010"/>
    <x v="44"/>
    <n v="9"/>
    <n v="120.75"/>
    <n v="1086.75"/>
    <x v="2"/>
    <n v="1086.75"/>
    <x v="0"/>
    <x v="10"/>
    <n v="102"/>
    <n v="234555"/>
    <x v="2"/>
    <s v="Not Registered"/>
    <n v="0"/>
    <n v="0"/>
  </r>
  <r>
    <n v="46"/>
    <n v="11010068"/>
    <n v="2024022010010"/>
    <x v="45"/>
    <n v="4"/>
    <n v="212.49"/>
    <n v="849.96"/>
    <x v="2"/>
    <n v="849.96"/>
    <x v="0"/>
    <x v="16"/>
    <n v="105"/>
    <n v="234649"/>
    <x v="2"/>
    <s v="Not Registered"/>
    <n v="0"/>
    <n v="0"/>
  </r>
  <r>
    <n v="47"/>
    <n v="11010052"/>
    <n v="2024022010010"/>
    <x v="46"/>
    <n v="9"/>
    <n v="150.5"/>
    <n v="1354.5"/>
    <x v="1"/>
    <n v="1219.05"/>
    <x v="0"/>
    <x v="6"/>
    <n v="103"/>
    <n v="143007"/>
    <x v="6"/>
    <s v="Valid "/>
    <n v="54523010007"/>
    <n v="5"/>
  </r>
  <r>
    <n v="48"/>
    <n v="11010061"/>
    <n v="2024022010010"/>
    <x v="47"/>
    <n v="8"/>
    <n v="122.99"/>
    <n v="983.92"/>
    <x v="2"/>
    <n v="983.92"/>
    <x v="0"/>
    <x v="8"/>
    <n v="101"/>
    <n v="234503"/>
    <x v="2"/>
    <s v="Not Registered"/>
    <n v="0"/>
    <n v="0"/>
  </r>
  <r>
    <n v="49"/>
    <n v="11010069"/>
    <n v="2024022010010"/>
    <x v="48"/>
    <n v="3"/>
    <n v="127.99"/>
    <n v="383.97"/>
    <x v="2"/>
    <n v="383.97"/>
    <x v="0"/>
    <x v="9"/>
    <n v="102"/>
    <n v="234619"/>
    <x v="2"/>
    <s v="Not Registered"/>
    <n v="0"/>
    <n v="0"/>
  </r>
  <r>
    <n v="50"/>
    <n v="11010052"/>
    <n v="2024022010011"/>
    <x v="49"/>
    <n v="3"/>
    <n v="150.5"/>
    <n v="451.5"/>
    <x v="2"/>
    <n v="451.5"/>
    <x v="1"/>
    <x v="6"/>
    <n v="103"/>
    <n v="234581"/>
    <x v="2"/>
    <s v="Not Registered"/>
    <n v="0"/>
    <n v="0"/>
  </r>
  <r>
    <n v="51"/>
    <n v="11010053"/>
    <n v="2024022010010"/>
    <x v="50"/>
    <n v="1"/>
    <n v="70.989999999999995"/>
    <n v="70.989999999999995"/>
    <x v="2"/>
    <n v="70.989999999999995"/>
    <x v="0"/>
    <x v="17"/>
    <n v="102"/>
    <n v="234541"/>
    <x v="2"/>
    <s v="Not Registered"/>
    <n v="0"/>
    <n v="0"/>
  </r>
  <r>
    <n v="52"/>
    <n v="11010051"/>
    <n v="2024022010011"/>
    <x v="51"/>
    <n v="7"/>
    <n v="240.95"/>
    <n v="1686.65"/>
    <x v="0"/>
    <n v="1433.6524999999999"/>
    <x v="1"/>
    <x v="0"/>
    <n v="103"/>
    <n v="143001"/>
    <x v="0"/>
    <s v="Valid "/>
    <n v="54523010001"/>
    <n v="4"/>
  </r>
  <r>
    <n v="53"/>
    <n v="11010050"/>
    <n v="2024022010010"/>
    <x v="52"/>
    <n v="8"/>
    <n v="99.99"/>
    <n v="799.92"/>
    <x v="2"/>
    <n v="799.92"/>
    <x v="0"/>
    <x v="11"/>
    <n v="102"/>
    <n v="234593"/>
    <x v="2"/>
    <s v="Not Registered"/>
    <n v="0"/>
    <n v="0"/>
  </r>
  <r>
    <n v="54"/>
    <n v="11010060"/>
    <n v="2024022010010"/>
    <x v="53"/>
    <n v="9"/>
    <n v="117.5"/>
    <n v="1057.5"/>
    <x v="2"/>
    <n v="1057.5"/>
    <x v="0"/>
    <x v="4"/>
    <n v="104"/>
    <n v="234656"/>
    <x v="2"/>
    <s v="Not Registered"/>
    <n v="0"/>
    <n v="0"/>
  </r>
  <r>
    <n v="55"/>
    <n v="11010060"/>
    <n v="2024022010011"/>
    <x v="54"/>
    <n v="1"/>
    <n v="117.5"/>
    <n v="117.5"/>
    <x v="1"/>
    <n v="105.75"/>
    <x v="1"/>
    <x v="4"/>
    <n v="104"/>
    <n v="143011"/>
    <x v="7"/>
    <s v="Valid "/>
    <n v="54523010011"/>
    <n v="1"/>
  </r>
  <r>
    <n v="56"/>
    <n v="11010052"/>
    <n v="2024022010011"/>
    <x v="55"/>
    <n v="7"/>
    <n v="150.5"/>
    <n v="1053.5"/>
    <x v="2"/>
    <n v="1053.5"/>
    <x v="1"/>
    <x v="6"/>
    <n v="103"/>
    <n v="234521"/>
    <x v="2"/>
    <s v="Not Registered"/>
    <n v="0"/>
    <n v="0"/>
  </r>
  <r>
    <n v="57"/>
    <n v="11010062"/>
    <n v="2024022010011"/>
    <x v="56"/>
    <n v="2"/>
    <n v="113.45"/>
    <n v="226.9"/>
    <x v="2"/>
    <n v="226.9"/>
    <x v="1"/>
    <x v="15"/>
    <n v="102"/>
    <n v="234534"/>
    <x v="2"/>
    <s v="Not Registered"/>
    <n v="0"/>
    <n v="0"/>
  </r>
  <r>
    <n v="58"/>
    <n v="11010060"/>
    <n v="2024022010010"/>
    <x v="57"/>
    <n v="9"/>
    <n v="117.5"/>
    <n v="1057.5"/>
    <x v="2"/>
    <n v="1057.5"/>
    <x v="0"/>
    <x v="4"/>
    <n v="104"/>
    <n v="234624"/>
    <x v="2"/>
    <s v="Not Registered"/>
    <n v="0"/>
    <n v="0"/>
  </r>
  <r>
    <n v="59"/>
    <n v="11010060"/>
    <n v="2024022010011"/>
    <x v="58"/>
    <n v="2"/>
    <n v="117.5"/>
    <n v="235"/>
    <x v="2"/>
    <n v="235"/>
    <x v="1"/>
    <x v="4"/>
    <n v="104"/>
    <n v="234553"/>
    <x v="2"/>
    <s v="Not Registered"/>
    <n v="0"/>
    <n v="0"/>
  </r>
  <r>
    <n v="60"/>
    <n v="11010054"/>
    <n v="2024022010010"/>
    <x v="59"/>
    <n v="8"/>
    <n v="120.75"/>
    <n v="966"/>
    <x v="2"/>
    <n v="966"/>
    <x v="0"/>
    <x v="10"/>
    <n v="102"/>
    <n v="234553"/>
    <x v="2"/>
    <s v="Not Registered"/>
    <n v="0"/>
    <n v="0"/>
  </r>
  <r>
    <n v="61"/>
    <n v="11010064"/>
    <n v="2024022010010"/>
    <x v="60"/>
    <n v="4"/>
    <n v="119.95"/>
    <n v="479.8"/>
    <x v="2"/>
    <n v="479.8"/>
    <x v="0"/>
    <x v="14"/>
    <n v="103"/>
    <n v="234509"/>
    <x v="2"/>
    <s v="Not Registered"/>
    <n v="0"/>
    <n v="0"/>
  </r>
  <r>
    <n v="62"/>
    <n v="11010055"/>
    <n v="2024022010011"/>
    <x v="61"/>
    <n v="5"/>
    <n v="190.99"/>
    <n v="954.95"/>
    <x v="1"/>
    <n v="859.45500000000004"/>
    <x v="1"/>
    <x v="3"/>
    <n v="101"/>
    <n v="143004"/>
    <x v="3"/>
    <s v="Valid "/>
    <n v="54523010004"/>
    <n v="3"/>
  </r>
  <r>
    <n v="63"/>
    <n v="11010069"/>
    <n v="2024022010011"/>
    <x v="62"/>
    <n v="5"/>
    <n v="127.99"/>
    <n v="639.95000000000005"/>
    <x v="2"/>
    <n v="639.95000000000005"/>
    <x v="1"/>
    <x v="9"/>
    <n v="102"/>
    <n v="234657"/>
    <x v="2"/>
    <s v="Not Registered"/>
    <n v="0"/>
    <n v="0"/>
  </r>
  <r>
    <n v="64"/>
    <n v="11010065"/>
    <n v="2024022010011"/>
    <x v="63"/>
    <n v="1"/>
    <n v="126.5"/>
    <n v="126.5"/>
    <x v="2"/>
    <n v="126.5"/>
    <x v="1"/>
    <x v="2"/>
    <n v="105"/>
    <n v="234558"/>
    <x v="2"/>
    <s v="Not Registered"/>
    <n v="0"/>
    <n v="0"/>
  </r>
  <r>
    <n v="65"/>
    <n v="11010068"/>
    <n v="2024022010010"/>
    <x v="64"/>
    <n v="8"/>
    <n v="212.49"/>
    <n v="1699.92"/>
    <x v="2"/>
    <n v="1699.92"/>
    <x v="0"/>
    <x v="16"/>
    <n v="105"/>
    <n v="234549"/>
    <x v="2"/>
    <s v="Not Registered"/>
    <n v="0"/>
    <n v="0"/>
  </r>
  <r>
    <n v="66"/>
    <n v="11010051"/>
    <n v="2024022010010"/>
    <x v="65"/>
    <n v="5"/>
    <n v="240.95"/>
    <n v="1204.75"/>
    <x v="2"/>
    <n v="1204.75"/>
    <x v="0"/>
    <x v="0"/>
    <n v="103"/>
    <n v="234604"/>
    <x v="2"/>
    <s v="Not Registered"/>
    <n v="0"/>
    <n v="0"/>
  </r>
  <r>
    <n v="67"/>
    <n v="11010050"/>
    <n v="2024022010011"/>
    <x v="66"/>
    <n v="2"/>
    <n v="99.99"/>
    <n v="199.98"/>
    <x v="0"/>
    <n v="169.983"/>
    <x v="1"/>
    <x v="11"/>
    <n v="102"/>
    <n v="143011"/>
    <x v="7"/>
    <s v="Valid "/>
    <n v="54523010011"/>
    <n v="1"/>
  </r>
  <r>
    <n v="68"/>
    <n v="11010059"/>
    <n v="2024022010010"/>
    <x v="67"/>
    <n v="5"/>
    <n v="110.25"/>
    <n v="551.25"/>
    <x v="2"/>
    <n v="551.25"/>
    <x v="0"/>
    <x v="18"/>
    <n v="104"/>
    <n v="234681"/>
    <x v="2"/>
    <s v="Not Registered"/>
    <n v="0"/>
    <n v="0"/>
  </r>
  <r>
    <n v="69"/>
    <n v="11010056"/>
    <n v="2024022010010"/>
    <x v="68"/>
    <n v="9"/>
    <n v="290.5"/>
    <n v="2614.5"/>
    <x v="2"/>
    <n v="2614.5"/>
    <x v="0"/>
    <x v="5"/>
    <n v="104"/>
    <n v="234555"/>
    <x v="2"/>
    <s v="Not Registered"/>
    <n v="0"/>
    <n v="0"/>
  </r>
  <r>
    <n v="70"/>
    <n v="11010069"/>
    <n v="2024022010012"/>
    <x v="69"/>
    <n v="4"/>
    <n v="127.99"/>
    <n v="511.96"/>
    <x v="2"/>
    <n v="511.96"/>
    <x v="2"/>
    <x v="9"/>
    <n v="102"/>
    <n v="234555"/>
    <x v="2"/>
    <s v="Not Registered"/>
    <n v="0"/>
    <n v="0"/>
  </r>
  <r>
    <n v="71"/>
    <n v="11010059"/>
    <n v="2024022010011"/>
    <x v="70"/>
    <n v="9"/>
    <n v="110.25"/>
    <n v="992.25"/>
    <x v="2"/>
    <n v="992.25"/>
    <x v="1"/>
    <x v="18"/>
    <n v="104"/>
    <n v="234638"/>
    <x v="2"/>
    <s v="Not Registered"/>
    <n v="0"/>
    <n v="0"/>
  </r>
  <r>
    <n v="72"/>
    <n v="11010060"/>
    <n v="2024022010012"/>
    <x v="71"/>
    <n v="2"/>
    <n v="117.5"/>
    <n v="235"/>
    <x v="1"/>
    <n v="211.5"/>
    <x v="2"/>
    <x v="4"/>
    <n v="104"/>
    <n v="143010"/>
    <x v="8"/>
    <s v="Expired\Cancelled "/>
    <n v="54523010010"/>
    <n v="1"/>
  </r>
  <r>
    <n v="73"/>
    <n v="11010069"/>
    <n v="2024022010012"/>
    <x v="72"/>
    <n v="3"/>
    <n v="127.99"/>
    <n v="383.97"/>
    <x v="2"/>
    <n v="383.97"/>
    <x v="2"/>
    <x v="9"/>
    <n v="102"/>
    <n v="234674"/>
    <x v="2"/>
    <s v="Not Registered"/>
    <n v="0"/>
    <n v="0"/>
  </r>
  <r>
    <n v="74"/>
    <n v="11010056"/>
    <n v="2024022010010"/>
    <x v="73"/>
    <n v="4"/>
    <n v="290.5"/>
    <n v="1162"/>
    <x v="2"/>
    <n v="1162"/>
    <x v="0"/>
    <x v="5"/>
    <n v="104"/>
    <n v="234656"/>
    <x v="2"/>
    <s v="Not Registered"/>
    <n v="0"/>
    <n v="0"/>
  </r>
  <r>
    <n v="75"/>
    <n v="11010052"/>
    <n v="2024022010011"/>
    <x v="74"/>
    <n v="4"/>
    <n v="150.5"/>
    <n v="602"/>
    <x v="2"/>
    <n v="602"/>
    <x v="1"/>
    <x v="6"/>
    <n v="103"/>
    <n v="234604"/>
    <x v="2"/>
    <s v="Not Registered"/>
    <n v="0"/>
    <n v="0"/>
  </r>
  <r>
    <n v="76"/>
    <n v="11010068"/>
    <n v="2024022010013"/>
    <x v="75"/>
    <n v="9"/>
    <n v="212.49"/>
    <n v="1912.41"/>
    <x v="2"/>
    <n v="1912.41"/>
    <x v="3"/>
    <x v="16"/>
    <n v="105"/>
    <n v="234524"/>
    <x v="2"/>
    <s v="Not Registered"/>
    <n v="0"/>
    <n v="0"/>
  </r>
  <r>
    <n v="77"/>
    <n v="11010052"/>
    <n v="2024022010013"/>
    <x v="76"/>
    <n v="2"/>
    <n v="150.5"/>
    <n v="301"/>
    <x v="2"/>
    <n v="301"/>
    <x v="3"/>
    <x v="6"/>
    <n v="103"/>
    <n v="234637"/>
    <x v="2"/>
    <s v="Not Registered"/>
    <n v="0"/>
    <n v="0"/>
  </r>
  <r>
    <n v="78"/>
    <n v="11010067"/>
    <n v="2024022010010"/>
    <x v="77"/>
    <n v="5"/>
    <n v="150.99"/>
    <n v="754.95"/>
    <x v="2"/>
    <n v="754.95"/>
    <x v="0"/>
    <x v="12"/>
    <n v="104"/>
    <n v="234574"/>
    <x v="2"/>
    <s v="Not Registered"/>
    <n v="0"/>
    <n v="0"/>
  </r>
  <r>
    <n v="79"/>
    <n v="11010057"/>
    <n v="2024022010013"/>
    <x v="78"/>
    <n v="7"/>
    <n v="80.489999999999995"/>
    <n v="563.42999999999995"/>
    <x v="1"/>
    <n v="507.08699999999999"/>
    <x v="3"/>
    <x v="19"/>
    <n v="105"/>
    <n v="143003"/>
    <x v="1"/>
    <s v="Valid "/>
    <n v="54523010003"/>
    <n v="4"/>
  </r>
  <r>
    <n v="80"/>
    <n v="11010050"/>
    <n v="2024022010011"/>
    <x v="79"/>
    <n v="8"/>
    <n v="99.99"/>
    <n v="799.92"/>
    <x v="2"/>
    <n v="799.92"/>
    <x v="1"/>
    <x v="11"/>
    <n v="102"/>
    <n v="234642"/>
    <x v="2"/>
    <s v="Not Registered"/>
    <n v="0"/>
    <n v="0"/>
  </r>
  <r>
    <n v="81"/>
    <n v="11010057"/>
    <n v="2024022010011"/>
    <x v="80"/>
    <n v="6"/>
    <n v="80.489999999999995"/>
    <n v="482.94"/>
    <x v="1"/>
    <n v="434.64600000000002"/>
    <x v="1"/>
    <x v="19"/>
    <n v="105"/>
    <n v="143004"/>
    <x v="3"/>
    <s v="Valid "/>
    <n v="54523010004"/>
    <n v="3"/>
  </r>
  <r>
    <n v="82"/>
    <n v="11010067"/>
    <n v="2024022010012"/>
    <x v="81"/>
    <n v="1"/>
    <n v="150.99"/>
    <n v="150.99"/>
    <x v="2"/>
    <n v="150.99"/>
    <x v="2"/>
    <x v="12"/>
    <n v="104"/>
    <n v="234551"/>
    <x v="2"/>
    <s v="Not Registered"/>
    <n v="0"/>
    <n v="0"/>
  </r>
  <r>
    <n v="83"/>
    <n v="11010050"/>
    <n v="2024022010010"/>
    <x v="82"/>
    <n v="1"/>
    <n v="99.99"/>
    <n v="99.99"/>
    <x v="2"/>
    <n v="99.99"/>
    <x v="0"/>
    <x v="11"/>
    <n v="102"/>
    <n v="234515"/>
    <x v="2"/>
    <s v="Not Registered"/>
    <n v="0"/>
    <n v="0"/>
  </r>
  <r>
    <n v="84"/>
    <n v="11010059"/>
    <n v="2024022010010"/>
    <x v="83"/>
    <n v="8"/>
    <n v="110.25"/>
    <n v="882"/>
    <x v="1"/>
    <n v="793.8"/>
    <x v="0"/>
    <x v="18"/>
    <n v="104"/>
    <n v="143006"/>
    <x v="9"/>
    <s v="Expired\Cancelled "/>
    <n v="54523010006"/>
    <n v="4"/>
  </r>
  <r>
    <n v="85"/>
    <n v="11010069"/>
    <n v="2024022010011"/>
    <x v="84"/>
    <n v="7"/>
    <n v="127.99"/>
    <n v="895.93"/>
    <x v="2"/>
    <n v="895.93"/>
    <x v="1"/>
    <x v="9"/>
    <n v="102"/>
    <n v="234593"/>
    <x v="2"/>
    <s v="Not Registered"/>
    <n v="0"/>
    <n v="0"/>
  </r>
  <r>
    <n v="86"/>
    <n v="11010061"/>
    <n v="2024022010012"/>
    <x v="84"/>
    <n v="7"/>
    <n v="122.99"/>
    <n v="860.93"/>
    <x v="2"/>
    <n v="860.93"/>
    <x v="2"/>
    <x v="8"/>
    <n v="101"/>
    <n v="234557"/>
    <x v="2"/>
    <s v="Not Registered"/>
    <n v="0"/>
    <n v="0"/>
  </r>
  <r>
    <n v="87"/>
    <n v="11010068"/>
    <n v="2024022010011"/>
    <x v="84"/>
    <n v="5"/>
    <n v="212.49"/>
    <n v="1062.45"/>
    <x v="2"/>
    <n v="1062.45"/>
    <x v="1"/>
    <x v="16"/>
    <n v="105"/>
    <n v="234555"/>
    <x v="2"/>
    <s v="Not Registered"/>
    <n v="0"/>
    <n v="0"/>
  </r>
  <r>
    <n v="88"/>
    <n v="11010068"/>
    <n v="2024022010010"/>
    <x v="84"/>
    <n v="4"/>
    <n v="212.49"/>
    <n v="849.96"/>
    <x v="2"/>
    <n v="849.96"/>
    <x v="0"/>
    <x v="16"/>
    <n v="105"/>
    <n v="234692"/>
    <x v="2"/>
    <s v="Not Registered"/>
    <n v="0"/>
    <n v="0"/>
  </r>
  <r>
    <n v="89"/>
    <n v="11010055"/>
    <n v="2024022010011"/>
    <x v="85"/>
    <n v="3"/>
    <n v="190.99"/>
    <n v="572.97"/>
    <x v="2"/>
    <n v="572.97"/>
    <x v="1"/>
    <x v="3"/>
    <n v="101"/>
    <n v="234660"/>
    <x v="2"/>
    <s v="Not Registered"/>
    <n v="0"/>
    <n v="0"/>
  </r>
  <r>
    <n v="90"/>
    <n v="11010055"/>
    <n v="2024022010010"/>
    <x v="85"/>
    <n v="3"/>
    <n v="190.99"/>
    <n v="572.97"/>
    <x v="2"/>
    <n v="572.97"/>
    <x v="0"/>
    <x v="3"/>
    <n v="101"/>
    <n v="234509"/>
    <x v="2"/>
    <s v="Not Registered"/>
    <n v="0"/>
    <n v="0"/>
  </r>
  <r>
    <n v="91"/>
    <n v="11010055"/>
    <n v="2024022010012"/>
    <x v="86"/>
    <n v="2"/>
    <n v="190.99"/>
    <n v="381.98"/>
    <x v="2"/>
    <n v="381.98"/>
    <x v="2"/>
    <x v="3"/>
    <n v="101"/>
    <n v="234673"/>
    <x v="2"/>
    <s v="Not Registered"/>
    <n v="0"/>
    <n v="0"/>
  </r>
  <r>
    <n v="92"/>
    <n v="11010054"/>
    <n v="2024022010013"/>
    <x v="87"/>
    <n v="7"/>
    <n v="120.75"/>
    <n v="845.25"/>
    <x v="1"/>
    <n v="760.72500000000002"/>
    <x v="3"/>
    <x v="10"/>
    <n v="102"/>
    <n v="143007"/>
    <x v="6"/>
    <s v="Valid "/>
    <n v="54523010007"/>
    <n v="4"/>
  </r>
  <r>
    <n v="93"/>
    <n v="11010055"/>
    <n v="2024022010013"/>
    <x v="87"/>
    <n v="2"/>
    <n v="190.99"/>
    <n v="381.98"/>
    <x v="2"/>
    <n v="381.98"/>
    <x v="3"/>
    <x v="3"/>
    <n v="101"/>
    <n v="234559"/>
    <x v="2"/>
    <s v="Not Registered"/>
    <n v="0"/>
    <n v="0"/>
  </r>
  <r>
    <n v="94"/>
    <n v="11010058"/>
    <n v="2024022010010"/>
    <x v="88"/>
    <n v="4"/>
    <n v="140.99"/>
    <n v="563.96"/>
    <x v="0"/>
    <n v="479.36599999999999"/>
    <x v="0"/>
    <x v="13"/>
    <n v="101"/>
    <n v="143001"/>
    <x v="0"/>
    <s v="Valid "/>
    <n v="54523010001"/>
    <n v="2"/>
  </r>
  <r>
    <n v="95"/>
    <n v="11010055"/>
    <n v="2024022010013"/>
    <x v="89"/>
    <n v="5"/>
    <n v="190.99"/>
    <n v="954.95"/>
    <x v="2"/>
    <n v="954.95"/>
    <x v="3"/>
    <x v="3"/>
    <n v="101"/>
    <n v="234515"/>
    <x v="2"/>
    <s v="Not Registered"/>
    <n v="0"/>
    <n v="0"/>
  </r>
  <r>
    <n v="96"/>
    <n v="11010055"/>
    <n v="2024022010011"/>
    <x v="90"/>
    <n v="7"/>
    <n v="190.99"/>
    <n v="1336.93"/>
    <x v="2"/>
    <n v="1336.93"/>
    <x v="1"/>
    <x v="3"/>
    <n v="101"/>
    <n v="234664"/>
    <x v="2"/>
    <s v="Not Registered"/>
    <n v="0"/>
    <n v="0"/>
  </r>
  <r>
    <n v="97"/>
    <n v="11010052"/>
    <n v="2024022010013"/>
    <x v="91"/>
    <n v="7"/>
    <n v="150.5"/>
    <n v="1053.5"/>
    <x v="2"/>
    <n v="1053.5"/>
    <x v="3"/>
    <x v="6"/>
    <n v="103"/>
    <n v="234692"/>
    <x v="2"/>
    <s v="Not Registered"/>
    <n v="0"/>
    <n v="0"/>
  </r>
  <r>
    <n v="98"/>
    <n v="11010052"/>
    <n v="2024022010013"/>
    <x v="91"/>
    <n v="2"/>
    <n v="150.5"/>
    <n v="301"/>
    <x v="2"/>
    <n v="301"/>
    <x v="3"/>
    <x v="6"/>
    <n v="103"/>
    <n v="234610"/>
    <x v="2"/>
    <s v="Not Registered"/>
    <n v="0"/>
    <n v="0"/>
  </r>
  <r>
    <n v="99"/>
    <n v="11010052"/>
    <n v="2024022010012"/>
    <x v="92"/>
    <n v="4"/>
    <n v="150.5"/>
    <n v="602"/>
    <x v="2"/>
    <n v="602"/>
    <x v="2"/>
    <x v="6"/>
    <n v="103"/>
    <n v="234591"/>
    <x v="2"/>
    <s v="Not Registered"/>
    <n v="0"/>
    <n v="0"/>
  </r>
  <r>
    <n v="100"/>
    <n v="11010052"/>
    <n v="2024022010012"/>
    <x v="92"/>
    <n v="1"/>
    <n v="150.5"/>
    <n v="150.5"/>
    <x v="2"/>
    <n v="150.5"/>
    <x v="2"/>
    <x v="6"/>
    <n v="103"/>
    <n v="234534"/>
    <x v="2"/>
    <s v="Not Registered"/>
    <n v="0"/>
    <n v="0"/>
  </r>
  <r>
    <n v="101"/>
    <n v="11010056"/>
    <n v="2024022010014"/>
    <x v="93"/>
    <n v="7"/>
    <n v="290.5"/>
    <n v="2033.5"/>
    <x v="1"/>
    <n v="1830.15"/>
    <x v="4"/>
    <x v="5"/>
    <n v="104"/>
    <n v="143009"/>
    <x v="10"/>
    <s v="Valid "/>
    <n v="54523010009"/>
    <n v="4"/>
  </r>
  <r>
    <n v="102"/>
    <n v="11010063"/>
    <n v="2024022010010"/>
    <x v="94"/>
    <n v="1"/>
    <n v="218.75"/>
    <n v="218.75"/>
    <x v="2"/>
    <n v="218.75"/>
    <x v="0"/>
    <x v="1"/>
    <n v="105"/>
    <n v="234696"/>
    <x v="2"/>
    <s v="Not Registered"/>
    <n v="0"/>
    <n v="0"/>
  </r>
  <r>
    <n v="103"/>
    <n v="11010057"/>
    <n v="2024022010014"/>
    <x v="95"/>
    <n v="2"/>
    <n v="80.489999999999995"/>
    <n v="160.97999999999999"/>
    <x v="0"/>
    <n v="136.833"/>
    <x v="4"/>
    <x v="19"/>
    <n v="105"/>
    <n v="143002"/>
    <x v="4"/>
    <s v="Expired\Cancelled "/>
    <n v="54523010002"/>
    <n v="1"/>
  </r>
  <r>
    <n v="104"/>
    <n v="11010052"/>
    <n v="2024022010010"/>
    <x v="95"/>
    <n v="7"/>
    <n v="150.5"/>
    <n v="1053.5"/>
    <x v="2"/>
    <n v="1053.5"/>
    <x v="0"/>
    <x v="6"/>
    <n v="103"/>
    <n v="234610"/>
    <x v="2"/>
    <s v="Not Registered"/>
    <n v="0"/>
    <n v="0"/>
  </r>
  <r>
    <n v="105"/>
    <n v="11010062"/>
    <n v="2024022010011"/>
    <x v="96"/>
    <n v="3"/>
    <n v="113.45"/>
    <n v="340.35"/>
    <x v="2"/>
    <n v="340.35"/>
    <x v="1"/>
    <x v="15"/>
    <n v="102"/>
    <n v="234680"/>
    <x v="2"/>
    <s v="Not Registered"/>
    <n v="0"/>
    <n v="0"/>
  </r>
  <r>
    <n v="106"/>
    <n v="11010062"/>
    <n v="2024022010010"/>
    <x v="96"/>
    <n v="3"/>
    <n v="113.45"/>
    <n v="340.35"/>
    <x v="2"/>
    <n v="340.35"/>
    <x v="0"/>
    <x v="15"/>
    <n v="102"/>
    <n v="234501"/>
    <x v="2"/>
    <s v="Not Registered"/>
    <n v="0"/>
    <n v="0"/>
  </r>
  <r>
    <n v="107"/>
    <n v="11010065"/>
    <n v="2024022010014"/>
    <x v="97"/>
    <n v="9"/>
    <n v="126.5"/>
    <n v="1138.5"/>
    <x v="2"/>
    <n v="1138.5"/>
    <x v="4"/>
    <x v="2"/>
    <n v="105"/>
    <n v="234683"/>
    <x v="2"/>
    <s v="Not Registered"/>
    <n v="0"/>
    <n v="0"/>
  </r>
  <r>
    <n v="108"/>
    <n v="11010062"/>
    <n v="2024022010011"/>
    <x v="97"/>
    <n v="8"/>
    <n v="113.45"/>
    <n v="907.6"/>
    <x v="2"/>
    <n v="907.6"/>
    <x v="1"/>
    <x v="15"/>
    <n v="102"/>
    <n v="234576"/>
    <x v="2"/>
    <s v="Not Registered"/>
    <n v="0"/>
    <n v="0"/>
  </r>
  <r>
    <n v="109"/>
    <n v="11010056"/>
    <n v="2024022010014"/>
    <x v="98"/>
    <n v="2"/>
    <n v="290.5"/>
    <n v="581"/>
    <x v="1"/>
    <n v="522.9"/>
    <x v="4"/>
    <x v="5"/>
    <n v="104"/>
    <n v="143009"/>
    <x v="10"/>
    <s v="Valid "/>
    <n v="54523010009"/>
    <n v="1"/>
  </r>
  <r>
    <n v="110"/>
    <n v="11010059"/>
    <n v="2024022010013"/>
    <x v="99"/>
    <n v="10"/>
    <n v="110.25"/>
    <n v="1102.5"/>
    <x v="2"/>
    <n v="1102.5"/>
    <x v="3"/>
    <x v="18"/>
    <n v="104"/>
    <n v="234509"/>
    <x v="2"/>
    <s v="Not Registered"/>
    <n v="0"/>
    <n v="0"/>
  </r>
  <r>
    <n v="111"/>
    <n v="11010055"/>
    <n v="2024022010011"/>
    <x v="99"/>
    <n v="3"/>
    <n v="190.99"/>
    <n v="572.97"/>
    <x v="1"/>
    <n v="515.673"/>
    <x v="1"/>
    <x v="3"/>
    <n v="101"/>
    <n v="143007"/>
    <x v="6"/>
    <s v="Valid "/>
    <n v="54523010007"/>
    <n v="2"/>
  </r>
  <r>
    <n v="112"/>
    <n v="11010055"/>
    <n v="2024022010012"/>
    <x v="99"/>
    <n v="6"/>
    <n v="190.99"/>
    <n v="1145.94"/>
    <x v="2"/>
    <n v="1145.94"/>
    <x v="2"/>
    <x v="3"/>
    <n v="101"/>
    <n v="234551"/>
    <x v="2"/>
    <s v="Not Registered"/>
    <n v="0"/>
    <n v="0"/>
  </r>
  <r>
    <n v="113"/>
    <n v="11010062"/>
    <n v="2024022010011"/>
    <x v="99"/>
    <n v="4"/>
    <n v="113.45"/>
    <n v="453.8"/>
    <x v="2"/>
    <n v="453.8"/>
    <x v="1"/>
    <x v="15"/>
    <n v="102"/>
    <n v="234555"/>
    <x v="2"/>
    <s v="Not Registered"/>
    <n v="0"/>
    <n v="0"/>
  </r>
  <r>
    <n v="114"/>
    <n v="11010065"/>
    <n v="2024022010014"/>
    <x v="99"/>
    <n v="5"/>
    <n v="126.5"/>
    <n v="632.5"/>
    <x v="2"/>
    <n v="632.5"/>
    <x v="4"/>
    <x v="2"/>
    <n v="105"/>
    <n v="234672"/>
    <x v="2"/>
    <s v="Not Registered"/>
    <n v="0"/>
    <n v="0"/>
  </r>
  <r>
    <n v="115"/>
    <n v="11010055"/>
    <n v="2024022010010"/>
    <x v="100"/>
    <n v="9"/>
    <n v="190.99"/>
    <n v="1718.91"/>
    <x v="2"/>
    <n v="1718.91"/>
    <x v="0"/>
    <x v="3"/>
    <n v="101"/>
    <n v="234580"/>
    <x v="2"/>
    <s v="Not Registered"/>
    <n v="0"/>
    <n v="0"/>
  </r>
  <r>
    <n v="116"/>
    <n v="11010057"/>
    <n v="2024022010013"/>
    <x v="100"/>
    <n v="8"/>
    <n v="80.489999999999995"/>
    <n v="643.91999999999996"/>
    <x v="2"/>
    <n v="643.91999999999996"/>
    <x v="3"/>
    <x v="19"/>
    <n v="105"/>
    <n v="234501"/>
    <x v="2"/>
    <s v="Not Registered"/>
    <n v="0"/>
    <n v="0"/>
  </r>
  <r>
    <n v="117"/>
    <n v="11010056"/>
    <n v="2024022010013"/>
    <x v="101"/>
    <n v="4"/>
    <n v="290.5"/>
    <n v="1162"/>
    <x v="2"/>
    <n v="1162"/>
    <x v="3"/>
    <x v="5"/>
    <n v="104"/>
    <n v="234572"/>
    <x v="2"/>
    <s v="Not Registered"/>
    <n v="0"/>
    <n v="0"/>
  </r>
  <r>
    <n v="118"/>
    <n v="11010054"/>
    <n v="2024022010012"/>
    <x v="102"/>
    <n v="8"/>
    <n v="120.75"/>
    <n v="966"/>
    <x v="2"/>
    <n v="966"/>
    <x v="2"/>
    <x v="10"/>
    <n v="102"/>
    <n v="234584"/>
    <x v="2"/>
    <s v="Not Registered"/>
    <n v="0"/>
    <n v="0"/>
  </r>
  <r>
    <n v="119"/>
    <n v="11010055"/>
    <n v="2024022010011"/>
    <x v="102"/>
    <n v="2"/>
    <n v="190.99"/>
    <n v="381.98"/>
    <x v="2"/>
    <n v="381.98"/>
    <x v="1"/>
    <x v="3"/>
    <n v="101"/>
    <n v="234568"/>
    <x v="2"/>
    <s v="Not Registered"/>
    <n v="0"/>
    <n v="0"/>
  </r>
  <r>
    <n v="120"/>
    <n v="11010068"/>
    <n v="2024022010011"/>
    <x v="103"/>
    <n v="8"/>
    <n v="212.49"/>
    <n v="1699.92"/>
    <x v="2"/>
    <n v="1699.92"/>
    <x v="1"/>
    <x v="16"/>
    <n v="105"/>
    <n v="234576"/>
    <x v="2"/>
    <s v="Not Registered"/>
    <n v="0"/>
    <n v="0"/>
  </r>
  <r>
    <n v="121"/>
    <n v="11010059"/>
    <n v="2024022010013"/>
    <x v="104"/>
    <n v="10"/>
    <n v="110.25"/>
    <n v="1102.5"/>
    <x v="0"/>
    <n v="937.125"/>
    <x v="3"/>
    <x v="18"/>
    <n v="104"/>
    <n v="143002"/>
    <x v="4"/>
    <s v="Expired\Cancelled "/>
    <n v="54523010002"/>
    <n v="5"/>
  </r>
  <r>
    <n v="122"/>
    <n v="11010067"/>
    <n v="2024022010013"/>
    <x v="105"/>
    <n v="3"/>
    <n v="150.99"/>
    <n v="452.97"/>
    <x v="2"/>
    <n v="452.97"/>
    <x v="3"/>
    <x v="12"/>
    <n v="104"/>
    <n v="234525"/>
    <x v="2"/>
    <s v="Not Registered"/>
    <n v="0"/>
    <n v="0"/>
  </r>
  <r>
    <n v="123"/>
    <n v="11010061"/>
    <n v="2024022010013"/>
    <x v="106"/>
    <n v="5"/>
    <n v="122.99"/>
    <n v="614.95000000000005"/>
    <x v="2"/>
    <n v="614.95000000000005"/>
    <x v="3"/>
    <x v="8"/>
    <n v="101"/>
    <n v="234663"/>
    <x v="2"/>
    <s v="Not Registered"/>
    <n v="0"/>
    <n v="0"/>
  </r>
  <r>
    <n v="124"/>
    <n v="11010061"/>
    <n v="2024022010013"/>
    <x v="106"/>
    <n v="8"/>
    <n v="122.99"/>
    <n v="983.92"/>
    <x v="2"/>
    <n v="983.92"/>
    <x v="3"/>
    <x v="8"/>
    <n v="101"/>
    <n v="234695"/>
    <x v="2"/>
    <s v="Not Registered"/>
    <n v="0"/>
    <n v="0"/>
  </r>
  <r>
    <n v="125"/>
    <n v="11010062"/>
    <n v="2024022010011"/>
    <x v="107"/>
    <n v="5"/>
    <n v="113.45"/>
    <n v="567.25"/>
    <x v="2"/>
    <n v="567.25"/>
    <x v="1"/>
    <x v="15"/>
    <n v="102"/>
    <n v="234529"/>
    <x v="2"/>
    <s v="Not Registered"/>
    <n v="0"/>
    <n v="0"/>
  </r>
  <r>
    <n v="126"/>
    <n v="11010051"/>
    <n v="2024022010013"/>
    <x v="108"/>
    <n v="1"/>
    <n v="240.95"/>
    <n v="240.95"/>
    <x v="2"/>
    <n v="240.95"/>
    <x v="3"/>
    <x v="0"/>
    <n v="103"/>
    <n v="234677"/>
    <x v="2"/>
    <s v="Not Registered"/>
    <n v="0"/>
    <n v="0"/>
  </r>
  <r>
    <n v="127"/>
    <n v="11010060"/>
    <n v="2024022010014"/>
    <x v="109"/>
    <n v="8"/>
    <n v="117.5"/>
    <n v="940"/>
    <x v="0"/>
    <n v="799"/>
    <x v="4"/>
    <x v="4"/>
    <n v="104"/>
    <n v="143001"/>
    <x v="0"/>
    <s v="Valid "/>
    <n v="54523010001"/>
    <n v="4"/>
  </r>
  <r>
    <n v="128"/>
    <n v="11010057"/>
    <n v="2024022010011"/>
    <x v="109"/>
    <n v="9"/>
    <n v="80.489999999999995"/>
    <n v="724.41"/>
    <x v="2"/>
    <n v="724.41"/>
    <x v="1"/>
    <x v="19"/>
    <n v="105"/>
    <n v="234501"/>
    <x v="2"/>
    <s v="Not Registered"/>
    <n v="0"/>
    <n v="0"/>
  </r>
  <r>
    <n v="129"/>
    <n v="11010061"/>
    <n v="2024022010010"/>
    <x v="109"/>
    <n v="8"/>
    <n v="122.99"/>
    <n v="983.92"/>
    <x v="2"/>
    <n v="983.92"/>
    <x v="0"/>
    <x v="8"/>
    <n v="101"/>
    <n v="234674"/>
    <x v="2"/>
    <s v="Not Registered"/>
    <n v="0"/>
    <n v="0"/>
  </r>
  <r>
    <n v="130"/>
    <n v="11010062"/>
    <n v="2024022010011"/>
    <x v="109"/>
    <n v="2"/>
    <n v="113.45"/>
    <n v="226.9"/>
    <x v="2"/>
    <n v="226.9"/>
    <x v="1"/>
    <x v="15"/>
    <n v="102"/>
    <n v="234631"/>
    <x v="2"/>
    <s v="Not Registered"/>
    <n v="0"/>
    <n v="0"/>
  </r>
  <r>
    <n v="131"/>
    <n v="11010061"/>
    <n v="2024022010012"/>
    <x v="110"/>
    <n v="4"/>
    <n v="122.99"/>
    <n v="491.96"/>
    <x v="1"/>
    <n v="442.76400000000001"/>
    <x v="2"/>
    <x v="8"/>
    <n v="101"/>
    <n v="143007"/>
    <x v="6"/>
    <s v="Valid "/>
    <n v="54523010007"/>
    <n v="2"/>
  </r>
  <r>
    <n v="132"/>
    <n v="11010058"/>
    <n v="2024022010012"/>
    <x v="110"/>
    <n v="10"/>
    <n v="140.99"/>
    <n v="1409.9"/>
    <x v="2"/>
    <n v="1409.9"/>
    <x v="2"/>
    <x v="13"/>
    <n v="101"/>
    <n v="234535"/>
    <x v="2"/>
    <s v="Not Registered"/>
    <n v="0"/>
    <n v="0"/>
  </r>
  <r>
    <n v="133"/>
    <n v="11010068"/>
    <n v="2024022010011"/>
    <x v="111"/>
    <n v="4"/>
    <n v="212.49"/>
    <n v="849.96"/>
    <x v="2"/>
    <n v="849.96"/>
    <x v="1"/>
    <x v="16"/>
    <n v="105"/>
    <n v="234533"/>
    <x v="2"/>
    <s v="Not Registered"/>
    <n v="0"/>
    <n v="0"/>
  </r>
  <r>
    <n v="134"/>
    <n v="11010054"/>
    <n v="2024022010013"/>
    <x v="112"/>
    <n v="3"/>
    <n v="120.75"/>
    <n v="362.25"/>
    <x v="2"/>
    <n v="362.25"/>
    <x v="3"/>
    <x v="10"/>
    <n v="102"/>
    <n v="234506"/>
    <x v="2"/>
    <s v="Not Registered"/>
    <n v="0"/>
    <n v="0"/>
  </r>
  <r>
    <n v="135"/>
    <n v="11010058"/>
    <n v="2024022010013"/>
    <x v="112"/>
    <n v="6"/>
    <n v="140.99"/>
    <n v="845.94"/>
    <x v="0"/>
    <n v="719.04899999999998"/>
    <x v="3"/>
    <x v="13"/>
    <n v="101"/>
    <n v="143001"/>
    <x v="0"/>
    <s v="Valid "/>
    <n v="54523010001"/>
    <n v="3"/>
  </r>
  <r>
    <n v="136"/>
    <n v="11010053"/>
    <n v="2024022010013"/>
    <x v="113"/>
    <n v="1"/>
    <n v="70.989999999999995"/>
    <n v="70.989999999999995"/>
    <x v="2"/>
    <n v="70.989999999999995"/>
    <x v="3"/>
    <x v="17"/>
    <n v="102"/>
    <n v="234522"/>
    <x v="2"/>
    <s v="Not Registered"/>
    <n v="0"/>
    <n v="0"/>
  </r>
  <r>
    <n v="137"/>
    <n v="11010057"/>
    <n v="2024022010013"/>
    <x v="114"/>
    <n v="7"/>
    <n v="80.489999999999995"/>
    <n v="563.42999999999995"/>
    <x v="2"/>
    <n v="563.42999999999995"/>
    <x v="3"/>
    <x v="19"/>
    <n v="105"/>
    <n v="234504"/>
    <x v="2"/>
    <s v="Not Registered"/>
    <n v="0"/>
    <n v="0"/>
  </r>
  <r>
    <n v="138"/>
    <n v="11010058"/>
    <n v="2024022010015"/>
    <x v="114"/>
    <n v="6"/>
    <n v="140.99"/>
    <n v="845.94"/>
    <x v="1"/>
    <n v="761.346"/>
    <x v="5"/>
    <x v="13"/>
    <n v="101"/>
    <n v="143010"/>
    <x v="8"/>
    <s v="Expired\Cancelled "/>
    <n v="54523010010"/>
    <n v="3"/>
  </r>
  <r>
    <n v="139"/>
    <n v="11010057"/>
    <n v="2024022010014"/>
    <x v="115"/>
    <n v="2"/>
    <n v="80.489999999999995"/>
    <n v="160.97999999999999"/>
    <x v="2"/>
    <n v="160.97999999999999"/>
    <x v="4"/>
    <x v="19"/>
    <n v="105"/>
    <n v="234534"/>
    <x v="2"/>
    <s v="Not Registered"/>
    <n v="0"/>
    <n v="0"/>
  </r>
  <r>
    <n v="140"/>
    <n v="11010058"/>
    <n v="2024022010010"/>
    <x v="115"/>
    <n v="10"/>
    <n v="140.99"/>
    <n v="1409.9"/>
    <x v="2"/>
    <n v="1409.9"/>
    <x v="0"/>
    <x v="13"/>
    <n v="101"/>
    <n v="234525"/>
    <x v="2"/>
    <s v="Not Registered"/>
    <n v="0"/>
    <n v="0"/>
  </r>
  <r>
    <n v="141"/>
    <n v="11010069"/>
    <n v="2024022010010"/>
    <x v="116"/>
    <n v="1"/>
    <n v="127.99"/>
    <n v="127.99"/>
    <x v="2"/>
    <n v="127.99"/>
    <x v="0"/>
    <x v="9"/>
    <n v="102"/>
    <n v="234682"/>
    <x v="2"/>
    <s v="Not Registered"/>
    <n v="0"/>
    <n v="0"/>
  </r>
  <r>
    <n v="142"/>
    <n v="11010058"/>
    <n v="2024022010011"/>
    <x v="116"/>
    <n v="6"/>
    <n v="140.99"/>
    <n v="845.94"/>
    <x v="2"/>
    <n v="845.94"/>
    <x v="1"/>
    <x v="13"/>
    <n v="101"/>
    <n v="234609"/>
    <x v="2"/>
    <s v="Not Registered"/>
    <n v="0"/>
    <n v="0"/>
  </r>
  <r>
    <n v="143"/>
    <n v="11010058"/>
    <n v="2024022010010"/>
    <x v="116"/>
    <n v="4"/>
    <n v="140.99"/>
    <n v="563.96"/>
    <x v="2"/>
    <n v="563.96"/>
    <x v="0"/>
    <x v="13"/>
    <n v="101"/>
    <n v="234505"/>
    <x v="2"/>
    <s v="Not Registered"/>
    <n v="0"/>
    <n v="0"/>
  </r>
  <r>
    <n v="144"/>
    <n v="11010063"/>
    <n v="2024022010014"/>
    <x v="117"/>
    <n v="4"/>
    <n v="218.75"/>
    <n v="875"/>
    <x v="2"/>
    <n v="875"/>
    <x v="4"/>
    <x v="1"/>
    <n v="105"/>
    <n v="234534"/>
    <x v="2"/>
    <s v="Not Registered"/>
    <n v="0"/>
    <n v="0"/>
  </r>
  <r>
    <n v="145"/>
    <n v="11010061"/>
    <n v="2024022010010"/>
    <x v="118"/>
    <n v="5"/>
    <n v="122.99"/>
    <n v="614.95000000000005"/>
    <x v="2"/>
    <n v="614.95000000000005"/>
    <x v="0"/>
    <x v="8"/>
    <n v="101"/>
    <n v="234688"/>
    <x v="2"/>
    <s v="Not Registered"/>
    <n v="0"/>
    <n v="0"/>
  </r>
  <r>
    <n v="146"/>
    <n v="11010068"/>
    <n v="2024022010015"/>
    <x v="119"/>
    <n v="7"/>
    <n v="212.49"/>
    <n v="1487.43"/>
    <x v="2"/>
    <n v="1487.43"/>
    <x v="5"/>
    <x v="16"/>
    <n v="105"/>
    <n v="234642"/>
    <x v="2"/>
    <s v="Not Registered"/>
    <n v="0"/>
    <n v="0"/>
  </r>
  <r>
    <n v="147"/>
    <n v="11010069"/>
    <n v="2024022010015"/>
    <x v="119"/>
    <n v="2"/>
    <n v="127.99"/>
    <n v="255.98"/>
    <x v="2"/>
    <n v="255.98"/>
    <x v="5"/>
    <x v="9"/>
    <n v="102"/>
    <n v="234662"/>
    <x v="2"/>
    <s v="Not Registered"/>
    <n v="0"/>
    <n v="0"/>
  </r>
  <r>
    <n v="148"/>
    <n v="11010050"/>
    <n v="2024022010011"/>
    <x v="120"/>
    <n v="5"/>
    <n v="99.99"/>
    <n v="499.95"/>
    <x v="0"/>
    <n v="424.95749999999998"/>
    <x v="1"/>
    <x v="11"/>
    <n v="102"/>
    <n v="143012"/>
    <x v="11"/>
    <s v="Expired\Cancelled "/>
    <n v="54523010012"/>
    <n v="3"/>
  </r>
  <r>
    <n v="149"/>
    <n v="11010069"/>
    <n v="2024022010015"/>
    <x v="121"/>
    <n v="5"/>
    <n v="127.99"/>
    <n v="639.95000000000005"/>
    <x v="2"/>
    <n v="639.95000000000005"/>
    <x v="5"/>
    <x v="9"/>
    <n v="102"/>
    <n v="234663"/>
    <x v="2"/>
    <s v="Not Registered"/>
    <n v="0"/>
    <n v="0"/>
  </r>
  <r>
    <n v="150"/>
    <n v="11010058"/>
    <n v="2024022010012"/>
    <x v="122"/>
    <n v="5"/>
    <n v="140.99"/>
    <n v="704.95"/>
    <x v="2"/>
    <n v="704.95"/>
    <x v="2"/>
    <x v="13"/>
    <n v="101"/>
    <n v="234543"/>
    <x v="2"/>
    <s v="Not Registered"/>
    <n v="0"/>
    <n v="0"/>
  </r>
  <r>
    <n v="151"/>
    <n v="11010069"/>
    <n v="2024022010013"/>
    <x v="122"/>
    <n v="8"/>
    <n v="127.99"/>
    <n v="1023.92"/>
    <x v="2"/>
    <n v="1023.92"/>
    <x v="3"/>
    <x v="9"/>
    <n v="102"/>
    <n v="234577"/>
    <x v="2"/>
    <s v="Not Registered"/>
    <n v="0"/>
    <n v="0"/>
  </r>
  <r>
    <n v="152"/>
    <n v="11010050"/>
    <n v="2024022010012"/>
    <x v="123"/>
    <n v="3"/>
    <n v="99.99"/>
    <n v="299.97000000000003"/>
    <x v="2"/>
    <n v="299.97000000000003"/>
    <x v="2"/>
    <x v="11"/>
    <n v="102"/>
    <n v="234541"/>
    <x v="2"/>
    <s v="Not Registered"/>
    <n v="0"/>
    <n v="0"/>
  </r>
  <r>
    <n v="153"/>
    <n v="11010069"/>
    <n v="2024022010013"/>
    <x v="124"/>
    <n v="10"/>
    <n v="127.99"/>
    <n v="1279.9000000000001"/>
    <x v="2"/>
    <n v="1279.9000000000001"/>
    <x v="3"/>
    <x v="9"/>
    <n v="102"/>
    <n v="234611"/>
    <x v="2"/>
    <s v="Not Registered"/>
    <n v="0"/>
    <n v="0"/>
  </r>
  <r>
    <n v="154"/>
    <n v="11010057"/>
    <n v="2024022010010"/>
    <x v="124"/>
    <n v="3"/>
    <n v="80.489999999999995"/>
    <n v="241.47"/>
    <x v="2"/>
    <n v="241.47"/>
    <x v="0"/>
    <x v="19"/>
    <n v="105"/>
    <n v="234542"/>
    <x v="2"/>
    <s v="Not Registered"/>
    <n v="0"/>
    <n v="0"/>
  </r>
  <r>
    <n v="155"/>
    <n v="11010050"/>
    <n v="2024022010012"/>
    <x v="125"/>
    <n v="2"/>
    <n v="99.99"/>
    <n v="199.98"/>
    <x v="2"/>
    <n v="199.98"/>
    <x v="2"/>
    <x v="11"/>
    <n v="102"/>
    <n v="234690"/>
    <x v="2"/>
    <s v="Not Registered"/>
    <n v="0"/>
    <n v="0"/>
  </r>
  <r>
    <n v="156"/>
    <n v="11010050"/>
    <n v="2024022010010"/>
    <x v="125"/>
    <n v="3"/>
    <n v="99.99"/>
    <n v="299.97000000000003"/>
    <x v="2"/>
    <n v="299.97000000000003"/>
    <x v="0"/>
    <x v="11"/>
    <n v="102"/>
    <n v="234546"/>
    <x v="2"/>
    <s v="Not Registered"/>
    <n v="0"/>
    <n v="0"/>
  </r>
  <r>
    <n v="157"/>
    <n v="11010069"/>
    <n v="2024022010015"/>
    <x v="125"/>
    <n v="10"/>
    <n v="127.99"/>
    <n v="1279.9000000000001"/>
    <x v="2"/>
    <n v="1279.9000000000001"/>
    <x v="5"/>
    <x v="9"/>
    <n v="102"/>
    <n v="234584"/>
    <x v="2"/>
    <s v="Not Registered"/>
    <n v="0"/>
    <n v="0"/>
  </r>
  <r>
    <n v="158"/>
    <n v="11010069"/>
    <n v="2024022010015"/>
    <x v="126"/>
    <n v="1"/>
    <n v="127.99"/>
    <n v="127.99"/>
    <x v="1"/>
    <n v="115.191"/>
    <x v="5"/>
    <x v="9"/>
    <n v="102"/>
    <n v="143013"/>
    <x v="12"/>
    <s v="Valid "/>
    <n v="54523010013"/>
    <n v="1"/>
  </r>
  <r>
    <n v="159"/>
    <n v="11010058"/>
    <n v="2024022010015"/>
    <x v="127"/>
    <n v="5"/>
    <n v="140.99"/>
    <n v="704.95"/>
    <x v="2"/>
    <n v="704.95"/>
    <x v="5"/>
    <x v="13"/>
    <n v="101"/>
    <n v="234522"/>
    <x v="2"/>
    <s v="Not Registered"/>
    <n v="0"/>
    <n v="0"/>
  </r>
  <r>
    <n v="160"/>
    <n v="11010057"/>
    <n v="2024022010011"/>
    <x v="128"/>
    <n v="7"/>
    <n v="80.489999999999995"/>
    <n v="563.42999999999995"/>
    <x v="2"/>
    <n v="563.42999999999995"/>
    <x v="1"/>
    <x v="19"/>
    <n v="105"/>
    <n v="234557"/>
    <x v="2"/>
    <s v="Not Registered"/>
    <n v="0"/>
    <n v="0"/>
  </r>
  <r>
    <n v="161"/>
    <n v="11010069"/>
    <n v="2024022010011"/>
    <x v="128"/>
    <n v="6"/>
    <n v="127.99"/>
    <n v="767.94"/>
    <x v="1"/>
    <n v="691.14599999999996"/>
    <x v="1"/>
    <x v="9"/>
    <n v="102"/>
    <n v="143004"/>
    <x v="3"/>
    <s v="Valid "/>
    <n v="54523010004"/>
    <n v="3"/>
  </r>
  <r>
    <n v="162"/>
    <n v="11010057"/>
    <n v="2024022010010"/>
    <x v="128"/>
    <n v="8"/>
    <n v="80.489999999999995"/>
    <n v="643.91999999999996"/>
    <x v="2"/>
    <n v="643.91999999999996"/>
    <x v="0"/>
    <x v="19"/>
    <n v="105"/>
    <n v="234615"/>
    <x v="2"/>
    <s v="Not Registered"/>
    <n v="0"/>
    <n v="0"/>
  </r>
  <r>
    <n v="163"/>
    <n v="11010057"/>
    <n v="2024022010012"/>
    <x v="128"/>
    <n v="4"/>
    <n v="80.489999999999995"/>
    <n v="321.95999999999998"/>
    <x v="2"/>
    <n v="321.95999999999998"/>
    <x v="2"/>
    <x v="19"/>
    <n v="105"/>
    <n v="234510"/>
    <x v="2"/>
    <s v="Not Registered"/>
    <n v="0"/>
    <n v="0"/>
  </r>
  <r>
    <n v="164"/>
    <n v="11010057"/>
    <n v="2024022010011"/>
    <x v="128"/>
    <n v="6"/>
    <n v="80.489999999999995"/>
    <n v="482.94"/>
    <x v="2"/>
    <n v="482.94"/>
    <x v="1"/>
    <x v="19"/>
    <n v="105"/>
    <n v="234564"/>
    <x v="2"/>
    <s v="Not Registered"/>
    <n v="0"/>
    <n v="0"/>
  </r>
  <r>
    <n v="165"/>
    <n v="11010069"/>
    <n v="2024022010014"/>
    <x v="128"/>
    <n v="4"/>
    <n v="127.99"/>
    <n v="511.96"/>
    <x v="2"/>
    <n v="511.96"/>
    <x v="4"/>
    <x v="9"/>
    <n v="102"/>
    <n v="234546"/>
    <x v="2"/>
    <s v="Not Registered"/>
    <n v="0"/>
    <n v="0"/>
  </r>
  <r>
    <n v="166"/>
    <n v="11010057"/>
    <n v="2024022010015"/>
    <x v="129"/>
    <n v="1"/>
    <n v="80.489999999999995"/>
    <n v="80.489999999999995"/>
    <x v="0"/>
    <n v="68.416499999999999"/>
    <x v="5"/>
    <x v="19"/>
    <n v="105"/>
    <n v="143016"/>
    <x v="13"/>
    <s v="Expired\Cancelled "/>
    <n v="54523010016"/>
    <n v="1"/>
  </r>
  <r>
    <n v="167"/>
    <n v="11010061"/>
    <n v="2024022010012"/>
    <x v="130"/>
    <n v="1"/>
    <n v="122.99"/>
    <n v="122.99"/>
    <x v="2"/>
    <n v="122.99"/>
    <x v="2"/>
    <x v="8"/>
    <n v="101"/>
    <n v="234651"/>
    <x v="2"/>
    <s v="Not Registered"/>
    <n v="0"/>
    <n v="0"/>
  </r>
  <r>
    <n v="168"/>
    <n v="11010057"/>
    <n v="2024022010012"/>
    <x v="130"/>
    <n v="4"/>
    <n v="80.489999999999995"/>
    <n v="321.95999999999998"/>
    <x v="2"/>
    <n v="321.95999999999998"/>
    <x v="2"/>
    <x v="19"/>
    <n v="105"/>
    <n v="234529"/>
    <x v="2"/>
    <s v="Not Registered"/>
    <n v="0"/>
    <n v="0"/>
  </r>
  <r>
    <n v="169"/>
    <n v="11010057"/>
    <n v="2024022010012"/>
    <x v="131"/>
    <n v="3"/>
    <n v="80.489999999999995"/>
    <n v="241.47"/>
    <x v="2"/>
    <n v="241.47"/>
    <x v="2"/>
    <x v="19"/>
    <n v="105"/>
    <n v="234589"/>
    <x v="2"/>
    <s v="Not Registered"/>
    <n v="0"/>
    <n v="0"/>
  </r>
  <r>
    <n v="170"/>
    <n v="11010053"/>
    <n v="2024022010012"/>
    <x v="132"/>
    <n v="5"/>
    <n v="70.989999999999995"/>
    <n v="354.95"/>
    <x v="2"/>
    <n v="354.95"/>
    <x v="2"/>
    <x v="17"/>
    <n v="102"/>
    <n v="234556"/>
    <x v="2"/>
    <s v="Not Registered"/>
    <n v="0"/>
    <n v="0"/>
  </r>
  <r>
    <n v="171"/>
    <n v="11010058"/>
    <n v="2024022010013"/>
    <x v="132"/>
    <n v="3"/>
    <n v="140.99"/>
    <n v="422.97"/>
    <x v="2"/>
    <n v="422.97"/>
    <x v="3"/>
    <x v="13"/>
    <n v="101"/>
    <n v="234639"/>
    <x v="2"/>
    <s v="Not Registered"/>
    <n v="0"/>
    <n v="0"/>
  </r>
  <r>
    <n v="172"/>
    <n v="11010055"/>
    <n v="2024022010011"/>
    <x v="133"/>
    <n v="1"/>
    <n v="190.99"/>
    <n v="190.99"/>
    <x v="0"/>
    <n v="162.3415"/>
    <x v="1"/>
    <x v="3"/>
    <n v="101"/>
    <n v="143012"/>
    <x v="11"/>
    <s v="Expired\Cancelled "/>
    <n v="54523010012"/>
    <n v="1"/>
  </r>
  <r>
    <n v="173"/>
    <n v="11010055"/>
    <n v="2024022010011"/>
    <x v="134"/>
    <n v="5"/>
    <n v="190.99"/>
    <n v="954.95"/>
    <x v="2"/>
    <n v="954.95"/>
    <x v="1"/>
    <x v="3"/>
    <n v="101"/>
    <n v="234618"/>
    <x v="2"/>
    <s v="Not Registered"/>
    <n v="0"/>
    <n v="0"/>
  </r>
  <r>
    <n v="174"/>
    <n v="11010056"/>
    <n v="2024022010012"/>
    <x v="135"/>
    <n v="7"/>
    <n v="290.5"/>
    <n v="2033.5"/>
    <x v="2"/>
    <n v="2033.5"/>
    <x v="2"/>
    <x v="5"/>
    <n v="104"/>
    <n v="234638"/>
    <x v="2"/>
    <s v="Not Registered"/>
    <n v="0"/>
    <n v="0"/>
  </r>
  <r>
    <n v="175"/>
    <n v="11010058"/>
    <n v="2024022010010"/>
    <x v="135"/>
    <n v="9"/>
    <n v="140.99"/>
    <n v="1268.9100000000001"/>
    <x v="2"/>
    <n v="1268.9100000000001"/>
    <x v="0"/>
    <x v="13"/>
    <n v="101"/>
    <n v="234689"/>
    <x v="2"/>
    <s v="Not Registered"/>
    <n v="0"/>
    <n v="0"/>
  </r>
  <r>
    <n v="176"/>
    <n v="11010058"/>
    <n v="2024022010013"/>
    <x v="135"/>
    <n v="7"/>
    <n v="140.99"/>
    <n v="986.93"/>
    <x v="2"/>
    <n v="986.93"/>
    <x v="3"/>
    <x v="13"/>
    <n v="101"/>
    <n v="234530"/>
    <x v="2"/>
    <s v="Not Registered"/>
    <n v="0"/>
    <n v="0"/>
  </r>
  <r>
    <n v="177"/>
    <n v="11010051"/>
    <n v="2024022010011"/>
    <x v="136"/>
    <n v="5"/>
    <n v="240.95"/>
    <n v="1204.75"/>
    <x v="0"/>
    <n v="1024.0374999999999"/>
    <x v="1"/>
    <x v="0"/>
    <n v="103"/>
    <n v="143002"/>
    <x v="4"/>
    <s v="Expired\Cancelled "/>
    <n v="54523010002"/>
    <n v="3"/>
  </r>
  <r>
    <n v="178"/>
    <n v="11010062"/>
    <n v="2024022010014"/>
    <x v="136"/>
    <n v="10"/>
    <n v="113.45"/>
    <n v="1134.5"/>
    <x v="2"/>
    <n v="1134.5"/>
    <x v="4"/>
    <x v="15"/>
    <n v="102"/>
    <n v="234600"/>
    <x v="2"/>
    <s v="Not Registered"/>
    <n v="0"/>
    <n v="0"/>
  </r>
  <r>
    <n v="179"/>
    <n v="11010068"/>
    <n v="2024022010011"/>
    <x v="136"/>
    <n v="6"/>
    <n v="212.49"/>
    <n v="1274.94"/>
    <x v="2"/>
    <n v="1274.94"/>
    <x v="1"/>
    <x v="16"/>
    <n v="105"/>
    <n v="234549"/>
    <x v="2"/>
    <s v="Not Registered"/>
    <n v="0"/>
    <n v="0"/>
  </r>
  <r>
    <n v="180"/>
    <n v="11010066"/>
    <n v="2024022010012"/>
    <x v="136"/>
    <n v="2"/>
    <n v="121.25"/>
    <n v="242.5"/>
    <x v="1"/>
    <n v="218.25"/>
    <x v="2"/>
    <x v="7"/>
    <n v="105"/>
    <n v="143014"/>
    <x v="14"/>
    <s v="Valid "/>
    <n v="54523010014"/>
    <n v="1"/>
  </r>
  <r>
    <n v="181"/>
    <n v="11010062"/>
    <n v="2024022010014"/>
    <x v="136"/>
    <n v="10"/>
    <n v="113.45"/>
    <n v="1134.5"/>
    <x v="1"/>
    <n v="1021.05"/>
    <x v="4"/>
    <x v="15"/>
    <n v="102"/>
    <n v="143014"/>
    <x v="14"/>
    <s v="Valid "/>
    <n v="54523010014"/>
    <n v="5"/>
  </r>
  <r>
    <n v="182"/>
    <n v="11010062"/>
    <n v="2024022010012"/>
    <x v="136"/>
    <n v="9"/>
    <n v="113.45"/>
    <n v="1021.05"/>
    <x v="2"/>
    <n v="1021.05"/>
    <x v="2"/>
    <x v="15"/>
    <n v="102"/>
    <n v="234633"/>
    <x v="2"/>
    <s v="Not Registered"/>
    <n v="0"/>
    <n v="0"/>
  </r>
  <r>
    <n v="183"/>
    <n v="11010068"/>
    <n v="2024022010012"/>
    <x v="136"/>
    <n v="4"/>
    <n v="212.49"/>
    <n v="849.96"/>
    <x v="2"/>
    <n v="849.96"/>
    <x v="2"/>
    <x v="16"/>
    <n v="105"/>
    <n v="234646"/>
    <x v="2"/>
    <s v="Not Registered"/>
    <n v="0"/>
    <n v="0"/>
  </r>
  <r>
    <n v="184"/>
    <n v="11010059"/>
    <n v="2024022010015"/>
    <x v="136"/>
    <n v="2"/>
    <n v="110.25"/>
    <n v="220.5"/>
    <x v="2"/>
    <n v="220.5"/>
    <x v="5"/>
    <x v="18"/>
    <n v="104"/>
    <n v="234503"/>
    <x v="2"/>
    <s v="Not Registered"/>
    <n v="0"/>
    <n v="0"/>
  </r>
  <r>
    <n v="185"/>
    <n v="11010066"/>
    <n v="2024022010011"/>
    <x v="137"/>
    <n v="7"/>
    <n v="121.25"/>
    <n v="848.75"/>
    <x v="2"/>
    <n v="848.75"/>
    <x v="1"/>
    <x v="7"/>
    <n v="105"/>
    <n v="234631"/>
    <x v="2"/>
    <s v="Not Registered"/>
    <n v="0"/>
    <n v="0"/>
  </r>
  <r>
    <n v="186"/>
    <n v="11010062"/>
    <n v="2024022010010"/>
    <x v="138"/>
    <n v="2"/>
    <n v="113.45"/>
    <n v="226.9"/>
    <x v="2"/>
    <n v="226.9"/>
    <x v="0"/>
    <x v="15"/>
    <n v="102"/>
    <n v="234579"/>
    <x v="2"/>
    <s v="Not Registered"/>
    <n v="0"/>
    <n v="0"/>
  </r>
  <r>
    <n v="187"/>
    <n v="11010062"/>
    <n v="2024022010013"/>
    <x v="139"/>
    <n v="9"/>
    <n v="113.45"/>
    <n v="1021.05"/>
    <x v="0"/>
    <n v="867.89250000000004"/>
    <x v="3"/>
    <x v="15"/>
    <n v="102"/>
    <n v="143016"/>
    <x v="13"/>
    <s v="Expired\Cancelled "/>
    <n v="54523010016"/>
    <n v="5"/>
  </r>
  <r>
    <n v="188"/>
    <n v="11010060"/>
    <n v="2024022010015"/>
    <x v="140"/>
    <n v="1"/>
    <n v="117.5"/>
    <n v="117.5"/>
    <x v="2"/>
    <n v="117.5"/>
    <x v="5"/>
    <x v="4"/>
    <n v="104"/>
    <n v="234676"/>
    <x v="2"/>
    <s v="Not Registered"/>
    <n v="0"/>
    <n v="0"/>
  </r>
  <r>
    <n v="189"/>
    <n v="11010068"/>
    <n v="2024022010015"/>
    <x v="141"/>
    <n v="9"/>
    <n v="212.49"/>
    <n v="1912.41"/>
    <x v="2"/>
    <n v="1912.41"/>
    <x v="5"/>
    <x v="16"/>
    <n v="105"/>
    <n v="234617"/>
    <x v="2"/>
    <s v="Not Registered"/>
    <n v="0"/>
    <n v="0"/>
  </r>
  <r>
    <n v="190"/>
    <n v="11010068"/>
    <n v="2024022010013"/>
    <x v="141"/>
    <n v="9"/>
    <n v="212.49"/>
    <n v="1912.41"/>
    <x v="2"/>
    <n v="1912.41"/>
    <x v="3"/>
    <x v="16"/>
    <n v="105"/>
    <n v="234565"/>
    <x v="2"/>
    <s v="Not Registered"/>
    <n v="0"/>
    <n v="0"/>
  </r>
  <r>
    <n v="191"/>
    <n v="11010068"/>
    <n v="2024022010014"/>
    <x v="142"/>
    <n v="6"/>
    <n v="212.49"/>
    <n v="1274.94"/>
    <x v="1"/>
    <n v="1147.4459999999999"/>
    <x v="4"/>
    <x v="16"/>
    <n v="105"/>
    <n v="143014"/>
    <x v="14"/>
    <s v="Valid "/>
    <n v="54523010014"/>
    <n v="3"/>
  </r>
  <r>
    <n v="192"/>
    <n v="11010051"/>
    <n v="2024022010010"/>
    <x v="143"/>
    <n v="1"/>
    <n v="240.95"/>
    <n v="240.95"/>
    <x v="2"/>
    <n v="240.95"/>
    <x v="0"/>
    <x v="0"/>
    <n v="103"/>
    <n v="234693"/>
    <x v="2"/>
    <s v="Not Registered"/>
    <n v="0"/>
    <n v="0"/>
  </r>
  <r>
    <n v="193"/>
    <n v="11010066"/>
    <n v="2024022010011"/>
    <x v="143"/>
    <n v="3"/>
    <n v="121.25"/>
    <n v="363.75"/>
    <x v="2"/>
    <n v="363.75"/>
    <x v="1"/>
    <x v="7"/>
    <n v="105"/>
    <n v="234518"/>
    <x v="2"/>
    <s v="Not Registered"/>
    <n v="0"/>
    <n v="0"/>
  </r>
  <r>
    <n v="194"/>
    <n v="11010068"/>
    <n v="2024022010012"/>
    <x v="143"/>
    <n v="9"/>
    <n v="212.49"/>
    <n v="1912.41"/>
    <x v="2"/>
    <n v="1912.41"/>
    <x v="2"/>
    <x v="16"/>
    <n v="105"/>
    <n v="234543"/>
    <x v="2"/>
    <s v="Not Registered"/>
    <n v="0"/>
    <n v="0"/>
  </r>
  <r>
    <n v="195"/>
    <n v="11010063"/>
    <n v="2024022010015"/>
    <x v="143"/>
    <n v="10"/>
    <n v="218.75"/>
    <n v="2187.5"/>
    <x v="2"/>
    <n v="2187.5"/>
    <x v="5"/>
    <x v="1"/>
    <n v="105"/>
    <n v="234610"/>
    <x v="2"/>
    <s v="Not Registered"/>
    <n v="0"/>
    <n v="0"/>
  </r>
  <r>
    <n v="196"/>
    <n v="11010068"/>
    <n v="2024022010010"/>
    <x v="144"/>
    <n v="6"/>
    <n v="212.49"/>
    <n v="1274.94"/>
    <x v="2"/>
    <n v="1274.94"/>
    <x v="0"/>
    <x v="16"/>
    <n v="105"/>
    <n v="234575"/>
    <x v="2"/>
    <s v="Not Registered"/>
    <n v="0"/>
    <n v="0"/>
  </r>
  <r>
    <n v="197"/>
    <n v="11010051"/>
    <n v="2024022010012"/>
    <x v="144"/>
    <n v="8"/>
    <n v="240.95"/>
    <n v="1927.6"/>
    <x v="2"/>
    <n v="1927.6"/>
    <x v="2"/>
    <x v="0"/>
    <n v="103"/>
    <n v="234513"/>
    <x v="2"/>
    <s v="Not Registered"/>
    <n v="0"/>
    <n v="0"/>
  </r>
  <r>
    <n v="198"/>
    <n v="11010052"/>
    <n v="2024022010013"/>
    <x v="145"/>
    <n v="10"/>
    <n v="150.5"/>
    <n v="1505"/>
    <x v="2"/>
    <n v="1505"/>
    <x v="3"/>
    <x v="6"/>
    <n v="103"/>
    <n v="234547"/>
    <x v="2"/>
    <s v="Not Registered"/>
    <n v="0"/>
    <n v="0"/>
  </r>
  <r>
    <n v="199"/>
    <n v="11010059"/>
    <n v="2024022010010"/>
    <x v="146"/>
    <n v="9"/>
    <n v="110.25"/>
    <n v="992.25"/>
    <x v="2"/>
    <n v="992.25"/>
    <x v="0"/>
    <x v="18"/>
    <n v="104"/>
    <n v="234616"/>
    <x v="2"/>
    <s v="Not Registered"/>
    <n v="0"/>
    <n v="0"/>
  </r>
  <r>
    <n v="200"/>
    <n v="11010065"/>
    <n v="2024022010015"/>
    <x v="147"/>
    <n v="1"/>
    <n v="126.5"/>
    <n v="126.5"/>
    <x v="1"/>
    <n v="113.85"/>
    <x v="5"/>
    <x v="2"/>
    <n v="105"/>
    <n v="143009"/>
    <x v="10"/>
    <s v="Valid "/>
    <n v="54523010009"/>
    <n v="1"/>
  </r>
  <r>
    <n v="201"/>
    <n v="11010058"/>
    <n v="2024022010014"/>
    <x v="147"/>
    <n v="8"/>
    <n v="140.99"/>
    <n v="1127.92"/>
    <x v="2"/>
    <n v="1127.92"/>
    <x v="4"/>
    <x v="13"/>
    <n v="101"/>
    <n v="234581"/>
    <x v="2"/>
    <s v="Not Registered"/>
    <n v="0"/>
    <n v="0"/>
  </r>
  <r>
    <n v="202"/>
    <n v="11010051"/>
    <n v="2024022010013"/>
    <x v="148"/>
    <n v="3"/>
    <n v="240.95"/>
    <n v="722.85"/>
    <x v="2"/>
    <n v="722.85"/>
    <x v="3"/>
    <x v="0"/>
    <n v="103"/>
    <n v="234620"/>
    <x v="2"/>
    <s v="Not Registered"/>
    <n v="0"/>
    <n v="0"/>
  </r>
  <r>
    <n v="203"/>
    <n v="11010056"/>
    <n v="2024022010014"/>
    <x v="149"/>
    <n v="9"/>
    <n v="290.5"/>
    <n v="2614.5"/>
    <x v="1"/>
    <n v="2353.0500000000002"/>
    <x v="4"/>
    <x v="5"/>
    <n v="104"/>
    <n v="143004"/>
    <x v="3"/>
    <s v="Valid "/>
    <n v="54523010004"/>
    <n v="5"/>
  </r>
  <r>
    <n v="204"/>
    <n v="11010060"/>
    <n v="2024022010013"/>
    <x v="150"/>
    <n v="2"/>
    <n v="117.5"/>
    <n v="235"/>
    <x v="2"/>
    <n v="235"/>
    <x v="3"/>
    <x v="4"/>
    <n v="104"/>
    <n v="234508"/>
    <x v="2"/>
    <s v="Not Registered"/>
    <n v="0"/>
    <n v="0"/>
  </r>
  <r>
    <n v="205"/>
    <n v="11010058"/>
    <n v="2024022010010"/>
    <x v="150"/>
    <n v="7"/>
    <n v="140.99"/>
    <n v="986.93"/>
    <x v="2"/>
    <n v="986.93"/>
    <x v="0"/>
    <x v="13"/>
    <n v="101"/>
    <n v="234507"/>
    <x v="2"/>
    <s v="Not Registered"/>
    <n v="0"/>
    <n v="0"/>
  </r>
  <r>
    <n v="206"/>
    <n v="11010059"/>
    <n v="2024022010011"/>
    <x v="150"/>
    <n v="2"/>
    <n v="110.25"/>
    <n v="220.5"/>
    <x v="2"/>
    <n v="220.5"/>
    <x v="1"/>
    <x v="18"/>
    <n v="104"/>
    <n v="234509"/>
    <x v="2"/>
    <s v="Not Registered"/>
    <n v="0"/>
    <n v="0"/>
  </r>
  <r>
    <n v="207"/>
    <n v="11010059"/>
    <n v="2024022010011"/>
    <x v="151"/>
    <n v="7"/>
    <n v="110.25"/>
    <n v="771.75"/>
    <x v="2"/>
    <n v="771.75"/>
    <x v="1"/>
    <x v="18"/>
    <n v="104"/>
    <n v="234504"/>
    <x v="2"/>
    <s v="Not Registered"/>
    <n v="0"/>
    <n v="0"/>
  </r>
  <r>
    <n v="208"/>
    <n v="11010058"/>
    <n v="2024022010012"/>
    <x v="152"/>
    <n v="1"/>
    <n v="140.99"/>
    <n v="140.99"/>
    <x v="2"/>
    <n v="140.99"/>
    <x v="2"/>
    <x v="13"/>
    <n v="101"/>
    <n v="234682"/>
    <x v="2"/>
    <s v="Not Registered"/>
    <n v="0"/>
    <n v="0"/>
  </r>
  <r>
    <n v="209"/>
    <n v="11010065"/>
    <n v="2024022010012"/>
    <x v="153"/>
    <n v="10"/>
    <n v="126.5"/>
    <n v="1265"/>
    <x v="2"/>
    <n v="1265"/>
    <x v="2"/>
    <x v="2"/>
    <n v="105"/>
    <n v="234653"/>
    <x v="2"/>
    <s v="Not Registered"/>
    <n v="0"/>
    <n v="0"/>
  </r>
  <r>
    <n v="210"/>
    <n v="11010051"/>
    <n v="2024022010012"/>
    <x v="154"/>
    <n v="6"/>
    <n v="240.95"/>
    <n v="1445.7"/>
    <x v="1"/>
    <n v="1301.1300000000001"/>
    <x v="2"/>
    <x v="0"/>
    <n v="103"/>
    <n v="143015"/>
    <x v="15"/>
    <s v="Valid "/>
    <n v="54523010015"/>
    <n v="3"/>
  </r>
  <r>
    <n v="211"/>
    <n v="11010059"/>
    <n v="2024022010015"/>
    <x v="154"/>
    <n v="4"/>
    <n v="110.25"/>
    <n v="441"/>
    <x v="2"/>
    <n v="441"/>
    <x v="5"/>
    <x v="18"/>
    <n v="104"/>
    <n v="234625"/>
    <x v="2"/>
    <s v="Not Registered"/>
    <n v="0"/>
    <n v="0"/>
  </r>
  <r>
    <n v="212"/>
    <n v="11010059"/>
    <n v="2024022010015"/>
    <x v="154"/>
    <n v="10"/>
    <n v="110.25"/>
    <n v="1102.5"/>
    <x v="2"/>
    <n v="1102.5"/>
    <x v="5"/>
    <x v="18"/>
    <n v="104"/>
    <n v="234681"/>
    <x v="2"/>
    <s v="Not Registered"/>
    <n v="0"/>
    <n v="0"/>
  </r>
  <r>
    <n v="213"/>
    <n v="11010051"/>
    <n v="2024022010015"/>
    <x v="154"/>
    <n v="10"/>
    <n v="240.95"/>
    <n v="2409.5"/>
    <x v="2"/>
    <n v="2409.5"/>
    <x v="5"/>
    <x v="0"/>
    <n v="103"/>
    <n v="234564"/>
    <x v="2"/>
    <s v="Not Registered"/>
    <n v="0"/>
    <n v="0"/>
  </r>
  <r>
    <n v="214"/>
    <n v="11010050"/>
    <n v="2024022010011"/>
    <x v="155"/>
    <n v="7"/>
    <n v="99.99"/>
    <n v="699.93"/>
    <x v="0"/>
    <n v="594.94050000000004"/>
    <x v="1"/>
    <x v="11"/>
    <n v="102"/>
    <n v="143002"/>
    <x v="4"/>
    <s v="Expired\Cancelled "/>
    <n v="54523010002"/>
    <n v="4"/>
  </r>
  <r>
    <n v="215"/>
    <n v="11010051"/>
    <n v="2024022010015"/>
    <x v="156"/>
    <n v="8"/>
    <n v="240.95"/>
    <n v="1927.6"/>
    <x v="2"/>
    <n v="1927.6"/>
    <x v="5"/>
    <x v="0"/>
    <n v="103"/>
    <n v="143016"/>
    <x v="13"/>
    <s v="Expired\Cancelled "/>
    <n v="54523010016"/>
    <n v="0"/>
  </r>
  <r>
    <n v="216"/>
    <n v="11010059"/>
    <n v="2024022010012"/>
    <x v="156"/>
    <n v="7"/>
    <n v="110.25"/>
    <n v="771.75"/>
    <x v="2"/>
    <n v="771.75"/>
    <x v="2"/>
    <x v="18"/>
    <n v="104"/>
    <n v="234565"/>
    <x v="2"/>
    <s v="Not Registered"/>
    <n v="0"/>
    <n v="0"/>
  </r>
  <r>
    <n v="217"/>
    <n v="11010063"/>
    <n v="2024022010015"/>
    <x v="156"/>
    <n v="7"/>
    <n v="218.75"/>
    <n v="1531.25"/>
    <x v="2"/>
    <n v="1531.25"/>
    <x v="5"/>
    <x v="1"/>
    <n v="105"/>
    <n v="234503"/>
    <x v="2"/>
    <s v="Not Registered"/>
    <n v="0"/>
    <n v="0"/>
  </r>
  <r>
    <n v="218"/>
    <n v="11010059"/>
    <n v="2024022010010"/>
    <x v="156"/>
    <n v="10"/>
    <n v="110.25"/>
    <n v="1102.5"/>
    <x v="2"/>
    <n v="1102.5"/>
    <x v="0"/>
    <x v="18"/>
    <n v="104"/>
    <n v="234540"/>
    <x v="2"/>
    <s v="Not Registered"/>
    <n v="0"/>
    <n v="0"/>
  </r>
  <r>
    <n v="219"/>
    <n v="11010059"/>
    <n v="2024022010012"/>
    <x v="157"/>
    <n v="2"/>
    <n v="110.25"/>
    <n v="220.5"/>
    <x v="2"/>
    <n v="220.5"/>
    <x v="2"/>
    <x v="18"/>
    <n v="104"/>
    <n v="234616"/>
    <x v="2"/>
    <s v="Not Registered"/>
    <n v="0"/>
    <n v="0"/>
  </r>
  <r>
    <n v="220"/>
    <n v="11010064"/>
    <n v="2024022010012"/>
    <x v="158"/>
    <n v="3"/>
    <n v="119.95"/>
    <n v="359.85"/>
    <x v="2"/>
    <n v="359.85"/>
    <x v="2"/>
    <x v="14"/>
    <n v="103"/>
    <n v="234507"/>
    <x v="2"/>
    <s v="Not Registered"/>
    <n v="0"/>
    <n v="0"/>
  </r>
  <r>
    <n v="221"/>
    <n v="11010063"/>
    <n v="2024022010013"/>
    <x v="159"/>
    <n v="3"/>
    <n v="218.75"/>
    <n v="656.25"/>
    <x v="0"/>
    <n v="557.8125"/>
    <x v="3"/>
    <x v="1"/>
    <n v="105"/>
    <n v="143016"/>
    <x v="13"/>
    <s v="Expired\Cancelled "/>
    <n v="54523010016"/>
    <n v="2"/>
  </r>
  <r>
    <n v="222"/>
    <n v="11010052"/>
    <n v="2024022010010"/>
    <x v="159"/>
    <n v="10"/>
    <n v="150.5"/>
    <n v="1505"/>
    <x v="2"/>
    <n v="1505"/>
    <x v="0"/>
    <x v="6"/>
    <n v="103"/>
    <n v="234604"/>
    <x v="2"/>
    <s v="Not Registered"/>
    <n v="0"/>
    <n v="0"/>
  </r>
  <r>
    <n v="223"/>
    <n v="11010067"/>
    <n v="2024022010012"/>
    <x v="160"/>
    <n v="9"/>
    <n v="150.99"/>
    <n v="1358.91"/>
    <x v="2"/>
    <n v="1358.91"/>
    <x v="2"/>
    <x v="12"/>
    <n v="104"/>
    <n v="234644"/>
    <x v="2"/>
    <s v="Not Registered"/>
    <n v="0"/>
    <n v="0"/>
  </r>
  <r>
    <n v="224"/>
    <n v="11010053"/>
    <n v="2024022010012"/>
    <x v="161"/>
    <n v="8"/>
    <n v="70.989999999999995"/>
    <n v="567.91999999999996"/>
    <x v="2"/>
    <n v="567.91999999999996"/>
    <x v="2"/>
    <x v="17"/>
    <n v="102"/>
    <n v="234638"/>
    <x v="2"/>
    <s v="Not Registered"/>
    <n v="0"/>
    <n v="0"/>
  </r>
  <r>
    <n v="225"/>
    <n v="11010063"/>
    <n v="2024022010014"/>
    <x v="162"/>
    <n v="9"/>
    <n v="218.75"/>
    <n v="1968.75"/>
    <x v="2"/>
    <n v="1968.75"/>
    <x v="4"/>
    <x v="1"/>
    <n v="105"/>
    <n v="234649"/>
    <x v="2"/>
    <s v="Not Registered"/>
    <n v="0"/>
    <n v="0"/>
  </r>
  <r>
    <n v="226"/>
    <n v="11010056"/>
    <n v="2024022010014"/>
    <x v="162"/>
    <n v="1"/>
    <n v="290.5"/>
    <n v="290.5"/>
    <x v="3"/>
    <n v="275.97500000000002"/>
    <x v="4"/>
    <x v="5"/>
    <n v="104"/>
    <n v="234567"/>
    <x v="2"/>
    <s v="Not Registered"/>
    <n v="0"/>
    <n v="0"/>
  </r>
  <r>
    <n v="227"/>
    <n v="11010065"/>
    <n v="2024022010015"/>
    <x v="163"/>
    <n v="4"/>
    <n v="126.5"/>
    <n v="506"/>
    <x v="3"/>
    <n v="480.7"/>
    <x v="5"/>
    <x v="2"/>
    <n v="105"/>
    <n v="234616"/>
    <x v="2"/>
    <s v="Not Registered"/>
    <n v="0"/>
    <n v="0"/>
  </r>
  <r>
    <n v="228"/>
    <n v="11010063"/>
    <n v="2024022010015"/>
    <x v="163"/>
    <n v="2"/>
    <n v="218.75"/>
    <n v="437.5"/>
    <x v="3"/>
    <n v="415.625"/>
    <x v="5"/>
    <x v="1"/>
    <n v="105"/>
    <n v="234666"/>
    <x v="2"/>
    <s v="Not Registered"/>
    <n v="0"/>
    <n v="0"/>
  </r>
  <r>
    <n v="229"/>
    <n v="11010064"/>
    <n v="2024022010012"/>
    <x v="164"/>
    <n v="10"/>
    <n v="119.95"/>
    <n v="1199.5"/>
    <x v="3"/>
    <n v="1139.5250000000001"/>
    <x v="2"/>
    <x v="14"/>
    <n v="103"/>
    <n v="234660"/>
    <x v="2"/>
    <s v="Not Registered"/>
    <n v="0"/>
    <n v="0"/>
  </r>
  <r>
    <n v="230"/>
    <n v="11010064"/>
    <n v="2024022010011"/>
    <x v="165"/>
    <n v="10"/>
    <n v="119.95"/>
    <n v="1199.5"/>
    <x v="2"/>
    <n v="1199.5"/>
    <x v="1"/>
    <x v="14"/>
    <n v="103"/>
    <n v="234667"/>
    <x v="2"/>
    <s v="Not Registered"/>
    <n v="0"/>
    <n v="0"/>
  </r>
  <r>
    <n v="231"/>
    <n v="11010063"/>
    <n v="2024022010014"/>
    <x v="166"/>
    <n v="4"/>
    <n v="218.75"/>
    <n v="875"/>
    <x v="2"/>
    <n v="875"/>
    <x v="4"/>
    <x v="1"/>
    <n v="105"/>
    <n v="234673"/>
    <x v="2"/>
    <s v="Not Registered"/>
    <n v="0"/>
    <n v="0"/>
  </r>
  <r>
    <n v="232"/>
    <n v="11010064"/>
    <n v="2024022010014"/>
    <x v="167"/>
    <n v="10"/>
    <n v="119.95"/>
    <n v="1199.5"/>
    <x v="2"/>
    <n v="1199.5"/>
    <x v="4"/>
    <x v="14"/>
    <n v="103"/>
    <n v="234665"/>
    <x v="2"/>
    <s v="Not Registered"/>
    <n v="0"/>
    <n v="0"/>
  </r>
  <r>
    <n v="233"/>
    <n v="11010062"/>
    <n v="2024022010014"/>
    <x v="168"/>
    <n v="6"/>
    <n v="113.45"/>
    <n v="680.7"/>
    <x v="2"/>
    <n v="680.7"/>
    <x v="4"/>
    <x v="15"/>
    <n v="102"/>
    <n v="234556"/>
    <x v="2"/>
    <s v="Not Registered"/>
    <n v="0"/>
    <n v="0"/>
  </r>
  <r>
    <n v="234"/>
    <n v="11010068"/>
    <n v="2024022010013"/>
    <x v="168"/>
    <n v="2"/>
    <n v="212.49"/>
    <n v="424.98"/>
    <x v="2"/>
    <n v="424.98"/>
    <x v="3"/>
    <x v="16"/>
    <n v="105"/>
    <n v="234681"/>
    <x v="2"/>
    <s v="Not Registered"/>
    <n v="0"/>
    <n v="0"/>
  </r>
  <r>
    <n v="235"/>
    <n v="11010057"/>
    <n v="2024022010010"/>
    <x v="168"/>
    <n v="4"/>
    <n v="80.489999999999995"/>
    <n v="321.95999999999998"/>
    <x v="1"/>
    <n v="289.76400000000001"/>
    <x v="0"/>
    <x v="19"/>
    <n v="105"/>
    <n v="143015"/>
    <x v="15"/>
    <s v="Valid "/>
    <n v="54523010015"/>
    <n v="2"/>
  </r>
  <r>
    <n v="236"/>
    <n v="11010054"/>
    <n v="2024022010014"/>
    <x v="168"/>
    <n v="4"/>
    <n v="120.75"/>
    <n v="483"/>
    <x v="2"/>
    <n v="483"/>
    <x v="4"/>
    <x v="10"/>
    <n v="102"/>
    <n v="234557"/>
    <x v="2"/>
    <s v="Not Registered"/>
    <n v="0"/>
    <n v="0"/>
  </r>
  <r>
    <n v="237"/>
    <n v="11010053"/>
    <n v="2024022010015"/>
    <x v="168"/>
    <n v="10"/>
    <n v="70.989999999999995"/>
    <n v="709.9"/>
    <x v="2"/>
    <n v="709.9"/>
    <x v="5"/>
    <x v="17"/>
    <n v="102"/>
    <n v="234623"/>
    <x v="2"/>
    <s v="Not Registered"/>
    <n v="0"/>
    <n v="0"/>
  </r>
  <r>
    <n v="238"/>
    <n v="11010055"/>
    <n v="2024022010010"/>
    <x v="169"/>
    <n v="5"/>
    <n v="190.99"/>
    <n v="954.95"/>
    <x v="2"/>
    <n v="954.95"/>
    <x v="0"/>
    <x v="3"/>
    <n v="101"/>
    <n v="234544"/>
    <x v="2"/>
    <s v="Not Registered"/>
    <n v="0"/>
    <n v="0"/>
  </r>
  <r>
    <n v="239"/>
    <n v="11010061"/>
    <n v="2024022010014"/>
    <x v="170"/>
    <n v="1"/>
    <n v="122.99"/>
    <n v="122.99"/>
    <x v="2"/>
    <n v="122.99"/>
    <x v="4"/>
    <x v="8"/>
    <n v="101"/>
    <n v="234592"/>
    <x v="2"/>
    <s v="Not Registered"/>
    <n v="0"/>
    <n v="0"/>
  </r>
  <r>
    <n v="240"/>
    <n v="11010053"/>
    <n v="2024022010015"/>
    <x v="171"/>
    <n v="1"/>
    <n v="70.989999999999995"/>
    <n v="70.989999999999995"/>
    <x v="1"/>
    <n v="63.890999999999998"/>
    <x v="5"/>
    <x v="17"/>
    <n v="102"/>
    <n v="143006"/>
    <x v="9"/>
    <s v="Expired\Cancelled "/>
    <n v="54523010006"/>
    <n v="1"/>
  </r>
  <r>
    <n v="241"/>
    <n v="11010057"/>
    <n v="2024022010014"/>
    <x v="171"/>
    <n v="9"/>
    <n v="80.489999999999995"/>
    <n v="724.41"/>
    <x v="2"/>
    <n v="724.41"/>
    <x v="4"/>
    <x v="19"/>
    <n v="105"/>
    <n v="234657"/>
    <x v="2"/>
    <s v="Not Registered"/>
    <n v="0"/>
    <n v="0"/>
  </r>
  <r>
    <n v="242"/>
    <n v="11010067"/>
    <n v="2024022010011"/>
    <x v="171"/>
    <n v="10"/>
    <n v="150.99"/>
    <n v="1509.9"/>
    <x v="2"/>
    <n v="1509.9"/>
    <x v="1"/>
    <x v="12"/>
    <n v="104"/>
    <n v="234527"/>
    <x v="2"/>
    <s v="Not Registered"/>
    <n v="0"/>
    <n v="0"/>
  </r>
  <r>
    <n v="243"/>
    <n v="11010056"/>
    <n v="2024022010011"/>
    <x v="172"/>
    <n v="1"/>
    <n v="290.5"/>
    <n v="290.5"/>
    <x v="2"/>
    <n v="290.5"/>
    <x v="1"/>
    <x v="5"/>
    <n v="104"/>
    <n v="234585"/>
    <x v="2"/>
    <s v="Not Registered"/>
    <n v="0"/>
    <n v="0"/>
  </r>
  <r>
    <n v="244"/>
    <n v="11010052"/>
    <n v="2024022010012"/>
    <x v="172"/>
    <n v="5"/>
    <n v="150.5"/>
    <n v="752.5"/>
    <x v="0"/>
    <n v="639.625"/>
    <x v="2"/>
    <x v="6"/>
    <n v="103"/>
    <n v="143011"/>
    <x v="7"/>
    <s v="Valid "/>
    <n v="54523010011"/>
    <n v="3"/>
  </r>
  <r>
    <n v="245"/>
    <n v="11010066"/>
    <n v="2024022010015"/>
    <x v="173"/>
    <n v="3"/>
    <n v="121.25"/>
    <n v="363.75"/>
    <x v="2"/>
    <n v="363.75"/>
    <x v="5"/>
    <x v="7"/>
    <n v="105"/>
    <n v="234688"/>
    <x v="2"/>
    <s v="Not Registered"/>
    <n v="0"/>
    <n v="0"/>
  </r>
  <r>
    <n v="246"/>
    <n v="11010061"/>
    <n v="2024022010013"/>
    <x v="174"/>
    <n v="4"/>
    <n v="122.99"/>
    <n v="491.96"/>
    <x v="2"/>
    <n v="491.96"/>
    <x v="3"/>
    <x v="8"/>
    <n v="101"/>
    <n v="234532"/>
    <x v="2"/>
    <s v="Not Registered"/>
    <n v="0"/>
    <n v="0"/>
  </r>
  <r>
    <n v="247"/>
    <n v="11010061"/>
    <n v="2024022010010"/>
    <x v="174"/>
    <n v="6"/>
    <n v="122.99"/>
    <n v="737.94"/>
    <x v="2"/>
    <n v="737.94"/>
    <x v="0"/>
    <x v="8"/>
    <n v="101"/>
    <n v="234544"/>
    <x v="2"/>
    <s v="Not Registered"/>
    <n v="0"/>
    <n v="0"/>
  </r>
  <r>
    <n v="248"/>
    <n v="11010061"/>
    <n v="2024022010014"/>
    <x v="174"/>
    <n v="6"/>
    <n v="122.99"/>
    <n v="737.94"/>
    <x v="1"/>
    <n v="664.14599999999996"/>
    <x v="4"/>
    <x v="8"/>
    <n v="101"/>
    <n v="143007"/>
    <x v="6"/>
    <s v="Valid "/>
    <n v="54523010007"/>
    <n v="3"/>
  </r>
  <r>
    <n v="249"/>
    <n v="11010055"/>
    <n v="2024022010011"/>
    <x v="174"/>
    <n v="5"/>
    <n v="190.99"/>
    <n v="954.95"/>
    <x v="2"/>
    <n v="954.95"/>
    <x v="1"/>
    <x v="3"/>
    <n v="101"/>
    <n v="234529"/>
    <x v="2"/>
    <s v="Not Registered"/>
    <n v="0"/>
    <n v="0"/>
  </r>
  <r>
    <n v="250"/>
    <n v="11010064"/>
    <n v="2024022010010"/>
    <x v="175"/>
    <n v="10"/>
    <n v="119.95"/>
    <n v="1199.5"/>
    <x v="2"/>
    <n v="1199.5"/>
    <x v="0"/>
    <x v="14"/>
    <n v="103"/>
    <n v="234613"/>
    <x v="2"/>
    <s v="Not Registered"/>
    <n v="0"/>
    <n v="0"/>
  </r>
  <r>
    <n v="251"/>
    <n v="11010067"/>
    <n v="2024022010015"/>
    <x v="176"/>
    <n v="9"/>
    <n v="150.99"/>
    <n v="1358.91"/>
    <x v="2"/>
    <n v="1358.91"/>
    <x v="5"/>
    <x v="12"/>
    <n v="104"/>
    <n v="234574"/>
    <x v="2"/>
    <s v="Not Registered"/>
    <n v="0"/>
    <n v="0"/>
  </r>
  <r>
    <n v="252"/>
    <n v="11010055"/>
    <n v="2024022010014"/>
    <x v="176"/>
    <n v="6"/>
    <n v="190.99"/>
    <n v="1145.94"/>
    <x v="2"/>
    <n v="1145.94"/>
    <x v="4"/>
    <x v="3"/>
    <n v="101"/>
    <n v="234516"/>
    <x v="2"/>
    <s v="Not Registered"/>
    <n v="0"/>
    <n v="0"/>
  </r>
  <r>
    <n v="253"/>
    <n v="11010064"/>
    <n v="2024022010014"/>
    <x v="176"/>
    <n v="10"/>
    <n v="119.95"/>
    <n v="1199.5"/>
    <x v="2"/>
    <n v="1199.5"/>
    <x v="4"/>
    <x v="14"/>
    <n v="103"/>
    <n v="234576"/>
    <x v="2"/>
    <s v="Not Registered"/>
    <n v="0"/>
    <n v="0"/>
  </r>
  <r>
    <n v="254"/>
    <n v="11010053"/>
    <n v="2024022010010"/>
    <x v="176"/>
    <n v="10"/>
    <n v="70.989999999999995"/>
    <n v="709.9"/>
    <x v="0"/>
    <n v="603.41499999999996"/>
    <x v="0"/>
    <x v="17"/>
    <n v="102"/>
    <n v="143012"/>
    <x v="11"/>
    <s v="Expired\Cancelled "/>
    <n v="54523010012"/>
    <n v="5"/>
  </r>
  <r>
    <n v="255"/>
    <n v="11010056"/>
    <n v="2024022010010"/>
    <x v="177"/>
    <n v="6"/>
    <n v="290.5"/>
    <n v="1743"/>
    <x v="2"/>
    <n v="1743"/>
    <x v="0"/>
    <x v="5"/>
    <n v="104"/>
    <n v="234633"/>
    <x v="2"/>
    <s v="Not Registered"/>
    <n v="0"/>
    <n v="0"/>
  </r>
  <r>
    <n v="256"/>
    <n v="11010055"/>
    <n v="2024022010015"/>
    <x v="177"/>
    <n v="3"/>
    <n v="190.99"/>
    <n v="572.97"/>
    <x v="2"/>
    <n v="572.97"/>
    <x v="5"/>
    <x v="3"/>
    <n v="101"/>
    <n v="234657"/>
    <x v="2"/>
    <s v="Not Registered"/>
    <n v="0"/>
    <n v="0"/>
  </r>
  <r>
    <n v="257"/>
    <n v="11010055"/>
    <n v="2024022010015"/>
    <x v="178"/>
    <n v="9"/>
    <n v="190.99"/>
    <n v="1718.91"/>
    <x v="2"/>
    <n v="1718.91"/>
    <x v="5"/>
    <x v="3"/>
    <n v="101"/>
    <n v="234573"/>
    <x v="2"/>
    <s v="Not Registered"/>
    <n v="0"/>
    <n v="0"/>
  </r>
  <r>
    <n v="258"/>
    <n v="11010064"/>
    <n v="2024022010012"/>
    <x v="178"/>
    <n v="10"/>
    <n v="119.95"/>
    <n v="1199.5"/>
    <x v="2"/>
    <n v="1199.5"/>
    <x v="2"/>
    <x v="14"/>
    <n v="103"/>
    <n v="234588"/>
    <x v="2"/>
    <s v="Not Registered"/>
    <n v="0"/>
    <n v="0"/>
  </r>
  <r>
    <n v="259"/>
    <n v="11010064"/>
    <n v="2024022010012"/>
    <x v="179"/>
    <n v="4"/>
    <n v="119.95"/>
    <n v="479.8"/>
    <x v="2"/>
    <n v="479.8"/>
    <x v="2"/>
    <x v="14"/>
    <n v="103"/>
    <n v="234657"/>
    <x v="2"/>
    <s v="Not Registered"/>
    <n v="0"/>
    <n v="0"/>
  </r>
  <r>
    <n v="260"/>
    <n v="11010057"/>
    <n v="2024022010014"/>
    <x v="179"/>
    <n v="8"/>
    <n v="80.489999999999995"/>
    <n v="643.91999999999996"/>
    <x v="2"/>
    <n v="643.91999999999996"/>
    <x v="4"/>
    <x v="19"/>
    <n v="105"/>
    <n v="234664"/>
    <x v="2"/>
    <s v="Not Registered"/>
    <n v="0"/>
    <n v="0"/>
  </r>
  <r>
    <n v="261"/>
    <n v="11010050"/>
    <n v="2024022010015"/>
    <x v="180"/>
    <n v="1"/>
    <n v="99.99"/>
    <n v="99.99"/>
    <x v="2"/>
    <n v="99.99"/>
    <x v="5"/>
    <x v="11"/>
    <n v="102"/>
    <n v="234551"/>
    <x v="2"/>
    <s v="Not Registered"/>
    <n v="0"/>
    <n v="0"/>
  </r>
  <r>
    <n v="262"/>
    <n v="11010052"/>
    <n v="2024022010013"/>
    <x v="180"/>
    <n v="5"/>
    <n v="150.5"/>
    <n v="752.5"/>
    <x v="1"/>
    <n v="677.25"/>
    <x v="3"/>
    <x v="6"/>
    <n v="103"/>
    <n v="143017"/>
    <x v="16"/>
    <s v="Valid "/>
    <n v="54523010017"/>
    <n v="3"/>
  </r>
  <r>
    <n v="263"/>
    <n v="11010066"/>
    <n v="2024022010011"/>
    <x v="180"/>
    <n v="2"/>
    <n v="121.25"/>
    <n v="242.5"/>
    <x v="2"/>
    <n v="242.5"/>
    <x v="1"/>
    <x v="7"/>
    <n v="105"/>
    <n v="234542"/>
    <x v="2"/>
    <s v="Not Registered"/>
    <n v="0"/>
    <n v="0"/>
  </r>
  <r>
    <n v="264"/>
    <n v="11010054"/>
    <n v="2024022010013"/>
    <x v="181"/>
    <n v="2"/>
    <n v="120.75"/>
    <n v="241.5"/>
    <x v="2"/>
    <n v="241.5"/>
    <x v="3"/>
    <x v="10"/>
    <n v="102"/>
    <n v="234672"/>
    <x v="2"/>
    <s v="Not Registered"/>
    <n v="0"/>
    <n v="0"/>
  </r>
  <r>
    <n v="265"/>
    <n v="11010056"/>
    <n v="2024022010013"/>
    <x v="181"/>
    <n v="7"/>
    <n v="290.5"/>
    <n v="2033.5"/>
    <x v="2"/>
    <n v="2033.5"/>
    <x v="3"/>
    <x v="5"/>
    <n v="104"/>
    <n v="234603"/>
    <x v="2"/>
    <s v="Not Registered"/>
    <n v="0"/>
    <n v="0"/>
  </r>
  <r>
    <n v="266"/>
    <n v="11010060"/>
    <n v="2024022010012"/>
    <x v="182"/>
    <n v="5"/>
    <n v="117.5"/>
    <n v="587.5"/>
    <x v="2"/>
    <n v="587.5"/>
    <x v="2"/>
    <x v="4"/>
    <n v="104"/>
    <n v="234700"/>
    <x v="2"/>
    <s v="Not Registered"/>
    <n v="0"/>
    <n v="0"/>
  </r>
  <r>
    <n v="267"/>
    <n v="11010056"/>
    <n v="2024022010015"/>
    <x v="183"/>
    <n v="1"/>
    <n v="290.5"/>
    <n v="290.5"/>
    <x v="2"/>
    <n v="290.5"/>
    <x v="5"/>
    <x v="5"/>
    <n v="104"/>
    <n v="234685"/>
    <x v="2"/>
    <s v="Not Registered"/>
    <n v="0"/>
    <n v="0"/>
  </r>
  <r>
    <n v="268"/>
    <n v="11010050"/>
    <n v="2024022010015"/>
    <x v="184"/>
    <n v="7"/>
    <n v="99.99"/>
    <n v="699.93"/>
    <x v="0"/>
    <n v="594.94050000000004"/>
    <x v="5"/>
    <x v="11"/>
    <n v="102"/>
    <n v="143016"/>
    <x v="13"/>
    <s v="Expired\Cancelled "/>
    <n v="54523010016"/>
    <n v="4"/>
  </r>
  <r>
    <n v="269"/>
    <n v="11010058"/>
    <n v="2024022010013"/>
    <x v="184"/>
    <n v="1"/>
    <n v="140.99"/>
    <n v="140.99"/>
    <x v="2"/>
    <n v="140.99"/>
    <x v="3"/>
    <x v="13"/>
    <n v="101"/>
    <n v="234557"/>
    <x v="2"/>
    <s v="Not Registered"/>
    <n v="0"/>
    <n v="0"/>
  </r>
  <r>
    <n v="270"/>
    <n v="11010052"/>
    <n v="2024022010010"/>
    <x v="185"/>
    <n v="4"/>
    <n v="150.5"/>
    <n v="602"/>
    <x v="2"/>
    <n v="602"/>
    <x v="0"/>
    <x v="6"/>
    <n v="103"/>
    <n v="234660"/>
    <x v="2"/>
    <s v="Not Registered"/>
    <n v="0"/>
    <n v="0"/>
  </r>
  <r>
    <n v="271"/>
    <n v="11010060"/>
    <n v="2024022010013"/>
    <x v="185"/>
    <n v="8"/>
    <n v="117.5"/>
    <n v="940"/>
    <x v="2"/>
    <n v="940"/>
    <x v="3"/>
    <x v="4"/>
    <n v="104"/>
    <n v="234655"/>
    <x v="2"/>
    <s v="Not Registered"/>
    <n v="0"/>
    <n v="0"/>
  </r>
  <r>
    <n v="272"/>
    <n v="11010061"/>
    <n v="2024022010015"/>
    <x v="186"/>
    <n v="9"/>
    <n v="122.99"/>
    <n v="1106.9100000000001"/>
    <x v="1"/>
    <n v="996.21900000000005"/>
    <x v="5"/>
    <x v="8"/>
    <n v="101"/>
    <n v="143006"/>
    <x v="9"/>
    <s v="Expired\Cancelled "/>
    <n v="54523010006"/>
    <n v="5"/>
  </r>
  <r>
    <n v="273"/>
    <n v="11010052"/>
    <n v="2024022010011"/>
    <x v="187"/>
    <n v="4"/>
    <n v="150.5"/>
    <n v="602"/>
    <x v="2"/>
    <n v="602"/>
    <x v="1"/>
    <x v="6"/>
    <n v="103"/>
    <n v="234607"/>
    <x v="2"/>
    <s v="Not Registered"/>
    <n v="0"/>
    <n v="0"/>
  </r>
  <r>
    <n v="274"/>
    <n v="11010058"/>
    <n v="2024022010012"/>
    <x v="187"/>
    <n v="5"/>
    <n v="140.99"/>
    <n v="704.95"/>
    <x v="2"/>
    <n v="704.95"/>
    <x v="2"/>
    <x v="13"/>
    <n v="101"/>
    <n v="234678"/>
    <x v="2"/>
    <s v="Not Registered"/>
    <n v="0"/>
    <n v="0"/>
  </r>
  <r>
    <n v="275"/>
    <n v="11010060"/>
    <n v="2024022010015"/>
    <x v="188"/>
    <n v="4"/>
    <n v="117.5"/>
    <n v="470"/>
    <x v="2"/>
    <n v="470"/>
    <x v="5"/>
    <x v="4"/>
    <n v="104"/>
    <n v="234641"/>
    <x v="2"/>
    <s v="Not Registered"/>
    <n v="0"/>
    <n v="0"/>
  </r>
  <r>
    <n v="276"/>
    <n v="11010062"/>
    <n v="2024022010014"/>
    <x v="188"/>
    <n v="7"/>
    <n v="113.45"/>
    <n v="794.15"/>
    <x v="2"/>
    <n v="794.15"/>
    <x v="4"/>
    <x v="15"/>
    <n v="102"/>
    <n v="234565"/>
    <x v="2"/>
    <s v="Not Registered"/>
    <n v="0"/>
    <n v="0"/>
  </r>
  <r>
    <n v="277"/>
    <n v="11010054"/>
    <n v="2024022010010"/>
    <x v="189"/>
    <n v="2"/>
    <n v="120.75"/>
    <n v="241.5"/>
    <x v="2"/>
    <n v="241.5"/>
    <x v="0"/>
    <x v="10"/>
    <n v="102"/>
    <n v="234595"/>
    <x v="2"/>
    <s v="Not Registered"/>
    <n v="0"/>
    <n v="0"/>
  </r>
  <r>
    <n v="278"/>
    <n v="11010068"/>
    <n v="2024022010012"/>
    <x v="189"/>
    <n v="2"/>
    <n v="212.49"/>
    <n v="424.98"/>
    <x v="2"/>
    <n v="424.98"/>
    <x v="2"/>
    <x v="16"/>
    <n v="105"/>
    <n v="234554"/>
    <x v="2"/>
    <s v="Not Registered"/>
    <n v="0"/>
    <n v="0"/>
  </r>
  <r>
    <n v="279"/>
    <n v="11010068"/>
    <n v="2024022010012"/>
    <x v="190"/>
    <n v="5"/>
    <n v="212.49"/>
    <n v="1062.45"/>
    <x v="0"/>
    <n v="903.08249999999998"/>
    <x v="2"/>
    <x v="16"/>
    <n v="105"/>
    <n v="143018"/>
    <x v="17"/>
    <s v="Valid "/>
    <n v="54523010018"/>
    <n v="3"/>
  </r>
  <r>
    <n v="280"/>
    <n v="11010055"/>
    <n v="2024022010013"/>
    <x v="191"/>
    <n v="4"/>
    <n v="190.99"/>
    <n v="763.96"/>
    <x v="1"/>
    <n v="687.56399999999996"/>
    <x v="3"/>
    <x v="3"/>
    <n v="101"/>
    <n v="143008"/>
    <x v="18"/>
    <s v="Valid "/>
    <n v="54523010008"/>
    <n v="2"/>
  </r>
  <r>
    <n v="281"/>
    <n v="11010051"/>
    <n v="2024022010013"/>
    <x v="192"/>
    <n v="4"/>
    <n v="240.95"/>
    <n v="963.8"/>
    <x v="2"/>
    <n v="963.8"/>
    <x v="3"/>
    <x v="0"/>
    <n v="103"/>
    <n v="234505"/>
    <x v="2"/>
    <s v="Not Registered"/>
    <n v="0"/>
    <n v="0"/>
  </r>
  <r>
    <n v="282"/>
    <n v="11010066"/>
    <n v="2024022010015"/>
    <x v="193"/>
    <n v="8"/>
    <n v="121.25"/>
    <n v="970"/>
    <x v="2"/>
    <n v="970"/>
    <x v="5"/>
    <x v="7"/>
    <n v="105"/>
    <n v="234559"/>
    <x v="2"/>
    <s v="Not Registered"/>
    <n v="0"/>
    <n v="0"/>
  </r>
  <r>
    <n v="283"/>
    <n v="11010067"/>
    <n v="2024022010014"/>
    <x v="194"/>
    <n v="4"/>
    <n v="150.99"/>
    <n v="603.96"/>
    <x v="2"/>
    <n v="603.96"/>
    <x v="4"/>
    <x v="12"/>
    <n v="104"/>
    <n v="234674"/>
    <x v="2"/>
    <s v="Not Registered"/>
    <n v="0"/>
    <n v="0"/>
  </r>
  <r>
    <n v="284"/>
    <n v="11010067"/>
    <n v="2024022010011"/>
    <x v="195"/>
    <n v="4"/>
    <n v="150.99"/>
    <n v="603.96"/>
    <x v="2"/>
    <n v="603.96"/>
    <x v="1"/>
    <x v="12"/>
    <n v="104"/>
    <n v="234694"/>
    <x v="2"/>
    <s v="Not Registered"/>
    <n v="0"/>
    <n v="0"/>
  </r>
  <r>
    <n v="285"/>
    <n v="11010057"/>
    <n v="2024022010012"/>
    <x v="195"/>
    <n v="1"/>
    <n v="80.489999999999995"/>
    <n v="80.489999999999995"/>
    <x v="2"/>
    <n v="80.489999999999995"/>
    <x v="2"/>
    <x v="19"/>
    <n v="105"/>
    <n v="234530"/>
    <x v="2"/>
    <s v="Not Registered"/>
    <n v="0"/>
    <n v="0"/>
  </r>
  <r>
    <n v="286"/>
    <n v="11010064"/>
    <n v="2024022010013"/>
    <x v="195"/>
    <n v="3"/>
    <n v="119.95"/>
    <n v="359.85"/>
    <x v="0"/>
    <n v="305.8725"/>
    <x v="3"/>
    <x v="14"/>
    <n v="103"/>
    <n v="143018"/>
    <x v="17"/>
    <s v="Valid "/>
    <n v="54523010018"/>
    <n v="2"/>
  </r>
  <r>
    <n v="287"/>
    <n v="11010057"/>
    <n v="2024022010012"/>
    <x v="195"/>
    <n v="5"/>
    <n v="80.489999999999995"/>
    <n v="402.45"/>
    <x v="0"/>
    <n v="342.08249999999998"/>
    <x v="2"/>
    <x v="19"/>
    <n v="105"/>
    <n v="143002"/>
    <x v="4"/>
    <s v="Expired\Cancelled "/>
    <n v="54523010002"/>
    <n v="3"/>
  </r>
  <r>
    <n v="288"/>
    <n v="11010055"/>
    <n v="2024022010014"/>
    <x v="196"/>
    <n v="1"/>
    <n v="190.99"/>
    <n v="190.99"/>
    <x v="2"/>
    <n v="190.99"/>
    <x v="4"/>
    <x v="3"/>
    <n v="101"/>
    <n v="234575"/>
    <x v="2"/>
    <s v="Not Registered"/>
    <n v="0"/>
    <n v="0"/>
  </r>
  <r>
    <n v="289"/>
    <n v="11010056"/>
    <n v="2024022010014"/>
    <x v="197"/>
    <n v="5"/>
    <n v="290.5"/>
    <n v="1452.5"/>
    <x v="2"/>
    <n v="1452.5"/>
    <x v="4"/>
    <x v="5"/>
    <n v="104"/>
    <n v="234698"/>
    <x v="2"/>
    <s v="Not Registered"/>
    <n v="0"/>
    <n v="0"/>
  </r>
  <r>
    <n v="290"/>
    <n v="11010062"/>
    <n v="2024022010012"/>
    <x v="198"/>
    <n v="3"/>
    <n v="113.45"/>
    <n v="340.35"/>
    <x v="2"/>
    <n v="340.35"/>
    <x v="2"/>
    <x v="15"/>
    <n v="102"/>
    <n v="234518"/>
    <x v="2"/>
    <s v="Not Registered"/>
    <n v="0"/>
    <n v="0"/>
  </r>
  <r>
    <n v="291"/>
    <n v="11010050"/>
    <n v="2024022010013"/>
    <x v="199"/>
    <n v="9"/>
    <n v="99.99"/>
    <n v="899.91"/>
    <x v="2"/>
    <n v="899.91"/>
    <x v="3"/>
    <x v="11"/>
    <n v="102"/>
    <n v="234503"/>
    <x v="2"/>
    <s v="Not Registered"/>
    <n v="0"/>
    <n v="0"/>
  </r>
  <r>
    <n v="292"/>
    <n v="11010051"/>
    <n v="2024022010012"/>
    <x v="200"/>
    <n v="5"/>
    <n v="240.95"/>
    <n v="1204.75"/>
    <x v="1"/>
    <n v="1084.2750000000001"/>
    <x v="2"/>
    <x v="0"/>
    <n v="103"/>
    <n v="143017"/>
    <x v="16"/>
    <s v="Valid "/>
    <n v="54523010017"/>
    <n v="3"/>
  </r>
  <r>
    <n v="293"/>
    <n v="11010056"/>
    <n v="2024022010011"/>
    <x v="201"/>
    <n v="2"/>
    <n v="290.5"/>
    <n v="581"/>
    <x v="2"/>
    <n v="581"/>
    <x v="1"/>
    <x v="5"/>
    <n v="104"/>
    <n v="234615"/>
    <x v="2"/>
    <s v="Not Registered"/>
    <n v="0"/>
    <n v="0"/>
  </r>
  <r>
    <n v="294"/>
    <n v="11010057"/>
    <n v="2024022010011"/>
    <x v="202"/>
    <n v="2"/>
    <n v="80.489999999999995"/>
    <n v="160.97999999999999"/>
    <x v="2"/>
    <n v="160.97999999999999"/>
    <x v="1"/>
    <x v="19"/>
    <n v="105"/>
    <n v="234584"/>
    <x v="2"/>
    <s v="Not Registered"/>
    <n v="0"/>
    <n v="0"/>
  </r>
  <r>
    <n v="295"/>
    <n v="11010050"/>
    <n v="2024022010010"/>
    <x v="202"/>
    <n v="7"/>
    <n v="99.99"/>
    <n v="699.93"/>
    <x v="2"/>
    <n v="699.93"/>
    <x v="0"/>
    <x v="11"/>
    <n v="102"/>
    <n v="234600"/>
    <x v="2"/>
    <s v="Not Registered"/>
    <n v="0"/>
    <n v="0"/>
  </r>
  <r>
    <n v="296"/>
    <n v="11010051"/>
    <n v="2024022010010"/>
    <x v="203"/>
    <n v="5"/>
    <n v="240.95"/>
    <n v="1204.75"/>
    <x v="1"/>
    <n v="1084.2750000000001"/>
    <x v="0"/>
    <x v="0"/>
    <n v="103"/>
    <n v="143013"/>
    <x v="12"/>
    <s v="Valid "/>
    <n v="54523010013"/>
    <n v="3"/>
  </r>
  <r>
    <n v="297"/>
    <n v="11010064"/>
    <n v="2024022010013"/>
    <x v="204"/>
    <n v="1"/>
    <n v="119.95"/>
    <n v="119.95"/>
    <x v="2"/>
    <n v="119.95"/>
    <x v="3"/>
    <x v="14"/>
    <n v="103"/>
    <n v="234610"/>
    <x v="2"/>
    <s v="Not Registered"/>
    <n v="0"/>
    <n v="0"/>
  </r>
  <r>
    <n v="298"/>
    <n v="11010052"/>
    <n v="2024022010011"/>
    <x v="204"/>
    <n v="7"/>
    <n v="150.5"/>
    <n v="1053.5"/>
    <x v="2"/>
    <n v="1053.5"/>
    <x v="1"/>
    <x v="6"/>
    <n v="103"/>
    <n v="234651"/>
    <x v="2"/>
    <s v="Not Registered"/>
    <n v="0"/>
    <n v="0"/>
  </r>
  <r>
    <n v="299"/>
    <n v="11010050"/>
    <n v="2024022010013"/>
    <x v="205"/>
    <n v="1"/>
    <n v="99.99"/>
    <n v="99.99"/>
    <x v="2"/>
    <n v="99.99"/>
    <x v="3"/>
    <x v="11"/>
    <n v="102"/>
    <n v="234517"/>
    <x v="2"/>
    <s v="Not Registered"/>
    <n v="0"/>
    <n v="0"/>
  </r>
  <r>
    <n v="300"/>
    <n v="11010051"/>
    <n v="2024022010012"/>
    <x v="206"/>
    <n v="4"/>
    <n v="240.95"/>
    <n v="963.8"/>
    <x v="2"/>
    <n v="963.8"/>
    <x v="2"/>
    <x v="0"/>
    <n v="103"/>
    <n v="234598"/>
    <x v="2"/>
    <s v="Not Registered"/>
    <n v="0"/>
    <n v="0"/>
  </r>
  <r>
    <n v="301"/>
    <n v="11010054"/>
    <n v="2024022010011"/>
    <x v="206"/>
    <n v="8"/>
    <n v="120.75"/>
    <n v="966"/>
    <x v="2"/>
    <n v="966"/>
    <x v="1"/>
    <x v="10"/>
    <n v="102"/>
    <n v="234618"/>
    <x v="2"/>
    <s v="Not Registered"/>
    <n v="0"/>
    <n v="0"/>
  </r>
  <r>
    <n v="302"/>
    <n v="11010069"/>
    <n v="2024022010012"/>
    <x v="207"/>
    <n v="9"/>
    <n v="127.99"/>
    <n v="1151.9100000000001"/>
    <x v="2"/>
    <n v="1151.9100000000001"/>
    <x v="2"/>
    <x v="9"/>
    <n v="102"/>
    <n v="234676"/>
    <x v="2"/>
    <s v="Not Registered"/>
    <n v="0"/>
    <n v="0"/>
  </r>
  <r>
    <n v="303"/>
    <n v="11010069"/>
    <n v="2024022010011"/>
    <x v="208"/>
    <n v="4"/>
    <n v="127.99"/>
    <n v="511.96"/>
    <x v="2"/>
    <n v="511.96"/>
    <x v="1"/>
    <x v="9"/>
    <n v="102"/>
    <n v="234617"/>
    <x v="2"/>
    <s v="Not Registered"/>
    <n v="0"/>
    <n v="0"/>
  </r>
  <r>
    <n v="304"/>
    <n v="11010051"/>
    <n v="2024022010012"/>
    <x v="209"/>
    <n v="5"/>
    <n v="240.95"/>
    <n v="1204.75"/>
    <x v="0"/>
    <n v="1024.0374999999999"/>
    <x v="2"/>
    <x v="0"/>
    <n v="103"/>
    <n v="143001"/>
    <x v="0"/>
    <s v="Valid "/>
    <n v="54523010001"/>
    <n v="3"/>
  </r>
  <r>
    <n v="305"/>
    <n v="11010067"/>
    <n v="2024022010012"/>
    <x v="209"/>
    <n v="4"/>
    <n v="150.99"/>
    <n v="603.96"/>
    <x v="2"/>
    <n v="603.96"/>
    <x v="2"/>
    <x v="12"/>
    <n v="104"/>
    <n v="234641"/>
    <x v="2"/>
    <s v="Not Registered"/>
    <n v="0"/>
    <n v="0"/>
  </r>
  <r>
    <n v="306"/>
    <n v="11010054"/>
    <n v="2024022010011"/>
    <x v="210"/>
    <n v="7"/>
    <n v="120.75"/>
    <n v="845.25"/>
    <x v="2"/>
    <n v="845.25"/>
    <x v="1"/>
    <x v="10"/>
    <n v="102"/>
    <n v="234676"/>
    <x v="2"/>
    <s v="Not Registered"/>
    <n v="0"/>
    <n v="0"/>
  </r>
  <r>
    <n v="307"/>
    <n v="11010067"/>
    <n v="2024022010014"/>
    <x v="211"/>
    <n v="2"/>
    <n v="150.99"/>
    <n v="301.98"/>
    <x v="2"/>
    <n v="301.98"/>
    <x v="4"/>
    <x v="12"/>
    <n v="104"/>
    <n v="234597"/>
    <x v="2"/>
    <s v="Not Registered"/>
    <n v="0"/>
    <n v="0"/>
  </r>
  <r>
    <n v="308"/>
    <n v="11010059"/>
    <n v="2024022010015"/>
    <x v="212"/>
    <n v="2"/>
    <n v="110.25"/>
    <n v="220.5"/>
    <x v="2"/>
    <n v="220.5"/>
    <x v="5"/>
    <x v="18"/>
    <n v="104"/>
    <n v="234507"/>
    <x v="2"/>
    <s v="Not Registered"/>
    <n v="0"/>
    <n v="0"/>
  </r>
  <r>
    <n v="309"/>
    <n v="11010050"/>
    <n v="2024022010012"/>
    <x v="212"/>
    <n v="5"/>
    <n v="99.99"/>
    <n v="499.95"/>
    <x v="1"/>
    <n v="449.95499999999998"/>
    <x v="2"/>
    <x v="11"/>
    <n v="102"/>
    <n v="143015"/>
    <x v="15"/>
    <s v="Valid "/>
    <n v="54523010015"/>
    <n v="3"/>
  </r>
  <r>
    <n v="310"/>
    <n v="11010050"/>
    <n v="2024022010010"/>
    <x v="212"/>
    <n v="4"/>
    <n v="99.99"/>
    <n v="399.96"/>
    <x v="2"/>
    <n v="399.96"/>
    <x v="0"/>
    <x v="11"/>
    <n v="102"/>
    <n v="234516"/>
    <x v="2"/>
    <s v="Not Registered"/>
    <n v="0"/>
    <n v="0"/>
  </r>
  <r>
    <n v="311"/>
    <n v="11010052"/>
    <n v="2024022010013"/>
    <x v="213"/>
    <n v="4"/>
    <n v="150.5"/>
    <n v="602"/>
    <x v="2"/>
    <n v="602"/>
    <x v="3"/>
    <x v="6"/>
    <n v="103"/>
    <n v="234562"/>
    <x v="2"/>
    <s v="Not Registered"/>
    <n v="0"/>
    <n v="0"/>
  </r>
  <r>
    <n v="312"/>
    <n v="11010064"/>
    <n v="2024022010010"/>
    <x v="214"/>
    <n v="8"/>
    <n v="119.95"/>
    <n v="959.6"/>
    <x v="2"/>
    <n v="959.6"/>
    <x v="0"/>
    <x v="14"/>
    <n v="103"/>
    <n v="234537"/>
    <x v="2"/>
    <s v="Not Registered"/>
    <n v="0"/>
    <n v="0"/>
  </r>
  <r>
    <n v="313"/>
    <n v="11010069"/>
    <n v="2024022010010"/>
    <x v="214"/>
    <n v="4"/>
    <n v="127.99"/>
    <n v="511.96"/>
    <x v="0"/>
    <n v="435.166"/>
    <x v="0"/>
    <x v="9"/>
    <n v="102"/>
    <n v="143018"/>
    <x v="17"/>
    <s v="Valid "/>
    <n v="54523010018"/>
    <n v="2"/>
  </r>
  <r>
    <n v="314"/>
    <n v="11010062"/>
    <n v="2024022010012"/>
    <x v="215"/>
    <n v="4"/>
    <n v="113.45"/>
    <n v="453.8"/>
    <x v="2"/>
    <n v="453.8"/>
    <x v="2"/>
    <x v="15"/>
    <n v="102"/>
    <n v="234662"/>
    <x v="2"/>
    <s v="Not Registered"/>
    <n v="0"/>
    <n v="0"/>
  </r>
  <r>
    <n v="315"/>
    <n v="11010064"/>
    <n v="2024022010011"/>
    <x v="215"/>
    <n v="1"/>
    <n v="119.95"/>
    <n v="119.95"/>
    <x v="2"/>
    <n v="119.95"/>
    <x v="1"/>
    <x v="14"/>
    <n v="103"/>
    <n v="234554"/>
    <x v="2"/>
    <s v="Not Registered"/>
    <n v="0"/>
    <n v="0"/>
  </r>
  <r>
    <n v="316"/>
    <n v="11010065"/>
    <n v="2024022010015"/>
    <x v="216"/>
    <n v="3"/>
    <n v="126.5"/>
    <n v="379.5"/>
    <x v="1"/>
    <n v="341.55"/>
    <x v="5"/>
    <x v="2"/>
    <n v="105"/>
    <n v="143019"/>
    <x v="19"/>
    <s v="Valid "/>
    <n v="54523010019"/>
    <n v="2"/>
  </r>
  <r>
    <n v="317"/>
    <n v="11010052"/>
    <n v="2024022010011"/>
    <x v="217"/>
    <n v="5"/>
    <n v="150.5"/>
    <n v="752.5"/>
    <x v="2"/>
    <n v="752.5"/>
    <x v="1"/>
    <x v="6"/>
    <n v="103"/>
    <n v="234614"/>
    <x v="2"/>
    <s v="Not Registered"/>
    <n v="0"/>
    <n v="0"/>
  </r>
  <r>
    <n v="318"/>
    <n v="11010056"/>
    <n v="2024022010014"/>
    <x v="217"/>
    <n v="1"/>
    <n v="290.5"/>
    <n v="290.5"/>
    <x v="2"/>
    <n v="290.5"/>
    <x v="4"/>
    <x v="5"/>
    <n v="104"/>
    <n v="234657"/>
    <x v="2"/>
    <s v="Not Registered"/>
    <n v="0"/>
    <n v="0"/>
  </r>
  <r>
    <n v="319"/>
    <n v="11010067"/>
    <n v="2024022010015"/>
    <x v="218"/>
    <n v="5"/>
    <n v="150.99"/>
    <n v="754.95"/>
    <x v="2"/>
    <n v="754.95"/>
    <x v="5"/>
    <x v="12"/>
    <n v="104"/>
    <n v="234642"/>
    <x v="2"/>
    <s v="Not Registered"/>
    <n v="0"/>
    <n v="0"/>
  </r>
  <r>
    <n v="320"/>
    <n v="11010068"/>
    <n v="2024022010014"/>
    <x v="219"/>
    <n v="3"/>
    <n v="212.49"/>
    <n v="637.47"/>
    <x v="1"/>
    <n v="573.72299999999996"/>
    <x v="4"/>
    <x v="16"/>
    <n v="105"/>
    <n v="143019"/>
    <x v="19"/>
    <s v="Valid "/>
    <n v="54523010019"/>
    <n v="2"/>
  </r>
  <r>
    <n v="321"/>
    <n v="11010060"/>
    <n v="2024022010014"/>
    <x v="220"/>
    <n v="9"/>
    <n v="117.5"/>
    <n v="1057.5"/>
    <x v="2"/>
    <n v="1057.5"/>
    <x v="4"/>
    <x v="4"/>
    <n v="104"/>
    <n v="143020"/>
    <x v="20"/>
    <s v="Valid "/>
    <n v="54523010020"/>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595FBD-C3E9-4033-AA3A-5A1F4C4C2F55}" name="Summary1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20">
    <pivotField showAll="0"/>
    <pivotField showAll="0"/>
    <pivotField numFmtId="2" showAll="0"/>
    <pivotField numFmtId="14" showAll="0">
      <items count="2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t="default"/>
      </items>
    </pivotField>
    <pivotField dataField="1"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Fields count="1">
    <field x="-2"/>
  </colFields>
  <colItems count="3">
    <i>
      <x/>
    </i>
    <i i="1">
      <x v="1"/>
    </i>
    <i i="2">
      <x v="2"/>
    </i>
  </colItems>
  <dataFields count="3">
    <dataField name="Sum of FinalAmount" fld="8" baseField="0" baseItem="0" numFmtId="166"/>
    <dataField name="Sum of QuantitySold" fld="4" baseField="0" baseItem="0"/>
    <dataField name="Average of FinalAmount2" fld="8" subtotal="average" baseField="0" baseItem="1"/>
  </dataFields>
  <formats count="3">
    <format dxfId="73">
      <pivotArea outline="0" collapsedLevelsAreSubtotals="1" fieldPosition="0"/>
    </format>
    <format dxfId="72">
      <pivotArea outline="0" collapsedLevelsAreSubtotals="1" fieldPosition="0">
        <references count="1">
          <reference field="4294967294" count="1" selected="0">
            <x v="0"/>
          </reference>
        </references>
      </pivotArea>
    </format>
    <format dxfId="7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85F765C-A080-4407-BB73-FD76271155C3}"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0">
  <location ref="A7:E21" firstHeaderRow="0" firstDataRow="1" firstDataCol="3"/>
  <pivotFields count="20">
    <pivotField compact="0" outline="0" showAll="0" defaultSubtotal="0"/>
    <pivotField compact="0" outline="0" showAll="0" defaultSubtotal="0"/>
    <pivotField compact="0" numFmtId="2" outline="0" showAll="0" defaultSubtotal="0"/>
    <pivotField compact="0" numFmtId="14" outline="0" showAll="0" defaultSubtotal="0">
      <items count="2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s>
    </pivotField>
    <pivotField dataField="1" compact="0" outline="0" showAll="0" defaultSubtotal="0"/>
    <pivotField compact="0" outline="0" subtotalTop="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3">
    <field x="19"/>
    <field x="18"/>
    <field x="17"/>
  </rowFields>
  <rowItems count="14">
    <i>
      <x v="1"/>
      <x v="2"/>
    </i>
    <i r="1">
      <x v="3"/>
    </i>
    <i r="1">
      <x v="4"/>
    </i>
    <i>
      <x v="2"/>
      <x v="1"/>
    </i>
    <i r="1">
      <x v="2"/>
    </i>
    <i r="1">
      <x v="3"/>
    </i>
    <i r="1">
      <x v="4"/>
    </i>
    <i>
      <x v="3"/>
      <x v="1"/>
    </i>
    <i r="1">
      <x v="2"/>
    </i>
    <i r="1">
      <x v="3"/>
    </i>
    <i r="1">
      <x v="4"/>
    </i>
    <i>
      <x v="4"/>
      <x v="1"/>
    </i>
    <i r="1">
      <x v="2"/>
    </i>
    <i t="grand">
      <x/>
    </i>
  </rowItems>
  <colFields count="1">
    <field x="-2"/>
  </colFields>
  <colItems count="2">
    <i>
      <x/>
    </i>
    <i i="1">
      <x v="1"/>
    </i>
  </colItems>
  <dataFields count="2">
    <dataField name="Sum of FinalAmount" fld="8" baseField="0" baseItem="0"/>
    <dataField name="Sum of QuantitySold" fld="4" baseField="0" baseItem="0"/>
  </dataFields>
  <chartFormats count="8">
    <chartFormat chart="13"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 chart="15" format="6">
      <pivotArea type="data" outline="0" fieldPosition="0">
        <references count="3">
          <reference field="4294967294" count="1" selected="0">
            <x v="1"/>
          </reference>
          <reference field="18" count="1" selected="0">
            <x v="1"/>
          </reference>
          <reference field="19" count="1" selected="0">
            <x v="3"/>
          </reference>
        </references>
      </pivotArea>
    </chartFormat>
    <chartFormat chart="15" format="7">
      <pivotArea type="data" outline="0" fieldPosition="0">
        <references count="3">
          <reference field="4294967294" count="1" selected="0">
            <x v="1"/>
          </reference>
          <reference field="18" count="1" selected="0">
            <x v="4"/>
          </reference>
          <reference field="1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746F95-98CC-42D8-9D78-440C6334BA58}"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G3:H6" firstHeaderRow="1" firstDataRow="1" firstDataCol="1"/>
  <pivotFields count="20">
    <pivotField showAll="0"/>
    <pivotField showAll="0"/>
    <pivotField numFmtId="2" showAll="0"/>
    <pivotField dataField="1" numFmtId="14" showAll="0">
      <items count="2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t="default"/>
      </items>
    </pivotField>
    <pivotField showAll="0"/>
    <pivotField showAll="0"/>
    <pivotField showAll="0"/>
    <pivotField axis="axisRow" showAll="0">
      <items count="5">
        <item x="3"/>
        <item x="1"/>
        <item x="0"/>
        <item h="1" x="2"/>
        <item t="default"/>
      </items>
    </pivotField>
    <pivotField showAll="0"/>
    <pivotField showAll="0"/>
    <pivotField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6">
        <item x="0"/>
        <item x="1"/>
        <item x="2"/>
        <item x="3"/>
        <item x="4"/>
        <item x="5"/>
      </items>
    </pivotField>
  </pivotFields>
  <rowFields count="1">
    <field x="7"/>
  </rowFields>
  <rowItems count="3">
    <i>
      <x/>
    </i>
    <i>
      <x v="1"/>
    </i>
    <i>
      <x v="2"/>
    </i>
  </rowItems>
  <colItems count="1">
    <i/>
  </colItems>
  <dataFields count="1">
    <dataField name="Count of DatePurchased" fld="3" subtotal="count" baseField="0" baseItem="0"/>
  </dataFields>
  <formats count="2">
    <format dxfId="75">
      <pivotArea field="7" type="button" dataOnly="0" labelOnly="1" outline="0" axis="axisRow" fieldPosition="0"/>
    </format>
    <format dxfId="74">
      <pivotArea dataOnly="0" labelOnly="1"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CD5CED-3E84-4918-AF3E-3A0777A64BF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4:C52" firstHeaderRow="0" firstDataRow="1" firstDataCol="1"/>
  <pivotFields count="20">
    <pivotField showAll="0"/>
    <pivotField showAll="0"/>
    <pivotField numFmtId="2" showAll="0"/>
    <pivotField numFmtId="14" showAll="0">
      <items count="2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t="default"/>
      </items>
    </pivotField>
    <pivotField showAll="0"/>
    <pivotField showAll="0"/>
    <pivotField showAll="0"/>
    <pivotField showAll="0"/>
    <pivotField dataField="1" showAll="0"/>
    <pivotField showAll="0"/>
    <pivotField showAll="0"/>
    <pivotField showAll="0"/>
    <pivotField showAll="0"/>
    <pivotField axis="axisRow" showAll="0" measureFilter="1">
      <items count="22">
        <item x="2"/>
        <item x="9"/>
        <item x="16"/>
        <item x="7"/>
        <item x="11"/>
        <item x="17"/>
        <item x="13"/>
        <item x="18"/>
        <item x="3"/>
        <item x="1"/>
        <item x="14"/>
        <item x="8"/>
        <item x="6"/>
        <item x="12"/>
        <item x="0"/>
        <item x="10"/>
        <item x="5"/>
        <item x="4"/>
        <item x="19"/>
        <item x="20"/>
        <item x="15"/>
        <item t="default"/>
      </items>
    </pivotField>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3"/>
  </rowFields>
  <rowItems count="8">
    <i>
      <x/>
    </i>
    <i>
      <x v="6"/>
    </i>
    <i>
      <x v="8"/>
    </i>
    <i>
      <x v="12"/>
    </i>
    <i>
      <x v="14"/>
    </i>
    <i>
      <x v="15"/>
    </i>
    <i>
      <x v="17"/>
    </i>
    <i t="grand">
      <x/>
    </i>
  </rowItems>
  <colFields count="1">
    <field x="-2"/>
  </colFields>
  <colItems count="2">
    <i>
      <x/>
    </i>
    <i i="1">
      <x v="1"/>
    </i>
  </colItems>
  <dataFields count="2">
    <dataField name="Sum of FinalAmount" fld="8" baseField="0" baseItem="0"/>
    <dataField name="Average of FinalAmount2" fld="8" subtotal="average" baseField="13" baseItem="0"/>
  </dataFields>
  <pivotTableStyleInfo name="PivotStyleLight16" showRowHeaders="1" showColHeaders="1" showRowStripes="0" showColStripes="0" showLastColumn="1"/>
  <filters count="1">
    <filter fld="13" type="count" evalOrder="-1" id="5"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F21FE4-02DC-48A2-B96F-4830CFF91B5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9:L12" firstHeaderRow="0" firstDataRow="1" firstDataCol="1"/>
  <pivotFields count="20">
    <pivotField showAll="0"/>
    <pivotField showAll="0"/>
    <pivotField numFmtId="2" showAll="0"/>
    <pivotField numFmtId="14" showAll="0">
      <items count="2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t="default"/>
      </items>
    </pivotField>
    <pivotField showAll="0"/>
    <pivotField showAll="0"/>
    <pivotField showAll="0"/>
    <pivotField showAll="0"/>
    <pivotField dataField="1" showAll="0"/>
    <pivotField showAll="0"/>
    <pivotField showAll="0" measureFilter="1"/>
    <pivotField showAll="0"/>
    <pivotField showAll="0"/>
    <pivotField axis="axisRow" showAll="0" measureFilter="1">
      <items count="22">
        <item x="2"/>
        <item x="9"/>
        <item x="16"/>
        <item x="7"/>
        <item x="11"/>
        <item x="17"/>
        <item x="13"/>
        <item x="18"/>
        <item x="3"/>
        <item x="1"/>
        <item x="14"/>
        <item x="8"/>
        <item x="6"/>
        <item x="12"/>
        <item x="0"/>
        <item x="10"/>
        <item x="5"/>
        <item x="4"/>
        <item x="19"/>
        <item x="20"/>
        <item x="15"/>
        <item t="default"/>
      </items>
    </pivotField>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6">
        <item x="0"/>
        <item x="1"/>
        <item x="2"/>
        <item x="3"/>
        <item x="4"/>
        <item x="5"/>
      </items>
    </pivotField>
  </pivotFields>
  <rowFields count="1">
    <field x="13"/>
  </rowFields>
  <rowItems count="3">
    <i>
      <x/>
    </i>
    <i>
      <x v="8"/>
    </i>
    <i t="grand">
      <x/>
    </i>
  </rowItems>
  <colFields count="1">
    <field x="-2"/>
  </colFields>
  <colItems count="2">
    <i>
      <x/>
    </i>
    <i i="1">
      <x v="1"/>
    </i>
  </colItems>
  <dataFields count="2">
    <dataField name="Sum of FinalAmount" fld="8" baseField="0" baseItem="0"/>
    <dataField name="Average of FinalAmount2" fld="8" subtotal="average" baseField="13" baseItem="0"/>
  </dataFields>
  <formats count="1">
    <format dxfId="76">
      <pivotArea outline="0" collapsedLevelsAreSubtotals="1" fieldPosition="0"/>
    </format>
  </formats>
  <pivotTableStyleInfo name="PivotStyleLight16" showRowHeaders="1" showColHeaders="1" showRowStripes="0" showColStripes="0" showLastColumn="1"/>
  <filters count="2">
    <filter fld="10" type="count" evalOrder="-1" id="1" iMeasureFld="0">
      <autoFilter ref="A1">
        <filterColumn colId="0">
          <top10 val="1" filterVal="1"/>
        </filterColumn>
      </autoFilter>
    </filter>
    <filter fld="13" type="count" evalOrder="-1" id="2"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1C086E-D899-4BE0-B534-C34A7AF5F7E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9:J20" firstHeaderRow="1" firstDataRow="1" firstDataCol="0"/>
  <pivotFields count="20">
    <pivotField showAll="0"/>
    <pivotField showAll="0"/>
    <pivotField numFmtId="2" showAll="0"/>
    <pivotField numFmtId="14" showAll="0">
      <items count="2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6">
        <item x="0"/>
        <item x="1"/>
        <item x="2"/>
        <item x="3"/>
        <item x="4"/>
        <item x="5"/>
      </items>
    </pivotField>
  </pivotFields>
  <rowItems count="1">
    <i/>
  </rowItems>
  <colItems count="1">
    <i/>
  </colItems>
  <dataFields count="1">
    <dataField name="Sum of QuantitySold" fld="4" baseField="0" baseItem="0"/>
  </dataFields>
  <formats count="1">
    <format dxfId="7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8BE3C0-9E9E-4CC4-8298-563CC0F031E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L5" firstHeaderRow="0" firstDataRow="1" firstDataCol="1"/>
  <pivotFields count="20">
    <pivotField showAll="0"/>
    <pivotField showAll="0"/>
    <pivotField numFmtId="2" showAll="0"/>
    <pivotField numFmtId="14" showAll="0">
      <items count="2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t="default"/>
      </items>
    </pivotField>
    <pivotField dataField="1" showAll="0"/>
    <pivotField showAll="0"/>
    <pivotField showAll="0"/>
    <pivotField showAll="0"/>
    <pivotField dataField="1" showAll="0"/>
    <pivotField showAll="0"/>
    <pivotField axis="axisRow" showAll="0" measureFilter="1">
      <items count="21">
        <item x="19"/>
        <item x="18"/>
        <item x="10"/>
        <item x="9"/>
        <item x="8"/>
        <item x="6"/>
        <item x="14"/>
        <item x="5"/>
        <item x="0"/>
        <item x="12"/>
        <item x="2"/>
        <item x="17"/>
        <item x="16"/>
        <item x="4"/>
        <item x="3"/>
        <item x="15"/>
        <item x="11"/>
        <item x="13"/>
        <item x="7"/>
        <item x="1"/>
        <item t="default"/>
      </items>
    </pivotField>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6">
        <item x="0"/>
        <item x="1"/>
        <item x="2"/>
        <item x="3"/>
        <item x="4"/>
        <item x="5"/>
      </items>
    </pivotField>
  </pivotFields>
  <rowFields count="1">
    <field x="10"/>
  </rowFields>
  <rowItems count="2">
    <i>
      <x v="7"/>
    </i>
    <i t="grand">
      <x/>
    </i>
  </rowItems>
  <colFields count="1">
    <field x="-2"/>
  </colFields>
  <colItems count="2">
    <i>
      <x/>
    </i>
    <i i="1">
      <x v="1"/>
    </i>
  </colItems>
  <dataFields count="2">
    <dataField name="Sum of FinalAmount" fld="8" baseField="0" baseItem="0"/>
    <dataField name="Sum of QuantitySold" fld="4" baseField="0" baseItem="0"/>
  </dataFields>
  <formats count="2">
    <format dxfId="79">
      <pivotArea collapsedLevelsAreSubtotals="1" fieldPosition="0">
        <references count="2">
          <reference field="4294967294" count="1" selected="0">
            <x v="0"/>
          </reference>
          <reference field="10" count="1">
            <x v="7"/>
          </reference>
        </references>
      </pivotArea>
    </format>
    <format dxfId="78">
      <pivotArea outline="0" collapsedLevelsAreSubtotals="1" fieldPosition="0"/>
    </format>
  </formats>
  <pivotTableStyleInfo name="PivotStyleLight16" showRowHeaders="1" showColHeaders="1" showRowStripes="0" showColStripes="0" showLastColumn="1"/>
  <filters count="1">
    <filter fld="1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21596F-0910-467D-8C50-DC50E0230BD8}" name="PivotTable1"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location ref="A24:C31" firstHeaderRow="0" firstDataRow="1" firstDataCol="1"/>
  <pivotFields count="20">
    <pivotField showAll="0"/>
    <pivotField showAll="0"/>
    <pivotField numFmtId="2" showAll="0"/>
    <pivotField numFmtId="14" showAll="0">
      <items count="2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t="default"/>
      </items>
    </pivotField>
    <pivotField dataField="1" showAll="0"/>
    <pivotField showAll="0"/>
    <pivotField showAll="0"/>
    <pivotField showAll="0"/>
    <pivotField dataField="1" showAll="0"/>
    <pivotField axis="axisRow" showAll="0">
      <items count="7">
        <item x="0"/>
        <item x="3"/>
        <item x="1"/>
        <item x="4"/>
        <item x="5"/>
        <item x="2"/>
        <item t="default"/>
      </items>
    </pivotField>
    <pivotField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6">
        <item x="0"/>
        <item x="1"/>
        <item x="2"/>
        <item x="3"/>
        <item x="4"/>
        <item x="5"/>
      </items>
    </pivotField>
  </pivotFields>
  <rowFields count="1">
    <field x="9"/>
  </rowFields>
  <rowItems count="7">
    <i>
      <x/>
    </i>
    <i>
      <x v="1"/>
    </i>
    <i>
      <x v="2"/>
    </i>
    <i>
      <x v="3"/>
    </i>
    <i>
      <x v="4"/>
    </i>
    <i>
      <x v="5"/>
    </i>
    <i t="grand">
      <x/>
    </i>
  </rowItems>
  <colFields count="1">
    <field x="-2"/>
  </colFields>
  <colItems count="2">
    <i>
      <x/>
    </i>
    <i i="1">
      <x v="1"/>
    </i>
  </colItems>
  <dataFields count="2">
    <dataField name="Sum of FinalAmount" fld="8" baseField="0" baseItem="0"/>
    <dataField name="Sum of Quantity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4B48F41-ED71-43BD-A226-A3C0ADF3D67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5:L17" firstHeaderRow="0" firstDataRow="1" firstDataCol="1"/>
  <pivotFields count="20">
    <pivotField showAll="0"/>
    <pivotField showAll="0"/>
    <pivotField numFmtId="2" showAll="0"/>
    <pivotField numFmtId="14" showAll="0">
      <items count="2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t="default"/>
      </items>
    </pivotField>
    <pivotField dataField="1" showAll="0"/>
    <pivotField showAll="0"/>
    <pivotField showAll="0"/>
    <pivotField showAll="0"/>
    <pivotField dataField="1" showAll="0"/>
    <pivotField axis="axisRow" showAll="0" measureFilter="1">
      <items count="7">
        <item x="0"/>
        <item x="3"/>
        <item x="1"/>
        <item x="4"/>
        <item x="5"/>
        <item x="2"/>
        <item t="default"/>
      </items>
    </pivotField>
    <pivotField showAll="0" measureFilter="1"/>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6">
        <item x="0"/>
        <item x="1"/>
        <item x="2"/>
        <item x="3"/>
        <item x="4"/>
        <item x="5"/>
      </items>
    </pivotField>
  </pivotFields>
  <rowFields count="1">
    <field x="9"/>
  </rowFields>
  <rowItems count="2">
    <i>
      <x/>
    </i>
    <i t="grand">
      <x/>
    </i>
  </rowItems>
  <colFields count="1">
    <field x="-2"/>
  </colFields>
  <colItems count="2">
    <i>
      <x/>
    </i>
    <i i="1">
      <x v="1"/>
    </i>
  </colItems>
  <dataFields count="2">
    <dataField name="Sum of FinalAmount" fld="8" baseField="0" baseItem="0"/>
    <dataField name="Sum of QuantitySold" fld="4" baseField="0" baseItem="0"/>
  </dataFields>
  <formats count="1">
    <format dxfId="80">
      <pivotArea outline="0" collapsedLevelsAreSubtotals="1" fieldPosition="0"/>
    </format>
  </formats>
  <pivotTableStyleInfo name="PivotStyleLight16" showRowHeaders="1" showColHeaders="1" showRowStripes="0" showColStripes="0" showLastColumn="1"/>
  <filters count="2">
    <filter fld="10" type="count" evalOrder="-1" id="1" iMeasureFld="0">
      <autoFilter ref="A1">
        <filterColumn colId="0">
          <top10 val="1" filterVal="1"/>
        </filterColumn>
      </autoFilter>
    </filter>
    <filter fld="9"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892BF34-4CF2-4BDF-97ED-314F332E81D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4:C41" firstHeaderRow="0" firstDataRow="1" firstDataCol="1"/>
  <pivotFields count="20">
    <pivotField showAll="0"/>
    <pivotField showAll="0"/>
    <pivotField numFmtId="2" showAll="0"/>
    <pivotField numFmtId="14" showAll="0">
      <items count="2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t="default"/>
      </items>
    </pivotField>
    <pivotField dataField="1" showAll="0"/>
    <pivotField showAll="0"/>
    <pivotField showAll="0"/>
    <pivotField showAll="0"/>
    <pivotField dataField="1" showAll="0"/>
    <pivotField showAll="0"/>
    <pivotField axis="axisRow" showAll="0" measureFilter="1">
      <items count="21">
        <item x="19"/>
        <item x="18"/>
        <item x="10"/>
        <item x="9"/>
        <item x="8"/>
        <item x="6"/>
        <item x="14"/>
        <item x="5"/>
        <item x="0"/>
        <item x="12"/>
        <item x="2"/>
        <item x="17"/>
        <item x="16"/>
        <item x="4"/>
        <item x="3"/>
        <item x="15"/>
        <item x="11"/>
        <item x="13"/>
        <item x="7"/>
        <item x="1"/>
        <item t="default"/>
      </items>
    </pivotField>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6">
        <item x="0"/>
        <item x="1"/>
        <item x="2"/>
        <item x="3"/>
        <item x="4"/>
        <item x="5"/>
      </items>
    </pivotField>
  </pivotFields>
  <rowFields count="1">
    <field x="10"/>
  </rowFields>
  <rowItems count="7">
    <i>
      <x v="5"/>
    </i>
    <i>
      <x v="7"/>
    </i>
    <i>
      <x v="8"/>
    </i>
    <i>
      <x v="12"/>
    </i>
    <i>
      <x v="14"/>
    </i>
    <i>
      <x v="17"/>
    </i>
    <i t="grand">
      <x/>
    </i>
  </rowItems>
  <colFields count="1">
    <field x="-2"/>
  </colFields>
  <colItems count="2">
    <i>
      <x/>
    </i>
    <i i="1">
      <x v="1"/>
    </i>
  </colItems>
  <dataFields count="2">
    <dataField name="Sum of FinalAmount" fld="8" baseField="0" baseItem="0"/>
    <dataField name="Sum of QuantitySold" fld="4" baseField="0" baseItem="0"/>
  </dataFields>
  <formats count="1">
    <format dxfId="81">
      <pivotArea outline="0" collapsedLevelsAreSubtotals="1" fieldPosition="0"/>
    </format>
  </formats>
  <pivotTableStyleInfo name="PivotStyleLight16" showRowHeaders="1" showColHeaders="1" showRowStripes="0" showColStripes="0" showLastColumn="1"/>
  <filters count="1">
    <filter fld="10"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88848EC-23F9-4293-AFFB-8B7FFC0879A1}" autoFormatId="16" applyNumberFormats="0" applyBorderFormats="0" applyFontFormats="0" applyPatternFormats="0" applyAlignmentFormats="0" applyWidthHeightFormats="0">
  <queryTableRefresh nextId="19" unboundColumnsRight="8">
    <queryTableFields count="17">
      <queryTableField id="1" name="TransactionID" tableColumnId="1"/>
      <queryTableField id="2" name="ProductID" tableColumnId="2"/>
      <queryTableField id="3" name="EmployeeID " tableColumnId="3"/>
      <queryTableField id="4" name="DatePurchased" tableColumnId="4"/>
      <queryTableField id="5" name="QuantitySold" tableColumnId="5"/>
      <queryTableField id="6" name="UnitPrice" tableColumnId="6"/>
      <queryTableField id="7" name="Total " tableColumnId="7"/>
      <queryTableField id="8" name="Discount" tableColumnId="8"/>
      <queryTableField id="9" name="FinalAmount" tableColumnId="9"/>
      <queryTableField id="10" dataBound="0" tableColumnId="10"/>
      <queryTableField id="11" dataBound="0" tableColumnId="11"/>
      <queryTableField id="12" dataBound="0" tableColumnId="12"/>
      <queryTableField id="14" dataBound="0" tableColumnId="14"/>
      <queryTableField id="15" dataBound="0" tableColumnId="15"/>
      <queryTableField id="16" dataBound="0" tableColumnId="16"/>
      <queryTableField id="18" dataBound="0" tableColumnId="18"/>
      <queryTableField id="17" dataBound="0"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Purchased" xr10:uid="{AE0090E2-7926-4860-829A-53487AA87052}" sourceName="Years (DatePurchased)">
  <pivotTables>
    <pivotTable tabId="14" name="PivotTable3"/>
    <pivotTable tabId="14" name="PivotTable5"/>
    <pivotTable tabId="14" name="PivotTable6"/>
    <pivotTable tabId="14" name="PivotTable2"/>
    <pivotTable tabId="14" name="PivotTable7"/>
    <pivotTable tabId="14" name="PivotTable8"/>
    <pivotTable tabId="14" name="PivotTable1"/>
    <pivotTable tabId="14" name="PivotTable9"/>
    <pivotTable tabId="14" name="PivotTable10"/>
  </pivotTables>
  <data>
    <tabular pivotCacheId="1057796887">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Purchased" xr10:uid="{1AD0FF6D-9E9F-4941-A8C7-2D7BB5141B0E}" sourceName="Months (DatePurchased)">
  <pivotTables>
    <pivotTable tabId="14" name="PivotTable3"/>
    <pivotTable tabId="14" name="PivotTable5"/>
    <pivotTable tabId="14" name="PivotTable6"/>
    <pivotTable tabId="14" name="PivotTable2"/>
    <pivotTable tabId="14" name="PivotTable7"/>
    <pivotTable tabId="14" name="PivotTable8"/>
    <pivotTable tabId="14" name="PivotTable1"/>
    <pivotTable tabId="14" name="PivotTable9"/>
    <pivotTable tabId="14" name="PivotTable10"/>
  </pivotTables>
  <data>
    <tabular pivotCacheId="1057796887">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Purchased)" xr10:uid="{16F9372C-F1C2-47C3-977C-5BBA9236D5D2}" cache="Slicer_Years__DatePurchased" caption="Years " columnCount="2" style="SlicerStyleLight1 2" rowHeight="257175"/>
  <slicer name="Months (DatePurchased)" xr10:uid="{E8890F04-1A9C-42E0-B190-9F5587B384F8}" cache="Slicer_Months__DatePurchased" caption="Months" columnCount="3" style="SlicerStyleLight1 2" rowHeight="257175"/>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1B4F747-0232-4C87-82B1-9465AAFCEF51}" name="Table10" displayName="Table10" ref="I34:K40" totalsRowShown="0" headerRowDxfId="89">
  <autoFilter ref="I34:K40" xr:uid="{81B4F747-0232-4C87-82B1-9465AAFCEF51}">
    <filterColumn colId="0" hiddenButton="1"/>
    <filterColumn colId="1" hiddenButton="1"/>
    <filterColumn colId="2" hiddenButton="1"/>
  </autoFilter>
  <sortState xmlns:xlrd2="http://schemas.microsoft.com/office/spreadsheetml/2017/richdata2" ref="I35:K40">
    <sortCondition descending="1" ref="J34:J40"/>
  </sortState>
  <tableColumns count="3">
    <tableColumn id="1" xr3:uid="{3633F787-759E-4F1F-A58E-4885811D34F9}" name="Product Name" dataDxfId="88">
      <calculatedColumnFormula>Pivots!A36</calculatedColumnFormula>
    </tableColumn>
    <tableColumn id="2" xr3:uid="{8D38AD19-A12E-481A-BA67-41CCC0DC8F68}" name="Total Sales" dataDxfId="87">
      <calculatedColumnFormula>Pivots!B36</calculatedColumnFormula>
    </tableColumn>
    <tableColumn id="3" xr3:uid="{FF78B8B7-BC16-4A7F-8553-335E092A4C0C}" name="Total Units Sold" dataDxfId="86">
      <calculatedColumnFormula>Pivots!C36</calculatedColumnFormula>
    </tableColumn>
  </tableColumns>
  <tableStyleInfo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6F25F8-8C03-455F-AAA3-4BD66277015F}" name="TransactionsOrders" displayName="TransactionsOrders" ref="A1:H322">
  <autoFilter ref="A1:H322" xr:uid="{D76F25F8-8C03-455F-AAA3-4BD66277015F}"/>
  <tableColumns count="8">
    <tableColumn id="1" xr3:uid="{15692512-168D-4CBA-BF4C-2093DF36FB12}" name="TransactionID" totalsRowLabel="Total"/>
    <tableColumn id="2" xr3:uid="{35F4A2F2-7129-4E9F-B52D-3DAAFF5C2465}" name="CustomerID">
      <calculatedColumnFormula>IFERROR(INDEX(CustomerDemographics[],MATCH(C2,CustomerDemographics[MembershipID],0),1),RANDBETWEEN(234501,234700))</calculatedColumnFormula>
    </tableColumn>
    <tableColumn id="3" xr3:uid="{DD20C8FB-F722-4F0B-A715-0AA67B3D94E1}" name="MembershipID"/>
    <tableColumn id="4" xr3:uid="{9079DC31-AE43-4BDA-B115-A53DC66BAC29}" name="DatePurchased" dataDxfId="36" totalsRowDxfId="35"/>
    <tableColumn id="5" xr3:uid="{49C15A07-2D73-4B26-86E2-2C3AC56B58C3}" name="TotalAmount" dataDxfId="34"/>
    <tableColumn id="6" xr3:uid="{ECC2E9BF-AE7D-4F58-AAEC-18797C212CC2}" name="PaymentStatus"/>
    <tableColumn id="7" xr3:uid="{405239DC-D8C2-4353-89B7-46D455E4FA37}" name="Discount" totalsRowFunction="sum" dataDxfId="33" totalsRowDxfId="32" dataCellStyle="Percent"/>
    <tableColumn id="8" xr3:uid="{F77BEA9D-39BF-412C-9A86-561663ED1FB3}" name="Customer_ID"/>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679E3DA-544F-4A6F-B0C2-30282E582FFF}" name="Table9" displayName="Table9" ref="A3:B6" totalsRowShown="0">
  <autoFilter ref="A3:B6" xr:uid="{8679E3DA-544F-4A6F-B0C2-30282E582FFF}"/>
  <tableColumns count="2">
    <tableColumn id="1" xr3:uid="{96AF8262-7C56-457B-8C95-AD10811EC325}" name="Column1"/>
    <tableColumn id="2" xr3:uid="{9F9ECE40-9DF1-423B-B890-6E97FFE283E9}" name="Column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5299FEB-503D-4D4B-8001-E45EB43AD53A}" name="Table11" displayName="Table11" ref="E34:G40" totalsRowShown="0" headerRowDxfId="85">
  <autoFilter ref="E34:G40" xr:uid="{E5299FEB-503D-4D4B-8001-E45EB43AD53A}">
    <filterColumn colId="0" hiddenButton="1"/>
    <filterColumn colId="1" hiddenButton="1"/>
    <filterColumn colId="2" hiddenButton="1"/>
  </autoFilter>
  <sortState xmlns:xlrd2="http://schemas.microsoft.com/office/spreadsheetml/2017/richdata2" ref="E35:G40">
    <sortCondition descending="1" ref="F34:F40"/>
  </sortState>
  <tableColumns count="3">
    <tableColumn id="1" xr3:uid="{5B5E3FBE-0DF3-47AF-A3B7-C569B0C03E38}" name="Name" dataDxfId="84">
      <calculatedColumnFormula>Pivots!E25</calculatedColumnFormula>
    </tableColumn>
    <tableColumn id="2" xr3:uid="{2ABB05CE-FFF2-44F6-9B9E-88D74193E5F4}" name="Total Sales" dataDxfId="83">
      <calculatedColumnFormula>Pivots!F25</calculatedColumnFormula>
    </tableColumn>
    <tableColumn id="3" xr3:uid="{42FFA41B-3076-49A3-BAED-AB2470D5D998}" name="Product Sold" dataDxfId="82">
      <calculatedColumnFormula>Pivots!G25</calculatedColumnFormula>
    </tableColumn>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E5D7588-73D3-4CC1-98D0-00E6FFB89A5F}" name="CombinedTable" displayName="CombinedTable" ref="A1:Q322" tableType="queryTable" totalsRowShown="0">
  <autoFilter ref="A1:Q322" xr:uid="{8E5D7588-73D3-4CC1-98D0-00E6FFB89A5F}"/>
  <tableColumns count="17">
    <tableColumn id="1" xr3:uid="{26922E44-8850-41DE-A147-7D8FB16C3059}" uniqueName="1" name="TransactionID" queryTableFieldId="1"/>
    <tableColumn id="2" xr3:uid="{6DF3AC4D-F82F-4445-B5DB-EA517AAE1065}" uniqueName="2" name="ProductID" queryTableFieldId="2"/>
    <tableColumn id="3" xr3:uid="{522A0B97-2F92-4683-8457-79921E314CEE}" uniqueName="3" name="EmployeeID " queryTableFieldId="3" dataDxfId="70"/>
    <tableColumn id="4" xr3:uid="{EE6C9920-9B12-4551-B8F6-B26D21182AB2}" uniqueName="4" name="DatePurchased" queryTableFieldId="4" dataDxfId="69"/>
    <tableColumn id="5" xr3:uid="{9EF05EB1-798A-41CC-B541-89B47924D7B2}" uniqueName="5" name="QuantitySold" queryTableFieldId="5"/>
    <tableColumn id="6" xr3:uid="{28369B59-1153-48D4-B872-8500CB48EC61}" uniqueName="6" name="UnitPrice" queryTableFieldId="6"/>
    <tableColumn id="7" xr3:uid="{DAEE7AA4-BD69-468F-80B0-56D934D21A20}" uniqueName="7" name="Total " queryTableFieldId="7"/>
    <tableColumn id="8" xr3:uid="{DB79EB97-9649-4966-AA5F-D6E95B4866DC}" uniqueName="8" name="Discount" queryTableFieldId="8"/>
    <tableColumn id="9" xr3:uid="{E842EC81-FA3D-4031-95A4-F65C5C377495}" uniqueName="9" name="FinalAmount" queryTableFieldId="9"/>
    <tableColumn id="10" xr3:uid="{A28AF5B0-45E6-4D61-AA15-8A0E67C709D1}" uniqueName="10" name="EmployeeName" queryTableFieldId="10" dataDxfId="68">
      <calculatedColumnFormula>INDEX(EmployeeDemographics[],MATCH(CombinedTable[[#This Row],[EmployeeID ]],EmployeeDemographics[EmployeeId],0),2)</calculatedColumnFormula>
    </tableColumn>
    <tableColumn id="11" xr3:uid="{AF9346E5-58C6-4953-843F-75F91F7D6FCC}" uniqueName="11" name="ProductName" queryTableFieldId="11" dataDxfId="67">
      <calculatedColumnFormula>INDEX(Products[],MATCH(CombinedTable[[#This Row],[ProductID]],Products[ProductID],0),2)</calculatedColumnFormula>
    </tableColumn>
    <tableColumn id="12" xr3:uid="{18AED925-5F26-4599-B73D-CD9BB53C0793}" uniqueName="12" name="ProductCategory" queryTableFieldId="12" dataDxfId="66">
      <calculatedColumnFormula>INDEX(Products[],MATCH(CombinedTable[[#This Row],[ProductID]],Products[ProductID],0),3)</calculatedColumnFormula>
    </tableColumn>
    <tableColumn id="14" xr3:uid="{4C4D8E57-9F98-4243-AC09-5B24EB205A90}" uniqueName="14" name="CustomerID" queryTableFieldId="14" dataDxfId="65">
      <calculatedColumnFormula>INDEX(TransactionsOrders[],MATCH(CombinedTable[[#This Row],[TransactionID]],TransactionsOrders[TransactionID],0),8)</calculatedColumnFormula>
    </tableColumn>
    <tableColumn id="15" xr3:uid="{E9750698-1225-44FD-BEA0-D61E6CFD19BA}" uniqueName="15" name="CustomerName" queryTableFieldId="15" dataDxfId="64">
      <calculatedColumnFormula>_xlfn.IFNA(INDEX(CustomerDemographics[],MATCH(CombinedTable[[#This Row],[CustomerID]],CustomerDemographics[CustomerID],0),2)," ")</calculatedColumnFormula>
    </tableColumn>
    <tableColumn id="16" xr3:uid="{B081373F-A983-484C-B888-F689105C498D}" uniqueName="16" name="CustomerMembership" queryTableFieldId="16" dataDxfId="63">
      <calculatedColumnFormula>_xlfn.IFNA(INDEX(CustomerDemographics[],MATCH(CombinedTable[[#This Row],[CustomerID]],CustomerDemographics[CustomerID],0),7),"Not Registered")</calculatedColumnFormula>
    </tableColumn>
    <tableColumn id="18" xr3:uid="{BCB1D6B4-F119-4CA2-9BEE-596ABA9090A5}" uniqueName="18" name="MembershipID" queryTableFieldId="18" dataDxfId="62">
      <calculatedColumnFormula>INDEX(TransactionsOrders[],MATCH(CombinedTable[[#This Row],[TransactionID]],TransactionsOrders[TransactionID],0),3)</calculatedColumnFormula>
    </tableColumn>
    <tableColumn id="17" xr3:uid="{211368CD-FD1D-431D-835C-047E5FEB5BBC}" uniqueName="17" name="PointsAccumulated" queryTableFieldId="17" dataDxfId="61">
      <calculatedColumnFormula>INDEX(PointsTransaction[],MATCH(CombinedTable[[#This Row],[TransactionID]],PointsTransaction[TransactionID],0),4)</calculatedColumnFormula>
    </tableColumn>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EE9E8A-70A8-4299-859F-72C6FDB48B81}" name="Products" displayName="Products" ref="A2:F22" totalsRowShown="0">
  <autoFilter ref="A2:F22" xr:uid="{87EE9E8A-70A8-4299-859F-72C6FDB48B81}"/>
  <tableColumns count="6">
    <tableColumn id="1" xr3:uid="{5480888D-6E9B-449D-A0E0-BCFEC5706C7E}" name="ProductID"/>
    <tableColumn id="2" xr3:uid="{F843B894-8667-437A-A879-5E10E517E87B}" name="ProductName"/>
    <tableColumn id="3" xr3:uid="{3E59672C-73A6-4229-8886-C92344A3A2A6}" name="CategoryID "/>
    <tableColumn id="6" xr3:uid="{E539CC12-C894-4AA6-9EF7-118ED186B8A4}" name="BasePrice" dataDxfId="60"/>
    <tableColumn id="4" xr3:uid="{9CFC519A-CACC-4110-B1E3-98376FCBAC03}" name="UnitPrice" dataDxfId="59"/>
    <tableColumn id="5" xr3:uid="{5C08A02A-8528-4001-B124-31CCA76EA194}" name="StockQuantity"/>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CC72C3-97CE-45B2-9A3F-44179037A65C}" name="EmployeeDemographics" displayName="EmployeeDemographics" ref="A2:G16" totalsRowShown="0" headerRowDxfId="58">
  <autoFilter ref="A2:G16" xr:uid="{D5CC72C3-97CE-45B2-9A3F-44179037A65C}"/>
  <sortState xmlns:xlrd2="http://schemas.microsoft.com/office/spreadsheetml/2017/richdata2" ref="A6:G15">
    <sortCondition ref="A2:A16"/>
  </sortState>
  <tableColumns count="7">
    <tableColumn id="1" xr3:uid="{DD53B1BE-8D78-4E56-B8F9-855B7F5280D9}" name="EmployeeId" dataDxfId="57"/>
    <tableColumn id="2" xr3:uid="{8FA18696-EFD8-4FF3-9AC8-F5AB8DB91351}" name="FirstName" dataDxfId="56"/>
    <tableColumn id="3" xr3:uid="{ED638739-8C1F-4321-9F24-2DDDDCF5F930}" name="LastName" dataDxfId="55"/>
    <tableColumn id="4" xr3:uid="{C374EAAF-47E9-407E-8A6C-29C5CE51A7F3}" name="Position" dataDxfId="54"/>
    <tableColumn id="5" xr3:uid="{6FA62EF6-5B54-4B93-90D7-722695E023F6}" name="JoinDateMonth" dataDxfId="53"/>
    <tableColumn id="7" xr3:uid="{78DE1428-DE4B-45BF-99F7-A37C651E4809}" name="JoinDateYear" dataDxfId="52"/>
    <tableColumn id="6" xr3:uid="{8F02256C-8E5A-405E-9347-210939D3C3E9}" name="Salary" dataDxfId="51"/>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41F328D-661F-43E5-9C1A-CEAD496AFDF3}" name="CustomerDemographics" displayName="CustomerDemographics" ref="A1:H21" totalsRowShown="0">
  <autoFilter ref="A1:H21" xr:uid="{541F328D-661F-43E5-9C1A-CEAD496AFDF3}"/>
  <tableColumns count="8">
    <tableColumn id="1" xr3:uid="{7FFD7904-3D0C-4C5C-8FB0-4F877215C4D1}" name="CustomerID"/>
    <tableColumn id="2" xr3:uid="{E5F65624-3308-4BB3-990E-C2FE4CE89884}" name="FirstName"/>
    <tableColumn id="3" xr3:uid="{58DD6E01-B78D-4ADA-A225-B8F78C2DA5BF}" name="LastName "/>
    <tableColumn id="4" xr3:uid="{A30F3EB3-A26B-4BCE-BFB8-1EEB55BC547A}" name="Email"/>
    <tableColumn id="5" xr3:uid="{C552EAE9-45A2-46C2-BC3D-5CEEE7F3977E}" name="Phone" dataDxfId="50"/>
    <tableColumn id="6" xr3:uid="{CDAACEAB-006D-442E-8B46-1B71A684231B}" name="City "/>
    <tableColumn id="7" xr3:uid="{826F9930-D6C6-4367-9782-CBC731946CB5}" name="MembershipCard" dataDxfId="49"/>
    <tableColumn id="8" xr3:uid="{5BA83449-7E02-40B5-A88A-BDF3414EC8CD}" name="MembershipID"/>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ADF8A49-974B-46B2-A0A5-C7C0492E356D}" name="Membership" displayName="Membership" ref="A1:H21" totalsRowShown="0">
  <autoFilter ref="A1:H21" xr:uid="{EADF8A49-974B-46B2-A0A5-C7C0492E356D}"/>
  <sortState xmlns:xlrd2="http://schemas.microsoft.com/office/spreadsheetml/2017/richdata2" ref="A2:G21">
    <sortCondition ref="A1:A21"/>
  </sortState>
  <tableColumns count="8">
    <tableColumn id="1" xr3:uid="{265DDE14-E4F4-4AC1-80AE-C3C324D2CC5D}" name="MembershipID"/>
    <tableColumn id="7" xr3:uid="{A2CD278C-9D3D-4536-8013-32902155BAA0}" name="MembershipStartMonth" dataDxfId="48"/>
    <tableColumn id="3" xr3:uid="{9B3C5DF3-0E28-4B34-B545-751DBB098693}" name="MembershipStartYear" dataDxfId="47"/>
    <tableColumn id="4" xr3:uid="{9A807047-6267-49DD-A285-34CAB05EF771}" name="MembershipEndMonth"/>
    <tableColumn id="9" xr3:uid="{ED7B0783-D3A2-4963-9379-A18F35F21A76}" name="MembershipEndYear" dataDxfId="46"/>
    <tableColumn id="5" xr3:uid="{3C2AA32E-C448-4F47-BBC5-66EB2CB21F12}" name="Benefits "/>
    <tableColumn id="6" xr3:uid="{984290E7-27C1-4051-9FDD-F463AD850F61}" name="StartingPoints">
      <calculatedColumnFormula>IF(F2 = "Gold", 50,10)</calculatedColumnFormula>
    </tableColumn>
    <tableColumn id="10" xr3:uid="{2ADBD723-5E1F-4B73-84E2-4C1BC68CBC5B}" name="MembershipName" dataDxfId="45"/>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0B3601-5EB9-44C7-9681-E6C73BA1742A}" name="Sales" displayName="Sales" ref="A1:I322" totalsRowShown="0" headerRowDxfId="44">
  <autoFilter ref="A1:I322" xr:uid="{330B3601-5EB9-44C7-9681-E6C73BA1742A}"/>
  <tableColumns count="9">
    <tableColumn id="1" xr3:uid="{BFC03862-595B-4489-98F2-1AE78973B30C}" name="TransactionID"/>
    <tableColumn id="2" xr3:uid="{D3D28D63-C3E3-459A-A551-9F96E3B3C1BD}" name="ProductID"/>
    <tableColumn id="3" xr3:uid="{A8C1F2F9-C010-493F-BC5A-327EAD19EA3B}" name="EmployeeID " dataDxfId="43"/>
    <tableColumn id="4" xr3:uid="{A000760E-E066-412B-9EFF-25927E1E30FB}" name="DatePurchased" dataDxfId="42"/>
    <tableColumn id="5" xr3:uid="{7A64A614-42E1-43F0-AEF4-7859E3B54225}" name="QuantitySold"/>
    <tableColumn id="6" xr3:uid="{6A2C1652-24D7-426A-898B-388ACDB810A6}" name="UnitPrice" dataDxfId="41">
      <calculatedColumnFormula>INDEX(Products[],MATCH(Sales!B2,Products[ProductID],0),5)</calculatedColumnFormula>
    </tableColumn>
    <tableColumn id="7" xr3:uid="{B0CD40A7-D056-4B49-8965-D972DCEE4381}" name="Total " dataDxfId="40">
      <calculatedColumnFormula>F2*E2</calculatedColumnFormula>
    </tableColumn>
    <tableColumn id="8" xr3:uid="{3A7FB651-83BC-4EE7-AAE1-DDC24E6C77F3}" name="Discount" dataDxfId="39" dataCellStyle="Percent"/>
    <tableColumn id="9" xr3:uid="{432495C0-627D-40C1-95A2-876C1DEF312A}" name="FinalAmount" dataDxfId="38">
      <calculatedColumnFormula>G2-(G2*H2)</calculatedColumnFormula>
    </tableColumn>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8D17149-0974-4D67-856D-E9850BF181C9}" name="PointsTransaction" displayName="PointsTransaction" ref="A2:E323" totalsRowShown="0">
  <autoFilter ref="A2:E323" xr:uid="{F8D17149-0974-4D67-856D-E9850BF181C9}"/>
  <tableColumns count="5">
    <tableColumn id="1" xr3:uid="{5C74B848-7EF6-4373-9A5A-359BEBEFA01C}" name="TransactionID"/>
    <tableColumn id="2" xr3:uid="{83F67282-4139-41BE-AB5E-FE4501CF44EC}" name="MembershipID" dataDxfId="37">
      <calculatedColumnFormula>IF(TransactionsOrder!G2="", "NA", IFERROR(INDEX(TransactionsOrders[], MATCH(TransactionsOrder!C2, TransactionsOrders[MembershipID], 0), 3), "NA"))</calculatedColumnFormula>
    </tableColumn>
    <tableColumn id="3" xr3:uid="{CEDA2E61-7B60-4FA1-874F-3E2408F7B824}" name="DatePurchased"/>
    <tableColumn id="4" xr3:uid="{862C7097-D616-4DD6-8A9D-A0AC155569C1}" name="PointsEarned">
      <calculatedColumnFormula>IF(B3="NA",0,ROUNDUP(Sales!E2/2,))</calculatedColumnFormula>
    </tableColumn>
    <tableColumn id="5" xr3:uid="{4573A894-3C70-4389-B4E0-60208AF6E31B}" name="PointsRedeemed"/>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A2845-F0F9-47C9-AA3A-AA8411BEA862}">
  <dimension ref="A26:K40"/>
  <sheetViews>
    <sheetView showGridLines="0" tabSelected="1" topLeftCell="A48" zoomScale="82" zoomScaleNormal="82" workbookViewId="0">
      <selection activeCell="M40" sqref="M40"/>
    </sheetView>
  </sheetViews>
  <sheetFormatPr defaultColWidth="17.7109375" defaultRowHeight="15" x14ac:dyDescent="0.25"/>
  <cols>
    <col min="1" max="2" width="17.7109375" style="15"/>
    <col min="3" max="3" width="18.28515625" style="15" customWidth="1"/>
    <col min="4" max="4" width="2" style="15" customWidth="1"/>
    <col min="5" max="5" width="17.7109375" style="15"/>
    <col min="6" max="6" width="17.28515625" style="15" customWidth="1"/>
    <col min="7" max="7" width="21.5703125" style="15" customWidth="1"/>
    <col min="8" max="8" width="2.140625" style="15" customWidth="1"/>
    <col min="9" max="9" width="28.7109375" style="15" customWidth="1"/>
    <col min="10" max="10" width="20.5703125" style="15" customWidth="1"/>
    <col min="11" max="11" width="21.5703125" style="15" customWidth="1"/>
    <col min="12" max="16384" width="17.7109375" style="15"/>
  </cols>
  <sheetData>
    <row r="26" ht="20.25" customHeight="1" x14ac:dyDescent="0.25"/>
    <row r="34" spans="1:11" ht="15.75" x14ac:dyDescent="0.25">
      <c r="A34" s="24" t="s">
        <v>440</v>
      </c>
      <c r="B34" s="24" t="s">
        <v>441</v>
      </c>
      <c r="C34" s="24" t="s">
        <v>444</v>
      </c>
      <c r="D34" s="22"/>
      <c r="E34" s="23" t="s">
        <v>440</v>
      </c>
      <c r="F34" s="23" t="s">
        <v>441</v>
      </c>
      <c r="G34" s="23" t="s">
        <v>445</v>
      </c>
      <c r="I34" s="23" t="s">
        <v>446</v>
      </c>
      <c r="J34" s="23" t="s">
        <v>441</v>
      </c>
      <c r="K34" s="23" t="s">
        <v>426</v>
      </c>
    </row>
    <row r="35" spans="1:11" ht="20.25" x14ac:dyDescent="0.3">
      <c r="A35" s="18" t="str">
        <f>Pivots!E46</f>
        <v>Chloe</v>
      </c>
      <c r="B35" s="19">
        <f>Pivots!F46</f>
        <v>4016.6620000000003</v>
      </c>
      <c r="C35" s="19">
        <f>Pivots!G46</f>
        <v>803.33240000000001</v>
      </c>
      <c r="D35" s="19"/>
      <c r="E35" s="17" t="str">
        <f>Pivots!E25</f>
        <v>Aiden</v>
      </c>
      <c r="F35" s="20">
        <f>Pivots!F25</f>
        <v>67198.103500000012</v>
      </c>
      <c r="G35" s="25">
        <f>Pivots!G25</f>
        <v>456</v>
      </c>
      <c r="I35" s="17" t="str">
        <f>Pivots!A36</f>
        <v>Gismo G</v>
      </c>
      <c r="J35" s="20">
        <f>Pivots!B36</f>
        <v>23574.074999999997</v>
      </c>
      <c r="K35" s="21">
        <f>Pivots!C36</f>
        <v>83</v>
      </c>
    </row>
    <row r="36" spans="1:11" ht="20.25" x14ac:dyDescent="0.3">
      <c r="A36" s="18" t="str">
        <f>Pivots!E47</f>
        <v>Ezio</v>
      </c>
      <c r="B36" s="19">
        <f>Pivots!F47</f>
        <v>7213.05</v>
      </c>
      <c r="C36" s="19">
        <f>Pivots!G47</f>
        <v>1030.4357142857143</v>
      </c>
      <c r="D36" s="19"/>
      <c r="E36" s="17" t="str">
        <f>Pivots!E26</f>
        <v>Jackson</v>
      </c>
      <c r="F36" s="20">
        <f>Pivots!F26</f>
        <v>32170.657500000001</v>
      </c>
      <c r="G36" s="25">
        <f>Pivots!G26</f>
        <v>226</v>
      </c>
      <c r="I36" s="17" t="str">
        <f>Pivots!A37</f>
        <v>Gizmo B</v>
      </c>
      <c r="J36" s="20">
        <f>Pivots!B37</f>
        <v>19444.664999999997</v>
      </c>
      <c r="K36" s="21">
        <f>Pivots!C37</f>
        <v>86</v>
      </c>
    </row>
    <row r="37" spans="1:11" ht="20.25" x14ac:dyDescent="0.3">
      <c r="A37" s="18" t="str">
        <f>Pivots!E48</f>
        <v>Kratos</v>
      </c>
      <c r="B37" s="19">
        <f>Pivots!F48</f>
        <v>3602.3580000000002</v>
      </c>
      <c r="C37" s="19">
        <f>Pivots!G48</f>
        <v>720.47160000000008</v>
      </c>
      <c r="D37" s="19"/>
      <c r="E37" s="17" t="str">
        <f>Pivots!E27</f>
        <v>Logan</v>
      </c>
      <c r="F37" s="20">
        <f>Pivots!F27</f>
        <v>56752.825500000006</v>
      </c>
      <c r="G37" s="25">
        <f>Pivots!G27</f>
        <v>412</v>
      </c>
      <c r="I37" s="17" t="str">
        <f>Pivots!A38</f>
        <v>Thingamajigger S</v>
      </c>
      <c r="J37" s="20">
        <f>Pivots!B38</f>
        <v>23023.291499999999</v>
      </c>
      <c r="K37" s="21">
        <f>Pivots!C38</f>
        <v>110</v>
      </c>
    </row>
    <row r="38" spans="1:11" ht="20.25" x14ac:dyDescent="0.3">
      <c r="A38" s="18" t="str">
        <f>Pivots!E49</f>
        <v>Lara</v>
      </c>
      <c r="B38" s="19">
        <f>Pivots!F49</f>
        <v>5888.7574999999997</v>
      </c>
      <c r="C38" s="19">
        <f>Pivots!G49</f>
        <v>981.45958333333328</v>
      </c>
      <c r="D38" s="19"/>
      <c r="E38" s="17" t="str">
        <f>Pivots!E28</f>
        <v>Lucas</v>
      </c>
      <c r="F38" s="20">
        <f>Pivots!F28</f>
        <v>28640.923000000003</v>
      </c>
      <c r="G38" s="25">
        <f>Pivots!G28</f>
        <v>192</v>
      </c>
      <c r="I38" s="17" t="str">
        <f>Pivots!A39</f>
        <v>Whatchamacallit F</v>
      </c>
      <c r="J38" s="20">
        <f>Pivots!B39</f>
        <v>19414.133500000004</v>
      </c>
      <c r="K38" s="21">
        <f>Pivots!C39</f>
        <v>103</v>
      </c>
    </row>
    <row r="39" spans="1:11" ht="20.25" x14ac:dyDescent="0.3">
      <c r="A39" s="18" t="str">
        <f>Pivots!E50</f>
        <v>Marcus</v>
      </c>
      <c r="B39" s="19">
        <f>Pivots!F50</f>
        <v>2466.9</v>
      </c>
      <c r="C39" s="19">
        <f>Pivots!G50</f>
        <v>822.30000000000007</v>
      </c>
      <c r="D39" s="19"/>
      <c r="E39" s="17" t="str">
        <f>Pivots!E29</f>
        <v>Noah</v>
      </c>
      <c r="F39" s="20">
        <f>Pivots!F29</f>
        <v>27700.079000000005</v>
      </c>
      <c r="G39" s="25">
        <f>Pivots!G29</f>
        <v>180</v>
      </c>
      <c r="I39" s="17" t="str">
        <f>Pivots!A40</f>
        <v>Widgetizer I</v>
      </c>
      <c r="J39" s="20">
        <f>Pivots!B40</f>
        <v>14366.881000000001</v>
      </c>
      <c r="K39" s="21">
        <f>Pivots!C40</f>
        <v>104</v>
      </c>
    </row>
    <row r="40" spans="1:11" ht="20.25" x14ac:dyDescent="0.3">
      <c r="A40" s="18" t="str">
        <f>Pivots!E51</f>
        <v>Nathan</v>
      </c>
      <c r="B40" s="19">
        <f>Pivots!F51</f>
        <v>4484.1834999999992</v>
      </c>
      <c r="C40" s="19">
        <f>Pivots!G51</f>
        <v>640.59764285714277</v>
      </c>
      <c r="D40" s="19"/>
      <c r="E40" s="17" t="str">
        <f>Pivots!E30</f>
        <v>Olivia</v>
      </c>
      <c r="F40" s="20">
        <f>Pivots!F30</f>
        <v>36309.106500000002</v>
      </c>
      <c r="G40" s="25">
        <f>Pivots!G30</f>
        <v>255</v>
      </c>
      <c r="I40" s="17" t="str">
        <f>Pivots!A41</f>
        <v>Grand Total</v>
      </c>
      <c r="J40" s="20">
        <f>Pivots!B41</f>
        <v>116806.97099999999</v>
      </c>
      <c r="K40" s="21">
        <f>Pivots!C41</f>
        <v>601</v>
      </c>
    </row>
  </sheetData>
  <pageMargins left="0.7" right="0.7" top="0.75" bottom="0.75" header="0.3" footer="0.3"/>
  <drawing r:id="rId1"/>
  <tableParts count="2">
    <tablePart r:id="rId2"/>
    <tablePart r:id="rId3"/>
  </tableParts>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9FB15-3726-4751-9C7B-4118773856EC}">
  <sheetPr codeName="Sheet8"/>
  <dimension ref="A1:H322"/>
  <sheetViews>
    <sheetView topLeftCell="A321" workbookViewId="0">
      <selection activeCell="C2" sqref="C2"/>
    </sheetView>
  </sheetViews>
  <sheetFormatPr defaultRowHeight="15" x14ac:dyDescent="0.25"/>
  <cols>
    <col min="2" max="2" width="0" hidden="1" customWidth="1"/>
    <col min="3" max="3" width="16.28515625" bestFit="1" customWidth="1"/>
    <col min="4" max="4" width="23.140625" customWidth="1"/>
    <col min="5" max="5" width="14.5703125" style="11" bestFit="1" customWidth="1"/>
    <col min="6" max="6" width="16.5703125" bestFit="1" customWidth="1"/>
    <col min="7" max="7" width="11.140625" bestFit="1" customWidth="1"/>
    <col min="8" max="8" width="16" customWidth="1"/>
  </cols>
  <sheetData>
    <row r="1" spans="1:8" x14ac:dyDescent="0.25">
      <c r="A1" t="s">
        <v>8</v>
      </c>
      <c r="B1" t="s">
        <v>15</v>
      </c>
      <c r="C1" t="s">
        <v>19</v>
      </c>
      <c r="D1" t="s">
        <v>81</v>
      </c>
      <c r="E1" s="11" t="s">
        <v>22</v>
      </c>
      <c r="F1" t="s">
        <v>23</v>
      </c>
      <c r="G1" s="7" t="s">
        <v>13</v>
      </c>
      <c r="H1" t="s">
        <v>416</v>
      </c>
    </row>
    <row r="2" spans="1:8" x14ac:dyDescent="0.25">
      <c r="A2">
        <v>1</v>
      </c>
      <c r="B2">
        <f ca="1">IFERROR(INDEX(CustomerDemographics[],MATCH(C2,CustomerDemographics[MembershipID],0),1),RANDBETWEEN(234501,234700))</f>
        <v>143001</v>
      </c>
      <c r="C2">
        <v>54523010001</v>
      </c>
      <c r="D2" s="2" t="s">
        <v>82</v>
      </c>
      <c r="E2" s="11">
        <v>1261.1025</v>
      </c>
      <c r="F2" t="s">
        <v>353</v>
      </c>
      <c r="G2" s="7">
        <v>0.15</v>
      </c>
      <c r="H2">
        <v>143001</v>
      </c>
    </row>
    <row r="3" spans="1:8" x14ac:dyDescent="0.25">
      <c r="A3">
        <v>2</v>
      </c>
      <c r="B3">
        <f ca="1">IFERROR(INDEX(CustomerDemographics[],MATCH(C3,CustomerDemographics[MembershipID],0),1),RANDBETWEEN(234501,234700))</f>
        <v>143003</v>
      </c>
      <c r="C3">
        <v>54523010003</v>
      </c>
      <c r="D3" s="2" t="s">
        <v>83</v>
      </c>
      <c r="E3" s="11">
        <v>330.75</v>
      </c>
      <c r="F3" t="s">
        <v>353</v>
      </c>
      <c r="G3" s="7">
        <v>0.1</v>
      </c>
      <c r="H3">
        <v>143003</v>
      </c>
    </row>
    <row r="4" spans="1:8" x14ac:dyDescent="0.25">
      <c r="A4">
        <v>3</v>
      </c>
      <c r="B4">
        <f ca="1">IFERROR(INDEX(CustomerDemographics[],MATCH(C4,CustomerDemographics[MembershipID],0),1),RANDBETWEEN(234501,234700))</f>
        <v>234622</v>
      </c>
      <c r="D4" s="2" t="s">
        <v>84</v>
      </c>
      <c r="E4" s="11">
        <v>466</v>
      </c>
      <c r="F4" t="s">
        <v>353</v>
      </c>
      <c r="G4" s="7"/>
      <c r="H4">
        <v>234630</v>
      </c>
    </row>
    <row r="5" spans="1:8" x14ac:dyDescent="0.25">
      <c r="A5">
        <v>4</v>
      </c>
      <c r="B5">
        <f ca="1">IFERROR(INDEX(CustomerDemographics[],MATCH(C5,CustomerDemographics[MembershipID],0),1),RANDBETWEEN(234501,234700))</f>
        <v>234697</v>
      </c>
      <c r="D5" s="2" t="s">
        <v>85</v>
      </c>
      <c r="E5" s="11">
        <v>1484.91</v>
      </c>
      <c r="F5" t="s">
        <v>353</v>
      </c>
      <c r="G5" s="7"/>
      <c r="H5">
        <v>234606</v>
      </c>
    </row>
    <row r="6" spans="1:8" x14ac:dyDescent="0.25">
      <c r="A6">
        <v>5</v>
      </c>
      <c r="B6">
        <f ca="1">IFERROR(INDEX(CustomerDemographics[],MATCH(C6,CustomerDemographics[MembershipID],0),1),RANDBETWEEN(234501,234700))</f>
        <v>234527</v>
      </c>
      <c r="D6" s="2" t="s">
        <v>86</v>
      </c>
      <c r="E6" s="11">
        <v>865</v>
      </c>
      <c r="F6" t="s">
        <v>353</v>
      </c>
      <c r="G6" s="7"/>
      <c r="H6">
        <v>234517</v>
      </c>
    </row>
    <row r="7" spans="1:8" x14ac:dyDescent="0.25">
      <c r="A7">
        <v>6</v>
      </c>
      <c r="B7">
        <f ca="1">IFERROR(INDEX(CustomerDemographics[],MATCH(C7,CustomerDemographics[MembershipID],0),1),RANDBETWEEN(234501,234700))</f>
        <v>234570</v>
      </c>
      <c r="D7" s="2" t="s">
        <v>87</v>
      </c>
      <c r="E7" s="11">
        <v>1844.5</v>
      </c>
      <c r="F7" t="s">
        <v>353</v>
      </c>
      <c r="G7" s="7"/>
      <c r="H7">
        <v>234672</v>
      </c>
    </row>
    <row r="8" spans="1:8" x14ac:dyDescent="0.25">
      <c r="A8">
        <v>7</v>
      </c>
      <c r="B8">
        <f ca="1">IFERROR(INDEX(CustomerDemographics[],MATCH(C8,CustomerDemographics[MembershipID],0),1),RANDBETWEEN(234501,234700))</f>
        <v>143003</v>
      </c>
      <c r="C8">
        <v>54523010003</v>
      </c>
      <c r="D8" s="2" t="s">
        <v>88</v>
      </c>
      <c r="E8" s="11">
        <v>544.95000000000005</v>
      </c>
      <c r="F8" t="s">
        <v>353</v>
      </c>
      <c r="G8" s="7">
        <v>0.1</v>
      </c>
      <c r="H8">
        <v>143003</v>
      </c>
    </row>
    <row r="9" spans="1:8" x14ac:dyDescent="0.25">
      <c r="A9">
        <v>8</v>
      </c>
      <c r="B9">
        <f ca="1">IFERROR(INDEX(CustomerDemographics[],MATCH(C9,CustomerDemographics[MembershipID],0),1),RANDBETWEEN(234501,234700))</f>
        <v>234619</v>
      </c>
      <c r="D9" s="2" t="s">
        <v>89</v>
      </c>
      <c r="E9" s="11">
        <v>633</v>
      </c>
      <c r="F9" t="s">
        <v>353</v>
      </c>
      <c r="G9" s="7"/>
      <c r="H9">
        <v>234686</v>
      </c>
    </row>
    <row r="10" spans="1:8" x14ac:dyDescent="0.25">
      <c r="A10">
        <v>9</v>
      </c>
      <c r="B10">
        <f ca="1">IFERROR(INDEX(CustomerDemographics[],MATCH(C10,CustomerDemographics[MembershipID],0),1),RANDBETWEEN(234501,234700))</f>
        <v>234565</v>
      </c>
      <c r="D10" s="2" t="s">
        <v>90</v>
      </c>
      <c r="E10" s="11">
        <v>305</v>
      </c>
      <c r="F10" t="s">
        <v>353</v>
      </c>
      <c r="G10" s="7"/>
      <c r="H10">
        <v>234583</v>
      </c>
    </row>
    <row r="11" spans="1:8" x14ac:dyDescent="0.25">
      <c r="A11">
        <v>10</v>
      </c>
      <c r="B11">
        <f ca="1">IFERROR(INDEX(CustomerDemographics[],MATCH(C11,CustomerDemographics[MembershipID],0),1),RANDBETWEEN(234501,234700))</f>
        <v>234654</v>
      </c>
      <c r="D11" s="2" t="s">
        <v>91</v>
      </c>
      <c r="E11" s="11">
        <v>144.875</v>
      </c>
      <c r="F11" t="s">
        <v>353</v>
      </c>
      <c r="G11" s="7">
        <v>0.05</v>
      </c>
      <c r="H11">
        <v>234671</v>
      </c>
    </row>
    <row r="12" spans="1:8" x14ac:dyDescent="0.25">
      <c r="A12">
        <v>11</v>
      </c>
      <c r="B12">
        <f ca="1">IFERROR(INDEX(CustomerDemographics[],MATCH(C12,CustomerDemographics[MembershipID],0),1),RANDBETWEEN(234501,234700))</f>
        <v>234606</v>
      </c>
      <c r="D12" s="2" t="s">
        <v>92</v>
      </c>
      <c r="E12" s="11">
        <v>402.70499999999998</v>
      </c>
      <c r="F12" t="s">
        <v>353</v>
      </c>
      <c r="G12" s="7">
        <v>0.05</v>
      </c>
      <c r="H12">
        <v>234581</v>
      </c>
    </row>
    <row r="13" spans="1:8" x14ac:dyDescent="0.25">
      <c r="A13">
        <v>12</v>
      </c>
      <c r="B13">
        <f ca="1">IFERROR(INDEX(CustomerDemographics[],MATCH(C13,CustomerDemographics[MembershipID],0),1),RANDBETWEEN(234501,234700))</f>
        <v>234692</v>
      </c>
      <c r="D13" s="2" t="s">
        <v>93</v>
      </c>
      <c r="E13" s="11">
        <v>410.875</v>
      </c>
      <c r="F13" t="s">
        <v>353</v>
      </c>
      <c r="G13" s="7">
        <v>0.05</v>
      </c>
      <c r="H13">
        <v>234698</v>
      </c>
    </row>
    <row r="14" spans="1:8" x14ac:dyDescent="0.25">
      <c r="A14">
        <v>13</v>
      </c>
      <c r="B14">
        <f ca="1">IFERROR(INDEX(CustomerDemographics[],MATCH(C14,CustomerDemographics[MembershipID],0),1),RANDBETWEEN(234501,234700))</f>
        <v>234676</v>
      </c>
      <c r="D14" s="2" t="s">
        <v>94</v>
      </c>
      <c r="E14" s="11">
        <v>727.92</v>
      </c>
      <c r="F14" t="s">
        <v>353</v>
      </c>
      <c r="G14" s="7"/>
      <c r="H14">
        <v>234696</v>
      </c>
    </row>
    <row r="15" spans="1:8" x14ac:dyDescent="0.25">
      <c r="A15">
        <v>14</v>
      </c>
      <c r="B15">
        <f ca="1">IFERROR(INDEX(CustomerDemographics[],MATCH(C15,CustomerDemographics[MembershipID],0),1),RANDBETWEEN(234501,234700))</f>
        <v>234519</v>
      </c>
      <c r="D15" s="2" t="s">
        <v>95</v>
      </c>
      <c r="E15" s="11">
        <v>635.93999999999994</v>
      </c>
      <c r="F15" t="s">
        <v>353</v>
      </c>
      <c r="G15" s="7"/>
      <c r="H15">
        <v>234700</v>
      </c>
    </row>
    <row r="16" spans="1:8" x14ac:dyDescent="0.25">
      <c r="A16">
        <v>15</v>
      </c>
      <c r="B16">
        <f ca="1">IFERROR(INDEX(CustomerDemographics[],MATCH(C16,CustomerDemographics[MembershipID],0),1),RANDBETWEEN(234501,234700))</f>
        <v>234515</v>
      </c>
      <c r="D16" s="2" t="s">
        <v>96</v>
      </c>
      <c r="E16" s="11">
        <v>2635</v>
      </c>
      <c r="F16" t="s">
        <v>353</v>
      </c>
      <c r="G16" s="7"/>
      <c r="H16">
        <v>234503</v>
      </c>
    </row>
    <row r="17" spans="1:8" x14ac:dyDescent="0.25">
      <c r="A17">
        <v>16</v>
      </c>
      <c r="B17">
        <f ca="1">IFERROR(INDEX(CustomerDemographics[],MATCH(C17,CustomerDemographics[MembershipID],0),1),RANDBETWEEN(234501,234700))</f>
        <v>143004</v>
      </c>
      <c r="C17">
        <v>54523010004</v>
      </c>
      <c r="D17" s="2" t="s">
        <v>97</v>
      </c>
      <c r="E17" s="11">
        <v>1488.375</v>
      </c>
      <c r="F17" t="s">
        <v>353</v>
      </c>
      <c r="G17" s="7">
        <v>0.1</v>
      </c>
      <c r="H17">
        <v>143004</v>
      </c>
    </row>
    <row r="18" spans="1:8" x14ac:dyDescent="0.25">
      <c r="A18">
        <v>17</v>
      </c>
      <c r="B18">
        <f ca="1">IFERROR(INDEX(CustomerDemographics[],MATCH(C18,CustomerDemographics[MembershipID],0),1),RANDBETWEEN(234501,234700))</f>
        <v>234614</v>
      </c>
      <c r="D18" s="2" t="s">
        <v>98</v>
      </c>
      <c r="E18" s="11">
        <v>967.5</v>
      </c>
      <c r="F18" t="s">
        <v>353</v>
      </c>
      <c r="G18" s="7"/>
      <c r="H18">
        <v>234598</v>
      </c>
    </row>
    <row r="19" spans="1:8" x14ac:dyDescent="0.25">
      <c r="A19">
        <v>18</v>
      </c>
      <c r="B19">
        <f ca="1">IFERROR(INDEX(CustomerDemographics[],MATCH(C19,CustomerDemographics[MembershipID],0),1),RANDBETWEEN(234501,234700))</f>
        <v>143002</v>
      </c>
      <c r="C19">
        <v>54523010002</v>
      </c>
      <c r="D19" s="2" t="s">
        <v>99</v>
      </c>
      <c r="E19" s="11">
        <v>552.41499999999996</v>
      </c>
      <c r="F19" t="s">
        <v>353</v>
      </c>
      <c r="G19" s="7">
        <v>0.15</v>
      </c>
      <c r="H19">
        <v>143002</v>
      </c>
    </row>
    <row r="20" spans="1:8" x14ac:dyDescent="0.25">
      <c r="A20">
        <v>19</v>
      </c>
      <c r="B20">
        <f ca="1">IFERROR(INDEX(CustomerDemographics[],MATCH(C20,CustomerDemographics[MembershipID],0),1),RANDBETWEEN(234501,234700))</f>
        <v>234612</v>
      </c>
      <c r="D20" s="2" t="s">
        <v>100</v>
      </c>
      <c r="E20" s="11">
        <v>935.92000000000007</v>
      </c>
      <c r="F20" t="s">
        <v>353</v>
      </c>
      <c r="G20" s="7"/>
      <c r="H20">
        <v>234653</v>
      </c>
    </row>
    <row r="21" spans="1:8" x14ac:dyDescent="0.25">
      <c r="A21">
        <v>20</v>
      </c>
      <c r="B21">
        <f ca="1">IFERROR(INDEX(CustomerDemographics[],MATCH(C21,CustomerDemographics[MembershipID],0),1),RANDBETWEEN(234501,234700))</f>
        <v>234603</v>
      </c>
      <c r="D21" s="2" t="s">
        <v>101</v>
      </c>
      <c r="E21" s="11">
        <v>164.99</v>
      </c>
      <c r="F21" t="s">
        <v>353</v>
      </c>
      <c r="G21" s="7"/>
      <c r="H21">
        <v>234672</v>
      </c>
    </row>
    <row r="22" spans="1:8" x14ac:dyDescent="0.25">
      <c r="A22">
        <v>21</v>
      </c>
      <c r="B22">
        <f ca="1">IFERROR(INDEX(CustomerDemographics[],MATCH(C22,CustomerDemographics[MembershipID],0),1),RANDBETWEEN(234501,234700))</f>
        <v>234666</v>
      </c>
      <c r="D22" s="2" t="s">
        <v>102</v>
      </c>
      <c r="E22" s="11">
        <v>811.93000000000006</v>
      </c>
      <c r="F22" t="s">
        <v>353</v>
      </c>
      <c r="G22" s="7"/>
      <c r="H22">
        <v>234654</v>
      </c>
    </row>
    <row r="23" spans="1:8" x14ac:dyDescent="0.25">
      <c r="A23">
        <v>22</v>
      </c>
      <c r="B23">
        <f ca="1">IFERROR(INDEX(CustomerDemographics[],MATCH(C23,CustomerDemographics[MembershipID],0),1),RANDBETWEEN(234501,234700))</f>
        <v>143004</v>
      </c>
      <c r="C23">
        <v>54523010004</v>
      </c>
      <c r="D23" s="2" t="s">
        <v>103</v>
      </c>
      <c r="E23" s="11">
        <v>655.12799999999993</v>
      </c>
      <c r="F23" t="s">
        <v>353</v>
      </c>
      <c r="G23" s="7">
        <v>0.1</v>
      </c>
      <c r="H23">
        <v>143004</v>
      </c>
    </row>
    <row r="24" spans="1:8" x14ac:dyDescent="0.25">
      <c r="A24">
        <v>23</v>
      </c>
      <c r="B24">
        <f ca="1">IFERROR(INDEX(CustomerDemographics[],MATCH(C24,CustomerDemographics[MembershipID],0),1),RANDBETWEEN(234501,234700))</f>
        <v>234501</v>
      </c>
      <c r="D24" s="2" t="s">
        <v>104</v>
      </c>
      <c r="E24" s="11">
        <v>1154.93</v>
      </c>
      <c r="F24" t="s">
        <v>353</v>
      </c>
      <c r="G24" s="7"/>
      <c r="H24">
        <v>234594</v>
      </c>
    </row>
    <row r="25" spans="1:8" x14ac:dyDescent="0.25">
      <c r="A25">
        <v>24</v>
      </c>
      <c r="B25">
        <f ca="1">IFERROR(INDEX(CustomerDemographics[],MATCH(C25,CustomerDemographics[MembershipID],0),1),RANDBETWEEN(234501,234700))</f>
        <v>234548</v>
      </c>
      <c r="D25" s="2" t="s">
        <v>105</v>
      </c>
      <c r="E25" s="11">
        <v>573.65</v>
      </c>
      <c r="F25" t="s">
        <v>353</v>
      </c>
      <c r="G25" s="7"/>
      <c r="H25">
        <v>234521</v>
      </c>
    </row>
    <row r="26" spans="1:8" x14ac:dyDescent="0.25">
      <c r="A26">
        <v>25</v>
      </c>
      <c r="B26">
        <f ca="1">IFERROR(INDEX(CustomerDemographics[],MATCH(C26,CustomerDemographics[MembershipID],0),1),RANDBETWEEN(234501,234700))</f>
        <v>234580</v>
      </c>
      <c r="D26" s="2" t="s">
        <v>106</v>
      </c>
      <c r="E26" s="11">
        <v>305</v>
      </c>
      <c r="F26" t="s">
        <v>353</v>
      </c>
      <c r="G26" s="7"/>
      <c r="H26">
        <v>234698</v>
      </c>
    </row>
    <row r="27" spans="1:8" x14ac:dyDescent="0.25">
      <c r="A27">
        <v>26</v>
      </c>
      <c r="B27">
        <f ca="1">IFERROR(INDEX(CustomerDemographics[],MATCH(C27,CustomerDemographics[MembershipID],0),1),RANDBETWEEN(234501,234700))</f>
        <v>234649</v>
      </c>
      <c r="D27" s="2" t="s">
        <v>107</v>
      </c>
      <c r="E27" s="11">
        <v>483.75</v>
      </c>
      <c r="F27" t="s">
        <v>353</v>
      </c>
      <c r="G27" s="7"/>
      <c r="H27">
        <v>234658</v>
      </c>
    </row>
    <row r="28" spans="1:8" x14ac:dyDescent="0.25">
      <c r="A28">
        <v>27</v>
      </c>
      <c r="B28">
        <f ca="1">IFERROR(INDEX(CustomerDemographics[],MATCH(C28,CustomerDemographics[MembershipID],0),1),RANDBETWEEN(234501,234700))</f>
        <v>234527</v>
      </c>
      <c r="D28" s="2" t="s">
        <v>108</v>
      </c>
      <c r="E28" s="11">
        <v>96.75</v>
      </c>
      <c r="F28" t="s">
        <v>353</v>
      </c>
      <c r="G28" s="7"/>
      <c r="H28">
        <v>234587</v>
      </c>
    </row>
    <row r="29" spans="1:8" x14ac:dyDescent="0.25">
      <c r="A29">
        <v>28</v>
      </c>
      <c r="B29">
        <f ca="1">IFERROR(INDEX(CustomerDemographics[],MATCH(C29,CustomerDemographics[MembershipID],0),1),RANDBETWEEN(234501,234700))</f>
        <v>234603</v>
      </c>
      <c r="D29" s="2" t="s">
        <v>109</v>
      </c>
      <c r="E29" s="11">
        <v>491.70000000000005</v>
      </c>
      <c r="F29" t="s">
        <v>353</v>
      </c>
      <c r="G29" s="7"/>
      <c r="H29">
        <v>234590</v>
      </c>
    </row>
    <row r="30" spans="1:8" x14ac:dyDescent="0.25">
      <c r="A30">
        <v>29</v>
      </c>
      <c r="B30">
        <f ca="1">IFERROR(INDEX(CustomerDemographics[],MATCH(C30,CustomerDemographics[MembershipID],0),1),RANDBETWEEN(234501,234700))</f>
        <v>234672</v>
      </c>
      <c r="D30" s="2" t="s">
        <v>110</v>
      </c>
      <c r="E30" s="11">
        <v>223.35000000000002</v>
      </c>
      <c r="F30" t="s">
        <v>353</v>
      </c>
      <c r="G30" s="7"/>
      <c r="H30">
        <v>234511</v>
      </c>
    </row>
    <row r="31" spans="1:8" x14ac:dyDescent="0.25">
      <c r="A31">
        <v>30</v>
      </c>
      <c r="B31">
        <f ca="1">IFERROR(INDEX(CustomerDemographics[],MATCH(C31,CustomerDemographics[MembershipID],0),1),RANDBETWEEN(234501,234700))</f>
        <v>143004</v>
      </c>
      <c r="C31">
        <v>54523010004</v>
      </c>
      <c r="D31" s="2" t="s">
        <v>111</v>
      </c>
      <c r="E31" s="11">
        <v>174.15</v>
      </c>
      <c r="F31" t="s">
        <v>353</v>
      </c>
      <c r="G31" s="7">
        <v>0.1</v>
      </c>
      <c r="H31">
        <v>143004</v>
      </c>
    </row>
    <row r="32" spans="1:8" x14ac:dyDescent="0.25">
      <c r="A32">
        <v>31</v>
      </c>
      <c r="B32">
        <f ca="1">IFERROR(INDEX(CustomerDemographics[],MATCH(C32,CustomerDemographics[MembershipID],0),1),RANDBETWEEN(234501,234700))</f>
        <v>234511</v>
      </c>
      <c r="D32" s="2" t="s">
        <v>112</v>
      </c>
      <c r="E32" s="11">
        <v>699</v>
      </c>
      <c r="F32" t="s">
        <v>353</v>
      </c>
      <c r="G32" s="7"/>
      <c r="H32">
        <v>234624</v>
      </c>
    </row>
    <row r="33" spans="1:8" x14ac:dyDescent="0.25">
      <c r="A33">
        <v>32</v>
      </c>
      <c r="B33">
        <f ca="1">IFERROR(INDEX(CustomerDemographics[],MATCH(C33,CustomerDemographics[MembershipID],0),1),RANDBETWEEN(234501,234700))</f>
        <v>234671</v>
      </c>
      <c r="D33" s="2" t="s">
        <v>113</v>
      </c>
      <c r="E33" s="11">
        <v>1165</v>
      </c>
      <c r="F33" t="s">
        <v>353</v>
      </c>
      <c r="G33" s="7"/>
      <c r="H33">
        <v>234610</v>
      </c>
    </row>
    <row r="34" spans="1:8" x14ac:dyDescent="0.25">
      <c r="A34">
        <v>33</v>
      </c>
      <c r="B34">
        <f ca="1">IFERROR(INDEX(CustomerDemographics[],MATCH(C34,CustomerDemographics[MembershipID],0),1),RANDBETWEEN(234501,234700))</f>
        <v>234617</v>
      </c>
      <c r="D34" s="2" t="s">
        <v>114</v>
      </c>
      <c r="E34" s="11">
        <v>483.75</v>
      </c>
      <c r="F34" t="s">
        <v>353</v>
      </c>
      <c r="G34" s="7"/>
      <c r="H34">
        <v>234693</v>
      </c>
    </row>
    <row r="35" spans="1:8" x14ac:dyDescent="0.25">
      <c r="A35">
        <v>34</v>
      </c>
      <c r="B35">
        <f ca="1">IFERROR(INDEX(CustomerDemographics[],MATCH(C35,CustomerDemographics[MembershipID],0),1),RANDBETWEEN(234501,234700))</f>
        <v>234577</v>
      </c>
      <c r="D35" s="2" t="s">
        <v>115</v>
      </c>
      <c r="E35" s="11">
        <v>551.25</v>
      </c>
      <c r="F35" t="s">
        <v>353</v>
      </c>
      <c r="G35" s="7"/>
      <c r="H35">
        <v>234668</v>
      </c>
    </row>
    <row r="36" spans="1:8" x14ac:dyDescent="0.25">
      <c r="A36">
        <v>35</v>
      </c>
      <c r="B36">
        <f ca="1">IFERROR(INDEX(CustomerDemographics[],MATCH(C36,CustomerDemographics[MembershipID],0),1),RANDBETWEEN(234501,234700))</f>
        <v>143002</v>
      </c>
      <c r="C36">
        <v>54523010002</v>
      </c>
      <c r="D36" s="2" t="s">
        <v>116</v>
      </c>
      <c r="E36" s="11">
        <v>441.15</v>
      </c>
      <c r="F36" t="s">
        <v>353</v>
      </c>
      <c r="G36" s="7">
        <v>0.15</v>
      </c>
      <c r="H36">
        <v>143002</v>
      </c>
    </row>
    <row r="37" spans="1:8" x14ac:dyDescent="0.25">
      <c r="A37">
        <v>36</v>
      </c>
      <c r="B37">
        <f ca="1">IFERROR(INDEX(CustomerDemographics[],MATCH(C37,CustomerDemographics[MembershipID],0),1),RANDBETWEEN(234501,234700))</f>
        <v>234553</v>
      </c>
      <c r="D37" s="2" t="s">
        <v>117</v>
      </c>
      <c r="E37" s="11">
        <v>774</v>
      </c>
      <c r="F37" t="s">
        <v>353</v>
      </c>
      <c r="G37" s="7"/>
      <c r="H37">
        <v>234599</v>
      </c>
    </row>
    <row r="38" spans="1:8" x14ac:dyDescent="0.25">
      <c r="A38">
        <v>37</v>
      </c>
      <c r="B38">
        <f ca="1">IFERROR(INDEX(CustomerDemographics[],MATCH(C38,CustomerDemographics[MembershipID],0),1),RANDBETWEEN(234501,234700))</f>
        <v>234692</v>
      </c>
      <c r="D38" s="2" t="s">
        <v>118</v>
      </c>
      <c r="E38" s="11">
        <v>778.5</v>
      </c>
      <c r="F38" t="s">
        <v>353</v>
      </c>
      <c r="G38" s="7"/>
      <c r="H38">
        <v>234551</v>
      </c>
    </row>
    <row r="39" spans="1:8" x14ac:dyDescent="0.25">
      <c r="A39">
        <v>38</v>
      </c>
      <c r="B39">
        <f ca="1">IFERROR(INDEX(CustomerDemographics[],MATCH(C39,CustomerDemographics[MembershipID],0),1),RANDBETWEEN(234501,234700))</f>
        <v>143005</v>
      </c>
      <c r="C39">
        <v>54523010005</v>
      </c>
      <c r="D39" s="2" t="s">
        <v>119</v>
      </c>
      <c r="E39" s="11">
        <v>783.67499999999995</v>
      </c>
      <c r="F39" t="s">
        <v>353</v>
      </c>
      <c r="G39" s="7">
        <v>0.1</v>
      </c>
      <c r="H39">
        <v>143005</v>
      </c>
    </row>
    <row r="40" spans="1:8" x14ac:dyDescent="0.25">
      <c r="A40">
        <v>39</v>
      </c>
      <c r="B40">
        <f ca="1">IFERROR(INDEX(CustomerDemographics[],MATCH(C40,CustomerDemographics[MembershipID],0),1),RANDBETWEEN(234501,234700))</f>
        <v>234673</v>
      </c>
      <c r="D40" s="2" t="s">
        <v>120</v>
      </c>
      <c r="E40" s="11">
        <v>1837.5</v>
      </c>
      <c r="F40" t="s">
        <v>353</v>
      </c>
      <c r="G40" s="7"/>
      <c r="H40">
        <v>234640</v>
      </c>
    </row>
    <row r="41" spans="1:8" x14ac:dyDescent="0.25">
      <c r="A41">
        <v>40</v>
      </c>
      <c r="B41">
        <f ca="1">IFERROR(INDEX(CustomerDemographics[],MATCH(C41,CustomerDemographics[MembershipID],0),1),RANDBETWEEN(234501,234700))</f>
        <v>234592</v>
      </c>
      <c r="D41" s="2" t="s">
        <v>121</v>
      </c>
      <c r="E41" s="11">
        <v>105.5</v>
      </c>
      <c r="F41" t="s">
        <v>353</v>
      </c>
      <c r="G41" s="7"/>
      <c r="H41">
        <v>234575</v>
      </c>
    </row>
    <row r="42" spans="1:8" x14ac:dyDescent="0.25">
      <c r="A42">
        <v>41</v>
      </c>
      <c r="B42">
        <f ca="1">IFERROR(INDEX(CustomerDemographics[],MATCH(C42,CustomerDemographics[MembershipID],0),1),RANDBETWEEN(234501,234700))</f>
        <v>143005</v>
      </c>
      <c r="C42">
        <v>54523010005</v>
      </c>
      <c r="D42" s="2" t="s">
        <v>122</v>
      </c>
      <c r="E42" s="11">
        <v>629.1</v>
      </c>
      <c r="F42" t="s">
        <v>353</v>
      </c>
      <c r="G42" s="7">
        <v>0.1</v>
      </c>
      <c r="H42">
        <v>143005</v>
      </c>
    </row>
    <row r="43" spans="1:8" x14ac:dyDescent="0.25">
      <c r="A43">
        <v>42</v>
      </c>
      <c r="B43">
        <f ca="1">IFERROR(INDEX(CustomerDemographics[],MATCH(C43,CustomerDemographics[MembershipID],0),1),RANDBETWEEN(234501,234700))</f>
        <v>234660</v>
      </c>
      <c r="D43" s="2" t="s">
        <v>123</v>
      </c>
      <c r="E43" s="11">
        <v>387</v>
      </c>
      <c r="F43" t="s">
        <v>353</v>
      </c>
      <c r="G43" s="7"/>
      <c r="H43">
        <v>234672</v>
      </c>
    </row>
    <row r="44" spans="1:8" x14ac:dyDescent="0.25">
      <c r="A44">
        <v>43</v>
      </c>
      <c r="B44">
        <f ca="1">IFERROR(INDEX(CustomerDemographics[],MATCH(C44,CustomerDemographics[MembershipID],0),1),RANDBETWEEN(234501,234700))</f>
        <v>234632</v>
      </c>
      <c r="D44" s="2" t="s">
        <v>124</v>
      </c>
      <c r="E44" s="11">
        <v>844</v>
      </c>
      <c r="F44" t="s">
        <v>353</v>
      </c>
      <c r="G44" s="7"/>
      <c r="H44">
        <v>234680</v>
      </c>
    </row>
    <row r="45" spans="1:8" x14ac:dyDescent="0.25">
      <c r="A45">
        <v>44</v>
      </c>
      <c r="B45">
        <f ca="1">IFERROR(INDEX(CustomerDemographics[],MATCH(C45,CustomerDemographics[MembershipID],0),1),RANDBETWEEN(234501,234700))</f>
        <v>234645</v>
      </c>
      <c r="D45" s="2" t="s">
        <v>125</v>
      </c>
      <c r="E45" s="11">
        <v>1169.9000000000001</v>
      </c>
      <c r="F45" t="s">
        <v>353</v>
      </c>
      <c r="G45" s="7"/>
      <c r="H45">
        <v>234582</v>
      </c>
    </row>
    <row r="46" spans="1:8" x14ac:dyDescent="0.25">
      <c r="A46">
        <v>45</v>
      </c>
      <c r="B46">
        <f ca="1">IFERROR(INDEX(CustomerDemographics[],MATCH(C46,CustomerDemographics[MembershipID],0),1),RANDBETWEEN(234501,234700))</f>
        <v>234561</v>
      </c>
      <c r="D46" s="2" t="s">
        <v>126</v>
      </c>
      <c r="E46" s="11">
        <v>870.75</v>
      </c>
      <c r="F46" t="s">
        <v>353</v>
      </c>
      <c r="G46" s="7"/>
      <c r="H46">
        <v>234555</v>
      </c>
    </row>
    <row r="47" spans="1:8" x14ac:dyDescent="0.25">
      <c r="A47">
        <v>46</v>
      </c>
      <c r="B47">
        <f ca="1">IFERROR(INDEX(CustomerDemographics[],MATCH(C47,CustomerDemographics[MembershipID],0),1),RANDBETWEEN(234501,234700))</f>
        <v>234562</v>
      </c>
      <c r="D47" s="5" t="s">
        <v>127</v>
      </c>
      <c r="E47" s="11">
        <v>705.96</v>
      </c>
      <c r="F47" t="s">
        <v>353</v>
      </c>
      <c r="G47" s="7"/>
      <c r="H47">
        <v>234649</v>
      </c>
    </row>
    <row r="48" spans="1:8" x14ac:dyDescent="0.25">
      <c r="A48">
        <v>47</v>
      </c>
      <c r="B48">
        <f ca="1">IFERROR(INDEX(CustomerDemographics[],MATCH(C48,CustomerDemographics[MembershipID],0),1),RANDBETWEEN(234501,234700))</f>
        <v>143007</v>
      </c>
      <c r="C48">
        <v>54523010007</v>
      </c>
      <c r="D48" s="5" t="s">
        <v>128</v>
      </c>
      <c r="E48" s="11">
        <v>854.55</v>
      </c>
      <c r="F48" t="s">
        <v>353</v>
      </c>
      <c r="G48" s="7">
        <v>0.1</v>
      </c>
      <c r="H48">
        <v>143007</v>
      </c>
    </row>
    <row r="49" spans="1:8" x14ac:dyDescent="0.25">
      <c r="A49">
        <v>48</v>
      </c>
      <c r="B49">
        <f ca="1">IFERROR(INDEX(CustomerDemographics[],MATCH(C49,CustomerDemographics[MembershipID],0),1),RANDBETWEEN(234501,234700))</f>
        <v>234557</v>
      </c>
      <c r="D49" s="5" t="s">
        <v>129</v>
      </c>
      <c r="E49" s="11">
        <v>727.92</v>
      </c>
      <c r="F49" t="s">
        <v>353</v>
      </c>
      <c r="G49" s="7"/>
      <c r="H49">
        <v>234503</v>
      </c>
    </row>
    <row r="50" spans="1:8" x14ac:dyDescent="0.25">
      <c r="A50">
        <v>49</v>
      </c>
      <c r="B50">
        <f ca="1">IFERROR(INDEX(CustomerDemographics[],MATCH(C50,CustomerDemographics[MembershipID],0),1),RANDBETWEEN(234501,234700))</f>
        <v>234517</v>
      </c>
      <c r="D50" s="5" t="s">
        <v>130</v>
      </c>
      <c r="E50" s="11">
        <v>317.96999999999997</v>
      </c>
      <c r="F50" t="s">
        <v>353</v>
      </c>
      <c r="G50" s="7"/>
      <c r="H50">
        <v>234619</v>
      </c>
    </row>
    <row r="51" spans="1:8" x14ac:dyDescent="0.25">
      <c r="A51">
        <v>50</v>
      </c>
      <c r="B51">
        <f ca="1">IFERROR(INDEX(CustomerDemographics[],MATCH(C51,CustomerDemographics[MembershipID],0),1),RANDBETWEEN(234501,234700))</f>
        <v>234657</v>
      </c>
      <c r="D51" s="5" t="s">
        <v>131</v>
      </c>
      <c r="E51" s="11">
        <v>316.5</v>
      </c>
      <c r="F51" t="s">
        <v>353</v>
      </c>
      <c r="G51" s="7"/>
      <c r="H51">
        <v>234581</v>
      </c>
    </row>
    <row r="52" spans="1:8" x14ac:dyDescent="0.25">
      <c r="A52">
        <v>51</v>
      </c>
      <c r="B52">
        <f ca="1">IFERROR(INDEX(CustomerDemographics[],MATCH(C52,CustomerDemographics[MembershipID],0),1),RANDBETWEEN(234501,234700))</f>
        <v>234623</v>
      </c>
      <c r="D52" s="5" t="s">
        <v>132</v>
      </c>
      <c r="E52" s="11">
        <v>48.989999999999995</v>
      </c>
      <c r="F52" t="s">
        <v>353</v>
      </c>
      <c r="G52" s="7"/>
      <c r="H52">
        <v>234541</v>
      </c>
    </row>
    <row r="53" spans="1:8" x14ac:dyDescent="0.25">
      <c r="A53">
        <v>52</v>
      </c>
      <c r="B53">
        <f ca="1">IFERROR(INDEX(CustomerDemographics[],MATCH(C53,CustomerDemographics[MembershipID],0),1),RANDBETWEEN(234501,234700))</f>
        <v>143001</v>
      </c>
      <c r="C53">
        <v>54523010001</v>
      </c>
      <c r="D53" s="5" t="s">
        <v>133</v>
      </c>
      <c r="E53" s="11">
        <v>1261.1025</v>
      </c>
      <c r="F53" t="s">
        <v>353</v>
      </c>
      <c r="G53" s="7">
        <v>0.15</v>
      </c>
      <c r="H53">
        <v>143001</v>
      </c>
    </row>
    <row r="54" spans="1:8" x14ac:dyDescent="0.25">
      <c r="A54">
        <v>53</v>
      </c>
      <c r="B54">
        <f ca="1">IFERROR(INDEX(CustomerDemographics[],MATCH(C54,CustomerDemographics[MembershipID],0),1),RANDBETWEEN(234501,234700))</f>
        <v>234664</v>
      </c>
      <c r="D54" s="5" t="s">
        <v>134</v>
      </c>
      <c r="E54" s="11">
        <v>519.91999999999996</v>
      </c>
      <c r="F54" t="s">
        <v>353</v>
      </c>
      <c r="G54" s="7"/>
      <c r="H54">
        <v>234593</v>
      </c>
    </row>
    <row r="55" spans="1:8" x14ac:dyDescent="0.25">
      <c r="A55">
        <v>54</v>
      </c>
      <c r="B55">
        <f ca="1">IFERROR(INDEX(CustomerDemographics[],MATCH(C55,CustomerDemographics[MembershipID],0),1),RANDBETWEEN(234501,234700))</f>
        <v>234649</v>
      </c>
      <c r="D55" s="5" t="s">
        <v>135</v>
      </c>
      <c r="E55" s="11">
        <v>778.5</v>
      </c>
      <c r="F55" t="s">
        <v>353</v>
      </c>
      <c r="G55" s="7"/>
      <c r="H55">
        <v>234656</v>
      </c>
    </row>
    <row r="56" spans="1:8" x14ac:dyDescent="0.25">
      <c r="A56">
        <v>55</v>
      </c>
      <c r="B56">
        <f ca="1">IFERROR(INDEX(CustomerDemographics[],MATCH(C56,CustomerDemographics[MembershipID],0),1),RANDBETWEEN(234501,234700))</f>
        <v>143011</v>
      </c>
      <c r="C56">
        <v>54523010011</v>
      </c>
      <c r="D56" s="5" t="s">
        <v>136</v>
      </c>
      <c r="E56" s="11">
        <v>77.849999999999994</v>
      </c>
      <c r="F56" t="s">
        <v>353</v>
      </c>
      <c r="G56" s="7">
        <v>0.1</v>
      </c>
      <c r="H56">
        <v>143011</v>
      </c>
    </row>
    <row r="57" spans="1:8" x14ac:dyDescent="0.25">
      <c r="A57">
        <v>56</v>
      </c>
      <c r="B57">
        <f ca="1">IFERROR(INDEX(CustomerDemographics[],MATCH(C57,CustomerDemographics[MembershipID],0),1),RANDBETWEEN(234501,234700))</f>
        <v>234628</v>
      </c>
      <c r="D57" s="5" t="s">
        <v>137</v>
      </c>
      <c r="E57" s="11">
        <v>738.5</v>
      </c>
      <c r="F57" t="s">
        <v>353</v>
      </c>
      <c r="G57" s="7"/>
      <c r="H57">
        <v>234521</v>
      </c>
    </row>
    <row r="58" spans="1:8" x14ac:dyDescent="0.25">
      <c r="A58">
        <v>57</v>
      </c>
      <c r="B58">
        <f ca="1">IFERROR(INDEX(CustomerDemographics[],MATCH(C58,CustomerDemographics[MembershipID],0),1),RANDBETWEEN(234501,234700))</f>
        <v>234501</v>
      </c>
      <c r="D58" s="5" t="s">
        <v>138</v>
      </c>
      <c r="E58" s="11">
        <v>148.9</v>
      </c>
      <c r="F58" t="s">
        <v>353</v>
      </c>
      <c r="G58" s="7"/>
      <c r="H58">
        <v>234534</v>
      </c>
    </row>
    <row r="59" spans="1:8" x14ac:dyDescent="0.25">
      <c r="A59">
        <v>58</v>
      </c>
      <c r="B59">
        <f ca="1">IFERROR(INDEX(CustomerDemographics[],MATCH(C59,CustomerDemographics[MembershipID],0),1),RANDBETWEEN(234501,234700))</f>
        <v>234624</v>
      </c>
      <c r="D59" s="5" t="s">
        <v>139</v>
      </c>
      <c r="E59" s="11">
        <v>778.5</v>
      </c>
      <c r="F59" t="s">
        <v>353</v>
      </c>
      <c r="G59" s="7"/>
      <c r="H59">
        <v>234624</v>
      </c>
    </row>
    <row r="60" spans="1:8" x14ac:dyDescent="0.25">
      <c r="A60">
        <v>59</v>
      </c>
      <c r="B60">
        <f ca="1">IFERROR(INDEX(CustomerDemographics[],MATCH(C60,CustomerDemographics[MembershipID],0),1),RANDBETWEEN(234501,234700))</f>
        <v>234600</v>
      </c>
      <c r="D60" s="5" t="s">
        <v>140</v>
      </c>
      <c r="E60" s="11">
        <v>173</v>
      </c>
      <c r="F60" t="s">
        <v>353</v>
      </c>
      <c r="G60" s="7"/>
      <c r="H60">
        <v>234553</v>
      </c>
    </row>
    <row r="61" spans="1:8" x14ac:dyDescent="0.25">
      <c r="A61">
        <v>60</v>
      </c>
      <c r="B61">
        <f ca="1">IFERROR(INDEX(CustomerDemographics[],MATCH(C61,CustomerDemographics[MembershipID],0),1),RANDBETWEEN(234501,234700))</f>
        <v>234526</v>
      </c>
      <c r="D61" s="5" t="s">
        <v>141</v>
      </c>
      <c r="E61" s="11">
        <v>774</v>
      </c>
      <c r="F61" t="s">
        <v>353</v>
      </c>
      <c r="G61" s="7"/>
      <c r="H61">
        <v>234553</v>
      </c>
    </row>
    <row r="62" spans="1:8" x14ac:dyDescent="0.25">
      <c r="A62">
        <v>61</v>
      </c>
      <c r="B62">
        <f ca="1">IFERROR(INDEX(CustomerDemographics[],MATCH(C62,CustomerDemographics[MembershipID],0),1),RANDBETWEEN(234501,234700))</f>
        <v>234696</v>
      </c>
      <c r="D62" s="5" t="s">
        <v>142</v>
      </c>
      <c r="E62" s="11">
        <v>327.8</v>
      </c>
      <c r="F62" t="s">
        <v>353</v>
      </c>
      <c r="G62" s="7"/>
      <c r="H62">
        <v>234509</v>
      </c>
    </row>
    <row r="63" spans="1:8" x14ac:dyDescent="0.25">
      <c r="A63">
        <v>62</v>
      </c>
      <c r="B63">
        <f ca="1">IFERROR(INDEX(CustomerDemographics[],MATCH(C63,CustomerDemographics[MembershipID],0),1),RANDBETWEEN(234501,234700))</f>
        <v>143004</v>
      </c>
      <c r="C63">
        <v>54523010004</v>
      </c>
      <c r="D63" s="5" t="s">
        <v>143</v>
      </c>
      <c r="E63" s="11">
        <v>742.45500000000004</v>
      </c>
      <c r="F63" t="s">
        <v>353</v>
      </c>
      <c r="G63" s="7">
        <v>0.1</v>
      </c>
      <c r="H63">
        <v>143004</v>
      </c>
    </row>
    <row r="64" spans="1:8" x14ac:dyDescent="0.25">
      <c r="A64">
        <v>63</v>
      </c>
      <c r="B64">
        <f ca="1">IFERROR(INDEX(CustomerDemographics[],MATCH(C64,CustomerDemographics[MembershipID],0),1),RANDBETWEEN(234501,234700))</f>
        <v>234669</v>
      </c>
      <c r="D64" s="5" t="s">
        <v>144</v>
      </c>
      <c r="E64" s="11">
        <v>529.94999999999993</v>
      </c>
      <c r="F64" t="s">
        <v>353</v>
      </c>
      <c r="G64" s="7"/>
      <c r="H64">
        <v>234657</v>
      </c>
    </row>
    <row r="65" spans="1:8" x14ac:dyDescent="0.25">
      <c r="A65">
        <v>64</v>
      </c>
      <c r="B65">
        <f ca="1">IFERROR(INDEX(CustomerDemographics[],MATCH(C65,CustomerDemographics[MembershipID],0),1),RANDBETWEEN(234501,234700))</f>
        <v>234691</v>
      </c>
      <c r="D65" s="5" t="s">
        <v>145</v>
      </c>
      <c r="E65" s="11">
        <v>116.5</v>
      </c>
      <c r="F65" t="s">
        <v>353</v>
      </c>
      <c r="G65" s="7"/>
      <c r="H65">
        <v>234558</v>
      </c>
    </row>
    <row r="66" spans="1:8" x14ac:dyDescent="0.25">
      <c r="A66">
        <v>65</v>
      </c>
      <c r="B66">
        <f ca="1">IFERROR(INDEX(CustomerDemographics[],MATCH(C66,CustomerDemographics[MembershipID],0),1),RANDBETWEEN(234501,234700))</f>
        <v>234652</v>
      </c>
      <c r="D66" s="5" t="s">
        <v>146</v>
      </c>
      <c r="E66" s="11">
        <v>1411.92</v>
      </c>
      <c r="F66" t="s">
        <v>353</v>
      </c>
      <c r="G66" s="7"/>
      <c r="H66">
        <v>234549</v>
      </c>
    </row>
    <row r="67" spans="1:8" x14ac:dyDescent="0.25">
      <c r="A67">
        <v>66</v>
      </c>
      <c r="B67">
        <f ca="1">IFERROR(INDEX(CustomerDemographics[],MATCH(C67,CustomerDemographics[MembershipID],0),1),RANDBETWEEN(234501,234700))</f>
        <v>234574</v>
      </c>
      <c r="D67" s="5" t="s">
        <v>147</v>
      </c>
      <c r="E67" s="11">
        <v>1059.75</v>
      </c>
      <c r="F67" t="s">
        <v>353</v>
      </c>
      <c r="G67" s="7"/>
      <c r="H67">
        <v>234604</v>
      </c>
    </row>
    <row r="68" spans="1:8" x14ac:dyDescent="0.25">
      <c r="A68">
        <v>67</v>
      </c>
      <c r="B68">
        <f ca="1">IFERROR(INDEX(CustomerDemographics[],MATCH(C68,CustomerDemographics[MembershipID],0),1),RANDBETWEEN(234501,234700))</f>
        <v>143011</v>
      </c>
      <c r="C68">
        <v>54523010011</v>
      </c>
      <c r="D68" s="5" t="s">
        <v>148</v>
      </c>
      <c r="E68" s="11">
        <v>110.48299999999999</v>
      </c>
      <c r="F68" t="s">
        <v>353</v>
      </c>
      <c r="G68" s="7">
        <v>0.15</v>
      </c>
      <c r="H68">
        <v>143011</v>
      </c>
    </row>
    <row r="69" spans="1:8" x14ac:dyDescent="0.25">
      <c r="A69">
        <v>68</v>
      </c>
      <c r="B69">
        <f ca="1">IFERROR(INDEX(CustomerDemographics[],MATCH(C69,CustomerDemographics[MembershipID],0),1),RANDBETWEEN(234501,234700))</f>
        <v>234632</v>
      </c>
      <c r="D69" s="5" t="s">
        <v>149</v>
      </c>
      <c r="E69" s="11">
        <v>356.25</v>
      </c>
      <c r="F69" t="s">
        <v>353</v>
      </c>
      <c r="G69" s="7"/>
      <c r="H69">
        <v>234681</v>
      </c>
    </row>
    <row r="70" spans="1:8" x14ac:dyDescent="0.25">
      <c r="A70">
        <v>69</v>
      </c>
      <c r="B70">
        <f ca="1">IFERROR(INDEX(CustomerDemographics[],MATCH(C70,CustomerDemographics[MembershipID],0),1),RANDBETWEEN(234501,234700))</f>
        <v>234627</v>
      </c>
      <c r="D70" s="5" t="s">
        <v>150</v>
      </c>
      <c r="E70" s="11">
        <v>2371.5</v>
      </c>
      <c r="F70" t="s">
        <v>353</v>
      </c>
      <c r="G70" s="7"/>
      <c r="H70">
        <v>234555</v>
      </c>
    </row>
    <row r="71" spans="1:8" x14ac:dyDescent="0.25">
      <c r="A71">
        <v>70</v>
      </c>
      <c r="B71">
        <f ca="1">IFERROR(INDEX(CustomerDemographics[],MATCH(C71,CustomerDemographics[MembershipID],0),1),RANDBETWEEN(234501,234700))</f>
        <v>234660</v>
      </c>
      <c r="D71" s="5" t="s">
        <v>151</v>
      </c>
      <c r="E71" s="11">
        <v>423.96</v>
      </c>
      <c r="F71" t="s">
        <v>353</v>
      </c>
      <c r="G71" s="7"/>
      <c r="H71">
        <v>234555</v>
      </c>
    </row>
    <row r="72" spans="1:8" x14ac:dyDescent="0.25">
      <c r="A72">
        <v>71</v>
      </c>
      <c r="B72">
        <f ca="1">IFERROR(INDEX(CustomerDemographics[],MATCH(C72,CustomerDemographics[MembershipID],0),1),RANDBETWEEN(234501,234700))</f>
        <v>234605</v>
      </c>
      <c r="D72" s="5" t="s">
        <v>152</v>
      </c>
      <c r="E72" s="11">
        <v>641.25</v>
      </c>
      <c r="F72" t="s">
        <v>353</v>
      </c>
      <c r="G72" s="7"/>
      <c r="H72">
        <v>234638</v>
      </c>
    </row>
    <row r="73" spans="1:8" x14ac:dyDescent="0.25">
      <c r="A73">
        <v>72</v>
      </c>
      <c r="B73">
        <f ca="1">IFERROR(INDEX(CustomerDemographics[],MATCH(C73,CustomerDemographics[MembershipID],0),1),RANDBETWEEN(234501,234700))</f>
        <v>143010</v>
      </c>
      <c r="C73">
        <v>54523010010</v>
      </c>
      <c r="D73" s="5" t="s">
        <v>153</v>
      </c>
      <c r="E73" s="11">
        <v>155.69999999999999</v>
      </c>
      <c r="F73" t="s">
        <v>353</v>
      </c>
      <c r="G73" s="7">
        <v>0.1</v>
      </c>
      <c r="H73">
        <v>143010</v>
      </c>
    </row>
    <row r="74" spans="1:8" x14ac:dyDescent="0.25">
      <c r="A74">
        <v>73</v>
      </c>
      <c r="B74">
        <f ca="1">IFERROR(INDEX(CustomerDemographics[],MATCH(C74,CustomerDemographics[MembershipID],0),1),RANDBETWEEN(234501,234700))</f>
        <v>234643</v>
      </c>
      <c r="D74" s="5" t="s">
        <v>154</v>
      </c>
      <c r="E74" s="11">
        <v>317.96999999999997</v>
      </c>
      <c r="F74" t="s">
        <v>353</v>
      </c>
      <c r="G74" s="7"/>
      <c r="H74">
        <v>234674</v>
      </c>
    </row>
    <row r="75" spans="1:8" x14ac:dyDescent="0.25">
      <c r="A75">
        <v>74</v>
      </c>
      <c r="B75">
        <f ca="1">IFERROR(INDEX(CustomerDemographics[],MATCH(C75,CustomerDemographics[MembershipID],0),1),RANDBETWEEN(234501,234700))</f>
        <v>234542</v>
      </c>
      <c r="D75" s="5" t="s">
        <v>155</v>
      </c>
      <c r="E75" s="11">
        <v>1054</v>
      </c>
      <c r="F75" t="s">
        <v>353</v>
      </c>
      <c r="G75" s="7"/>
      <c r="H75">
        <v>234656</v>
      </c>
    </row>
    <row r="76" spans="1:8" x14ac:dyDescent="0.25">
      <c r="A76">
        <v>75</v>
      </c>
      <c r="B76">
        <f ca="1">IFERROR(INDEX(CustomerDemographics[],MATCH(C76,CustomerDemographics[MembershipID],0),1),RANDBETWEEN(234501,234700))</f>
        <v>234640</v>
      </c>
      <c r="D76" s="5" t="s">
        <v>156</v>
      </c>
      <c r="E76" s="11">
        <v>422</v>
      </c>
      <c r="F76" t="s">
        <v>353</v>
      </c>
      <c r="G76" s="7"/>
      <c r="H76">
        <v>234604</v>
      </c>
    </row>
    <row r="77" spans="1:8" x14ac:dyDescent="0.25">
      <c r="A77">
        <v>76</v>
      </c>
      <c r="B77">
        <f ca="1">IFERROR(INDEX(CustomerDemographics[],MATCH(C77,CustomerDemographics[MembershipID],0),1),RANDBETWEEN(234501,234700))</f>
        <v>234541</v>
      </c>
      <c r="D77" s="5" t="s">
        <v>157</v>
      </c>
      <c r="E77" s="11">
        <v>1588.41</v>
      </c>
      <c r="F77" t="s">
        <v>353</v>
      </c>
      <c r="G77" s="7"/>
      <c r="H77">
        <v>234524</v>
      </c>
    </row>
    <row r="78" spans="1:8" x14ac:dyDescent="0.25">
      <c r="A78">
        <v>77</v>
      </c>
      <c r="B78">
        <f ca="1">IFERROR(INDEX(CustomerDemographics[],MATCH(C78,CustomerDemographics[MembershipID],0),1),RANDBETWEEN(234501,234700))</f>
        <v>234628</v>
      </c>
      <c r="D78" s="5" t="s">
        <v>158</v>
      </c>
      <c r="E78" s="11">
        <v>211</v>
      </c>
      <c r="F78" t="s">
        <v>353</v>
      </c>
      <c r="G78" s="7"/>
      <c r="H78">
        <v>234637</v>
      </c>
    </row>
    <row r="79" spans="1:8" x14ac:dyDescent="0.25">
      <c r="A79">
        <v>78</v>
      </c>
      <c r="B79">
        <f ca="1">IFERROR(INDEX(CustomerDemographics[],MATCH(C79,CustomerDemographics[MembershipID],0),1),RANDBETWEEN(234501,234700))</f>
        <v>234644</v>
      </c>
      <c r="D79" s="5" t="s">
        <v>159</v>
      </c>
      <c r="E79" s="11">
        <v>584.95000000000005</v>
      </c>
      <c r="F79" t="s">
        <v>353</v>
      </c>
      <c r="G79" s="7"/>
      <c r="H79">
        <v>234574</v>
      </c>
    </row>
    <row r="80" spans="1:8" x14ac:dyDescent="0.25">
      <c r="A80">
        <v>79</v>
      </c>
      <c r="B80">
        <f ca="1">IFERROR(INDEX(CustomerDemographics[],MATCH(C80,CustomerDemographics[MembershipID],0),1),RANDBETWEEN(234501,234700))</f>
        <v>143003</v>
      </c>
      <c r="C80">
        <v>54523010003</v>
      </c>
      <c r="D80" s="5" t="s">
        <v>160</v>
      </c>
      <c r="E80" s="11">
        <v>217.28699999999995</v>
      </c>
      <c r="F80" t="s">
        <v>353</v>
      </c>
      <c r="G80" s="7">
        <v>0.1</v>
      </c>
      <c r="H80">
        <v>143003</v>
      </c>
    </row>
    <row r="81" spans="1:8" x14ac:dyDescent="0.25">
      <c r="A81">
        <v>80</v>
      </c>
      <c r="B81">
        <f ca="1">IFERROR(INDEX(CustomerDemographics[],MATCH(C81,CustomerDemographics[MembershipID],0),1),RANDBETWEEN(234501,234700))</f>
        <v>234528</v>
      </c>
      <c r="D81" s="5" t="s">
        <v>161</v>
      </c>
      <c r="E81" s="11">
        <v>519.91999999999996</v>
      </c>
      <c r="F81" t="s">
        <v>353</v>
      </c>
      <c r="G81" s="7"/>
      <c r="H81">
        <v>234642</v>
      </c>
    </row>
    <row r="82" spans="1:8" x14ac:dyDescent="0.25">
      <c r="A82">
        <v>81</v>
      </c>
      <c r="B82">
        <f ca="1">IFERROR(INDEX(CustomerDemographics[],MATCH(C82,CustomerDemographics[MembershipID],0),1),RANDBETWEEN(234501,234700))</f>
        <v>143004</v>
      </c>
      <c r="C82">
        <v>54523010004</v>
      </c>
      <c r="D82" s="5" t="s">
        <v>162</v>
      </c>
      <c r="E82" s="11">
        <v>186.24599999999998</v>
      </c>
      <c r="F82" t="s">
        <v>353</v>
      </c>
      <c r="G82" s="7">
        <v>0.1</v>
      </c>
      <c r="H82">
        <v>143004</v>
      </c>
    </row>
    <row r="83" spans="1:8" x14ac:dyDescent="0.25">
      <c r="A83">
        <v>82</v>
      </c>
      <c r="B83">
        <f ca="1">IFERROR(INDEX(CustomerDemographics[],MATCH(C83,CustomerDemographics[MembershipID],0),1),RANDBETWEEN(234501,234700))</f>
        <v>234578</v>
      </c>
      <c r="D83" s="5" t="s">
        <v>163</v>
      </c>
      <c r="E83" s="11">
        <v>116.99000000000001</v>
      </c>
      <c r="F83" t="s">
        <v>353</v>
      </c>
      <c r="G83" s="7"/>
      <c r="H83">
        <v>234551</v>
      </c>
    </row>
    <row r="84" spans="1:8" x14ac:dyDescent="0.25">
      <c r="A84">
        <v>83</v>
      </c>
      <c r="B84">
        <f ca="1">IFERROR(INDEX(CustomerDemographics[],MATCH(C84,CustomerDemographics[MembershipID],0),1),RANDBETWEEN(234501,234700))</f>
        <v>234504</v>
      </c>
      <c r="D84" s="5" t="s">
        <v>164</v>
      </c>
      <c r="E84" s="11">
        <v>64.989999999999995</v>
      </c>
      <c r="F84" t="s">
        <v>353</v>
      </c>
      <c r="G84" s="7"/>
      <c r="H84">
        <v>234515</v>
      </c>
    </row>
    <row r="85" spans="1:8" x14ac:dyDescent="0.25">
      <c r="A85">
        <v>84</v>
      </c>
      <c r="B85">
        <f ca="1">IFERROR(INDEX(CustomerDemographics[],MATCH(C85,CustomerDemographics[MembershipID],0),1),RANDBETWEEN(234501,234700))</f>
        <v>143006</v>
      </c>
      <c r="C85">
        <v>54523010006</v>
      </c>
      <c r="D85" s="5" t="s">
        <v>165</v>
      </c>
      <c r="E85" s="11">
        <v>513</v>
      </c>
      <c r="F85" t="s">
        <v>353</v>
      </c>
      <c r="G85" s="7">
        <v>0.1</v>
      </c>
      <c r="H85">
        <v>143006</v>
      </c>
    </row>
    <row r="86" spans="1:8" x14ac:dyDescent="0.25">
      <c r="A86">
        <v>85</v>
      </c>
      <c r="B86">
        <f ca="1">IFERROR(INDEX(CustomerDemographics[],MATCH(C86,CustomerDemographics[MembershipID],0),1),RANDBETWEEN(234501,234700))</f>
        <v>234574</v>
      </c>
      <c r="D86" s="5" t="s">
        <v>166</v>
      </c>
      <c r="E86" s="11">
        <v>741.93</v>
      </c>
      <c r="F86" t="s">
        <v>353</v>
      </c>
      <c r="G86" s="7"/>
      <c r="H86">
        <v>234593</v>
      </c>
    </row>
    <row r="87" spans="1:8" x14ac:dyDescent="0.25">
      <c r="A87">
        <v>86</v>
      </c>
      <c r="B87">
        <f ca="1">IFERROR(INDEX(CustomerDemographics[],MATCH(C87,CustomerDemographics[MembershipID],0),1),RANDBETWEEN(234501,234700))</f>
        <v>234516</v>
      </c>
      <c r="D87" s="2" t="s">
        <v>166</v>
      </c>
      <c r="E87" s="11">
        <v>636.92999999999995</v>
      </c>
      <c r="F87" t="s">
        <v>353</v>
      </c>
      <c r="G87" s="7"/>
      <c r="H87">
        <v>234557</v>
      </c>
    </row>
    <row r="88" spans="1:8" x14ac:dyDescent="0.25">
      <c r="A88">
        <v>87</v>
      </c>
      <c r="B88">
        <f ca="1">IFERROR(INDEX(CustomerDemographics[],MATCH(C88,CustomerDemographics[MembershipID],0),1),RANDBETWEEN(234501,234700))</f>
        <v>234677</v>
      </c>
      <c r="D88" s="2" t="s">
        <v>166</v>
      </c>
      <c r="E88" s="11">
        <v>882.45</v>
      </c>
      <c r="F88" t="s">
        <v>353</v>
      </c>
      <c r="G88" s="7"/>
      <c r="H88">
        <v>234555</v>
      </c>
    </row>
    <row r="89" spans="1:8" x14ac:dyDescent="0.25">
      <c r="A89">
        <v>88</v>
      </c>
      <c r="B89">
        <f ca="1">IFERROR(INDEX(CustomerDemographics[],MATCH(C89,CustomerDemographics[MembershipID],0),1),RANDBETWEEN(234501,234700))</f>
        <v>234533</v>
      </c>
      <c r="D89" s="2" t="s">
        <v>166</v>
      </c>
      <c r="E89" s="11">
        <v>705.96</v>
      </c>
      <c r="F89" t="s">
        <v>353</v>
      </c>
      <c r="G89" s="7"/>
      <c r="H89">
        <v>234692</v>
      </c>
    </row>
    <row r="90" spans="1:8" x14ac:dyDescent="0.25">
      <c r="A90">
        <v>89</v>
      </c>
      <c r="B90">
        <f ca="1">IFERROR(INDEX(CustomerDemographics[],MATCH(C90,CustomerDemographics[MembershipID],0),1),RANDBETWEEN(234501,234700))</f>
        <v>234637</v>
      </c>
      <c r="D90" s="2" t="s">
        <v>167</v>
      </c>
      <c r="E90" s="11">
        <v>494.97</v>
      </c>
      <c r="F90" t="s">
        <v>353</v>
      </c>
      <c r="G90" s="7"/>
      <c r="H90">
        <v>234660</v>
      </c>
    </row>
    <row r="91" spans="1:8" x14ac:dyDescent="0.25">
      <c r="A91">
        <v>90</v>
      </c>
      <c r="B91">
        <f ca="1">IFERROR(INDEX(CustomerDemographics[],MATCH(C91,CustomerDemographics[MembershipID],0),1),RANDBETWEEN(234501,234700))</f>
        <v>234572</v>
      </c>
      <c r="D91" s="2" t="s">
        <v>167</v>
      </c>
      <c r="E91" s="11">
        <v>494.97</v>
      </c>
      <c r="F91" t="s">
        <v>353</v>
      </c>
      <c r="G91" s="7"/>
      <c r="H91">
        <v>234509</v>
      </c>
    </row>
    <row r="92" spans="1:8" x14ac:dyDescent="0.25">
      <c r="A92">
        <v>91</v>
      </c>
      <c r="B92">
        <f ca="1">IFERROR(INDEX(CustomerDemographics[],MATCH(C92,CustomerDemographics[MembershipID],0),1),RANDBETWEEN(234501,234700))</f>
        <v>234659</v>
      </c>
      <c r="D92" s="2" t="s">
        <v>168</v>
      </c>
      <c r="E92" s="11">
        <v>329.98</v>
      </c>
      <c r="F92" t="s">
        <v>353</v>
      </c>
      <c r="G92" s="7"/>
      <c r="H92">
        <v>234673</v>
      </c>
    </row>
    <row r="93" spans="1:8" x14ac:dyDescent="0.25">
      <c r="A93">
        <v>92</v>
      </c>
      <c r="B93">
        <f ca="1">IFERROR(INDEX(CustomerDemographics[],MATCH(C93,CustomerDemographics[MembershipID],0),1),RANDBETWEEN(234501,234700))</f>
        <v>143007</v>
      </c>
      <c r="C93">
        <v>54523010007</v>
      </c>
      <c r="D93" s="2" t="s">
        <v>169</v>
      </c>
      <c r="E93" s="11">
        <v>609.52499999999998</v>
      </c>
      <c r="F93" t="s">
        <v>353</v>
      </c>
      <c r="G93" s="7">
        <v>0.1</v>
      </c>
      <c r="H93">
        <v>143007</v>
      </c>
    </row>
    <row r="94" spans="1:8" x14ac:dyDescent="0.25">
      <c r="A94">
        <v>93</v>
      </c>
      <c r="B94">
        <f ca="1">IFERROR(INDEX(CustomerDemographics[],MATCH(C94,CustomerDemographics[MembershipID],0),1),RANDBETWEEN(234501,234700))</f>
        <v>234700</v>
      </c>
      <c r="D94" s="2" t="s">
        <v>169</v>
      </c>
      <c r="E94" s="11">
        <v>329.98</v>
      </c>
      <c r="F94" t="s">
        <v>353</v>
      </c>
      <c r="G94" s="7"/>
      <c r="H94">
        <v>234559</v>
      </c>
    </row>
    <row r="95" spans="1:8" x14ac:dyDescent="0.25">
      <c r="A95">
        <v>94</v>
      </c>
      <c r="B95">
        <f ca="1">IFERROR(INDEX(CustomerDemographics[],MATCH(C95,CustomerDemographics[MembershipID],0),1),RANDBETWEEN(234501,234700))</f>
        <v>143001</v>
      </c>
      <c r="C95">
        <v>54523010001</v>
      </c>
      <c r="D95" s="2" t="s">
        <v>170</v>
      </c>
      <c r="E95" s="11">
        <v>394.36600000000004</v>
      </c>
      <c r="F95" t="s">
        <v>353</v>
      </c>
      <c r="G95" s="7">
        <v>0.15</v>
      </c>
      <c r="H95">
        <v>143001</v>
      </c>
    </row>
    <row r="96" spans="1:8" x14ac:dyDescent="0.25">
      <c r="A96">
        <v>95</v>
      </c>
      <c r="B96">
        <f ca="1">IFERROR(INDEX(CustomerDemographics[],MATCH(C96,CustomerDemographics[MembershipID],0),1),RANDBETWEEN(234501,234700))</f>
        <v>234504</v>
      </c>
      <c r="D96" s="2" t="s">
        <v>171</v>
      </c>
      <c r="E96" s="11">
        <v>824.95</v>
      </c>
      <c r="F96" t="s">
        <v>353</v>
      </c>
      <c r="G96" s="7"/>
      <c r="H96">
        <v>234515</v>
      </c>
    </row>
    <row r="97" spans="1:8" x14ac:dyDescent="0.25">
      <c r="A97">
        <v>96</v>
      </c>
      <c r="B97">
        <f ca="1">IFERROR(INDEX(CustomerDemographics[],MATCH(C97,CustomerDemographics[MembershipID],0),1),RANDBETWEEN(234501,234700))</f>
        <v>234518</v>
      </c>
      <c r="D97" s="2" t="s">
        <v>172</v>
      </c>
      <c r="E97" s="11">
        <v>1154.93</v>
      </c>
      <c r="F97" t="s">
        <v>353</v>
      </c>
      <c r="G97" s="7"/>
      <c r="H97">
        <v>234664</v>
      </c>
    </row>
    <row r="98" spans="1:8" x14ac:dyDescent="0.25">
      <c r="A98">
        <v>97</v>
      </c>
      <c r="B98">
        <f ca="1">IFERROR(INDEX(CustomerDemographics[],MATCH(C98,CustomerDemographics[MembershipID],0),1),RANDBETWEEN(234501,234700))</f>
        <v>234669</v>
      </c>
      <c r="D98" s="2" t="s">
        <v>173</v>
      </c>
      <c r="E98" s="11">
        <v>738.5</v>
      </c>
      <c r="F98" t="s">
        <v>353</v>
      </c>
      <c r="G98" s="7"/>
      <c r="H98">
        <v>234692</v>
      </c>
    </row>
    <row r="99" spans="1:8" x14ac:dyDescent="0.25">
      <c r="A99">
        <v>98</v>
      </c>
      <c r="B99">
        <f ca="1">IFERROR(INDEX(CustomerDemographics[],MATCH(C99,CustomerDemographics[MembershipID],0),1),RANDBETWEEN(234501,234700))</f>
        <v>234627</v>
      </c>
      <c r="D99" s="2" t="s">
        <v>173</v>
      </c>
      <c r="E99" s="11">
        <v>211</v>
      </c>
      <c r="F99" t="s">
        <v>353</v>
      </c>
      <c r="G99" s="7"/>
      <c r="H99">
        <v>234610</v>
      </c>
    </row>
    <row r="100" spans="1:8" x14ac:dyDescent="0.25">
      <c r="A100">
        <v>99</v>
      </c>
      <c r="B100">
        <f ca="1">IFERROR(INDEX(CustomerDemographics[],MATCH(C100,CustomerDemographics[MembershipID],0),1),RANDBETWEEN(234501,234700))</f>
        <v>234588</v>
      </c>
      <c r="D100" s="2" t="s">
        <v>174</v>
      </c>
      <c r="E100" s="11">
        <v>422</v>
      </c>
      <c r="F100" t="s">
        <v>353</v>
      </c>
      <c r="G100" s="7"/>
      <c r="H100">
        <v>234591</v>
      </c>
    </row>
    <row r="101" spans="1:8" x14ac:dyDescent="0.25">
      <c r="A101">
        <v>100</v>
      </c>
      <c r="B101">
        <f ca="1">IFERROR(INDEX(CustomerDemographics[],MATCH(C101,CustomerDemographics[MembershipID],0),1),RANDBETWEEN(234501,234700))</f>
        <v>234653</v>
      </c>
      <c r="D101" s="2" t="s">
        <v>174</v>
      </c>
      <c r="E101" s="11">
        <v>105.5</v>
      </c>
      <c r="F101" t="s">
        <v>353</v>
      </c>
      <c r="G101" s="7"/>
      <c r="H101">
        <v>234534</v>
      </c>
    </row>
    <row r="102" spans="1:8" x14ac:dyDescent="0.25">
      <c r="A102">
        <v>101</v>
      </c>
      <c r="B102">
        <f ca="1">IFERROR(INDEX(CustomerDemographics[],MATCH(C102,CustomerDemographics[MembershipID],0),1),RANDBETWEEN(234501,234700))</f>
        <v>143009</v>
      </c>
      <c r="C102">
        <v>54523010009</v>
      </c>
      <c r="D102" s="2" t="s">
        <v>175</v>
      </c>
      <c r="E102" s="11">
        <v>1660.05</v>
      </c>
      <c r="F102" t="s">
        <v>353</v>
      </c>
      <c r="G102" s="7">
        <v>0.1</v>
      </c>
      <c r="H102">
        <v>143009</v>
      </c>
    </row>
    <row r="103" spans="1:8" x14ac:dyDescent="0.25">
      <c r="A103">
        <v>102</v>
      </c>
      <c r="B103">
        <f ca="1">IFERROR(INDEX(CustomerDemographics[],MATCH(C103,CustomerDemographics[MembershipID],0),1),RANDBETWEEN(234501,234700))</f>
        <v>234694</v>
      </c>
      <c r="D103" s="2" t="s">
        <v>176</v>
      </c>
      <c r="E103" s="11">
        <v>183.75</v>
      </c>
      <c r="F103" t="s">
        <v>353</v>
      </c>
      <c r="G103" s="7"/>
      <c r="H103">
        <v>234696</v>
      </c>
    </row>
    <row r="104" spans="1:8" x14ac:dyDescent="0.25">
      <c r="A104">
        <v>103</v>
      </c>
      <c r="B104">
        <f ca="1">IFERROR(INDEX(CustomerDemographics[],MATCH(C104,CustomerDemographics[MembershipID],0),1),RANDBETWEEN(234501,234700))</f>
        <v>143002</v>
      </c>
      <c r="C104">
        <v>54523010002</v>
      </c>
      <c r="D104" s="2" t="s">
        <v>177</v>
      </c>
      <c r="E104" s="11">
        <v>58.632999999999996</v>
      </c>
      <c r="F104" t="s">
        <v>353</v>
      </c>
      <c r="G104" s="7">
        <v>0.15</v>
      </c>
      <c r="H104">
        <v>143002</v>
      </c>
    </row>
    <row r="105" spans="1:8" x14ac:dyDescent="0.25">
      <c r="A105">
        <v>104</v>
      </c>
      <c r="B105">
        <f ca="1">IFERROR(INDEX(CustomerDemographics[],MATCH(C105,CustomerDemographics[MembershipID],0),1),RANDBETWEEN(234501,234700))</f>
        <v>234542</v>
      </c>
      <c r="D105" s="2" t="s">
        <v>177</v>
      </c>
      <c r="E105" s="11">
        <v>738.5</v>
      </c>
      <c r="F105" t="s">
        <v>353</v>
      </c>
      <c r="G105" s="7"/>
      <c r="H105">
        <v>234610</v>
      </c>
    </row>
    <row r="106" spans="1:8" x14ac:dyDescent="0.25">
      <c r="A106">
        <v>105</v>
      </c>
      <c r="B106">
        <f ca="1">IFERROR(INDEX(CustomerDemographics[],MATCH(C106,CustomerDemographics[MembershipID],0),1),RANDBETWEEN(234501,234700))</f>
        <v>234602</v>
      </c>
      <c r="D106" s="2" t="s">
        <v>178</v>
      </c>
      <c r="E106" s="11">
        <v>223.35000000000002</v>
      </c>
      <c r="F106" t="s">
        <v>353</v>
      </c>
      <c r="G106" s="7"/>
      <c r="H106">
        <v>234680</v>
      </c>
    </row>
    <row r="107" spans="1:8" x14ac:dyDescent="0.25">
      <c r="A107">
        <v>106</v>
      </c>
      <c r="B107">
        <f ca="1">IFERROR(INDEX(CustomerDemographics[],MATCH(C107,CustomerDemographics[MembershipID],0),1),RANDBETWEEN(234501,234700))</f>
        <v>234663</v>
      </c>
      <c r="D107" s="2" t="s">
        <v>178</v>
      </c>
      <c r="E107" s="11">
        <v>223.35000000000002</v>
      </c>
      <c r="F107" t="s">
        <v>353</v>
      </c>
      <c r="G107" s="7"/>
      <c r="H107">
        <v>234501</v>
      </c>
    </row>
    <row r="108" spans="1:8" x14ac:dyDescent="0.25">
      <c r="A108">
        <v>107</v>
      </c>
      <c r="B108">
        <f ca="1">IFERROR(INDEX(CustomerDemographics[],MATCH(C108,CustomerDemographics[MembershipID],0),1),RANDBETWEEN(234501,234700))</f>
        <v>234541</v>
      </c>
      <c r="D108" s="2" t="s">
        <v>179</v>
      </c>
      <c r="E108" s="11">
        <v>1048.5</v>
      </c>
      <c r="F108" t="s">
        <v>353</v>
      </c>
      <c r="G108" s="7"/>
      <c r="H108">
        <v>234683</v>
      </c>
    </row>
    <row r="109" spans="1:8" x14ac:dyDescent="0.25">
      <c r="A109">
        <v>108</v>
      </c>
      <c r="B109">
        <f ca="1">IFERROR(INDEX(CustomerDemographics[],MATCH(C109,CustomerDemographics[MembershipID],0),1),RANDBETWEEN(234501,234700))</f>
        <v>234529</v>
      </c>
      <c r="D109" s="2" t="s">
        <v>179</v>
      </c>
      <c r="E109" s="11">
        <v>595.6</v>
      </c>
      <c r="F109" t="s">
        <v>353</v>
      </c>
      <c r="G109" s="7"/>
      <c r="H109">
        <v>234576</v>
      </c>
    </row>
    <row r="110" spans="1:8" x14ac:dyDescent="0.25">
      <c r="A110">
        <v>109</v>
      </c>
      <c r="B110">
        <f ca="1">IFERROR(INDEX(CustomerDemographics[],MATCH(C110,CustomerDemographics[MembershipID],0),1),RANDBETWEEN(234501,234700))</f>
        <v>143009</v>
      </c>
      <c r="C110">
        <v>54523010009</v>
      </c>
      <c r="D110" s="2" t="s">
        <v>180</v>
      </c>
      <c r="E110" s="11">
        <v>474.3</v>
      </c>
      <c r="F110" t="s">
        <v>353</v>
      </c>
      <c r="G110" s="7">
        <v>0.1</v>
      </c>
      <c r="H110">
        <v>143009</v>
      </c>
    </row>
    <row r="111" spans="1:8" x14ac:dyDescent="0.25">
      <c r="A111">
        <v>110</v>
      </c>
      <c r="B111">
        <f ca="1">IFERROR(INDEX(CustomerDemographics[],MATCH(C111,CustomerDemographics[MembershipID],0),1),RANDBETWEEN(234501,234700))</f>
        <v>234590</v>
      </c>
      <c r="D111" s="2" t="s">
        <v>181</v>
      </c>
      <c r="E111" s="11">
        <v>712.5</v>
      </c>
      <c r="F111" t="s">
        <v>353</v>
      </c>
      <c r="G111" s="7"/>
      <c r="H111">
        <v>234509</v>
      </c>
    </row>
    <row r="112" spans="1:8" x14ac:dyDescent="0.25">
      <c r="A112">
        <v>111</v>
      </c>
      <c r="B112">
        <f ca="1">IFERROR(INDEX(CustomerDemographics[],MATCH(C112,CustomerDemographics[MembershipID],0),1),RANDBETWEEN(234501,234700))</f>
        <v>143007</v>
      </c>
      <c r="C112">
        <v>54523010007</v>
      </c>
      <c r="D112" s="2" t="s">
        <v>181</v>
      </c>
      <c r="E112" s="11">
        <v>445.47300000000001</v>
      </c>
      <c r="F112" t="s">
        <v>353</v>
      </c>
      <c r="G112" s="7">
        <v>0.1</v>
      </c>
      <c r="H112">
        <v>143007</v>
      </c>
    </row>
    <row r="113" spans="1:8" x14ac:dyDescent="0.25">
      <c r="A113">
        <v>112</v>
      </c>
      <c r="B113">
        <f ca="1">IFERROR(INDEX(CustomerDemographics[],MATCH(C113,CustomerDemographics[MembershipID],0),1),RANDBETWEEN(234501,234700))</f>
        <v>234544</v>
      </c>
      <c r="D113" s="2" t="s">
        <v>181</v>
      </c>
      <c r="E113" s="11">
        <v>989.94</v>
      </c>
      <c r="F113" t="s">
        <v>353</v>
      </c>
      <c r="G113" s="7"/>
      <c r="H113">
        <v>234551</v>
      </c>
    </row>
    <row r="114" spans="1:8" x14ac:dyDescent="0.25">
      <c r="A114">
        <v>113</v>
      </c>
      <c r="B114">
        <f ca="1">IFERROR(INDEX(CustomerDemographics[],MATCH(C114,CustomerDemographics[MembershipID],0),1),RANDBETWEEN(234501,234700))</f>
        <v>234550</v>
      </c>
      <c r="D114" s="2" t="s">
        <v>181</v>
      </c>
      <c r="E114" s="11">
        <v>297.8</v>
      </c>
      <c r="F114" t="s">
        <v>353</v>
      </c>
      <c r="G114" s="7"/>
      <c r="H114">
        <v>234555</v>
      </c>
    </row>
    <row r="115" spans="1:8" x14ac:dyDescent="0.25">
      <c r="A115">
        <v>114</v>
      </c>
      <c r="B115">
        <f ca="1">IFERROR(INDEX(CustomerDemographics[],MATCH(C115,CustomerDemographics[MembershipID],0),1),RANDBETWEEN(234501,234700))</f>
        <v>234634</v>
      </c>
      <c r="D115" s="2" t="s">
        <v>181</v>
      </c>
      <c r="E115" s="11">
        <v>582.5</v>
      </c>
      <c r="F115" t="s">
        <v>353</v>
      </c>
      <c r="G115" s="7"/>
      <c r="H115">
        <v>234672</v>
      </c>
    </row>
    <row r="116" spans="1:8" x14ac:dyDescent="0.25">
      <c r="A116">
        <v>115</v>
      </c>
      <c r="B116">
        <f ca="1">IFERROR(INDEX(CustomerDemographics[],MATCH(C116,CustomerDemographics[MembershipID],0),1),RANDBETWEEN(234501,234700))</f>
        <v>234590</v>
      </c>
      <c r="D116" s="2" t="s">
        <v>182</v>
      </c>
      <c r="E116" s="11">
        <v>1484.91</v>
      </c>
      <c r="F116" t="s">
        <v>353</v>
      </c>
      <c r="G116" s="7"/>
      <c r="H116">
        <v>234580</v>
      </c>
    </row>
    <row r="117" spans="1:8" x14ac:dyDescent="0.25">
      <c r="A117">
        <v>116</v>
      </c>
      <c r="B117">
        <f ca="1">IFERROR(INDEX(CustomerDemographics[],MATCH(C117,CustomerDemographics[MembershipID],0),1),RANDBETWEEN(234501,234700))</f>
        <v>234652</v>
      </c>
      <c r="D117" s="2" t="s">
        <v>182</v>
      </c>
      <c r="E117" s="11">
        <v>275.91999999999996</v>
      </c>
      <c r="F117" t="s">
        <v>353</v>
      </c>
      <c r="G117" s="7"/>
      <c r="H117">
        <v>234501</v>
      </c>
    </row>
    <row r="118" spans="1:8" x14ac:dyDescent="0.25">
      <c r="A118">
        <v>117</v>
      </c>
      <c r="B118">
        <f ca="1">IFERROR(INDEX(CustomerDemographics[],MATCH(C118,CustomerDemographics[MembershipID],0),1),RANDBETWEEN(234501,234700))</f>
        <v>234631</v>
      </c>
      <c r="D118" s="2" t="s">
        <v>183</v>
      </c>
      <c r="E118" s="11">
        <v>1054</v>
      </c>
      <c r="F118" t="s">
        <v>353</v>
      </c>
      <c r="G118" s="7"/>
      <c r="H118">
        <v>234572</v>
      </c>
    </row>
    <row r="119" spans="1:8" x14ac:dyDescent="0.25">
      <c r="A119">
        <v>118</v>
      </c>
      <c r="B119">
        <f ca="1">IFERROR(INDEX(CustomerDemographics[],MATCH(C119,CustomerDemographics[MembershipID],0),1),RANDBETWEEN(234501,234700))</f>
        <v>234658</v>
      </c>
      <c r="D119" s="2" t="s">
        <v>184</v>
      </c>
      <c r="E119" s="11">
        <v>774</v>
      </c>
      <c r="F119" t="s">
        <v>353</v>
      </c>
      <c r="G119" s="7"/>
      <c r="H119">
        <v>234584</v>
      </c>
    </row>
    <row r="120" spans="1:8" x14ac:dyDescent="0.25">
      <c r="A120">
        <v>119</v>
      </c>
      <c r="B120">
        <f ca="1">IFERROR(INDEX(CustomerDemographics[],MATCH(C120,CustomerDemographics[MembershipID],0),1),RANDBETWEEN(234501,234700))</f>
        <v>234629</v>
      </c>
      <c r="D120" s="2" t="s">
        <v>184</v>
      </c>
      <c r="E120" s="11">
        <v>329.98</v>
      </c>
      <c r="F120" t="s">
        <v>353</v>
      </c>
      <c r="G120" s="7"/>
      <c r="H120">
        <v>234568</v>
      </c>
    </row>
    <row r="121" spans="1:8" x14ac:dyDescent="0.25">
      <c r="A121">
        <v>120</v>
      </c>
      <c r="B121">
        <f ca="1">IFERROR(INDEX(CustomerDemographics[],MATCH(C121,CustomerDemographics[MembershipID],0),1),RANDBETWEEN(234501,234700))</f>
        <v>234651</v>
      </c>
      <c r="D121" s="2" t="s">
        <v>185</v>
      </c>
      <c r="E121" s="11">
        <v>1411.92</v>
      </c>
      <c r="F121" t="s">
        <v>353</v>
      </c>
      <c r="G121" s="7"/>
      <c r="H121">
        <v>234576</v>
      </c>
    </row>
    <row r="122" spans="1:8" x14ac:dyDescent="0.25">
      <c r="A122">
        <v>121</v>
      </c>
      <c r="B122">
        <f ca="1">IFERROR(INDEX(CustomerDemographics[],MATCH(C122,CustomerDemographics[MembershipID],0),1),RANDBETWEEN(234501,234700))</f>
        <v>143002</v>
      </c>
      <c r="C122">
        <v>54523010002</v>
      </c>
      <c r="D122" s="2" t="s">
        <v>186</v>
      </c>
      <c r="E122" s="11">
        <v>605.625</v>
      </c>
      <c r="F122" t="s">
        <v>353</v>
      </c>
      <c r="G122" s="7">
        <v>0.15</v>
      </c>
      <c r="H122">
        <v>143002</v>
      </c>
    </row>
    <row r="123" spans="1:8" x14ac:dyDescent="0.25">
      <c r="A123">
        <v>122</v>
      </c>
      <c r="B123">
        <f ca="1">IFERROR(INDEX(CustomerDemographics[],MATCH(C123,CustomerDemographics[MembershipID],0),1),RANDBETWEEN(234501,234700))</f>
        <v>234563</v>
      </c>
      <c r="D123" s="2" t="s">
        <v>187</v>
      </c>
      <c r="E123" s="11">
        <v>350.97</v>
      </c>
      <c r="F123" t="s">
        <v>353</v>
      </c>
      <c r="G123" s="7"/>
      <c r="H123">
        <v>234525</v>
      </c>
    </row>
    <row r="124" spans="1:8" x14ac:dyDescent="0.25">
      <c r="A124">
        <v>123</v>
      </c>
      <c r="B124">
        <f ca="1">IFERROR(INDEX(CustomerDemographics[],MATCH(C124,CustomerDemographics[MembershipID],0),1),RANDBETWEEN(234501,234700))</f>
        <v>234531</v>
      </c>
      <c r="D124" s="2" t="s">
        <v>188</v>
      </c>
      <c r="E124" s="11">
        <v>454.95</v>
      </c>
      <c r="F124" t="s">
        <v>353</v>
      </c>
      <c r="G124" s="7"/>
      <c r="H124">
        <v>234663</v>
      </c>
    </row>
    <row r="125" spans="1:8" x14ac:dyDescent="0.25">
      <c r="A125">
        <v>124</v>
      </c>
      <c r="B125">
        <f ca="1">IFERROR(INDEX(CustomerDemographics[],MATCH(C125,CustomerDemographics[MembershipID],0),1),RANDBETWEEN(234501,234700))</f>
        <v>234589</v>
      </c>
      <c r="D125" s="2" t="s">
        <v>188</v>
      </c>
      <c r="E125" s="11">
        <v>727.92</v>
      </c>
      <c r="F125" t="s">
        <v>353</v>
      </c>
      <c r="G125" s="7"/>
      <c r="H125">
        <v>234695</v>
      </c>
    </row>
    <row r="126" spans="1:8" x14ac:dyDescent="0.25">
      <c r="A126">
        <v>125</v>
      </c>
      <c r="B126">
        <f ca="1">IFERROR(INDEX(CustomerDemographics[],MATCH(C126,CustomerDemographics[MembershipID],0),1),RANDBETWEEN(234501,234700))</f>
        <v>234578</v>
      </c>
      <c r="D126" s="2" t="s">
        <v>189</v>
      </c>
      <c r="E126" s="11">
        <v>372.25</v>
      </c>
      <c r="F126" t="s">
        <v>353</v>
      </c>
      <c r="G126" s="7"/>
      <c r="H126">
        <v>234529</v>
      </c>
    </row>
    <row r="127" spans="1:8" x14ac:dyDescent="0.25">
      <c r="A127">
        <v>126</v>
      </c>
      <c r="B127">
        <f ca="1">IFERROR(INDEX(CustomerDemographics[],MATCH(C127,CustomerDemographics[MembershipID],0),1),RANDBETWEEN(234501,234700))</f>
        <v>234607</v>
      </c>
      <c r="D127" s="2" t="s">
        <v>190</v>
      </c>
      <c r="E127" s="11">
        <v>211.95</v>
      </c>
      <c r="F127" t="s">
        <v>353</v>
      </c>
      <c r="G127" s="7"/>
      <c r="H127">
        <v>234677</v>
      </c>
    </row>
    <row r="128" spans="1:8" x14ac:dyDescent="0.25">
      <c r="A128">
        <v>127</v>
      </c>
      <c r="B128">
        <f ca="1">IFERROR(INDEX(CustomerDemographics[],MATCH(C128,CustomerDemographics[MembershipID],0),1),RANDBETWEEN(234501,234700))</f>
        <v>143001</v>
      </c>
      <c r="C128">
        <v>54523010001</v>
      </c>
      <c r="D128" s="2" t="s">
        <v>191</v>
      </c>
      <c r="E128" s="11">
        <v>588.20000000000005</v>
      </c>
      <c r="F128" t="s">
        <v>353</v>
      </c>
      <c r="G128" s="7">
        <v>0.15</v>
      </c>
      <c r="H128">
        <v>143001</v>
      </c>
    </row>
    <row r="129" spans="1:8" x14ac:dyDescent="0.25">
      <c r="A129">
        <v>128</v>
      </c>
      <c r="B129">
        <f ca="1">IFERROR(INDEX(CustomerDemographics[],MATCH(C129,CustomerDemographics[MembershipID],0),1),RANDBETWEEN(234501,234700))</f>
        <v>234526</v>
      </c>
      <c r="D129" s="2" t="s">
        <v>191</v>
      </c>
      <c r="E129" s="11">
        <v>310.40999999999997</v>
      </c>
      <c r="F129" t="s">
        <v>353</v>
      </c>
      <c r="G129" s="7"/>
      <c r="H129">
        <v>234501</v>
      </c>
    </row>
    <row r="130" spans="1:8" x14ac:dyDescent="0.25">
      <c r="A130">
        <v>129</v>
      </c>
      <c r="B130">
        <f ca="1">IFERROR(INDEX(CustomerDemographics[],MATCH(C130,CustomerDemographics[MembershipID],0),1),RANDBETWEEN(234501,234700))</f>
        <v>234572</v>
      </c>
      <c r="D130" s="2" t="s">
        <v>191</v>
      </c>
      <c r="E130" s="11">
        <v>727.92</v>
      </c>
      <c r="F130" t="s">
        <v>353</v>
      </c>
      <c r="G130" s="7"/>
      <c r="H130">
        <v>234674</v>
      </c>
    </row>
    <row r="131" spans="1:8" x14ac:dyDescent="0.25">
      <c r="A131">
        <v>130</v>
      </c>
      <c r="B131">
        <f ca="1">IFERROR(INDEX(CustomerDemographics[],MATCH(C131,CustomerDemographics[MembershipID],0),1),RANDBETWEEN(234501,234700))</f>
        <v>234618</v>
      </c>
      <c r="D131" s="2" t="s">
        <v>191</v>
      </c>
      <c r="E131" s="11">
        <v>148.9</v>
      </c>
      <c r="F131" t="s">
        <v>353</v>
      </c>
      <c r="G131" s="7"/>
      <c r="H131">
        <v>234631</v>
      </c>
    </row>
    <row r="132" spans="1:8" x14ac:dyDescent="0.25">
      <c r="A132">
        <v>131</v>
      </c>
      <c r="B132">
        <f ca="1">IFERROR(INDEX(CustomerDemographics[],MATCH(C132,CustomerDemographics[MembershipID],0),1),RANDBETWEEN(234501,234700))</f>
        <v>143007</v>
      </c>
      <c r="C132">
        <v>54523010007</v>
      </c>
      <c r="D132" s="2" t="s">
        <v>192</v>
      </c>
      <c r="E132" s="11">
        <v>327.56399999999996</v>
      </c>
      <c r="F132" t="s">
        <v>353</v>
      </c>
      <c r="G132" s="7">
        <v>0.1</v>
      </c>
      <c r="H132">
        <v>143007</v>
      </c>
    </row>
    <row r="133" spans="1:8" x14ac:dyDescent="0.25">
      <c r="A133">
        <v>132</v>
      </c>
      <c r="B133">
        <f ca="1">IFERROR(INDEX(CustomerDemographics[],MATCH(C133,CustomerDemographics[MembershipID],0),1),RANDBETWEEN(234501,234700))</f>
        <v>234538</v>
      </c>
      <c r="D133" s="2" t="s">
        <v>192</v>
      </c>
      <c r="E133" s="11">
        <v>1159.9000000000001</v>
      </c>
      <c r="F133" t="s">
        <v>353</v>
      </c>
      <c r="G133" s="7"/>
      <c r="H133">
        <v>234535</v>
      </c>
    </row>
    <row r="134" spans="1:8" x14ac:dyDescent="0.25">
      <c r="A134">
        <v>133</v>
      </c>
      <c r="B134">
        <f ca="1">IFERROR(INDEX(CustomerDemographics[],MATCH(C134,CustomerDemographics[MembershipID],0),1),RANDBETWEEN(234501,234700))</f>
        <v>234658</v>
      </c>
      <c r="D134" s="2" t="s">
        <v>193</v>
      </c>
      <c r="E134" s="11">
        <v>705.96</v>
      </c>
      <c r="F134" t="s">
        <v>353</v>
      </c>
      <c r="G134" s="7"/>
      <c r="H134">
        <v>234533</v>
      </c>
    </row>
    <row r="135" spans="1:8" x14ac:dyDescent="0.25">
      <c r="A135">
        <v>134</v>
      </c>
      <c r="B135">
        <f ca="1">IFERROR(INDEX(CustomerDemographics[],MATCH(C135,CustomerDemographics[MembershipID],0),1),RANDBETWEEN(234501,234700))</f>
        <v>234659</v>
      </c>
      <c r="D135" s="2" t="s">
        <v>194</v>
      </c>
      <c r="E135" s="11">
        <v>290.25</v>
      </c>
      <c r="F135" t="s">
        <v>353</v>
      </c>
      <c r="G135" s="7"/>
      <c r="H135">
        <v>234506</v>
      </c>
    </row>
    <row r="136" spans="1:8" x14ac:dyDescent="0.25">
      <c r="A136">
        <v>135</v>
      </c>
      <c r="B136">
        <f ca="1">IFERROR(INDEX(CustomerDemographics[],MATCH(C136,CustomerDemographics[MembershipID],0),1),RANDBETWEEN(234501,234700))</f>
        <v>143001</v>
      </c>
      <c r="C136">
        <v>54523010001</v>
      </c>
      <c r="D136" s="2" t="s">
        <v>194</v>
      </c>
      <c r="E136" s="11">
        <v>591.54900000000009</v>
      </c>
      <c r="F136" t="s">
        <v>353</v>
      </c>
      <c r="G136" s="7">
        <v>0.15</v>
      </c>
      <c r="H136">
        <v>143001</v>
      </c>
    </row>
    <row r="137" spans="1:8" x14ac:dyDescent="0.25">
      <c r="A137">
        <v>136</v>
      </c>
      <c r="B137">
        <f ca="1">IFERROR(INDEX(CustomerDemographics[],MATCH(C137,CustomerDemographics[MembershipID],0),1),RANDBETWEEN(234501,234700))</f>
        <v>234558</v>
      </c>
      <c r="D137" s="2" t="s">
        <v>195</v>
      </c>
      <c r="E137" s="11">
        <v>48.989999999999995</v>
      </c>
      <c r="F137" t="s">
        <v>353</v>
      </c>
      <c r="G137" s="7"/>
      <c r="H137">
        <v>234522</v>
      </c>
    </row>
    <row r="138" spans="1:8" x14ac:dyDescent="0.25">
      <c r="A138">
        <v>137</v>
      </c>
      <c r="B138">
        <f ca="1">IFERROR(INDEX(CustomerDemographics[],MATCH(C138,CustomerDemographics[MembershipID],0),1),RANDBETWEEN(234501,234700))</f>
        <v>234501</v>
      </c>
      <c r="D138" s="2" t="s">
        <v>60</v>
      </c>
      <c r="E138" s="11">
        <v>241.42999999999995</v>
      </c>
      <c r="F138" t="s">
        <v>353</v>
      </c>
      <c r="G138" s="7"/>
      <c r="H138">
        <v>234504</v>
      </c>
    </row>
    <row r="139" spans="1:8" x14ac:dyDescent="0.25">
      <c r="A139">
        <v>138</v>
      </c>
      <c r="B139">
        <f ca="1">IFERROR(INDEX(CustomerDemographics[],MATCH(C139,CustomerDemographics[MembershipID],0),1),RANDBETWEEN(234501,234700))</f>
        <v>143010</v>
      </c>
      <c r="C139">
        <v>54523010010</v>
      </c>
      <c r="D139" s="2" t="s">
        <v>60</v>
      </c>
      <c r="E139" s="11">
        <v>626.346</v>
      </c>
      <c r="F139" t="s">
        <v>353</v>
      </c>
      <c r="G139" s="7">
        <v>0.1</v>
      </c>
      <c r="H139">
        <v>143010</v>
      </c>
    </row>
    <row r="140" spans="1:8" x14ac:dyDescent="0.25">
      <c r="A140">
        <v>139</v>
      </c>
      <c r="B140">
        <f ca="1">IFERROR(INDEX(CustomerDemographics[],MATCH(C140,CustomerDemographics[MembershipID],0),1),RANDBETWEEN(234501,234700))</f>
        <v>234676</v>
      </c>
      <c r="D140" s="2" t="s">
        <v>196</v>
      </c>
      <c r="E140" s="11">
        <v>68.97999999999999</v>
      </c>
      <c r="F140" t="s">
        <v>353</v>
      </c>
      <c r="G140" s="7"/>
      <c r="H140">
        <v>234534</v>
      </c>
    </row>
    <row r="141" spans="1:8" x14ac:dyDescent="0.25">
      <c r="A141">
        <v>140</v>
      </c>
      <c r="B141">
        <f ca="1">IFERROR(INDEX(CustomerDemographics[],MATCH(C141,CustomerDemographics[MembershipID],0),1),RANDBETWEEN(234501,234700))</f>
        <v>234599</v>
      </c>
      <c r="D141" s="2" t="s">
        <v>196</v>
      </c>
      <c r="E141" s="11">
        <v>1159.9000000000001</v>
      </c>
      <c r="F141" t="s">
        <v>353</v>
      </c>
      <c r="G141" s="7"/>
      <c r="H141">
        <v>234525</v>
      </c>
    </row>
    <row r="142" spans="1:8" x14ac:dyDescent="0.25">
      <c r="A142">
        <v>141</v>
      </c>
      <c r="B142">
        <f ca="1">IFERROR(INDEX(CustomerDemographics[],MATCH(C142,CustomerDemographics[MembershipID],0),1),RANDBETWEEN(234501,234700))</f>
        <v>234547</v>
      </c>
      <c r="D142" s="2" t="s">
        <v>197</v>
      </c>
      <c r="E142" s="11">
        <v>105.99</v>
      </c>
      <c r="F142" t="s">
        <v>353</v>
      </c>
      <c r="G142" s="7"/>
      <c r="H142">
        <v>234682</v>
      </c>
    </row>
    <row r="143" spans="1:8" x14ac:dyDescent="0.25">
      <c r="A143">
        <v>142</v>
      </c>
      <c r="B143">
        <f ca="1">IFERROR(INDEX(CustomerDemographics[],MATCH(C143,CustomerDemographics[MembershipID],0),1),RANDBETWEEN(234501,234700))</f>
        <v>234617</v>
      </c>
      <c r="D143" s="2" t="s">
        <v>197</v>
      </c>
      <c r="E143" s="11">
        <v>695.94</v>
      </c>
      <c r="F143" t="s">
        <v>353</v>
      </c>
      <c r="G143" s="7"/>
      <c r="H143">
        <v>234609</v>
      </c>
    </row>
    <row r="144" spans="1:8" x14ac:dyDescent="0.25">
      <c r="A144">
        <v>143</v>
      </c>
      <c r="B144">
        <f ca="1">IFERROR(INDEX(CustomerDemographics[],MATCH(C144,CustomerDemographics[MembershipID],0),1),RANDBETWEEN(234501,234700))</f>
        <v>234528</v>
      </c>
      <c r="D144" s="2" t="s">
        <v>197</v>
      </c>
      <c r="E144" s="11">
        <v>463.96000000000004</v>
      </c>
      <c r="F144" t="s">
        <v>353</v>
      </c>
      <c r="G144" s="7"/>
      <c r="H144">
        <v>234505</v>
      </c>
    </row>
    <row r="145" spans="1:8" x14ac:dyDescent="0.25">
      <c r="A145">
        <v>144</v>
      </c>
      <c r="B145">
        <f ca="1">IFERROR(INDEX(CustomerDemographics[],MATCH(C145,CustomerDemographics[MembershipID],0),1),RANDBETWEEN(234501,234700))</f>
        <v>234612</v>
      </c>
      <c r="D145" s="2" t="s">
        <v>198</v>
      </c>
      <c r="E145" s="11">
        <v>735</v>
      </c>
      <c r="F145" t="s">
        <v>353</v>
      </c>
      <c r="G145" s="7"/>
      <c r="H145">
        <v>234534</v>
      </c>
    </row>
    <row r="146" spans="1:8" x14ac:dyDescent="0.25">
      <c r="A146">
        <v>145</v>
      </c>
      <c r="B146">
        <f ca="1">IFERROR(INDEX(CustomerDemographics[],MATCH(C146,CustomerDemographics[MembershipID],0),1),RANDBETWEEN(234501,234700))</f>
        <v>234561</v>
      </c>
      <c r="D146" s="2" t="s">
        <v>199</v>
      </c>
      <c r="E146" s="11">
        <v>454.95</v>
      </c>
      <c r="F146" t="s">
        <v>353</v>
      </c>
      <c r="G146" s="7"/>
      <c r="H146">
        <v>234688</v>
      </c>
    </row>
    <row r="147" spans="1:8" x14ac:dyDescent="0.25">
      <c r="A147">
        <v>146</v>
      </c>
      <c r="B147">
        <f ca="1">IFERROR(INDEX(CustomerDemographics[],MATCH(C147,CustomerDemographics[MembershipID],0),1),RANDBETWEEN(234501,234700))</f>
        <v>234556</v>
      </c>
      <c r="D147" s="2" t="s">
        <v>200</v>
      </c>
      <c r="E147" s="11">
        <v>1235.43</v>
      </c>
      <c r="F147" t="s">
        <v>353</v>
      </c>
      <c r="G147" s="7"/>
      <c r="H147">
        <v>234642</v>
      </c>
    </row>
    <row r="148" spans="1:8" x14ac:dyDescent="0.25">
      <c r="A148">
        <v>147</v>
      </c>
      <c r="B148">
        <f ca="1">IFERROR(INDEX(CustomerDemographics[],MATCH(C148,CustomerDemographics[MembershipID],0),1),RANDBETWEEN(234501,234700))</f>
        <v>234692</v>
      </c>
      <c r="D148" s="2" t="s">
        <v>200</v>
      </c>
      <c r="E148" s="11">
        <v>211.98</v>
      </c>
      <c r="F148" t="s">
        <v>353</v>
      </c>
      <c r="G148" s="7"/>
      <c r="H148">
        <v>234662</v>
      </c>
    </row>
    <row r="149" spans="1:8" x14ac:dyDescent="0.25">
      <c r="A149">
        <v>148</v>
      </c>
      <c r="B149">
        <f ca="1">IFERROR(INDEX(CustomerDemographics[],MATCH(C149,CustomerDemographics[MembershipID],0),1),RANDBETWEEN(234501,234700))</f>
        <v>143012</v>
      </c>
      <c r="C149">
        <v>54523010012</v>
      </c>
      <c r="D149" s="2" t="s">
        <v>201</v>
      </c>
      <c r="E149" s="11">
        <v>276.20749999999998</v>
      </c>
      <c r="F149" t="s">
        <v>353</v>
      </c>
      <c r="G149" s="7">
        <v>0.15</v>
      </c>
      <c r="H149">
        <v>143012</v>
      </c>
    </row>
    <row r="150" spans="1:8" x14ac:dyDescent="0.25">
      <c r="A150">
        <v>149</v>
      </c>
      <c r="B150">
        <f ca="1">IFERROR(INDEX(CustomerDemographics[],MATCH(C150,CustomerDemographics[MembershipID],0),1),RANDBETWEEN(234501,234700))</f>
        <v>234653</v>
      </c>
      <c r="D150" s="2" t="s">
        <v>202</v>
      </c>
      <c r="E150" s="11">
        <v>529.94999999999993</v>
      </c>
      <c r="F150" t="s">
        <v>353</v>
      </c>
      <c r="G150" s="7"/>
      <c r="H150">
        <v>234663</v>
      </c>
    </row>
    <row r="151" spans="1:8" x14ac:dyDescent="0.25">
      <c r="A151">
        <v>150</v>
      </c>
      <c r="B151">
        <f ca="1">IFERROR(INDEX(CustomerDemographics[],MATCH(C151,CustomerDemographics[MembershipID],0),1),RANDBETWEEN(234501,234700))</f>
        <v>234681</v>
      </c>
      <c r="D151" s="2" t="s">
        <v>203</v>
      </c>
      <c r="E151" s="11">
        <v>579.95000000000005</v>
      </c>
      <c r="F151" t="s">
        <v>353</v>
      </c>
      <c r="G151" s="7"/>
      <c r="H151">
        <v>234543</v>
      </c>
    </row>
    <row r="152" spans="1:8" x14ac:dyDescent="0.25">
      <c r="A152">
        <v>151</v>
      </c>
      <c r="B152">
        <f ca="1">IFERROR(INDEX(CustomerDemographics[],MATCH(C152,CustomerDemographics[MembershipID],0),1),RANDBETWEEN(234501,234700))</f>
        <v>234554</v>
      </c>
      <c r="D152" s="2" t="s">
        <v>203</v>
      </c>
      <c r="E152" s="11">
        <v>847.92</v>
      </c>
      <c r="F152" t="s">
        <v>353</v>
      </c>
      <c r="G152" s="7"/>
      <c r="H152">
        <v>234577</v>
      </c>
    </row>
    <row r="153" spans="1:8" x14ac:dyDescent="0.25">
      <c r="A153">
        <v>152</v>
      </c>
      <c r="B153">
        <f ca="1">IFERROR(INDEX(CustomerDemographics[],MATCH(C153,CustomerDemographics[MembershipID],0),1),RANDBETWEEN(234501,234700))</f>
        <v>234510</v>
      </c>
      <c r="D153" s="2" t="s">
        <v>204</v>
      </c>
      <c r="E153" s="11">
        <v>194.96999999999997</v>
      </c>
      <c r="F153" t="s">
        <v>353</v>
      </c>
      <c r="G153" s="7"/>
      <c r="H153">
        <v>234541</v>
      </c>
    </row>
    <row r="154" spans="1:8" x14ac:dyDescent="0.25">
      <c r="A154">
        <v>153</v>
      </c>
      <c r="B154">
        <f ca="1">IFERROR(INDEX(CustomerDemographics[],MATCH(C154,CustomerDemographics[MembershipID],0),1),RANDBETWEEN(234501,234700))</f>
        <v>234655</v>
      </c>
      <c r="D154" s="2" t="s">
        <v>205</v>
      </c>
      <c r="E154" s="11">
        <v>1059.8999999999999</v>
      </c>
      <c r="F154" t="s">
        <v>353</v>
      </c>
      <c r="G154" s="7"/>
      <c r="H154">
        <v>234611</v>
      </c>
    </row>
    <row r="155" spans="1:8" x14ac:dyDescent="0.25">
      <c r="A155">
        <v>154</v>
      </c>
      <c r="B155">
        <f ca="1">IFERROR(INDEX(CustomerDemographics[],MATCH(C155,CustomerDemographics[MembershipID],0),1),RANDBETWEEN(234501,234700))</f>
        <v>234699</v>
      </c>
      <c r="D155" s="2" t="s">
        <v>205</v>
      </c>
      <c r="E155" s="11">
        <v>103.46999999999998</v>
      </c>
      <c r="F155" t="s">
        <v>353</v>
      </c>
      <c r="G155" s="7"/>
      <c r="H155">
        <v>234542</v>
      </c>
    </row>
    <row r="156" spans="1:8" x14ac:dyDescent="0.25">
      <c r="A156">
        <v>155</v>
      </c>
      <c r="B156">
        <f ca="1">IFERROR(INDEX(CustomerDemographics[],MATCH(C156,CustomerDemographics[MembershipID],0),1),RANDBETWEEN(234501,234700))</f>
        <v>234536</v>
      </c>
      <c r="D156" s="2" t="s">
        <v>206</v>
      </c>
      <c r="E156" s="11">
        <v>129.97999999999999</v>
      </c>
      <c r="F156" t="s">
        <v>353</v>
      </c>
      <c r="G156" s="7"/>
      <c r="H156">
        <v>234690</v>
      </c>
    </row>
    <row r="157" spans="1:8" x14ac:dyDescent="0.25">
      <c r="A157">
        <v>156</v>
      </c>
      <c r="B157">
        <f ca="1">IFERROR(INDEX(CustomerDemographics[],MATCH(C157,CustomerDemographics[MembershipID],0),1),RANDBETWEEN(234501,234700))</f>
        <v>234552</v>
      </c>
      <c r="D157" s="2" t="s">
        <v>206</v>
      </c>
      <c r="E157" s="11">
        <v>194.96999999999997</v>
      </c>
      <c r="F157" t="s">
        <v>353</v>
      </c>
      <c r="G157" s="7"/>
      <c r="H157">
        <v>234546</v>
      </c>
    </row>
    <row r="158" spans="1:8" x14ac:dyDescent="0.25">
      <c r="A158">
        <v>157</v>
      </c>
      <c r="B158">
        <f ca="1">IFERROR(INDEX(CustomerDemographics[],MATCH(C158,CustomerDemographics[MembershipID],0),1),RANDBETWEEN(234501,234700))</f>
        <v>234641</v>
      </c>
      <c r="D158" s="2" t="s">
        <v>206</v>
      </c>
      <c r="E158" s="11">
        <v>1059.8999999999999</v>
      </c>
      <c r="F158" t="s">
        <v>353</v>
      </c>
      <c r="G158" s="7"/>
      <c r="H158">
        <v>234584</v>
      </c>
    </row>
    <row r="159" spans="1:8" x14ac:dyDescent="0.25">
      <c r="A159">
        <v>158</v>
      </c>
      <c r="B159">
        <f ca="1">IFERROR(INDEX(CustomerDemographics[],MATCH(C159,CustomerDemographics[MembershipID],0),1),RANDBETWEEN(234501,234700))</f>
        <v>143013</v>
      </c>
      <c r="C159">
        <v>54523010013</v>
      </c>
      <c r="D159" s="2" t="s">
        <v>207</v>
      </c>
      <c r="E159" s="11">
        <v>95.390999999999991</v>
      </c>
      <c r="F159" t="s">
        <v>353</v>
      </c>
      <c r="G159" s="7">
        <v>0.1</v>
      </c>
      <c r="H159">
        <v>143013</v>
      </c>
    </row>
    <row r="160" spans="1:8" x14ac:dyDescent="0.25">
      <c r="A160">
        <v>159</v>
      </c>
      <c r="B160">
        <f ca="1">IFERROR(INDEX(CustomerDemographics[],MATCH(C160,CustomerDemographics[MembershipID],0),1),RANDBETWEEN(234501,234700))</f>
        <v>234700</v>
      </c>
      <c r="D160" s="2" t="s">
        <v>208</v>
      </c>
      <c r="E160" s="11">
        <v>579.95000000000005</v>
      </c>
      <c r="F160" t="s">
        <v>353</v>
      </c>
      <c r="G160" s="7"/>
      <c r="H160">
        <v>234522</v>
      </c>
    </row>
    <row r="161" spans="1:8" x14ac:dyDescent="0.25">
      <c r="A161">
        <v>160</v>
      </c>
      <c r="B161">
        <f ca="1">IFERROR(INDEX(CustomerDemographics[],MATCH(C161,CustomerDemographics[MembershipID],0),1),RANDBETWEEN(234501,234700))</f>
        <v>234539</v>
      </c>
      <c r="D161" s="2" t="s">
        <v>209</v>
      </c>
      <c r="E161" s="11">
        <v>241.42999999999995</v>
      </c>
      <c r="F161" t="s">
        <v>353</v>
      </c>
      <c r="G161" s="7"/>
      <c r="H161">
        <v>234557</v>
      </c>
    </row>
    <row r="162" spans="1:8" x14ac:dyDescent="0.25">
      <c r="A162">
        <v>161</v>
      </c>
      <c r="B162">
        <f ca="1">IFERROR(INDEX(CustomerDemographics[],MATCH(C162,CustomerDemographics[MembershipID],0),1),RANDBETWEEN(234501,234700))</f>
        <v>143004</v>
      </c>
      <c r="C162">
        <v>54523010004</v>
      </c>
      <c r="D162" s="2" t="s">
        <v>209</v>
      </c>
      <c r="E162" s="11">
        <v>572.346</v>
      </c>
      <c r="F162" t="s">
        <v>353</v>
      </c>
      <c r="G162" s="7">
        <v>0.1</v>
      </c>
      <c r="H162">
        <v>143004</v>
      </c>
    </row>
    <row r="163" spans="1:8" x14ac:dyDescent="0.25">
      <c r="A163">
        <v>162</v>
      </c>
      <c r="B163">
        <f ca="1">IFERROR(INDEX(CustomerDemographics[],MATCH(C163,CustomerDemographics[MembershipID],0),1),RANDBETWEEN(234501,234700))</f>
        <v>234568</v>
      </c>
      <c r="D163" s="2" t="s">
        <v>209</v>
      </c>
      <c r="E163" s="11">
        <v>275.91999999999996</v>
      </c>
      <c r="F163" t="s">
        <v>353</v>
      </c>
      <c r="G163" s="7"/>
      <c r="H163">
        <v>234615</v>
      </c>
    </row>
    <row r="164" spans="1:8" x14ac:dyDescent="0.25">
      <c r="A164">
        <v>163</v>
      </c>
      <c r="B164">
        <f ca="1">IFERROR(INDEX(CustomerDemographics[],MATCH(C164,CustomerDemographics[MembershipID],0),1),RANDBETWEEN(234501,234700))</f>
        <v>234629</v>
      </c>
      <c r="D164" s="2" t="s">
        <v>209</v>
      </c>
      <c r="E164" s="11">
        <v>137.95999999999998</v>
      </c>
      <c r="F164" t="s">
        <v>353</v>
      </c>
      <c r="G164" s="7"/>
      <c r="H164">
        <v>234510</v>
      </c>
    </row>
    <row r="165" spans="1:8" x14ac:dyDescent="0.25">
      <c r="A165">
        <v>164</v>
      </c>
      <c r="B165">
        <f ca="1">IFERROR(INDEX(CustomerDemographics[],MATCH(C165,CustomerDemographics[MembershipID],0),1),RANDBETWEEN(234501,234700))</f>
        <v>234570</v>
      </c>
      <c r="D165" s="2" t="s">
        <v>209</v>
      </c>
      <c r="E165" s="11">
        <v>206.93999999999997</v>
      </c>
      <c r="F165" t="s">
        <v>353</v>
      </c>
      <c r="G165" s="7"/>
      <c r="H165">
        <v>234564</v>
      </c>
    </row>
    <row r="166" spans="1:8" x14ac:dyDescent="0.25">
      <c r="A166">
        <v>165</v>
      </c>
      <c r="B166">
        <f ca="1">IFERROR(INDEX(CustomerDemographics[],MATCH(C166,CustomerDemographics[MembershipID],0),1),RANDBETWEEN(234501,234700))</f>
        <v>234645</v>
      </c>
      <c r="D166" s="2" t="s">
        <v>209</v>
      </c>
      <c r="E166" s="11">
        <v>423.96</v>
      </c>
      <c r="F166" t="s">
        <v>353</v>
      </c>
      <c r="G166" s="7"/>
      <c r="H166">
        <v>234546</v>
      </c>
    </row>
    <row r="167" spans="1:8" x14ac:dyDescent="0.25">
      <c r="A167">
        <v>166</v>
      </c>
      <c r="B167">
        <f ca="1">IFERROR(INDEX(CustomerDemographics[],MATCH(C167,CustomerDemographics[MembershipID],0),1),RANDBETWEEN(234501,234700))</f>
        <v>143016</v>
      </c>
      <c r="C167">
        <v>54523010016</v>
      </c>
      <c r="D167" s="2" t="s">
        <v>210</v>
      </c>
      <c r="E167" s="11">
        <v>29.316499999999998</v>
      </c>
      <c r="F167" t="s">
        <v>353</v>
      </c>
      <c r="G167" s="7">
        <v>0.15</v>
      </c>
      <c r="H167">
        <v>143016</v>
      </c>
    </row>
    <row r="168" spans="1:8" x14ac:dyDescent="0.25">
      <c r="A168">
        <v>167</v>
      </c>
      <c r="B168">
        <f ca="1">IFERROR(INDEX(CustomerDemographics[],MATCH(C168,CustomerDemographics[MembershipID],0),1),RANDBETWEEN(234501,234700))</f>
        <v>234540</v>
      </c>
      <c r="D168" s="2" t="s">
        <v>211</v>
      </c>
      <c r="E168" s="11">
        <v>90.99</v>
      </c>
      <c r="F168" t="s">
        <v>353</v>
      </c>
      <c r="G168" s="7"/>
      <c r="H168">
        <v>234651</v>
      </c>
    </row>
    <row r="169" spans="1:8" x14ac:dyDescent="0.25">
      <c r="A169">
        <v>168</v>
      </c>
      <c r="B169">
        <f ca="1">IFERROR(INDEX(CustomerDemographics[],MATCH(C169,CustomerDemographics[MembershipID],0),1),RANDBETWEEN(234501,234700))</f>
        <v>234630</v>
      </c>
      <c r="D169" s="2" t="s">
        <v>211</v>
      </c>
      <c r="E169" s="11">
        <v>137.95999999999998</v>
      </c>
      <c r="F169" t="s">
        <v>353</v>
      </c>
      <c r="G169" s="7"/>
      <c r="H169">
        <v>234529</v>
      </c>
    </row>
    <row r="170" spans="1:8" x14ac:dyDescent="0.25">
      <c r="A170">
        <v>169</v>
      </c>
      <c r="B170">
        <f ca="1">IFERROR(INDEX(CustomerDemographics[],MATCH(C170,CustomerDemographics[MembershipID],0),1),RANDBETWEEN(234501,234700))</f>
        <v>234697</v>
      </c>
      <c r="D170" s="2" t="s">
        <v>212</v>
      </c>
      <c r="E170" s="11">
        <v>103.46999999999998</v>
      </c>
      <c r="F170" t="s">
        <v>353</v>
      </c>
      <c r="G170" s="7"/>
      <c r="H170">
        <v>234589</v>
      </c>
    </row>
    <row r="171" spans="1:8" x14ac:dyDescent="0.25">
      <c r="A171">
        <v>170</v>
      </c>
      <c r="B171">
        <f ca="1">IFERROR(INDEX(CustomerDemographics[],MATCH(C171,CustomerDemographics[MembershipID],0),1),RANDBETWEEN(234501,234700))</f>
        <v>234596</v>
      </c>
      <c r="D171" s="2" t="s">
        <v>213</v>
      </c>
      <c r="E171" s="11">
        <v>244.95</v>
      </c>
      <c r="F171" t="s">
        <v>353</v>
      </c>
      <c r="G171" s="7"/>
      <c r="H171">
        <v>234556</v>
      </c>
    </row>
    <row r="172" spans="1:8" x14ac:dyDescent="0.25">
      <c r="A172">
        <v>171</v>
      </c>
      <c r="B172">
        <f ca="1">IFERROR(INDEX(CustomerDemographics[],MATCH(C172,CustomerDemographics[MembershipID],0),1),RANDBETWEEN(234501,234700))</f>
        <v>234699</v>
      </c>
      <c r="D172" s="2" t="s">
        <v>213</v>
      </c>
      <c r="E172" s="11">
        <v>347.97</v>
      </c>
      <c r="F172" t="s">
        <v>353</v>
      </c>
      <c r="G172" s="7"/>
      <c r="H172">
        <v>234639</v>
      </c>
    </row>
    <row r="173" spans="1:8" x14ac:dyDescent="0.25">
      <c r="A173">
        <v>172</v>
      </c>
      <c r="B173">
        <f ca="1">IFERROR(INDEX(CustomerDemographics[],MATCH(C173,CustomerDemographics[MembershipID],0),1),RANDBETWEEN(234501,234700))</f>
        <v>143012</v>
      </c>
      <c r="C173">
        <v>54523010012</v>
      </c>
      <c r="D173" s="2" t="s">
        <v>214</v>
      </c>
      <c r="E173" s="11">
        <v>140.2415</v>
      </c>
      <c r="F173" t="s">
        <v>353</v>
      </c>
      <c r="G173" s="7">
        <v>0.15</v>
      </c>
      <c r="H173">
        <v>143012</v>
      </c>
    </row>
    <row r="174" spans="1:8" x14ac:dyDescent="0.25">
      <c r="A174">
        <v>173</v>
      </c>
      <c r="B174">
        <f ca="1">IFERROR(INDEX(CustomerDemographics[],MATCH(C174,CustomerDemographics[MembershipID],0),1),RANDBETWEEN(234501,234700))</f>
        <v>234574</v>
      </c>
      <c r="D174" s="2" t="s">
        <v>215</v>
      </c>
      <c r="E174" s="11">
        <v>824.95</v>
      </c>
      <c r="F174" t="s">
        <v>353</v>
      </c>
      <c r="G174" s="7"/>
      <c r="H174">
        <v>234618</v>
      </c>
    </row>
    <row r="175" spans="1:8" x14ac:dyDescent="0.25">
      <c r="A175">
        <v>174</v>
      </c>
      <c r="B175">
        <f ca="1">IFERROR(INDEX(CustomerDemographics[],MATCH(C175,CustomerDemographics[MembershipID],0),1),RANDBETWEEN(234501,234700))</f>
        <v>234628</v>
      </c>
      <c r="D175" s="2" t="s">
        <v>216</v>
      </c>
      <c r="E175" s="11">
        <v>1844.5</v>
      </c>
      <c r="F175" t="s">
        <v>353</v>
      </c>
      <c r="G175" s="7"/>
      <c r="H175">
        <v>234638</v>
      </c>
    </row>
    <row r="176" spans="1:8" x14ac:dyDescent="0.25">
      <c r="A176">
        <v>175</v>
      </c>
      <c r="B176">
        <f ca="1">IFERROR(INDEX(CustomerDemographics[],MATCH(C176,CustomerDemographics[MembershipID],0),1),RANDBETWEEN(234501,234700))</f>
        <v>234683</v>
      </c>
      <c r="D176" s="2" t="s">
        <v>216</v>
      </c>
      <c r="E176" s="11">
        <v>1043.9100000000001</v>
      </c>
      <c r="F176" t="s">
        <v>353</v>
      </c>
      <c r="G176" s="7"/>
      <c r="H176">
        <v>234689</v>
      </c>
    </row>
    <row r="177" spans="1:8" x14ac:dyDescent="0.25">
      <c r="A177">
        <v>176</v>
      </c>
      <c r="B177">
        <f ca="1">IFERROR(INDEX(CustomerDemographics[],MATCH(C177,CustomerDemographics[MembershipID],0),1),RANDBETWEEN(234501,234700))</f>
        <v>234546</v>
      </c>
      <c r="D177" s="2" t="s">
        <v>216</v>
      </c>
      <c r="E177" s="11">
        <v>811.93000000000006</v>
      </c>
      <c r="F177" t="s">
        <v>353</v>
      </c>
      <c r="G177" s="7"/>
      <c r="H177">
        <v>234530</v>
      </c>
    </row>
    <row r="178" spans="1:8" x14ac:dyDescent="0.25">
      <c r="A178">
        <v>177</v>
      </c>
      <c r="B178">
        <f ca="1">IFERROR(INDEX(CustomerDemographics[],MATCH(C178,CustomerDemographics[MembershipID],0),1),RANDBETWEEN(234501,234700))</f>
        <v>143002</v>
      </c>
      <c r="C178">
        <v>54523010002</v>
      </c>
      <c r="D178" s="2" t="s">
        <v>217</v>
      </c>
      <c r="E178" s="11">
        <v>900.78750000000002</v>
      </c>
      <c r="F178" t="s">
        <v>353</v>
      </c>
      <c r="G178" s="7">
        <v>0.15</v>
      </c>
      <c r="H178">
        <v>143002</v>
      </c>
    </row>
    <row r="179" spans="1:8" x14ac:dyDescent="0.25">
      <c r="A179">
        <v>178</v>
      </c>
      <c r="B179">
        <f ca="1">IFERROR(INDEX(CustomerDemographics[],MATCH(C179,CustomerDemographics[MembershipID],0),1),RANDBETWEEN(234501,234700))</f>
        <v>234671</v>
      </c>
      <c r="D179" s="2" t="s">
        <v>217</v>
      </c>
      <c r="E179" s="11">
        <v>744.5</v>
      </c>
      <c r="F179" t="s">
        <v>353</v>
      </c>
      <c r="G179" s="7"/>
      <c r="H179">
        <v>234600</v>
      </c>
    </row>
    <row r="180" spans="1:8" x14ac:dyDescent="0.25">
      <c r="A180">
        <v>179</v>
      </c>
      <c r="B180">
        <f ca="1">IFERROR(INDEX(CustomerDemographics[],MATCH(C180,CustomerDemographics[MembershipID],0),1),RANDBETWEEN(234501,234700))</f>
        <v>234621</v>
      </c>
      <c r="D180" s="2" t="s">
        <v>217</v>
      </c>
      <c r="E180" s="11">
        <v>1058.94</v>
      </c>
      <c r="F180" t="s">
        <v>353</v>
      </c>
      <c r="G180" s="7"/>
      <c r="H180">
        <v>234549</v>
      </c>
    </row>
    <row r="181" spans="1:8" x14ac:dyDescent="0.25">
      <c r="A181">
        <v>180</v>
      </c>
      <c r="B181">
        <f ca="1">IFERROR(INDEX(CustomerDemographics[],MATCH(C181,CustomerDemographics[MembershipID],0),1),RANDBETWEEN(234501,234700))</f>
        <v>143014</v>
      </c>
      <c r="C181">
        <v>54523010014</v>
      </c>
      <c r="D181" s="2" t="s">
        <v>217</v>
      </c>
      <c r="E181" s="11">
        <v>137.25</v>
      </c>
      <c r="F181" t="s">
        <v>353</v>
      </c>
      <c r="G181" s="7">
        <v>0.1</v>
      </c>
      <c r="H181">
        <v>143014</v>
      </c>
    </row>
    <row r="182" spans="1:8" x14ac:dyDescent="0.25">
      <c r="A182">
        <v>181</v>
      </c>
      <c r="B182">
        <f ca="1">IFERROR(INDEX(CustomerDemographics[],MATCH(C182,CustomerDemographics[MembershipID],0),1),RANDBETWEEN(234501,234700))</f>
        <v>143014</v>
      </c>
      <c r="C182">
        <v>54523010014</v>
      </c>
      <c r="D182" s="2" t="s">
        <v>217</v>
      </c>
      <c r="E182" s="11">
        <v>670.05</v>
      </c>
      <c r="F182" t="s">
        <v>353</v>
      </c>
      <c r="G182" s="7">
        <v>0.1</v>
      </c>
      <c r="H182">
        <v>143014</v>
      </c>
    </row>
    <row r="183" spans="1:8" x14ac:dyDescent="0.25">
      <c r="A183">
        <v>182</v>
      </c>
      <c r="B183">
        <f ca="1">IFERROR(INDEX(CustomerDemographics[],MATCH(C183,CustomerDemographics[MembershipID],0),1),RANDBETWEEN(234501,234700))</f>
        <v>234604</v>
      </c>
      <c r="D183" s="2" t="s">
        <v>217</v>
      </c>
      <c r="E183" s="11">
        <v>670.05000000000007</v>
      </c>
      <c r="F183" t="s">
        <v>353</v>
      </c>
      <c r="G183" s="7"/>
      <c r="H183">
        <v>234633</v>
      </c>
    </row>
    <row r="184" spans="1:8" x14ac:dyDescent="0.25">
      <c r="A184">
        <v>183</v>
      </c>
      <c r="B184">
        <f ca="1">IFERROR(INDEX(CustomerDemographics[],MATCH(C184,CustomerDemographics[MembershipID],0),1),RANDBETWEEN(234501,234700))</f>
        <v>234634</v>
      </c>
      <c r="D184" s="2" t="s">
        <v>217</v>
      </c>
      <c r="E184" s="11">
        <v>705.96</v>
      </c>
      <c r="F184" t="s">
        <v>353</v>
      </c>
      <c r="G184" s="7"/>
      <c r="H184">
        <v>234646</v>
      </c>
    </row>
    <row r="185" spans="1:8" x14ac:dyDescent="0.25">
      <c r="A185">
        <v>184</v>
      </c>
      <c r="B185">
        <f ca="1">IFERROR(INDEX(CustomerDemographics[],MATCH(C185,CustomerDemographics[MembershipID],0),1),RANDBETWEEN(234501,234700))</f>
        <v>234683</v>
      </c>
      <c r="D185" s="2" t="s">
        <v>217</v>
      </c>
      <c r="E185" s="11">
        <v>142.5</v>
      </c>
      <c r="F185" t="s">
        <v>353</v>
      </c>
      <c r="G185" s="7"/>
      <c r="H185">
        <v>234503</v>
      </c>
    </row>
    <row r="186" spans="1:8" x14ac:dyDescent="0.25">
      <c r="A186">
        <v>185</v>
      </c>
      <c r="B186">
        <f ca="1">IFERROR(INDEX(CustomerDemographics[],MATCH(C186,CustomerDemographics[MembershipID],0),1),RANDBETWEEN(234501,234700))</f>
        <v>234699</v>
      </c>
      <c r="D186" s="2" t="s">
        <v>218</v>
      </c>
      <c r="E186" s="11">
        <v>533.75</v>
      </c>
      <c r="F186" t="s">
        <v>353</v>
      </c>
      <c r="G186" s="7"/>
      <c r="H186">
        <v>234631</v>
      </c>
    </row>
    <row r="187" spans="1:8" x14ac:dyDescent="0.25">
      <c r="A187">
        <v>186</v>
      </c>
      <c r="B187">
        <f ca="1">IFERROR(INDEX(CustomerDemographics[],MATCH(C187,CustomerDemographics[MembershipID],0),1),RANDBETWEEN(234501,234700))</f>
        <v>234633</v>
      </c>
      <c r="D187" s="2" t="s">
        <v>219</v>
      </c>
      <c r="E187" s="11">
        <v>148.9</v>
      </c>
      <c r="F187" t="s">
        <v>353</v>
      </c>
      <c r="G187" s="7"/>
      <c r="H187">
        <v>234579</v>
      </c>
    </row>
    <row r="188" spans="1:8" x14ac:dyDescent="0.25">
      <c r="A188">
        <v>187</v>
      </c>
      <c r="B188">
        <f ca="1">IFERROR(INDEX(CustomerDemographics[],MATCH(C188,CustomerDemographics[MembershipID],0),1),RANDBETWEEN(234501,234700))</f>
        <v>143016</v>
      </c>
      <c r="C188">
        <v>54523010016</v>
      </c>
      <c r="D188" s="2" t="s">
        <v>220</v>
      </c>
      <c r="E188" s="11">
        <v>569.54250000000002</v>
      </c>
      <c r="F188" t="s">
        <v>353</v>
      </c>
      <c r="G188" s="7">
        <v>0.15</v>
      </c>
      <c r="H188">
        <v>143016</v>
      </c>
    </row>
    <row r="189" spans="1:8" x14ac:dyDescent="0.25">
      <c r="A189">
        <v>188</v>
      </c>
      <c r="B189">
        <f ca="1">IFERROR(INDEX(CustomerDemographics[],MATCH(C189,CustomerDemographics[MembershipID],0),1),RANDBETWEEN(234501,234700))</f>
        <v>234512</v>
      </c>
      <c r="D189" s="2" t="s">
        <v>221</v>
      </c>
      <c r="E189" s="11">
        <v>86.5</v>
      </c>
      <c r="F189" t="s">
        <v>353</v>
      </c>
      <c r="G189" s="7"/>
      <c r="H189">
        <v>234676</v>
      </c>
    </row>
    <row r="190" spans="1:8" x14ac:dyDescent="0.25">
      <c r="A190">
        <v>189</v>
      </c>
      <c r="B190">
        <f ca="1">IFERROR(INDEX(CustomerDemographics[],MATCH(C190,CustomerDemographics[MembershipID],0),1),RANDBETWEEN(234501,234700))</f>
        <v>234629</v>
      </c>
      <c r="D190" s="2" t="s">
        <v>222</v>
      </c>
      <c r="E190" s="11">
        <v>1588.41</v>
      </c>
      <c r="F190" t="s">
        <v>353</v>
      </c>
      <c r="G190" s="7"/>
      <c r="H190">
        <v>234617</v>
      </c>
    </row>
    <row r="191" spans="1:8" x14ac:dyDescent="0.25">
      <c r="A191">
        <v>190</v>
      </c>
      <c r="B191">
        <f ca="1">IFERROR(INDEX(CustomerDemographics[],MATCH(C191,CustomerDemographics[MembershipID],0),1),RANDBETWEEN(234501,234700))</f>
        <v>234578</v>
      </c>
      <c r="D191" s="2" t="s">
        <v>222</v>
      </c>
      <c r="E191" s="11">
        <v>1588.41</v>
      </c>
      <c r="F191" t="s">
        <v>353</v>
      </c>
      <c r="G191" s="7"/>
      <c r="H191">
        <v>234565</v>
      </c>
    </row>
    <row r="192" spans="1:8" x14ac:dyDescent="0.25">
      <c r="A192">
        <v>191</v>
      </c>
      <c r="B192">
        <f ca="1">IFERROR(INDEX(CustomerDemographics[],MATCH(C192,CustomerDemographics[MembershipID],0),1),RANDBETWEEN(234501,234700))</f>
        <v>143014</v>
      </c>
      <c r="C192">
        <v>54523010014</v>
      </c>
      <c r="D192" s="2" t="s">
        <v>223</v>
      </c>
      <c r="E192" s="11">
        <v>953.04600000000005</v>
      </c>
      <c r="F192" t="s">
        <v>353</v>
      </c>
      <c r="G192" s="7">
        <v>0.1</v>
      </c>
      <c r="H192">
        <v>143014</v>
      </c>
    </row>
    <row r="193" spans="1:8" x14ac:dyDescent="0.25">
      <c r="A193">
        <v>192</v>
      </c>
      <c r="B193">
        <f ca="1">IFERROR(INDEX(CustomerDemographics[],MATCH(C193,CustomerDemographics[MembershipID],0),1),RANDBETWEEN(234501,234700))</f>
        <v>234605</v>
      </c>
      <c r="D193" s="2" t="s">
        <v>224</v>
      </c>
      <c r="E193" s="11">
        <v>211.95</v>
      </c>
      <c r="F193" t="s">
        <v>353</v>
      </c>
      <c r="G193" s="7"/>
      <c r="H193">
        <v>234693</v>
      </c>
    </row>
    <row r="194" spans="1:8" x14ac:dyDescent="0.25">
      <c r="A194">
        <v>193</v>
      </c>
      <c r="B194">
        <f ca="1">IFERROR(INDEX(CustomerDemographics[],MATCH(C194,CustomerDemographics[MembershipID],0),1),RANDBETWEEN(234501,234700))</f>
        <v>234504</v>
      </c>
      <c r="D194" s="2" t="s">
        <v>224</v>
      </c>
      <c r="E194" s="11">
        <v>228.75</v>
      </c>
      <c r="F194" t="s">
        <v>353</v>
      </c>
      <c r="G194" s="7"/>
      <c r="H194">
        <v>234518</v>
      </c>
    </row>
    <row r="195" spans="1:8" x14ac:dyDescent="0.25">
      <c r="A195">
        <v>194</v>
      </c>
      <c r="B195">
        <f ca="1">IFERROR(INDEX(CustomerDemographics[],MATCH(C195,CustomerDemographics[MembershipID],0),1),RANDBETWEEN(234501,234700))</f>
        <v>234533</v>
      </c>
      <c r="D195" s="2" t="s">
        <v>224</v>
      </c>
      <c r="E195" s="11">
        <v>1588.41</v>
      </c>
      <c r="F195" t="s">
        <v>353</v>
      </c>
      <c r="G195" s="7"/>
      <c r="H195">
        <v>234543</v>
      </c>
    </row>
    <row r="196" spans="1:8" x14ac:dyDescent="0.25">
      <c r="A196">
        <v>195</v>
      </c>
      <c r="B196">
        <f ca="1">IFERROR(INDEX(CustomerDemographics[],MATCH(C196,CustomerDemographics[MembershipID],0),1),RANDBETWEEN(234501,234700))</f>
        <v>234555</v>
      </c>
      <c r="D196" s="2" t="s">
        <v>224</v>
      </c>
      <c r="E196" s="11">
        <v>1837.5</v>
      </c>
      <c r="F196" t="s">
        <v>353</v>
      </c>
      <c r="G196" s="7"/>
      <c r="H196">
        <v>234610</v>
      </c>
    </row>
    <row r="197" spans="1:8" x14ac:dyDescent="0.25">
      <c r="A197">
        <v>196</v>
      </c>
      <c r="B197">
        <f ca="1">IFERROR(INDEX(CustomerDemographics[],MATCH(C197,CustomerDemographics[MembershipID],0),1),RANDBETWEEN(234501,234700))</f>
        <v>234595</v>
      </c>
      <c r="D197" s="2" t="s">
        <v>225</v>
      </c>
      <c r="E197" s="11">
        <v>1058.94</v>
      </c>
      <c r="F197" t="s">
        <v>353</v>
      </c>
      <c r="G197" s="7"/>
      <c r="H197">
        <v>234575</v>
      </c>
    </row>
    <row r="198" spans="1:8" x14ac:dyDescent="0.25">
      <c r="A198">
        <v>197</v>
      </c>
      <c r="B198">
        <f ca="1">IFERROR(INDEX(CustomerDemographics[],MATCH(C198,CustomerDemographics[MembershipID],0),1),RANDBETWEEN(234501,234700))</f>
        <v>234694</v>
      </c>
      <c r="D198" s="2" t="s">
        <v>225</v>
      </c>
      <c r="E198" s="11">
        <v>1695.6</v>
      </c>
      <c r="F198" t="s">
        <v>353</v>
      </c>
      <c r="G198" s="7"/>
      <c r="H198">
        <v>234513</v>
      </c>
    </row>
    <row r="199" spans="1:8" x14ac:dyDescent="0.25">
      <c r="A199">
        <v>198</v>
      </c>
      <c r="B199">
        <f ca="1">IFERROR(INDEX(CustomerDemographics[],MATCH(C199,CustomerDemographics[MembershipID],0),1),RANDBETWEEN(234501,234700))</f>
        <v>234678</v>
      </c>
      <c r="D199" s="2" t="s">
        <v>226</v>
      </c>
      <c r="E199" s="11">
        <v>1055</v>
      </c>
      <c r="F199" t="s">
        <v>353</v>
      </c>
      <c r="G199" s="7"/>
      <c r="H199">
        <v>234547</v>
      </c>
    </row>
    <row r="200" spans="1:8" x14ac:dyDescent="0.25">
      <c r="A200">
        <v>199</v>
      </c>
      <c r="B200">
        <f ca="1">IFERROR(INDEX(CustomerDemographics[],MATCH(C200,CustomerDemographics[MembershipID],0),1),RANDBETWEEN(234501,234700))</f>
        <v>234533</v>
      </c>
      <c r="D200" s="2" t="s">
        <v>227</v>
      </c>
      <c r="E200" s="11">
        <v>641.25</v>
      </c>
      <c r="F200" t="s">
        <v>353</v>
      </c>
      <c r="G200" s="7"/>
      <c r="H200">
        <v>234616</v>
      </c>
    </row>
    <row r="201" spans="1:8" x14ac:dyDescent="0.25">
      <c r="A201">
        <v>200</v>
      </c>
      <c r="B201">
        <f ca="1">IFERROR(INDEX(CustomerDemographics[],MATCH(C201,CustomerDemographics[MembershipID],0),1),RANDBETWEEN(234501,234700))</f>
        <v>143009</v>
      </c>
      <c r="C201">
        <v>54523010009</v>
      </c>
      <c r="D201" s="2" t="s">
        <v>228</v>
      </c>
      <c r="E201" s="11">
        <v>104.85</v>
      </c>
      <c r="F201" t="s">
        <v>353</v>
      </c>
      <c r="G201" s="7">
        <v>0.1</v>
      </c>
      <c r="H201">
        <v>143009</v>
      </c>
    </row>
    <row r="202" spans="1:8" x14ac:dyDescent="0.25">
      <c r="A202">
        <v>201</v>
      </c>
      <c r="B202">
        <f ca="1">IFERROR(INDEX(CustomerDemographics[],MATCH(C202,CustomerDemographics[MembershipID],0),1),RANDBETWEEN(234501,234700))</f>
        <v>234700</v>
      </c>
      <c r="D202" s="2" t="s">
        <v>228</v>
      </c>
      <c r="E202" s="11">
        <v>927.92000000000007</v>
      </c>
      <c r="F202" t="s">
        <v>353</v>
      </c>
      <c r="G202" s="7"/>
      <c r="H202">
        <v>234581</v>
      </c>
    </row>
    <row r="203" spans="1:8" x14ac:dyDescent="0.25">
      <c r="A203">
        <v>202</v>
      </c>
      <c r="B203">
        <f ca="1">IFERROR(INDEX(CustomerDemographics[],MATCH(C203,CustomerDemographics[MembershipID],0),1),RANDBETWEEN(234501,234700))</f>
        <v>234640</v>
      </c>
      <c r="D203" s="2" t="s">
        <v>229</v>
      </c>
      <c r="E203" s="11">
        <v>635.84999999999991</v>
      </c>
      <c r="F203" t="s">
        <v>353</v>
      </c>
      <c r="G203" s="7"/>
      <c r="H203">
        <v>234620</v>
      </c>
    </row>
    <row r="204" spans="1:8" x14ac:dyDescent="0.25">
      <c r="A204">
        <v>203</v>
      </c>
      <c r="B204">
        <f ca="1">IFERROR(INDEX(CustomerDemographics[],MATCH(C204,CustomerDemographics[MembershipID],0),1),RANDBETWEEN(234501,234700))</f>
        <v>143004</v>
      </c>
      <c r="C204">
        <v>54523010004</v>
      </c>
      <c r="D204" s="2" t="s">
        <v>230</v>
      </c>
      <c r="E204" s="11">
        <v>2134.35</v>
      </c>
      <c r="F204" t="s">
        <v>353</v>
      </c>
      <c r="G204" s="7">
        <v>0.1</v>
      </c>
      <c r="H204">
        <v>143004</v>
      </c>
    </row>
    <row r="205" spans="1:8" x14ac:dyDescent="0.25">
      <c r="A205">
        <v>204</v>
      </c>
      <c r="B205">
        <f ca="1">IFERROR(INDEX(CustomerDemographics[],MATCH(C205,CustomerDemographics[MembershipID],0),1),RANDBETWEEN(234501,234700))</f>
        <v>234697</v>
      </c>
      <c r="D205" s="2" t="s">
        <v>231</v>
      </c>
      <c r="E205" s="11">
        <v>173</v>
      </c>
      <c r="F205" t="s">
        <v>353</v>
      </c>
      <c r="G205" s="7"/>
      <c r="H205">
        <v>234508</v>
      </c>
    </row>
    <row r="206" spans="1:8" x14ac:dyDescent="0.25">
      <c r="A206">
        <v>205</v>
      </c>
      <c r="B206">
        <f ca="1">IFERROR(INDEX(CustomerDemographics[],MATCH(C206,CustomerDemographics[MembershipID],0),1),RANDBETWEEN(234501,234700))</f>
        <v>234584</v>
      </c>
      <c r="D206" s="2" t="s">
        <v>231</v>
      </c>
      <c r="E206" s="11">
        <v>811.93000000000006</v>
      </c>
      <c r="F206" t="s">
        <v>353</v>
      </c>
      <c r="G206" s="7"/>
      <c r="H206">
        <v>234507</v>
      </c>
    </row>
    <row r="207" spans="1:8" x14ac:dyDescent="0.25">
      <c r="A207">
        <v>206</v>
      </c>
      <c r="B207">
        <f ca="1">IFERROR(INDEX(CustomerDemographics[],MATCH(C207,CustomerDemographics[MembershipID],0),1),RANDBETWEEN(234501,234700))</f>
        <v>234654</v>
      </c>
      <c r="D207" s="2" t="s">
        <v>231</v>
      </c>
      <c r="E207" s="11">
        <v>142.5</v>
      </c>
      <c r="F207" t="s">
        <v>353</v>
      </c>
      <c r="G207" s="7"/>
      <c r="H207">
        <v>234509</v>
      </c>
    </row>
    <row r="208" spans="1:8" x14ac:dyDescent="0.25">
      <c r="A208">
        <v>207</v>
      </c>
      <c r="B208">
        <f ca="1">IFERROR(INDEX(CustomerDemographics[],MATCH(C208,CustomerDemographics[MembershipID],0),1),RANDBETWEEN(234501,234700))</f>
        <v>234526</v>
      </c>
      <c r="D208" s="2" t="s">
        <v>232</v>
      </c>
      <c r="E208" s="11">
        <v>498.75</v>
      </c>
      <c r="F208" t="s">
        <v>353</v>
      </c>
      <c r="G208" s="7"/>
      <c r="H208">
        <v>234504</v>
      </c>
    </row>
    <row r="209" spans="1:8" x14ac:dyDescent="0.25">
      <c r="A209">
        <v>208</v>
      </c>
      <c r="B209">
        <f ca="1">IFERROR(INDEX(CustomerDemographics[],MATCH(C209,CustomerDemographics[MembershipID],0),1),RANDBETWEEN(234501,234700))</f>
        <v>234514</v>
      </c>
      <c r="D209" s="2" t="s">
        <v>233</v>
      </c>
      <c r="E209" s="11">
        <v>115.99000000000001</v>
      </c>
      <c r="F209" t="s">
        <v>353</v>
      </c>
      <c r="G209" s="7"/>
      <c r="H209">
        <v>234682</v>
      </c>
    </row>
    <row r="210" spans="1:8" x14ac:dyDescent="0.25">
      <c r="A210">
        <v>209</v>
      </c>
      <c r="B210">
        <f ca="1">IFERROR(INDEX(CustomerDemographics[],MATCH(C210,CustomerDemographics[MembershipID],0),1),RANDBETWEEN(234501,234700))</f>
        <v>234629</v>
      </c>
      <c r="D210" s="2" t="s">
        <v>234</v>
      </c>
      <c r="E210" s="11">
        <v>1165</v>
      </c>
      <c r="F210" t="s">
        <v>353</v>
      </c>
      <c r="G210" s="7"/>
      <c r="H210">
        <v>234653</v>
      </c>
    </row>
    <row r="211" spans="1:8" x14ac:dyDescent="0.25">
      <c r="A211">
        <v>210</v>
      </c>
      <c r="B211">
        <f ca="1">IFERROR(INDEX(CustomerDemographics[],MATCH(C211,CustomerDemographics[MembershipID],0),1),RANDBETWEEN(234501,234700))</f>
        <v>143015</v>
      </c>
      <c r="C211">
        <v>54523010015</v>
      </c>
      <c r="D211" s="2" t="s">
        <v>235</v>
      </c>
      <c r="E211" s="11">
        <v>1144.5299999999997</v>
      </c>
      <c r="F211" t="s">
        <v>353</v>
      </c>
      <c r="G211" s="7">
        <v>0.1</v>
      </c>
      <c r="H211">
        <v>143015</v>
      </c>
    </row>
    <row r="212" spans="1:8" x14ac:dyDescent="0.25">
      <c r="A212">
        <v>211</v>
      </c>
      <c r="B212">
        <f ca="1">IFERROR(INDEX(CustomerDemographics[],MATCH(C212,CustomerDemographics[MembershipID],0),1),RANDBETWEEN(234501,234700))</f>
        <v>234605</v>
      </c>
      <c r="D212" s="2" t="s">
        <v>235</v>
      </c>
      <c r="E212" s="11">
        <v>285</v>
      </c>
      <c r="F212" t="s">
        <v>353</v>
      </c>
      <c r="G212" s="7"/>
      <c r="H212">
        <v>234625</v>
      </c>
    </row>
    <row r="213" spans="1:8" x14ac:dyDescent="0.25">
      <c r="A213">
        <v>212</v>
      </c>
      <c r="B213">
        <f ca="1">IFERROR(INDEX(CustomerDemographics[],MATCH(C213,CustomerDemographics[MembershipID],0),1),RANDBETWEEN(234501,234700))</f>
        <v>234547</v>
      </c>
      <c r="D213" s="2" t="s">
        <v>235</v>
      </c>
      <c r="E213" s="11">
        <v>712.5</v>
      </c>
      <c r="F213" t="s">
        <v>353</v>
      </c>
      <c r="G213" s="7"/>
      <c r="H213">
        <v>234681</v>
      </c>
    </row>
    <row r="214" spans="1:8" x14ac:dyDescent="0.25">
      <c r="A214">
        <v>213</v>
      </c>
      <c r="B214">
        <f ca="1">IFERROR(INDEX(CustomerDemographics[],MATCH(C214,CustomerDemographics[MembershipID],0),1),RANDBETWEEN(234501,234700))</f>
        <v>234698</v>
      </c>
      <c r="D214" s="2" t="s">
        <v>235</v>
      </c>
      <c r="E214" s="11">
        <v>2119.5</v>
      </c>
      <c r="F214" t="s">
        <v>353</v>
      </c>
      <c r="G214" s="7"/>
      <c r="H214">
        <v>234564</v>
      </c>
    </row>
    <row r="215" spans="1:8" x14ac:dyDescent="0.25">
      <c r="A215">
        <v>214</v>
      </c>
      <c r="B215">
        <f ca="1">IFERROR(INDEX(CustomerDemographics[],MATCH(C215,CustomerDemographics[MembershipID],0),1),RANDBETWEEN(234501,234700))</f>
        <v>143002</v>
      </c>
      <c r="C215">
        <v>54523010002</v>
      </c>
      <c r="D215" s="2" t="s">
        <v>236</v>
      </c>
      <c r="E215" s="11">
        <v>386.69049999999993</v>
      </c>
      <c r="F215" t="s">
        <v>353</v>
      </c>
      <c r="G215" s="7">
        <v>0.15</v>
      </c>
      <c r="H215">
        <v>143002</v>
      </c>
    </row>
    <row r="216" spans="1:8" x14ac:dyDescent="0.25">
      <c r="A216">
        <v>215</v>
      </c>
      <c r="B216">
        <f ca="1">IFERROR(INDEX(CustomerDemographics[],MATCH(C216,CustomerDemographics[MembershipID],0),1),RANDBETWEEN(234501,234700))</f>
        <v>143016</v>
      </c>
      <c r="C216">
        <v>54523010016</v>
      </c>
      <c r="D216" s="2" t="s">
        <v>237</v>
      </c>
      <c r="E216" s="11">
        <v>1695.6</v>
      </c>
      <c r="F216" t="s">
        <v>353</v>
      </c>
      <c r="G216" s="7"/>
      <c r="H216">
        <v>143016</v>
      </c>
    </row>
    <row r="217" spans="1:8" x14ac:dyDescent="0.25">
      <c r="A217">
        <v>216</v>
      </c>
      <c r="B217">
        <f ca="1">IFERROR(INDEX(CustomerDemographics[],MATCH(C217,CustomerDemographics[MembershipID],0),1),RANDBETWEEN(234501,234700))</f>
        <v>234698</v>
      </c>
      <c r="D217" s="2" t="s">
        <v>237</v>
      </c>
      <c r="E217" s="11">
        <v>498.75</v>
      </c>
      <c r="F217" t="s">
        <v>353</v>
      </c>
      <c r="G217" s="7"/>
      <c r="H217">
        <v>234565</v>
      </c>
    </row>
    <row r="218" spans="1:8" x14ac:dyDescent="0.25">
      <c r="A218">
        <v>217</v>
      </c>
      <c r="B218">
        <f ca="1">IFERROR(INDEX(CustomerDemographics[],MATCH(C218,CustomerDemographics[MembershipID],0),1),RANDBETWEEN(234501,234700))</f>
        <v>234573</v>
      </c>
      <c r="D218" s="2" t="s">
        <v>237</v>
      </c>
      <c r="E218" s="11">
        <v>1286.25</v>
      </c>
      <c r="F218" t="s">
        <v>353</v>
      </c>
      <c r="G218" s="7"/>
      <c r="H218">
        <v>234503</v>
      </c>
    </row>
    <row r="219" spans="1:8" x14ac:dyDescent="0.25">
      <c r="A219">
        <v>218</v>
      </c>
      <c r="B219">
        <f ca="1">IFERROR(INDEX(CustomerDemographics[],MATCH(C219,CustomerDemographics[MembershipID],0),1),RANDBETWEEN(234501,234700))</f>
        <v>234694</v>
      </c>
      <c r="D219" s="2" t="s">
        <v>237</v>
      </c>
      <c r="E219" s="11">
        <v>712.5</v>
      </c>
      <c r="F219" t="s">
        <v>353</v>
      </c>
      <c r="G219" s="7"/>
      <c r="H219">
        <v>234540</v>
      </c>
    </row>
    <row r="220" spans="1:8" x14ac:dyDescent="0.25">
      <c r="A220">
        <v>219</v>
      </c>
      <c r="B220">
        <f ca="1">IFERROR(INDEX(CustomerDemographics[],MATCH(C220,CustomerDemographics[MembershipID],0),1),RANDBETWEEN(234501,234700))</f>
        <v>234591</v>
      </c>
      <c r="D220" s="2" t="s">
        <v>238</v>
      </c>
      <c r="E220" s="11">
        <v>142.5</v>
      </c>
      <c r="F220" t="s">
        <v>353</v>
      </c>
      <c r="G220" s="7"/>
      <c r="H220">
        <v>234616</v>
      </c>
    </row>
    <row r="221" spans="1:8" x14ac:dyDescent="0.25">
      <c r="A221">
        <v>220</v>
      </c>
      <c r="B221">
        <f ca="1">IFERROR(INDEX(CustomerDemographics[],MATCH(C221,CustomerDemographics[MembershipID],0),1),RANDBETWEEN(234501,234700))</f>
        <v>234574</v>
      </c>
      <c r="D221" s="2" t="s">
        <v>239</v>
      </c>
      <c r="E221" s="11">
        <v>245.85000000000002</v>
      </c>
      <c r="F221" t="s">
        <v>353</v>
      </c>
      <c r="G221" s="7"/>
      <c r="H221">
        <v>234507</v>
      </c>
    </row>
    <row r="222" spans="1:8" x14ac:dyDescent="0.25">
      <c r="A222">
        <v>221</v>
      </c>
      <c r="B222">
        <f ca="1">IFERROR(INDEX(CustomerDemographics[],MATCH(C222,CustomerDemographics[MembershipID],0),1),RANDBETWEEN(234501,234700))</f>
        <v>143016</v>
      </c>
      <c r="C222">
        <v>54523010016</v>
      </c>
      <c r="D222" s="2" t="s">
        <v>240</v>
      </c>
      <c r="E222" s="11">
        <v>468.5625</v>
      </c>
      <c r="F222" t="s">
        <v>353</v>
      </c>
      <c r="G222" s="7">
        <v>0.15</v>
      </c>
      <c r="H222">
        <v>143016</v>
      </c>
    </row>
    <row r="223" spans="1:8" x14ac:dyDescent="0.25">
      <c r="A223">
        <v>222</v>
      </c>
      <c r="B223">
        <f ca="1">IFERROR(INDEX(CustomerDemographics[],MATCH(C223,CustomerDemographics[MembershipID],0),1),RANDBETWEEN(234501,234700))</f>
        <v>234575</v>
      </c>
      <c r="D223" s="2" t="s">
        <v>240</v>
      </c>
      <c r="E223" s="11">
        <v>1055</v>
      </c>
      <c r="F223" t="s">
        <v>353</v>
      </c>
      <c r="G223" s="7"/>
      <c r="H223">
        <v>234604</v>
      </c>
    </row>
    <row r="224" spans="1:8" x14ac:dyDescent="0.25">
      <c r="A224">
        <v>223</v>
      </c>
      <c r="B224">
        <f ca="1">IFERROR(INDEX(CustomerDemographics[],MATCH(C224,CustomerDemographics[MembershipID],0),1),RANDBETWEEN(234501,234700))</f>
        <v>234632</v>
      </c>
      <c r="D224" s="2" t="s">
        <v>241</v>
      </c>
      <c r="E224" s="11">
        <v>1052.9100000000001</v>
      </c>
      <c r="F224" t="s">
        <v>353</v>
      </c>
      <c r="G224" s="7"/>
      <c r="H224">
        <v>234644</v>
      </c>
    </row>
    <row r="225" spans="1:8" x14ac:dyDescent="0.25">
      <c r="A225">
        <v>224</v>
      </c>
      <c r="B225">
        <f ca="1">IFERROR(INDEX(CustomerDemographics[],MATCH(C225,CustomerDemographics[MembershipID],0),1),RANDBETWEEN(234501,234700))</f>
        <v>234613</v>
      </c>
      <c r="D225" s="2" t="s">
        <v>242</v>
      </c>
      <c r="E225" s="11">
        <v>391.91999999999996</v>
      </c>
      <c r="F225" t="s">
        <v>353</v>
      </c>
      <c r="G225" s="7"/>
      <c r="H225">
        <v>234638</v>
      </c>
    </row>
    <row r="226" spans="1:8" x14ac:dyDescent="0.25">
      <c r="A226">
        <v>225</v>
      </c>
      <c r="B226">
        <f ca="1">IFERROR(INDEX(CustomerDemographics[],MATCH(C226,CustomerDemographics[MembershipID],0),1),RANDBETWEEN(234501,234700))</f>
        <v>234511</v>
      </c>
      <c r="D226" s="2" t="s">
        <v>243</v>
      </c>
      <c r="E226" s="11">
        <v>1653.75</v>
      </c>
      <c r="F226" t="s">
        <v>353</v>
      </c>
      <c r="G226" s="7"/>
      <c r="H226">
        <v>234649</v>
      </c>
    </row>
    <row r="227" spans="1:8" x14ac:dyDescent="0.25">
      <c r="A227">
        <v>226</v>
      </c>
      <c r="B227">
        <f ca="1">IFERROR(INDEX(CustomerDemographics[],MATCH(C227,CustomerDemographics[MembershipID],0),1),RANDBETWEEN(234501,234700))</f>
        <v>234610</v>
      </c>
      <c r="D227" s="2" t="s">
        <v>243</v>
      </c>
      <c r="E227" s="11">
        <v>250.32499999999999</v>
      </c>
      <c r="F227" t="s">
        <v>353</v>
      </c>
      <c r="G227" s="7">
        <v>0.05</v>
      </c>
      <c r="H227">
        <v>234567</v>
      </c>
    </row>
    <row r="228" spans="1:8" x14ac:dyDescent="0.25">
      <c r="A228">
        <v>227</v>
      </c>
      <c r="B228">
        <f ca="1">IFERROR(INDEX(CustomerDemographics[],MATCH(C228,CustomerDemographics[MembershipID],0),1),RANDBETWEEN(234501,234700))</f>
        <v>234674</v>
      </c>
      <c r="D228" s="2" t="s">
        <v>244</v>
      </c>
      <c r="E228" s="11">
        <v>442.7</v>
      </c>
      <c r="F228" t="s">
        <v>353</v>
      </c>
      <c r="G228" s="7">
        <v>0.05</v>
      </c>
      <c r="H228">
        <v>234616</v>
      </c>
    </row>
    <row r="229" spans="1:8" x14ac:dyDescent="0.25">
      <c r="A229">
        <v>228</v>
      </c>
      <c r="B229">
        <f ca="1">IFERROR(INDEX(CustomerDemographics[],MATCH(C229,CustomerDemographics[MembershipID],0),1),RANDBETWEEN(234501,234700))</f>
        <v>234669</v>
      </c>
      <c r="D229" s="2" t="s">
        <v>244</v>
      </c>
      <c r="E229" s="11">
        <v>349.125</v>
      </c>
      <c r="F229" t="s">
        <v>353</v>
      </c>
      <c r="G229" s="7">
        <v>0.05</v>
      </c>
      <c r="H229">
        <v>234666</v>
      </c>
    </row>
    <row r="230" spans="1:8" x14ac:dyDescent="0.25">
      <c r="A230">
        <v>229</v>
      </c>
      <c r="B230">
        <f ca="1">IFERROR(INDEX(CustomerDemographics[],MATCH(C230,CustomerDemographics[MembershipID],0),1),RANDBETWEEN(234501,234700))</f>
        <v>234617</v>
      </c>
      <c r="D230" s="2" t="s">
        <v>245</v>
      </c>
      <c r="E230" s="11">
        <v>778.52499999999998</v>
      </c>
      <c r="F230" t="s">
        <v>353</v>
      </c>
      <c r="G230" s="7">
        <v>0.05</v>
      </c>
      <c r="H230">
        <v>234660</v>
      </c>
    </row>
    <row r="231" spans="1:8" x14ac:dyDescent="0.25">
      <c r="A231">
        <v>230</v>
      </c>
      <c r="B231">
        <f ca="1">IFERROR(INDEX(CustomerDemographics[],MATCH(C231,CustomerDemographics[MembershipID],0),1),RANDBETWEEN(234501,234700))</f>
        <v>234583</v>
      </c>
      <c r="D231" s="2" t="s">
        <v>246</v>
      </c>
      <c r="E231" s="11">
        <v>819.5</v>
      </c>
      <c r="F231" t="s">
        <v>353</v>
      </c>
      <c r="G231" s="7"/>
      <c r="H231">
        <v>234667</v>
      </c>
    </row>
    <row r="232" spans="1:8" x14ac:dyDescent="0.25">
      <c r="A232">
        <v>231</v>
      </c>
      <c r="B232">
        <f ca="1">IFERROR(INDEX(CustomerDemographics[],MATCH(C232,CustomerDemographics[MembershipID],0),1),RANDBETWEEN(234501,234700))</f>
        <v>234683</v>
      </c>
      <c r="D232" s="2" t="s">
        <v>247</v>
      </c>
      <c r="E232" s="11">
        <v>735</v>
      </c>
      <c r="F232" t="s">
        <v>353</v>
      </c>
      <c r="G232" s="7"/>
      <c r="H232">
        <v>234673</v>
      </c>
    </row>
    <row r="233" spans="1:8" x14ac:dyDescent="0.25">
      <c r="A233">
        <v>232</v>
      </c>
      <c r="B233">
        <f ca="1">IFERROR(INDEX(CustomerDemographics[],MATCH(C233,CustomerDemographics[MembershipID],0),1),RANDBETWEEN(234501,234700))</f>
        <v>234582</v>
      </c>
      <c r="D233" s="2" t="s">
        <v>248</v>
      </c>
      <c r="E233" s="11">
        <v>819.5</v>
      </c>
      <c r="F233" t="s">
        <v>353</v>
      </c>
      <c r="G233" s="7"/>
      <c r="H233">
        <v>234665</v>
      </c>
    </row>
    <row r="234" spans="1:8" x14ac:dyDescent="0.25">
      <c r="A234">
        <v>233</v>
      </c>
      <c r="B234">
        <f ca="1">IFERROR(INDEX(CustomerDemographics[],MATCH(C234,CustomerDemographics[MembershipID],0),1),RANDBETWEEN(234501,234700))</f>
        <v>234572</v>
      </c>
      <c r="D234" s="2" t="s">
        <v>249</v>
      </c>
      <c r="E234" s="11">
        <v>446.70000000000005</v>
      </c>
      <c r="F234" t="s">
        <v>353</v>
      </c>
      <c r="G234" s="7"/>
      <c r="H234">
        <v>234556</v>
      </c>
    </row>
    <row r="235" spans="1:8" x14ac:dyDescent="0.25">
      <c r="A235">
        <v>234</v>
      </c>
      <c r="B235">
        <f ca="1">IFERROR(INDEX(CustomerDemographics[],MATCH(C235,CustomerDemographics[MembershipID],0),1),RANDBETWEEN(234501,234700))</f>
        <v>234660</v>
      </c>
      <c r="D235" s="2" t="s">
        <v>249</v>
      </c>
      <c r="E235" s="11">
        <v>352.98</v>
      </c>
      <c r="F235" t="s">
        <v>353</v>
      </c>
      <c r="G235" s="7"/>
      <c r="H235">
        <v>234681</v>
      </c>
    </row>
    <row r="236" spans="1:8" x14ac:dyDescent="0.25">
      <c r="A236">
        <v>235</v>
      </c>
      <c r="B236">
        <f ca="1">IFERROR(INDEX(CustomerDemographics[],MATCH(C236,CustomerDemographics[MembershipID],0),1),RANDBETWEEN(234501,234700))</f>
        <v>143015</v>
      </c>
      <c r="C236">
        <v>54523010015</v>
      </c>
      <c r="D236" s="2" t="s">
        <v>249</v>
      </c>
      <c r="E236" s="11">
        <v>124.16399999999999</v>
      </c>
      <c r="F236" t="s">
        <v>353</v>
      </c>
      <c r="G236" s="7">
        <v>0.1</v>
      </c>
      <c r="H236">
        <v>143015</v>
      </c>
    </row>
    <row r="237" spans="1:8" x14ac:dyDescent="0.25">
      <c r="A237">
        <v>236</v>
      </c>
      <c r="B237">
        <f ca="1">IFERROR(INDEX(CustomerDemographics[],MATCH(C237,CustomerDemographics[MembershipID],0),1),RANDBETWEEN(234501,234700))</f>
        <v>234664</v>
      </c>
      <c r="D237" s="2" t="s">
        <v>249</v>
      </c>
      <c r="E237" s="11">
        <v>387</v>
      </c>
      <c r="F237" t="s">
        <v>353</v>
      </c>
      <c r="G237" s="7"/>
      <c r="H237">
        <v>234557</v>
      </c>
    </row>
    <row r="238" spans="1:8" x14ac:dyDescent="0.25">
      <c r="A238">
        <v>237</v>
      </c>
      <c r="B238">
        <f ca="1">IFERROR(INDEX(CustomerDemographics[],MATCH(C238,CustomerDemographics[MembershipID],0),1),RANDBETWEEN(234501,234700))</f>
        <v>234651</v>
      </c>
      <c r="D238" s="2" t="s">
        <v>249</v>
      </c>
      <c r="E238" s="11">
        <v>489.9</v>
      </c>
      <c r="F238" t="s">
        <v>353</v>
      </c>
      <c r="G238" s="7"/>
      <c r="H238">
        <v>234623</v>
      </c>
    </row>
    <row r="239" spans="1:8" x14ac:dyDescent="0.25">
      <c r="A239">
        <v>238</v>
      </c>
      <c r="B239">
        <f ca="1">IFERROR(INDEX(CustomerDemographics[],MATCH(C239,CustomerDemographics[MembershipID],0),1),RANDBETWEEN(234501,234700))</f>
        <v>234592</v>
      </c>
      <c r="D239" s="2" t="s">
        <v>250</v>
      </c>
      <c r="E239" s="11">
        <v>824.95</v>
      </c>
      <c r="F239" t="s">
        <v>353</v>
      </c>
      <c r="G239" s="7"/>
      <c r="H239">
        <v>234544</v>
      </c>
    </row>
    <row r="240" spans="1:8" x14ac:dyDescent="0.25">
      <c r="A240">
        <v>239</v>
      </c>
      <c r="B240">
        <f ca="1">IFERROR(INDEX(CustomerDemographics[],MATCH(C240,CustomerDemographics[MembershipID],0),1),RANDBETWEEN(234501,234700))</f>
        <v>234694</v>
      </c>
      <c r="D240" s="2" t="s">
        <v>251</v>
      </c>
      <c r="E240" s="11">
        <v>90.99</v>
      </c>
      <c r="F240" t="s">
        <v>353</v>
      </c>
      <c r="G240" s="7"/>
      <c r="H240">
        <v>234592</v>
      </c>
    </row>
    <row r="241" spans="1:8" x14ac:dyDescent="0.25">
      <c r="A241">
        <v>240</v>
      </c>
      <c r="B241">
        <f ca="1">IFERROR(INDEX(CustomerDemographics[],MATCH(C241,CustomerDemographics[MembershipID],0),1),RANDBETWEEN(234501,234700))</f>
        <v>143006</v>
      </c>
      <c r="C241">
        <v>54523010006</v>
      </c>
      <c r="D241" s="2" t="s">
        <v>252</v>
      </c>
      <c r="E241" s="11">
        <v>44.090999999999994</v>
      </c>
      <c r="F241" t="s">
        <v>353</v>
      </c>
      <c r="G241" s="7">
        <v>0.1</v>
      </c>
      <c r="H241">
        <v>143006</v>
      </c>
    </row>
    <row r="242" spans="1:8" x14ac:dyDescent="0.25">
      <c r="A242">
        <v>241</v>
      </c>
      <c r="B242">
        <f ca="1">IFERROR(INDEX(CustomerDemographics[],MATCH(C242,CustomerDemographics[MembershipID],0),1),RANDBETWEEN(234501,234700))</f>
        <v>234673</v>
      </c>
      <c r="D242" s="2" t="s">
        <v>252</v>
      </c>
      <c r="E242" s="11">
        <v>310.40999999999997</v>
      </c>
      <c r="F242" t="s">
        <v>353</v>
      </c>
      <c r="G242" s="7"/>
      <c r="H242">
        <v>234657</v>
      </c>
    </row>
    <row r="243" spans="1:8" x14ac:dyDescent="0.25">
      <c r="A243">
        <v>242</v>
      </c>
      <c r="B243">
        <f ca="1">IFERROR(INDEX(CustomerDemographics[],MATCH(C243,CustomerDemographics[MembershipID],0),1),RANDBETWEEN(234501,234700))</f>
        <v>234587</v>
      </c>
      <c r="D243" s="2" t="s">
        <v>252</v>
      </c>
      <c r="E243" s="11">
        <v>1169.9000000000001</v>
      </c>
      <c r="F243" t="s">
        <v>353</v>
      </c>
      <c r="G243" s="7"/>
      <c r="H243">
        <v>234527</v>
      </c>
    </row>
    <row r="244" spans="1:8" x14ac:dyDescent="0.25">
      <c r="A244">
        <v>243</v>
      </c>
      <c r="B244">
        <f ca="1">IFERROR(INDEX(CustomerDemographics[],MATCH(C244,CustomerDemographics[MembershipID],0),1),RANDBETWEEN(234501,234700))</f>
        <v>234575</v>
      </c>
      <c r="D244" s="2" t="s">
        <v>253</v>
      </c>
      <c r="E244" s="11">
        <v>263.5</v>
      </c>
      <c r="F244" t="s">
        <v>353</v>
      </c>
      <c r="G244" s="7"/>
      <c r="H244">
        <v>234585</v>
      </c>
    </row>
    <row r="245" spans="1:8" x14ac:dyDescent="0.25">
      <c r="A245">
        <v>244</v>
      </c>
      <c r="B245">
        <f ca="1">IFERROR(INDEX(CustomerDemographics[],MATCH(C245,CustomerDemographics[MembershipID],0),1),RANDBETWEEN(234501,234700))</f>
        <v>143011</v>
      </c>
      <c r="C245">
        <v>54523010011</v>
      </c>
      <c r="D245" s="2" t="s">
        <v>253</v>
      </c>
      <c r="E245" s="11">
        <v>448.375</v>
      </c>
      <c r="F245" t="s">
        <v>353</v>
      </c>
      <c r="G245" s="7">
        <v>0.15</v>
      </c>
      <c r="H245">
        <v>143011</v>
      </c>
    </row>
    <row r="246" spans="1:8" x14ac:dyDescent="0.25">
      <c r="A246">
        <v>245</v>
      </c>
      <c r="B246">
        <f ca="1">IFERROR(INDEX(CustomerDemographics[],MATCH(C246,CustomerDemographics[MembershipID],0),1),RANDBETWEEN(234501,234700))</f>
        <v>234539</v>
      </c>
      <c r="D246" s="2" t="s">
        <v>254</v>
      </c>
      <c r="E246" s="11">
        <v>228.75</v>
      </c>
      <c r="F246" t="s">
        <v>353</v>
      </c>
      <c r="G246" s="7"/>
      <c r="H246">
        <v>234688</v>
      </c>
    </row>
    <row r="247" spans="1:8" x14ac:dyDescent="0.25">
      <c r="A247">
        <v>246</v>
      </c>
      <c r="B247">
        <f ca="1">IFERROR(INDEX(CustomerDemographics[],MATCH(C247,CustomerDemographics[MembershipID],0),1),RANDBETWEEN(234501,234700))</f>
        <v>234599</v>
      </c>
      <c r="D247" s="2" t="s">
        <v>255</v>
      </c>
      <c r="E247" s="11">
        <v>363.96</v>
      </c>
      <c r="F247" t="s">
        <v>353</v>
      </c>
      <c r="G247" s="7"/>
      <c r="H247">
        <v>234532</v>
      </c>
    </row>
    <row r="248" spans="1:8" x14ac:dyDescent="0.25">
      <c r="A248">
        <v>247</v>
      </c>
      <c r="B248">
        <f ca="1">IFERROR(INDEX(CustomerDemographics[],MATCH(C248,CustomerDemographics[MembershipID],0),1),RANDBETWEEN(234501,234700))</f>
        <v>234644</v>
      </c>
      <c r="D248" s="2" t="s">
        <v>255</v>
      </c>
      <c r="E248" s="11">
        <v>545.93999999999994</v>
      </c>
      <c r="F248" t="s">
        <v>353</v>
      </c>
      <c r="G248" s="7"/>
      <c r="H248">
        <v>234544</v>
      </c>
    </row>
    <row r="249" spans="1:8" x14ac:dyDescent="0.25">
      <c r="A249">
        <v>248</v>
      </c>
      <c r="B249">
        <f ca="1">IFERROR(INDEX(CustomerDemographics[],MATCH(C249,CustomerDemographics[MembershipID],0),1),RANDBETWEEN(234501,234700))</f>
        <v>143007</v>
      </c>
      <c r="C249">
        <v>54523010007</v>
      </c>
      <c r="D249" s="2" t="s">
        <v>255</v>
      </c>
      <c r="E249" s="11">
        <v>491.34599999999995</v>
      </c>
      <c r="F249" t="s">
        <v>353</v>
      </c>
      <c r="G249" s="7">
        <v>0.1</v>
      </c>
      <c r="H249">
        <v>143007</v>
      </c>
    </row>
    <row r="250" spans="1:8" x14ac:dyDescent="0.25">
      <c r="A250">
        <v>249</v>
      </c>
      <c r="B250">
        <f ca="1">IFERROR(INDEX(CustomerDemographics[],MATCH(C250,CustomerDemographics[MembershipID],0),1),RANDBETWEEN(234501,234700))</f>
        <v>234624</v>
      </c>
      <c r="D250" s="2" t="s">
        <v>255</v>
      </c>
      <c r="E250" s="11">
        <v>824.95</v>
      </c>
      <c r="F250" t="s">
        <v>353</v>
      </c>
      <c r="G250" s="7"/>
      <c r="H250">
        <v>234529</v>
      </c>
    </row>
    <row r="251" spans="1:8" x14ac:dyDescent="0.25">
      <c r="A251">
        <v>250</v>
      </c>
      <c r="B251">
        <f ca="1">IFERROR(INDEX(CustomerDemographics[],MATCH(C251,CustomerDemographics[MembershipID],0),1),RANDBETWEEN(234501,234700))</f>
        <v>234536</v>
      </c>
      <c r="D251" s="2" t="s">
        <v>256</v>
      </c>
      <c r="E251" s="11">
        <v>819.5</v>
      </c>
      <c r="F251" t="s">
        <v>353</v>
      </c>
      <c r="G251" s="7"/>
      <c r="H251">
        <v>234613</v>
      </c>
    </row>
    <row r="252" spans="1:8" x14ac:dyDescent="0.25">
      <c r="A252">
        <v>251</v>
      </c>
      <c r="B252">
        <f ca="1">IFERROR(INDEX(CustomerDemographics[],MATCH(C252,CustomerDemographics[MembershipID],0),1),RANDBETWEEN(234501,234700))</f>
        <v>234508</v>
      </c>
      <c r="D252" s="2" t="s">
        <v>257</v>
      </c>
      <c r="E252" s="11">
        <v>1052.9100000000001</v>
      </c>
      <c r="F252" t="s">
        <v>353</v>
      </c>
      <c r="G252" s="7"/>
      <c r="H252">
        <v>234574</v>
      </c>
    </row>
    <row r="253" spans="1:8" x14ac:dyDescent="0.25">
      <c r="A253">
        <v>252</v>
      </c>
      <c r="B253">
        <f ca="1">IFERROR(INDEX(CustomerDemographics[],MATCH(C253,CustomerDemographics[MembershipID],0),1),RANDBETWEEN(234501,234700))</f>
        <v>234572</v>
      </c>
      <c r="D253" s="2" t="s">
        <v>257</v>
      </c>
      <c r="E253" s="11">
        <v>989.94</v>
      </c>
      <c r="F253" t="s">
        <v>353</v>
      </c>
      <c r="G253" s="7"/>
      <c r="H253">
        <v>234516</v>
      </c>
    </row>
    <row r="254" spans="1:8" x14ac:dyDescent="0.25">
      <c r="A254">
        <v>253</v>
      </c>
      <c r="B254">
        <f ca="1">IFERROR(INDEX(CustomerDemographics[],MATCH(C254,CustomerDemographics[MembershipID],0),1),RANDBETWEEN(234501,234700))</f>
        <v>234688</v>
      </c>
      <c r="D254" s="2" t="s">
        <v>257</v>
      </c>
      <c r="E254" s="11">
        <v>819.5</v>
      </c>
      <c r="F254" t="s">
        <v>353</v>
      </c>
      <c r="G254" s="7"/>
      <c r="H254">
        <v>234576</v>
      </c>
    </row>
    <row r="255" spans="1:8" x14ac:dyDescent="0.25">
      <c r="A255">
        <v>254</v>
      </c>
      <c r="B255">
        <f ca="1">IFERROR(INDEX(CustomerDemographics[],MATCH(C255,CustomerDemographics[MembershipID],0),1),RANDBETWEEN(234501,234700))</f>
        <v>143012</v>
      </c>
      <c r="C255">
        <v>54523010012</v>
      </c>
      <c r="D255" s="2" t="s">
        <v>257</v>
      </c>
      <c r="E255" s="11">
        <v>416.41499999999996</v>
      </c>
      <c r="F255" t="s">
        <v>353</v>
      </c>
      <c r="G255" s="7">
        <v>0.15</v>
      </c>
      <c r="H255">
        <v>143012</v>
      </c>
    </row>
    <row r="256" spans="1:8" x14ac:dyDescent="0.25">
      <c r="A256">
        <v>255</v>
      </c>
      <c r="B256">
        <f ca="1">IFERROR(INDEX(CustomerDemographics[],MATCH(C256,CustomerDemographics[MembershipID],0),1),RANDBETWEEN(234501,234700))</f>
        <v>234541</v>
      </c>
      <c r="D256" s="2" t="s">
        <v>258</v>
      </c>
      <c r="E256" s="11">
        <v>1581</v>
      </c>
      <c r="F256" t="s">
        <v>353</v>
      </c>
      <c r="G256" s="7"/>
      <c r="H256">
        <v>234633</v>
      </c>
    </row>
    <row r="257" spans="1:8" x14ac:dyDescent="0.25">
      <c r="A257">
        <v>256</v>
      </c>
      <c r="B257">
        <f ca="1">IFERROR(INDEX(CustomerDemographics[],MATCH(C257,CustomerDemographics[MembershipID],0),1),RANDBETWEEN(234501,234700))</f>
        <v>234638</v>
      </c>
      <c r="D257" s="2" t="s">
        <v>258</v>
      </c>
      <c r="E257" s="11">
        <v>494.97</v>
      </c>
      <c r="F257" t="s">
        <v>353</v>
      </c>
      <c r="G257" s="7"/>
      <c r="H257">
        <v>234657</v>
      </c>
    </row>
    <row r="258" spans="1:8" x14ac:dyDescent="0.25">
      <c r="A258">
        <v>257</v>
      </c>
      <c r="B258">
        <f ca="1">IFERROR(INDEX(CustomerDemographics[],MATCH(C258,CustomerDemographics[MembershipID],0),1),RANDBETWEEN(234501,234700))</f>
        <v>234591</v>
      </c>
      <c r="D258" s="2" t="s">
        <v>259</v>
      </c>
      <c r="E258" s="11">
        <v>1484.91</v>
      </c>
      <c r="F258" t="s">
        <v>353</v>
      </c>
      <c r="G258" s="7"/>
      <c r="H258">
        <v>234573</v>
      </c>
    </row>
    <row r="259" spans="1:8" x14ac:dyDescent="0.25">
      <c r="A259">
        <v>258</v>
      </c>
      <c r="B259">
        <f ca="1">IFERROR(INDEX(CustomerDemographics[],MATCH(C259,CustomerDemographics[MembershipID],0),1),RANDBETWEEN(234501,234700))</f>
        <v>234582</v>
      </c>
      <c r="D259" s="2" t="s">
        <v>259</v>
      </c>
      <c r="E259" s="11">
        <v>819.5</v>
      </c>
      <c r="F259" t="s">
        <v>353</v>
      </c>
      <c r="G259" s="7"/>
      <c r="H259">
        <v>234588</v>
      </c>
    </row>
    <row r="260" spans="1:8" x14ac:dyDescent="0.25">
      <c r="A260">
        <v>259</v>
      </c>
      <c r="B260">
        <f ca="1">IFERROR(INDEX(CustomerDemographics[],MATCH(C260,CustomerDemographics[MembershipID],0),1),RANDBETWEEN(234501,234700))</f>
        <v>234536</v>
      </c>
      <c r="D260" s="2" t="s">
        <v>260</v>
      </c>
      <c r="E260" s="11">
        <v>327.8</v>
      </c>
      <c r="F260" t="s">
        <v>353</v>
      </c>
      <c r="G260" s="7"/>
      <c r="H260">
        <v>234657</v>
      </c>
    </row>
    <row r="261" spans="1:8" x14ac:dyDescent="0.25">
      <c r="A261">
        <v>260</v>
      </c>
      <c r="B261">
        <f ca="1">IFERROR(INDEX(CustomerDemographics[],MATCH(C261,CustomerDemographics[MembershipID],0),1),RANDBETWEEN(234501,234700))</f>
        <v>234629</v>
      </c>
      <c r="D261" s="2" t="s">
        <v>260</v>
      </c>
      <c r="E261" s="11">
        <v>275.91999999999996</v>
      </c>
      <c r="F261" t="s">
        <v>353</v>
      </c>
      <c r="G261" s="7"/>
      <c r="H261">
        <v>234664</v>
      </c>
    </row>
    <row r="262" spans="1:8" x14ac:dyDescent="0.25">
      <c r="A262">
        <v>261</v>
      </c>
      <c r="B262">
        <f ca="1">IFERROR(INDEX(CustomerDemographics[],MATCH(C262,CustomerDemographics[MembershipID],0),1),RANDBETWEEN(234501,234700))</f>
        <v>234634</v>
      </c>
      <c r="D262" s="2" t="s">
        <v>261</v>
      </c>
      <c r="E262" s="11">
        <v>64.989999999999995</v>
      </c>
      <c r="F262" t="s">
        <v>353</v>
      </c>
      <c r="G262" s="7"/>
      <c r="H262">
        <v>234551</v>
      </c>
    </row>
    <row r="263" spans="1:8" x14ac:dyDescent="0.25">
      <c r="A263">
        <v>262</v>
      </c>
      <c r="B263">
        <f ca="1">IFERROR(INDEX(CustomerDemographics[],MATCH(C263,CustomerDemographics[MembershipID],0),1),RANDBETWEEN(234501,234700))</f>
        <v>143017</v>
      </c>
      <c r="C263">
        <v>54523010017</v>
      </c>
      <c r="D263" s="2" t="s">
        <v>261</v>
      </c>
      <c r="E263" s="11">
        <v>474.75</v>
      </c>
      <c r="F263" t="s">
        <v>353</v>
      </c>
      <c r="G263" s="7">
        <v>0.1</v>
      </c>
      <c r="H263">
        <v>143017</v>
      </c>
    </row>
    <row r="264" spans="1:8" x14ac:dyDescent="0.25">
      <c r="A264">
        <v>263</v>
      </c>
      <c r="B264">
        <f ca="1">IFERROR(INDEX(CustomerDemographics[],MATCH(C264,CustomerDemographics[MembershipID],0),1),RANDBETWEEN(234501,234700))</f>
        <v>234647</v>
      </c>
      <c r="D264" s="2" t="s">
        <v>261</v>
      </c>
      <c r="E264" s="11">
        <v>152.5</v>
      </c>
      <c r="F264" t="s">
        <v>353</v>
      </c>
      <c r="G264" s="7"/>
      <c r="H264">
        <v>234542</v>
      </c>
    </row>
    <row r="265" spans="1:8" x14ac:dyDescent="0.25">
      <c r="A265">
        <v>264</v>
      </c>
      <c r="B265">
        <f ca="1">IFERROR(INDEX(CustomerDemographics[],MATCH(C265,CustomerDemographics[MembershipID],0),1),RANDBETWEEN(234501,234700))</f>
        <v>234635</v>
      </c>
      <c r="D265" s="2" t="s">
        <v>262</v>
      </c>
      <c r="E265" s="11">
        <v>193.5</v>
      </c>
      <c r="F265" t="s">
        <v>353</v>
      </c>
      <c r="G265" s="7"/>
      <c r="H265">
        <v>234672</v>
      </c>
    </row>
    <row r="266" spans="1:8" x14ac:dyDescent="0.25">
      <c r="A266">
        <v>265</v>
      </c>
      <c r="B266">
        <f ca="1">IFERROR(INDEX(CustomerDemographics[],MATCH(C266,CustomerDemographics[MembershipID],0),1),RANDBETWEEN(234501,234700))</f>
        <v>234652</v>
      </c>
      <c r="D266" s="2" t="s">
        <v>262</v>
      </c>
      <c r="E266" s="11">
        <v>1844.5</v>
      </c>
      <c r="F266" t="s">
        <v>353</v>
      </c>
      <c r="G266" s="7"/>
      <c r="H266">
        <v>234603</v>
      </c>
    </row>
    <row r="267" spans="1:8" x14ac:dyDescent="0.25">
      <c r="A267">
        <v>266</v>
      </c>
      <c r="B267">
        <f ca="1">IFERROR(INDEX(CustomerDemographics[],MATCH(C267,CustomerDemographics[MembershipID],0),1),RANDBETWEEN(234501,234700))</f>
        <v>234526</v>
      </c>
      <c r="D267" s="2" t="s">
        <v>269</v>
      </c>
      <c r="E267" s="11">
        <v>432.5</v>
      </c>
      <c r="F267" t="s">
        <v>353</v>
      </c>
      <c r="G267" s="7"/>
      <c r="H267">
        <v>234700</v>
      </c>
    </row>
    <row r="268" spans="1:8" x14ac:dyDescent="0.25">
      <c r="A268">
        <v>267</v>
      </c>
      <c r="B268">
        <f ca="1">IFERROR(INDEX(CustomerDemographics[],MATCH(C268,CustomerDemographics[MembershipID],0),1),RANDBETWEEN(234501,234700))</f>
        <v>234631</v>
      </c>
      <c r="D268" s="2" t="s">
        <v>270</v>
      </c>
      <c r="E268" s="11">
        <v>263.5</v>
      </c>
      <c r="F268" t="s">
        <v>353</v>
      </c>
      <c r="G268" s="7"/>
      <c r="H268">
        <v>234685</v>
      </c>
    </row>
    <row r="269" spans="1:8" x14ac:dyDescent="0.25">
      <c r="A269">
        <v>268</v>
      </c>
      <c r="B269">
        <f ca="1">IFERROR(INDEX(CustomerDemographics[],MATCH(C269,CustomerDemographics[MembershipID],0),1),RANDBETWEEN(234501,234700))</f>
        <v>143016</v>
      </c>
      <c r="C269">
        <v>54523010016</v>
      </c>
      <c r="D269" s="2" t="s">
        <v>271</v>
      </c>
      <c r="E269" s="11">
        <v>386.69049999999993</v>
      </c>
      <c r="F269" t="s">
        <v>353</v>
      </c>
      <c r="G269" s="7">
        <v>0.15</v>
      </c>
      <c r="H269">
        <v>143016</v>
      </c>
    </row>
    <row r="270" spans="1:8" x14ac:dyDescent="0.25">
      <c r="A270">
        <v>269</v>
      </c>
      <c r="B270">
        <f ca="1">IFERROR(INDEX(CustomerDemographics[],MATCH(C270,CustomerDemographics[MembershipID],0),1),RANDBETWEEN(234501,234700))</f>
        <v>234508</v>
      </c>
      <c r="D270" s="2" t="s">
        <v>271</v>
      </c>
      <c r="E270" s="11">
        <v>115.99000000000001</v>
      </c>
      <c r="F270" t="s">
        <v>353</v>
      </c>
      <c r="G270" s="7"/>
      <c r="H270">
        <v>234557</v>
      </c>
    </row>
    <row r="271" spans="1:8" x14ac:dyDescent="0.25">
      <c r="A271">
        <v>270</v>
      </c>
      <c r="B271">
        <f ca="1">IFERROR(INDEX(CustomerDemographics[],MATCH(C271,CustomerDemographics[MembershipID],0),1),RANDBETWEEN(234501,234700))</f>
        <v>234566</v>
      </c>
      <c r="D271" s="2" t="s">
        <v>272</v>
      </c>
      <c r="E271" s="11">
        <v>422</v>
      </c>
      <c r="F271" t="s">
        <v>353</v>
      </c>
      <c r="G271" s="7"/>
      <c r="H271">
        <v>234660</v>
      </c>
    </row>
    <row r="272" spans="1:8" x14ac:dyDescent="0.25">
      <c r="A272">
        <v>271</v>
      </c>
      <c r="B272">
        <f ca="1">IFERROR(INDEX(CustomerDemographics[],MATCH(C272,CustomerDemographics[MembershipID],0),1),RANDBETWEEN(234501,234700))</f>
        <v>234562</v>
      </c>
      <c r="D272" s="2" t="s">
        <v>272</v>
      </c>
      <c r="E272" s="11">
        <v>692</v>
      </c>
      <c r="F272" t="s">
        <v>353</v>
      </c>
      <c r="G272" s="7"/>
      <c r="H272">
        <v>234655</v>
      </c>
    </row>
    <row r="273" spans="1:8" x14ac:dyDescent="0.25">
      <c r="A273">
        <v>272</v>
      </c>
      <c r="B273">
        <f ca="1">IFERROR(INDEX(CustomerDemographics[],MATCH(C273,CustomerDemographics[MembershipID],0),1),RANDBETWEEN(234501,234700))</f>
        <v>143006</v>
      </c>
      <c r="C273">
        <v>54523010006</v>
      </c>
      <c r="D273" s="2" t="s">
        <v>273</v>
      </c>
      <c r="E273" s="11">
        <v>737.01900000000001</v>
      </c>
      <c r="F273" t="s">
        <v>353</v>
      </c>
      <c r="G273" s="7">
        <v>0.1</v>
      </c>
      <c r="H273">
        <v>143006</v>
      </c>
    </row>
    <row r="274" spans="1:8" x14ac:dyDescent="0.25">
      <c r="A274">
        <v>273</v>
      </c>
      <c r="B274">
        <f ca="1">IFERROR(INDEX(CustomerDemographics[],MATCH(C274,CustomerDemographics[MembershipID],0),1),RANDBETWEEN(234501,234700))</f>
        <v>234616</v>
      </c>
      <c r="D274" s="2" t="s">
        <v>274</v>
      </c>
      <c r="E274" s="11">
        <v>422</v>
      </c>
      <c r="F274" t="s">
        <v>353</v>
      </c>
      <c r="G274" s="7"/>
      <c r="H274">
        <v>234607</v>
      </c>
    </row>
    <row r="275" spans="1:8" x14ac:dyDescent="0.25">
      <c r="A275">
        <v>274</v>
      </c>
      <c r="B275">
        <f ca="1">IFERROR(INDEX(CustomerDemographics[],MATCH(C275,CustomerDemographics[MembershipID],0),1),RANDBETWEEN(234501,234700))</f>
        <v>234563</v>
      </c>
      <c r="D275" s="2" t="s">
        <v>274</v>
      </c>
      <c r="E275" s="11">
        <v>579.95000000000005</v>
      </c>
      <c r="F275" t="s">
        <v>353</v>
      </c>
      <c r="G275" s="7"/>
      <c r="H275">
        <v>234678</v>
      </c>
    </row>
    <row r="276" spans="1:8" x14ac:dyDescent="0.25">
      <c r="A276">
        <v>275</v>
      </c>
      <c r="B276">
        <f ca="1">IFERROR(INDEX(CustomerDemographics[],MATCH(C276,CustomerDemographics[MembershipID],0),1),RANDBETWEEN(234501,234700))</f>
        <v>234644</v>
      </c>
      <c r="D276" s="2" t="s">
        <v>275</v>
      </c>
      <c r="E276" s="11">
        <v>346</v>
      </c>
      <c r="F276" t="s">
        <v>353</v>
      </c>
      <c r="G276" s="7"/>
      <c r="H276">
        <v>234641</v>
      </c>
    </row>
    <row r="277" spans="1:8" x14ac:dyDescent="0.25">
      <c r="A277">
        <v>276</v>
      </c>
      <c r="B277">
        <f ca="1">IFERROR(INDEX(CustomerDemographics[],MATCH(C277,CustomerDemographics[MembershipID],0),1),RANDBETWEEN(234501,234700))</f>
        <v>234570</v>
      </c>
      <c r="D277" s="2" t="s">
        <v>275</v>
      </c>
      <c r="E277" s="11">
        <v>521.15</v>
      </c>
      <c r="F277" t="s">
        <v>353</v>
      </c>
      <c r="G277" s="7"/>
      <c r="H277">
        <v>234565</v>
      </c>
    </row>
    <row r="278" spans="1:8" x14ac:dyDescent="0.25">
      <c r="A278">
        <v>277</v>
      </c>
      <c r="B278">
        <f ca="1">IFERROR(INDEX(CustomerDemographics[],MATCH(C278,CustomerDemographics[MembershipID],0),1),RANDBETWEEN(234501,234700))</f>
        <v>234629</v>
      </c>
      <c r="D278" s="2" t="s">
        <v>276</v>
      </c>
      <c r="E278" s="11">
        <v>193.5</v>
      </c>
      <c r="F278" t="s">
        <v>353</v>
      </c>
      <c r="G278" s="7"/>
      <c r="H278">
        <v>234595</v>
      </c>
    </row>
    <row r="279" spans="1:8" x14ac:dyDescent="0.25">
      <c r="A279">
        <v>278</v>
      </c>
      <c r="B279">
        <f ca="1">IFERROR(INDEX(CustomerDemographics[],MATCH(C279,CustomerDemographics[MembershipID],0),1),RANDBETWEEN(234501,234700))</f>
        <v>234694</v>
      </c>
      <c r="D279" s="2" t="s">
        <v>276</v>
      </c>
      <c r="E279" s="11">
        <v>352.98</v>
      </c>
      <c r="F279" t="s">
        <v>353</v>
      </c>
      <c r="G279" s="7"/>
      <c r="H279">
        <v>234554</v>
      </c>
    </row>
    <row r="280" spans="1:8" x14ac:dyDescent="0.25">
      <c r="A280">
        <v>279</v>
      </c>
      <c r="B280">
        <f ca="1">IFERROR(INDEX(CustomerDemographics[],MATCH(C280,CustomerDemographics[MembershipID],0),1),RANDBETWEEN(234501,234700))</f>
        <v>143018</v>
      </c>
      <c r="C280">
        <v>54523010018</v>
      </c>
      <c r="D280" s="2" t="s">
        <v>277</v>
      </c>
      <c r="E280" s="11">
        <v>750.08249999999998</v>
      </c>
      <c r="F280" t="s">
        <v>353</v>
      </c>
      <c r="G280" s="7">
        <v>0.15</v>
      </c>
      <c r="H280">
        <v>143018</v>
      </c>
    </row>
    <row r="281" spans="1:8" x14ac:dyDescent="0.25">
      <c r="A281">
        <v>280</v>
      </c>
      <c r="B281">
        <f ca="1">IFERROR(INDEX(CustomerDemographics[],MATCH(C281,CustomerDemographics[MembershipID],0),1),RANDBETWEEN(234501,234700))</f>
        <v>143008</v>
      </c>
      <c r="C281">
        <v>54523010008</v>
      </c>
      <c r="D281" s="2" t="s">
        <v>267</v>
      </c>
      <c r="E281" s="11">
        <v>593.96400000000006</v>
      </c>
      <c r="F281" t="s">
        <v>353</v>
      </c>
      <c r="G281" s="7">
        <v>0.1</v>
      </c>
      <c r="H281">
        <v>143008</v>
      </c>
    </row>
    <row r="282" spans="1:8" x14ac:dyDescent="0.25">
      <c r="A282">
        <v>281</v>
      </c>
      <c r="B282">
        <f ca="1">IFERROR(INDEX(CustomerDemographics[],MATCH(C282,CustomerDemographics[MembershipID],0),1),RANDBETWEEN(234501,234700))</f>
        <v>234645</v>
      </c>
      <c r="D282" s="2" t="s">
        <v>278</v>
      </c>
      <c r="E282" s="11">
        <v>847.8</v>
      </c>
      <c r="F282" t="s">
        <v>353</v>
      </c>
      <c r="G282" s="7"/>
      <c r="H282">
        <v>234505</v>
      </c>
    </row>
    <row r="283" spans="1:8" x14ac:dyDescent="0.25">
      <c r="A283">
        <v>282</v>
      </c>
      <c r="B283">
        <f ca="1">IFERROR(INDEX(CustomerDemographics[],MATCH(C283,CustomerDemographics[MembershipID],0),1),RANDBETWEEN(234501,234700))</f>
        <v>234631</v>
      </c>
      <c r="D283" s="2" t="s">
        <v>279</v>
      </c>
      <c r="E283" s="11">
        <v>610</v>
      </c>
      <c r="F283" t="s">
        <v>353</v>
      </c>
      <c r="G283" s="7"/>
      <c r="H283">
        <v>234559</v>
      </c>
    </row>
    <row r="284" spans="1:8" x14ac:dyDescent="0.25">
      <c r="A284">
        <v>283</v>
      </c>
      <c r="B284">
        <f ca="1">IFERROR(INDEX(CustomerDemographics[],MATCH(C284,CustomerDemographics[MembershipID],0),1),RANDBETWEEN(234501,234700))</f>
        <v>234669</v>
      </c>
      <c r="D284" s="2" t="s">
        <v>280</v>
      </c>
      <c r="E284" s="11">
        <v>467.96000000000004</v>
      </c>
      <c r="F284" t="s">
        <v>353</v>
      </c>
      <c r="G284" s="7"/>
      <c r="H284">
        <v>234674</v>
      </c>
    </row>
    <row r="285" spans="1:8" x14ac:dyDescent="0.25">
      <c r="A285">
        <v>284</v>
      </c>
      <c r="B285">
        <f ca="1">IFERROR(INDEX(CustomerDemographics[],MATCH(C285,CustomerDemographics[MembershipID],0),1),RANDBETWEEN(234501,234700))</f>
        <v>234620</v>
      </c>
      <c r="D285" s="2" t="s">
        <v>281</v>
      </c>
      <c r="E285" s="11">
        <v>467.96000000000004</v>
      </c>
      <c r="F285" t="s">
        <v>353</v>
      </c>
      <c r="G285" s="7"/>
      <c r="H285">
        <v>234694</v>
      </c>
    </row>
    <row r="286" spans="1:8" x14ac:dyDescent="0.25">
      <c r="A286">
        <v>285</v>
      </c>
      <c r="B286">
        <f ca="1">IFERROR(INDEX(CustomerDemographics[],MATCH(C286,CustomerDemographics[MembershipID],0),1),RANDBETWEEN(234501,234700))</f>
        <v>234566</v>
      </c>
      <c r="D286" s="2" t="s">
        <v>281</v>
      </c>
      <c r="E286" s="11">
        <v>34.489999999999995</v>
      </c>
      <c r="F286" t="s">
        <v>353</v>
      </c>
      <c r="G286" s="7"/>
      <c r="H286">
        <v>234530</v>
      </c>
    </row>
    <row r="287" spans="1:8" x14ac:dyDescent="0.25">
      <c r="A287">
        <v>286</v>
      </c>
      <c r="B287">
        <f ca="1">IFERROR(INDEX(CustomerDemographics[],MATCH(C287,CustomerDemographics[MembershipID],0),1),RANDBETWEEN(234501,234700))</f>
        <v>143018</v>
      </c>
      <c r="C287">
        <v>54523010018</v>
      </c>
      <c r="D287" s="2" t="s">
        <v>281</v>
      </c>
      <c r="E287" s="11">
        <v>208.97250000000003</v>
      </c>
      <c r="F287" t="s">
        <v>353</v>
      </c>
      <c r="G287" s="7">
        <v>0.15</v>
      </c>
      <c r="H287">
        <v>143018</v>
      </c>
    </row>
    <row r="288" spans="1:8" x14ac:dyDescent="0.25">
      <c r="A288">
        <v>287</v>
      </c>
      <c r="B288">
        <f ca="1">IFERROR(INDEX(CustomerDemographics[],MATCH(C288,CustomerDemographics[MembershipID],0),1),RANDBETWEEN(234501,234700))</f>
        <v>143002</v>
      </c>
      <c r="C288">
        <v>54523010002</v>
      </c>
      <c r="D288" s="2" t="s">
        <v>281</v>
      </c>
      <c r="E288" s="11">
        <v>146.58249999999998</v>
      </c>
      <c r="F288" t="s">
        <v>353</v>
      </c>
      <c r="G288" s="7">
        <v>0.15</v>
      </c>
      <c r="H288">
        <v>143002</v>
      </c>
    </row>
    <row r="289" spans="1:8" x14ac:dyDescent="0.25">
      <c r="A289">
        <v>288</v>
      </c>
      <c r="B289">
        <f ca="1">IFERROR(INDEX(CustomerDemographics[],MATCH(C289,CustomerDemographics[MembershipID],0),1),RANDBETWEEN(234501,234700))</f>
        <v>234689</v>
      </c>
      <c r="D289" s="2" t="s">
        <v>282</v>
      </c>
      <c r="E289" s="11">
        <v>164.99</v>
      </c>
      <c r="F289" t="s">
        <v>353</v>
      </c>
      <c r="G289" s="7"/>
      <c r="H289">
        <v>234575</v>
      </c>
    </row>
    <row r="290" spans="1:8" x14ac:dyDescent="0.25">
      <c r="A290">
        <v>289</v>
      </c>
      <c r="B290">
        <f ca="1">IFERROR(INDEX(CustomerDemographics[],MATCH(C290,CustomerDemographics[MembershipID],0),1),RANDBETWEEN(234501,234700))</f>
        <v>234517</v>
      </c>
      <c r="D290" s="2" t="s">
        <v>263</v>
      </c>
      <c r="E290" s="11">
        <v>1317.5</v>
      </c>
      <c r="F290" t="s">
        <v>353</v>
      </c>
      <c r="G290" s="7"/>
      <c r="H290">
        <v>234698</v>
      </c>
    </row>
    <row r="291" spans="1:8" x14ac:dyDescent="0.25">
      <c r="A291">
        <v>290</v>
      </c>
      <c r="B291">
        <f ca="1">IFERROR(INDEX(CustomerDemographics[],MATCH(C291,CustomerDemographics[MembershipID],0),1),RANDBETWEEN(234501,234700))</f>
        <v>234509</v>
      </c>
      <c r="D291" s="2" t="s">
        <v>283</v>
      </c>
      <c r="E291" s="11">
        <v>223.35000000000002</v>
      </c>
      <c r="F291" t="s">
        <v>353</v>
      </c>
      <c r="G291" s="7"/>
      <c r="H291">
        <v>234518</v>
      </c>
    </row>
    <row r="292" spans="1:8" x14ac:dyDescent="0.25">
      <c r="A292">
        <v>291</v>
      </c>
      <c r="B292">
        <f ca="1">IFERROR(INDEX(CustomerDemographics[],MATCH(C292,CustomerDemographics[MembershipID],0),1),RANDBETWEEN(234501,234700))</f>
        <v>234642</v>
      </c>
      <c r="D292" s="2" t="s">
        <v>284</v>
      </c>
      <c r="E292" s="11">
        <v>584.91</v>
      </c>
      <c r="F292" t="s">
        <v>353</v>
      </c>
      <c r="G292" s="7"/>
      <c r="H292">
        <v>234503</v>
      </c>
    </row>
    <row r="293" spans="1:8" x14ac:dyDescent="0.25">
      <c r="A293">
        <v>292</v>
      </c>
      <c r="B293">
        <f ca="1">IFERROR(INDEX(CustomerDemographics[],MATCH(C293,CustomerDemographics[MembershipID],0),1),RANDBETWEEN(234501,234700))</f>
        <v>143017</v>
      </c>
      <c r="C293">
        <v>54523010017</v>
      </c>
      <c r="D293" s="2" t="s">
        <v>285</v>
      </c>
      <c r="E293" s="11">
        <v>953.77499999999998</v>
      </c>
      <c r="F293" t="s">
        <v>353</v>
      </c>
      <c r="G293" s="7">
        <v>0.1</v>
      </c>
      <c r="H293">
        <v>143017</v>
      </c>
    </row>
    <row r="294" spans="1:8" x14ac:dyDescent="0.25">
      <c r="A294">
        <v>293</v>
      </c>
      <c r="B294">
        <f ca="1">IFERROR(INDEX(CustomerDemographics[],MATCH(C294,CustomerDemographics[MembershipID],0),1),RANDBETWEEN(234501,234700))</f>
        <v>234655</v>
      </c>
      <c r="D294" s="2" t="s">
        <v>286</v>
      </c>
      <c r="E294" s="11">
        <v>527</v>
      </c>
      <c r="F294" t="s">
        <v>353</v>
      </c>
      <c r="G294" s="7"/>
      <c r="H294">
        <v>234615</v>
      </c>
    </row>
    <row r="295" spans="1:8" x14ac:dyDescent="0.25">
      <c r="A295">
        <v>294</v>
      </c>
      <c r="B295">
        <f ca="1">IFERROR(INDEX(CustomerDemographics[],MATCH(C295,CustomerDemographics[MembershipID],0),1),RANDBETWEEN(234501,234700))</f>
        <v>234519</v>
      </c>
      <c r="D295" s="2" t="s">
        <v>287</v>
      </c>
      <c r="E295" s="11">
        <v>68.97999999999999</v>
      </c>
      <c r="F295" t="s">
        <v>353</v>
      </c>
      <c r="G295" s="7"/>
      <c r="H295">
        <v>234584</v>
      </c>
    </row>
    <row r="296" spans="1:8" x14ac:dyDescent="0.25">
      <c r="A296">
        <v>295</v>
      </c>
      <c r="B296">
        <f ca="1">IFERROR(INDEX(CustomerDemographics[],MATCH(C296,CustomerDemographics[MembershipID],0),1),RANDBETWEEN(234501,234700))</f>
        <v>234646</v>
      </c>
      <c r="D296" s="2" t="s">
        <v>287</v>
      </c>
      <c r="E296" s="11">
        <v>454.92999999999995</v>
      </c>
      <c r="F296" t="s">
        <v>353</v>
      </c>
      <c r="G296" s="7"/>
      <c r="H296">
        <v>234600</v>
      </c>
    </row>
    <row r="297" spans="1:8" x14ac:dyDescent="0.25">
      <c r="A297">
        <v>296</v>
      </c>
      <c r="B297">
        <f ca="1">IFERROR(INDEX(CustomerDemographics[],MATCH(C297,CustomerDemographics[MembershipID],0),1),RANDBETWEEN(234501,234700))</f>
        <v>143013</v>
      </c>
      <c r="C297">
        <v>54523010013</v>
      </c>
      <c r="D297" s="2" t="s">
        <v>288</v>
      </c>
      <c r="E297" s="11">
        <v>953.77499999999998</v>
      </c>
      <c r="F297" t="s">
        <v>353</v>
      </c>
      <c r="G297" s="7">
        <v>0.1</v>
      </c>
      <c r="H297">
        <v>143013</v>
      </c>
    </row>
    <row r="298" spans="1:8" x14ac:dyDescent="0.25">
      <c r="A298">
        <v>297</v>
      </c>
      <c r="B298">
        <f ca="1">IFERROR(INDEX(CustomerDemographics[],MATCH(C298,CustomerDemographics[MembershipID],0),1),RANDBETWEEN(234501,234700))</f>
        <v>234676</v>
      </c>
      <c r="D298" s="2" t="s">
        <v>289</v>
      </c>
      <c r="E298" s="11">
        <v>81.95</v>
      </c>
      <c r="F298" t="s">
        <v>353</v>
      </c>
      <c r="G298" s="7"/>
      <c r="H298">
        <v>234610</v>
      </c>
    </row>
    <row r="299" spans="1:8" x14ac:dyDescent="0.25">
      <c r="A299">
        <v>298</v>
      </c>
      <c r="B299">
        <f ca="1">IFERROR(INDEX(CustomerDemographics[],MATCH(C299,CustomerDemographics[MembershipID],0),1),RANDBETWEEN(234501,234700))</f>
        <v>234522</v>
      </c>
      <c r="D299" s="2" t="s">
        <v>289</v>
      </c>
      <c r="E299" s="11">
        <v>738.5</v>
      </c>
      <c r="F299" t="s">
        <v>353</v>
      </c>
      <c r="G299" s="7"/>
      <c r="H299">
        <v>234651</v>
      </c>
    </row>
    <row r="300" spans="1:8" x14ac:dyDescent="0.25">
      <c r="A300">
        <v>299</v>
      </c>
      <c r="B300">
        <f ca="1">IFERROR(INDEX(CustomerDemographics[],MATCH(C300,CustomerDemographics[MembershipID],0),1),RANDBETWEEN(234501,234700))</f>
        <v>234661</v>
      </c>
      <c r="D300" s="2" t="s">
        <v>290</v>
      </c>
      <c r="E300" s="11">
        <v>64.989999999999995</v>
      </c>
      <c r="F300" t="s">
        <v>353</v>
      </c>
      <c r="G300" s="7"/>
      <c r="H300">
        <v>234517</v>
      </c>
    </row>
    <row r="301" spans="1:8" x14ac:dyDescent="0.25">
      <c r="A301">
        <v>300</v>
      </c>
      <c r="B301">
        <f ca="1">IFERROR(INDEX(CustomerDemographics[],MATCH(C301,CustomerDemographics[MembershipID],0),1),RANDBETWEEN(234501,234700))</f>
        <v>234620</v>
      </c>
      <c r="D301" s="2" t="s">
        <v>268</v>
      </c>
      <c r="E301" s="11">
        <v>847.8</v>
      </c>
      <c r="F301" t="s">
        <v>353</v>
      </c>
      <c r="G301" s="7"/>
      <c r="H301">
        <v>234598</v>
      </c>
    </row>
    <row r="302" spans="1:8" x14ac:dyDescent="0.25">
      <c r="A302">
        <v>301</v>
      </c>
      <c r="B302">
        <f ca="1">IFERROR(INDEX(CustomerDemographics[],MATCH(C302,CustomerDemographics[MembershipID],0),1),RANDBETWEEN(234501,234700))</f>
        <v>234555</v>
      </c>
      <c r="D302" s="2" t="s">
        <v>268</v>
      </c>
      <c r="E302" s="11">
        <v>774</v>
      </c>
      <c r="F302" t="s">
        <v>353</v>
      </c>
      <c r="G302" s="7"/>
      <c r="H302">
        <v>234618</v>
      </c>
    </row>
    <row r="303" spans="1:8" x14ac:dyDescent="0.25">
      <c r="A303">
        <v>302</v>
      </c>
      <c r="B303">
        <f ca="1">IFERROR(INDEX(CustomerDemographics[],MATCH(C303,CustomerDemographics[MembershipID],0),1),RANDBETWEEN(234501,234700))</f>
        <v>234651</v>
      </c>
      <c r="D303" s="2" t="s">
        <v>264</v>
      </c>
      <c r="E303" s="11">
        <v>953.91</v>
      </c>
      <c r="F303" t="s">
        <v>353</v>
      </c>
      <c r="G303" s="7"/>
      <c r="H303">
        <v>234676</v>
      </c>
    </row>
    <row r="304" spans="1:8" x14ac:dyDescent="0.25">
      <c r="A304">
        <v>303</v>
      </c>
      <c r="B304">
        <f ca="1">IFERROR(INDEX(CustomerDemographics[],MATCH(C304,CustomerDemographics[MembershipID],0),1),RANDBETWEEN(234501,234700))</f>
        <v>234529</v>
      </c>
      <c r="D304" s="2" t="s">
        <v>291</v>
      </c>
      <c r="E304" s="11">
        <v>423.96</v>
      </c>
      <c r="F304" t="s">
        <v>353</v>
      </c>
      <c r="G304" s="7"/>
      <c r="H304">
        <v>234617</v>
      </c>
    </row>
    <row r="305" spans="1:8" x14ac:dyDescent="0.25">
      <c r="A305">
        <v>304</v>
      </c>
      <c r="B305">
        <f ca="1">IFERROR(INDEX(CustomerDemographics[],MATCH(C305,CustomerDemographics[MembershipID],0),1),RANDBETWEEN(234501,234700))</f>
        <v>143001</v>
      </c>
      <c r="C305">
        <v>54523010001</v>
      </c>
      <c r="D305" s="2" t="s">
        <v>292</v>
      </c>
      <c r="E305" s="11">
        <v>900.78750000000002</v>
      </c>
      <c r="F305" t="s">
        <v>353</v>
      </c>
      <c r="G305" s="7">
        <v>0.15</v>
      </c>
      <c r="H305">
        <v>143001</v>
      </c>
    </row>
    <row r="306" spans="1:8" x14ac:dyDescent="0.25">
      <c r="A306">
        <v>305</v>
      </c>
      <c r="B306">
        <f ca="1">IFERROR(INDEX(CustomerDemographics[],MATCH(C306,CustomerDemographics[MembershipID],0),1),RANDBETWEEN(234501,234700))</f>
        <v>234556</v>
      </c>
      <c r="D306" s="2" t="s">
        <v>292</v>
      </c>
      <c r="E306" s="11">
        <v>467.96000000000004</v>
      </c>
      <c r="F306" t="s">
        <v>353</v>
      </c>
      <c r="G306" s="7"/>
      <c r="H306">
        <v>234641</v>
      </c>
    </row>
    <row r="307" spans="1:8" x14ac:dyDescent="0.25">
      <c r="A307">
        <v>306</v>
      </c>
      <c r="B307">
        <f ca="1">IFERROR(INDEX(CustomerDemographics[],MATCH(C307,CustomerDemographics[MembershipID],0),1),RANDBETWEEN(234501,234700))</f>
        <v>234699</v>
      </c>
      <c r="D307" s="2" t="s">
        <v>293</v>
      </c>
      <c r="E307" s="11">
        <v>677.25</v>
      </c>
      <c r="F307" t="s">
        <v>353</v>
      </c>
      <c r="G307" s="7"/>
      <c r="H307">
        <v>234676</v>
      </c>
    </row>
    <row r="308" spans="1:8" x14ac:dyDescent="0.25">
      <c r="A308">
        <v>307</v>
      </c>
      <c r="B308">
        <f ca="1">IFERROR(INDEX(CustomerDemographics[],MATCH(C308,CustomerDemographics[MembershipID],0),1),RANDBETWEEN(234501,234700))</f>
        <v>234540</v>
      </c>
      <c r="D308" s="2" t="s">
        <v>266</v>
      </c>
      <c r="E308" s="11">
        <v>233.98000000000002</v>
      </c>
      <c r="F308" t="s">
        <v>353</v>
      </c>
      <c r="G308" s="7"/>
      <c r="H308">
        <v>234597</v>
      </c>
    </row>
    <row r="309" spans="1:8" x14ac:dyDescent="0.25">
      <c r="A309">
        <v>308</v>
      </c>
      <c r="B309">
        <f ca="1">IFERROR(INDEX(CustomerDemographics[],MATCH(C309,CustomerDemographics[MembershipID],0),1),RANDBETWEEN(234501,234700))</f>
        <v>234625</v>
      </c>
      <c r="D309" s="2" t="s">
        <v>294</v>
      </c>
      <c r="E309" s="11">
        <v>142.5</v>
      </c>
      <c r="F309" t="s">
        <v>353</v>
      </c>
      <c r="G309" s="7"/>
      <c r="H309">
        <v>234507</v>
      </c>
    </row>
    <row r="310" spans="1:8" x14ac:dyDescent="0.25">
      <c r="A310">
        <v>309</v>
      </c>
      <c r="B310">
        <f ca="1">IFERROR(INDEX(CustomerDemographics[],MATCH(C310,CustomerDemographics[MembershipID],0),1),RANDBETWEEN(234501,234700))</f>
        <v>143015</v>
      </c>
      <c r="C310">
        <v>54523010015</v>
      </c>
      <c r="D310" s="2" t="s">
        <v>294</v>
      </c>
      <c r="E310" s="11">
        <v>292.45499999999998</v>
      </c>
      <c r="F310" t="s">
        <v>353</v>
      </c>
      <c r="G310" s="7">
        <v>0.1</v>
      </c>
      <c r="H310">
        <v>143015</v>
      </c>
    </row>
    <row r="311" spans="1:8" x14ac:dyDescent="0.25">
      <c r="A311">
        <v>310</v>
      </c>
      <c r="B311">
        <f ca="1">IFERROR(INDEX(CustomerDemographics[],MATCH(C311,CustomerDemographics[MembershipID],0),1),RANDBETWEEN(234501,234700))</f>
        <v>234630</v>
      </c>
      <c r="D311" s="2" t="s">
        <v>294</v>
      </c>
      <c r="E311" s="11">
        <v>259.95999999999998</v>
      </c>
      <c r="F311" t="s">
        <v>353</v>
      </c>
      <c r="G311" s="7"/>
      <c r="H311">
        <v>234516</v>
      </c>
    </row>
    <row r="312" spans="1:8" x14ac:dyDescent="0.25">
      <c r="A312">
        <v>311</v>
      </c>
      <c r="B312">
        <f ca="1">IFERROR(INDEX(CustomerDemographics[],MATCH(C312,CustomerDemographics[MembershipID],0),1),RANDBETWEEN(234501,234700))</f>
        <v>234695</v>
      </c>
      <c r="D312" s="2" t="s">
        <v>295</v>
      </c>
      <c r="E312" s="11">
        <v>422</v>
      </c>
      <c r="F312" t="s">
        <v>353</v>
      </c>
      <c r="G312" s="7"/>
      <c r="H312">
        <v>234562</v>
      </c>
    </row>
    <row r="313" spans="1:8" x14ac:dyDescent="0.25">
      <c r="A313">
        <v>312</v>
      </c>
      <c r="B313">
        <f ca="1">IFERROR(INDEX(CustomerDemographics[],MATCH(C313,CustomerDemographics[MembershipID],0),1),RANDBETWEEN(234501,234700))</f>
        <v>234627</v>
      </c>
      <c r="D313" s="2" t="s">
        <v>296</v>
      </c>
      <c r="E313" s="11">
        <v>655.6</v>
      </c>
      <c r="F313" t="s">
        <v>353</v>
      </c>
      <c r="G313" s="7"/>
      <c r="H313">
        <v>234537</v>
      </c>
    </row>
    <row r="314" spans="1:8" x14ac:dyDescent="0.25">
      <c r="A314">
        <v>313</v>
      </c>
      <c r="B314">
        <f ca="1">IFERROR(INDEX(CustomerDemographics[],MATCH(C314,CustomerDemographics[MembershipID],0),1),RANDBETWEEN(234501,234700))</f>
        <v>143018</v>
      </c>
      <c r="C314">
        <v>54523010018</v>
      </c>
      <c r="D314" s="2" t="s">
        <v>296</v>
      </c>
      <c r="E314" s="11">
        <v>360.36599999999999</v>
      </c>
      <c r="F314" t="s">
        <v>353</v>
      </c>
      <c r="G314" s="7">
        <v>0.15</v>
      </c>
      <c r="H314">
        <v>143018</v>
      </c>
    </row>
    <row r="315" spans="1:8" x14ac:dyDescent="0.25">
      <c r="A315">
        <v>314</v>
      </c>
      <c r="B315">
        <f ca="1">IFERROR(INDEX(CustomerDemographics[],MATCH(C315,CustomerDemographics[MembershipID],0),1),RANDBETWEEN(234501,234700))</f>
        <v>234678</v>
      </c>
      <c r="D315" s="2" t="s">
        <v>297</v>
      </c>
      <c r="E315" s="11">
        <v>297.8</v>
      </c>
      <c r="F315" t="s">
        <v>353</v>
      </c>
      <c r="G315" s="7"/>
      <c r="H315">
        <v>234662</v>
      </c>
    </row>
    <row r="316" spans="1:8" x14ac:dyDescent="0.25">
      <c r="A316">
        <v>315</v>
      </c>
      <c r="B316">
        <f ca="1">IFERROR(INDEX(CustomerDemographics[],MATCH(C316,CustomerDemographics[MembershipID],0),1),RANDBETWEEN(234501,234700))</f>
        <v>234524</v>
      </c>
      <c r="D316" s="2" t="s">
        <v>297</v>
      </c>
      <c r="E316" s="11">
        <v>81.95</v>
      </c>
      <c r="F316" t="s">
        <v>353</v>
      </c>
      <c r="G316" s="7"/>
      <c r="H316">
        <v>234554</v>
      </c>
    </row>
    <row r="317" spans="1:8" x14ac:dyDescent="0.25">
      <c r="A317">
        <v>316</v>
      </c>
      <c r="B317">
        <f ca="1">IFERROR(INDEX(CustomerDemographics[],MATCH(C317,CustomerDemographics[MembershipID],0),1),RANDBETWEEN(234501,234700))</f>
        <v>143019</v>
      </c>
      <c r="C317">
        <v>54523010019</v>
      </c>
      <c r="D317" s="2" t="s">
        <v>298</v>
      </c>
      <c r="E317" s="11">
        <v>314.55</v>
      </c>
      <c r="F317" t="s">
        <v>353</v>
      </c>
      <c r="G317" s="7">
        <v>0.1</v>
      </c>
      <c r="H317">
        <v>143019</v>
      </c>
    </row>
    <row r="318" spans="1:8" x14ac:dyDescent="0.25">
      <c r="A318">
        <v>317</v>
      </c>
      <c r="B318">
        <f ca="1">IFERROR(INDEX(CustomerDemographics[],MATCH(C318,CustomerDemographics[MembershipID],0),1),RANDBETWEEN(234501,234700))</f>
        <v>234590</v>
      </c>
      <c r="D318" s="2" t="s">
        <v>265</v>
      </c>
      <c r="E318" s="11">
        <v>527.5</v>
      </c>
      <c r="F318" t="s">
        <v>353</v>
      </c>
      <c r="G318" s="7"/>
      <c r="H318">
        <v>234614</v>
      </c>
    </row>
    <row r="319" spans="1:8" x14ac:dyDescent="0.25">
      <c r="A319">
        <v>318</v>
      </c>
      <c r="B319">
        <f ca="1">IFERROR(INDEX(CustomerDemographics[],MATCH(C319,CustomerDemographics[MembershipID],0),1),RANDBETWEEN(234501,234700))</f>
        <v>234581</v>
      </c>
      <c r="D319" s="2" t="s">
        <v>265</v>
      </c>
      <c r="E319" s="11">
        <v>263.5</v>
      </c>
      <c r="F319" t="s">
        <v>353</v>
      </c>
      <c r="G319" s="7"/>
      <c r="H319">
        <v>234657</v>
      </c>
    </row>
    <row r="320" spans="1:8" x14ac:dyDescent="0.25">
      <c r="A320">
        <v>319</v>
      </c>
      <c r="B320">
        <f ca="1">IFERROR(INDEX(CustomerDemographics[],MATCH(C320,CustomerDemographics[MembershipID],0),1),RANDBETWEEN(234501,234700))</f>
        <v>234536</v>
      </c>
      <c r="D320" s="2" t="s">
        <v>299</v>
      </c>
      <c r="E320" s="11">
        <v>584.95000000000005</v>
      </c>
      <c r="F320" t="s">
        <v>353</v>
      </c>
      <c r="G320" s="7"/>
      <c r="H320">
        <v>234642</v>
      </c>
    </row>
    <row r="321" spans="1:8" x14ac:dyDescent="0.25">
      <c r="A321">
        <v>320</v>
      </c>
      <c r="B321">
        <f ca="1">IFERROR(INDEX(CustomerDemographics[],MATCH(C321,CustomerDemographics[MembershipID],0),1),RANDBETWEEN(234501,234700))</f>
        <v>143019</v>
      </c>
      <c r="C321">
        <v>54523010019</v>
      </c>
      <c r="D321" s="2" t="s">
        <v>300</v>
      </c>
      <c r="E321" s="11">
        <v>476.52300000000002</v>
      </c>
      <c r="F321" t="s">
        <v>353</v>
      </c>
      <c r="G321" s="7">
        <v>0.1</v>
      </c>
      <c r="H321">
        <v>143019</v>
      </c>
    </row>
    <row r="322" spans="1:8" x14ac:dyDescent="0.25">
      <c r="A322">
        <v>321</v>
      </c>
      <c r="B322">
        <f ca="1">IFERROR(INDEX(CustomerDemographics[],MATCH(C322,CustomerDemographics[MembershipID],0),1),RANDBETWEEN(234501,234700))</f>
        <v>143020</v>
      </c>
      <c r="C322">
        <v>54523010020</v>
      </c>
      <c r="D322" s="2" t="s">
        <v>301</v>
      </c>
      <c r="E322" s="11">
        <v>778.5</v>
      </c>
      <c r="F322" t="s">
        <v>353</v>
      </c>
      <c r="G322" s="7">
        <v>0.15</v>
      </c>
      <c r="H322">
        <v>143020</v>
      </c>
    </row>
  </sheetData>
  <conditionalFormatting sqref="C2:C3 C8 C17 C19 C23 C31">
    <cfRule type="expression" dxfId="19" priority="1">
      <formula>IF(INDEX(3:22,MATCH(#REF!,#REF!,0),1) = "Expired ", 1,0)</formula>
    </cfRule>
    <cfRule type="expression" dxfId="18" priority="2">
      <formula>IF(#REF! = "Expired ",1,0)</formula>
    </cfRule>
  </conditionalFormatting>
  <conditionalFormatting sqref="C36 C39 C42 C48 C53 C56">
    <cfRule type="expression" dxfId="17" priority="3">
      <formula>IF(INDEX(2:21,MATCH(#REF!,#REF!,0),1) = "Expired ", 1,0)</formula>
    </cfRule>
    <cfRule type="expression" dxfId="16" priority="4">
      <formula>IF(#REF! = "Expired ",1,0)</formula>
    </cfRule>
  </conditionalFormatting>
  <conditionalFormatting sqref="C63 C68 C73 C80 C82 C85">
    <cfRule type="expression" dxfId="15" priority="5">
      <formula>IF(INDEX(4:23,MATCH(#REF!,#REF!,0),1) = "Expired ", 1,0)</formula>
    </cfRule>
    <cfRule type="expression" dxfId="14" priority="6">
      <formula>IF(#REF! = "Expired ",1,0)</formula>
    </cfRule>
  </conditionalFormatting>
  <conditionalFormatting sqref="C93 C95 C102 C104 C110 C112 C122 C128 C132 C136 C139">
    <cfRule type="expression" dxfId="13" priority="7">
      <formula>IF(INDEX(2:21,MATCH(#REF!,#REF!,0),1) = "Expired ", 1,0)</formula>
    </cfRule>
    <cfRule type="expression" dxfId="12" priority="8">
      <formula>IF(#REF! = "Expired ",1,0)</formula>
    </cfRule>
  </conditionalFormatting>
  <conditionalFormatting sqref="C149 C159 C162 C167 C173 C178">
    <cfRule type="expression" dxfId="11" priority="9">
      <formula>IF(INDEX(2:21,MATCH(#REF!,#REF!,0),1) = "Expired ", 1,0)</formula>
    </cfRule>
    <cfRule type="expression" dxfId="10" priority="10">
      <formula>IF(#REF! = "Expired ",1,0)</formula>
    </cfRule>
  </conditionalFormatting>
  <conditionalFormatting sqref="C181:C182 C188 C192 C201 C204">
    <cfRule type="expression" dxfId="9" priority="11">
      <formula>IF(INDEX(2:21,MATCH(#REF!,#REF!,0),1) = "Expired ", 1,0)</formula>
    </cfRule>
    <cfRule type="expression" dxfId="8" priority="12">
      <formula>IF(#REF! = "Expired ",1,0)</formula>
    </cfRule>
  </conditionalFormatting>
  <conditionalFormatting sqref="C211 C215:C216 C222">
    <cfRule type="expression" dxfId="7" priority="13">
      <formula>IF(INDEX(2:21,MATCH(#REF!,#REF!,0),1) = "Expired ", 1,0)</formula>
    </cfRule>
    <cfRule type="expression" dxfId="6" priority="14">
      <formula>IF(#REF! = "Expired ",1,0)</formula>
    </cfRule>
  </conditionalFormatting>
  <conditionalFormatting sqref="C236 C241 C245 C249 C255 C263">
    <cfRule type="expression" dxfId="5" priority="15">
      <formula>IF(INDEX(2:21,MATCH(#REF!,#REF!,0),1) = "Expired ", 1,0)</formula>
    </cfRule>
    <cfRule type="expression" dxfId="4" priority="16">
      <formula>IF(#REF! = "Expired ",1,0)</formula>
    </cfRule>
  </conditionalFormatting>
  <conditionalFormatting sqref="C269 C273 C280:C281 C285:C288 C293 C297 C305">
    <cfRule type="expression" dxfId="3" priority="17">
      <formula>IF(INDEX(2:21,MATCH(#REF!,#REF!,0),1) = "Expired ", 1,0)</formula>
    </cfRule>
    <cfRule type="expression" dxfId="2" priority="18">
      <formula>IF(#REF! = "Expired ",1,0)</formula>
    </cfRule>
  </conditionalFormatting>
  <conditionalFormatting sqref="C310 C314 C317 C321:C322">
    <cfRule type="expression" dxfId="1" priority="19">
      <formula>IF(INDEX(2:21,MATCH(#REF!,#REF!,0),1) = "Expired ", 1,0)</formula>
    </cfRule>
    <cfRule type="expression" dxfId="0" priority="20">
      <formula>IF(#REF! = "Expired ",1,0)</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CDFA3-1BF4-4CDA-A060-79378D8D5398}">
  <dimension ref="A3:B6"/>
  <sheetViews>
    <sheetView workbookViewId="0">
      <selection activeCell="M10" sqref="M10"/>
    </sheetView>
  </sheetViews>
  <sheetFormatPr defaultRowHeight="15" x14ac:dyDescent="0.25"/>
  <cols>
    <col min="1" max="1" width="16.85546875" bestFit="1" customWidth="1"/>
    <col min="2" max="2" width="11.28515625" customWidth="1"/>
  </cols>
  <sheetData>
    <row r="3" spans="1:2" x14ac:dyDescent="0.25">
      <c r="A3" t="s">
        <v>393</v>
      </c>
      <c r="B3" t="s">
        <v>394</v>
      </c>
    </row>
    <row r="4" spans="1:2" x14ac:dyDescent="0.25">
      <c r="A4" t="s">
        <v>426</v>
      </c>
      <c r="B4">
        <f>SUM(Sales[QuantitySold])</f>
        <v>1721</v>
      </c>
    </row>
    <row r="5" spans="1:2" x14ac:dyDescent="0.25">
      <c r="A5" t="s">
        <v>427</v>
      </c>
      <c r="B5">
        <f>SUM(Products[StockQuantity])</f>
        <v>5488</v>
      </c>
    </row>
    <row r="6" spans="1:2" x14ac:dyDescent="0.25">
      <c r="A6" t="s">
        <v>428</v>
      </c>
      <c r="B6">
        <f>B5-B4</f>
        <v>3767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39FCF-95B9-4272-A294-D9B3881094AA}">
  <dimension ref="A3:L52"/>
  <sheetViews>
    <sheetView topLeftCell="C51" zoomScale="110" zoomScaleNormal="110" workbookViewId="0">
      <selection activeCell="H17" sqref="H17"/>
    </sheetView>
  </sheetViews>
  <sheetFormatPr defaultRowHeight="15" x14ac:dyDescent="0.25"/>
  <cols>
    <col min="1" max="1" width="13.42578125" bestFit="1" customWidth="1"/>
    <col min="2" max="2" width="19.28515625" bestFit="1" customWidth="1"/>
    <col min="3" max="3" width="19.7109375" bestFit="1" customWidth="1"/>
    <col min="4" max="4" width="19.28515625" bestFit="1" customWidth="1"/>
    <col min="5" max="5" width="19.7109375" bestFit="1" customWidth="1"/>
    <col min="6" max="6" width="11.28515625" bestFit="1" customWidth="1"/>
    <col min="7" max="7" width="13.42578125" bestFit="1" customWidth="1"/>
    <col min="8" max="8" width="23.42578125" bestFit="1" customWidth="1"/>
    <col min="9" max="10" width="19.7109375" bestFit="1" customWidth="1"/>
    <col min="11" max="11" width="19.28515625" bestFit="1" customWidth="1"/>
    <col min="12" max="12" width="19.7109375" bestFit="1" customWidth="1"/>
    <col min="13" max="13" width="7.7109375" bestFit="1" customWidth="1"/>
    <col min="14" max="14" width="6.5703125" bestFit="1" customWidth="1"/>
    <col min="15" max="17" width="7.7109375" bestFit="1" customWidth="1"/>
    <col min="18" max="18" width="8.140625" bestFit="1" customWidth="1"/>
    <col min="19" max="24" width="7.7109375" bestFit="1" customWidth="1"/>
    <col min="25" max="25" width="8.140625" bestFit="1" customWidth="1"/>
    <col min="26" max="29" width="7.7109375" bestFit="1" customWidth="1"/>
    <col min="30" max="30" width="9.28515625" bestFit="1" customWidth="1"/>
    <col min="31" max="31" width="8.140625" bestFit="1" customWidth="1"/>
    <col min="32" max="39" width="7.7109375" bestFit="1" customWidth="1"/>
    <col min="40" max="40" width="8.140625" bestFit="1" customWidth="1"/>
    <col min="41" max="46" width="7.7109375" bestFit="1" customWidth="1"/>
    <col min="47" max="48" width="8.140625" bestFit="1" customWidth="1"/>
    <col min="49" max="52" width="7.7109375" bestFit="1" customWidth="1"/>
    <col min="53" max="53" width="9.28515625" bestFit="1" customWidth="1"/>
    <col min="54" max="54" width="7.7109375" bestFit="1" customWidth="1"/>
    <col min="55" max="55" width="9.28515625" bestFit="1" customWidth="1"/>
    <col min="56" max="56" width="7.7109375" bestFit="1" customWidth="1"/>
    <col min="57" max="57" width="9.28515625" bestFit="1" customWidth="1"/>
    <col min="58" max="61" width="7.7109375" bestFit="1" customWidth="1"/>
    <col min="62" max="62" width="9.28515625" bestFit="1" customWidth="1"/>
    <col min="63" max="65" width="7.7109375" bestFit="1" customWidth="1"/>
    <col min="66" max="66" width="8.140625" bestFit="1" customWidth="1"/>
    <col min="67" max="67" width="7.7109375" bestFit="1" customWidth="1"/>
    <col min="68" max="68" width="9.28515625" bestFit="1" customWidth="1"/>
    <col min="69" max="69" width="7.7109375" bestFit="1" customWidth="1"/>
    <col min="70" max="71" width="8.140625" bestFit="1" customWidth="1"/>
    <col min="72" max="72" width="7.7109375" bestFit="1" customWidth="1"/>
    <col min="73" max="74" width="8.140625" bestFit="1" customWidth="1"/>
    <col min="75" max="77" width="7.7109375" bestFit="1" customWidth="1"/>
    <col min="78" max="78" width="8.140625" bestFit="1" customWidth="1"/>
    <col min="79" max="79" width="7.7109375" bestFit="1" customWidth="1"/>
    <col min="80" max="80" width="8.140625" bestFit="1" customWidth="1"/>
    <col min="81" max="87" width="7.7109375" bestFit="1" customWidth="1"/>
    <col min="88" max="88" width="8.140625" bestFit="1" customWidth="1"/>
    <col min="89" max="89" width="9.28515625" bestFit="1" customWidth="1"/>
    <col min="90" max="90" width="8.140625" bestFit="1" customWidth="1"/>
    <col min="91" max="92" width="7.7109375" bestFit="1" customWidth="1"/>
    <col min="93" max="93" width="9.28515625" bestFit="1" customWidth="1"/>
    <col min="94" max="94" width="8.140625" bestFit="1" customWidth="1"/>
    <col min="95" max="95" width="9.28515625" bestFit="1" customWidth="1"/>
    <col min="96" max="98" width="7.7109375" bestFit="1" customWidth="1"/>
    <col min="99" max="99" width="9.28515625" bestFit="1" customWidth="1"/>
    <col min="100" max="100" width="8.140625" bestFit="1" customWidth="1"/>
    <col min="101" max="102" width="7.7109375" bestFit="1" customWidth="1"/>
    <col min="103" max="103" width="9.28515625" bestFit="1" customWidth="1"/>
    <col min="104" max="104" width="7.7109375" bestFit="1" customWidth="1"/>
    <col min="105" max="105" width="9.28515625" bestFit="1" customWidth="1"/>
    <col min="106" max="106" width="8.140625" bestFit="1" customWidth="1"/>
    <col min="107" max="109" width="9.28515625" bestFit="1" customWidth="1"/>
    <col min="110" max="110" width="7.7109375" bestFit="1" customWidth="1"/>
    <col min="111" max="111" width="8.140625" bestFit="1" customWidth="1"/>
    <col min="112" max="113" width="9.28515625" bestFit="1" customWidth="1"/>
    <col min="114" max="114" width="7.7109375" bestFit="1" customWidth="1"/>
    <col min="115" max="115" width="8.140625" bestFit="1" customWidth="1"/>
    <col min="116" max="118" width="7.7109375" bestFit="1" customWidth="1"/>
    <col min="119" max="120" width="8.140625" bestFit="1" customWidth="1"/>
    <col min="121" max="121" width="7.7109375" bestFit="1" customWidth="1"/>
    <col min="122" max="122" width="9.28515625" bestFit="1" customWidth="1"/>
    <col min="123" max="123" width="7.7109375" bestFit="1" customWidth="1"/>
    <col min="124" max="124" width="8.140625" bestFit="1" customWidth="1"/>
    <col min="125" max="126" width="7.7109375" bestFit="1" customWidth="1"/>
    <col min="127" max="127" width="9.28515625" bestFit="1" customWidth="1"/>
    <col min="128" max="130" width="7.7109375" bestFit="1" customWidth="1"/>
    <col min="131" max="131" width="9.28515625" bestFit="1" customWidth="1"/>
    <col min="132" max="132" width="7.7109375" bestFit="1" customWidth="1"/>
    <col min="133" max="134" width="8.140625" bestFit="1" customWidth="1"/>
    <col min="135" max="135" width="7.7109375" bestFit="1" customWidth="1"/>
    <col min="136" max="136" width="9.28515625" bestFit="1" customWidth="1"/>
    <col min="137" max="139" width="7.7109375" bestFit="1" customWidth="1"/>
    <col min="140" max="140" width="9.28515625" bestFit="1" customWidth="1"/>
    <col min="141" max="144" width="7.7109375" bestFit="1" customWidth="1"/>
    <col min="145" max="145" width="8.140625" bestFit="1" customWidth="1"/>
    <col min="146" max="146" width="9.28515625" bestFit="1" customWidth="1"/>
    <col min="147" max="147" width="8.140625" bestFit="1" customWidth="1"/>
    <col min="148" max="148" width="7.7109375" bestFit="1" customWidth="1"/>
    <col min="149" max="150" width="9.28515625" bestFit="1" customWidth="1"/>
    <col min="151" max="151" width="8.140625" bestFit="1" customWidth="1"/>
    <col min="152" max="154" width="7.7109375" bestFit="1" customWidth="1"/>
    <col min="155" max="155" width="9.28515625" bestFit="1" customWidth="1"/>
    <col min="156" max="156" width="7.7109375" bestFit="1" customWidth="1"/>
    <col min="157" max="157" width="8.140625" bestFit="1" customWidth="1"/>
    <col min="158" max="158" width="7.7109375" bestFit="1" customWidth="1"/>
    <col min="159" max="159" width="9.28515625" bestFit="1" customWidth="1"/>
    <col min="160" max="160" width="7.7109375" bestFit="1" customWidth="1"/>
    <col min="161" max="162" width="9.28515625" bestFit="1" customWidth="1"/>
    <col min="163" max="163" width="7.7109375" bestFit="1" customWidth="1"/>
    <col min="164" max="164" width="8.140625" bestFit="1" customWidth="1"/>
    <col min="165" max="167" width="9.28515625" bestFit="1" customWidth="1"/>
    <col min="168" max="168" width="8.140625" bestFit="1" customWidth="1"/>
    <col min="169" max="170" width="9.28515625" bestFit="1" customWidth="1"/>
    <col min="171" max="171" width="10.28515625" bestFit="1" customWidth="1"/>
    <col min="172" max="200" width="9.28515625" bestFit="1" customWidth="1"/>
    <col min="201" max="201" width="10.28515625" bestFit="1" customWidth="1"/>
    <col min="202" max="220" width="9.28515625" bestFit="1" customWidth="1"/>
    <col min="221" max="221" width="11.28515625" bestFit="1" customWidth="1"/>
    <col min="222" max="222" width="19.28515625" bestFit="1" customWidth="1"/>
    <col min="223" max="223" width="19.7109375" bestFit="1" customWidth="1"/>
    <col min="224" max="224" width="19.28515625" bestFit="1" customWidth="1"/>
    <col min="225" max="225" width="19.7109375" bestFit="1" customWidth="1"/>
    <col min="226" max="226" width="19.28515625" bestFit="1" customWidth="1"/>
    <col min="227" max="227" width="19.7109375" bestFit="1" customWidth="1"/>
    <col min="228" max="228" width="19.28515625" bestFit="1" customWidth="1"/>
    <col min="229" max="229" width="19.7109375" bestFit="1" customWidth="1"/>
    <col min="230" max="230" width="19.28515625" bestFit="1" customWidth="1"/>
    <col min="231" max="231" width="19.7109375" bestFit="1" customWidth="1"/>
    <col min="232" max="232" width="19.28515625" bestFit="1" customWidth="1"/>
    <col min="233" max="233" width="19.7109375" bestFit="1" customWidth="1"/>
    <col min="234" max="234" width="19.28515625" bestFit="1" customWidth="1"/>
    <col min="235" max="235" width="19.7109375" bestFit="1" customWidth="1"/>
    <col min="236" max="236" width="19.28515625" bestFit="1" customWidth="1"/>
    <col min="237" max="237" width="19.7109375" bestFit="1" customWidth="1"/>
    <col min="238" max="238" width="19.28515625" bestFit="1" customWidth="1"/>
    <col min="239" max="239" width="19.7109375" bestFit="1" customWidth="1"/>
    <col min="240" max="240" width="19.28515625" bestFit="1" customWidth="1"/>
    <col min="241" max="241" width="19.7109375" bestFit="1" customWidth="1"/>
    <col min="242" max="242" width="19.28515625" bestFit="1" customWidth="1"/>
    <col min="243" max="243" width="19.7109375" bestFit="1" customWidth="1"/>
    <col min="244" max="244" width="19.28515625" bestFit="1" customWidth="1"/>
    <col min="245" max="245" width="19.7109375" bestFit="1" customWidth="1"/>
    <col min="246" max="246" width="19.28515625" bestFit="1" customWidth="1"/>
    <col min="247" max="247" width="19.7109375" bestFit="1" customWidth="1"/>
    <col min="248" max="248" width="19.28515625" bestFit="1" customWidth="1"/>
    <col min="249" max="249" width="19.7109375" bestFit="1" customWidth="1"/>
    <col min="250" max="250" width="19.28515625" bestFit="1" customWidth="1"/>
    <col min="251" max="251" width="19.7109375" bestFit="1" customWidth="1"/>
    <col min="252" max="252" width="19.28515625" bestFit="1" customWidth="1"/>
    <col min="253" max="253" width="19.7109375" bestFit="1" customWidth="1"/>
    <col min="254" max="254" width="19.28515625" bestFit="1" customWidth="1"/>
    <col min="255" max="255" width="19.7109375" bestFit="1" customWidth="1"/>
    <col min="256" max="256" width="19.28515625" bestFit="1" customWidth="1"/>
    <col min="257" max="257" width="19.7109375" bestFit="1" customWidth="1"/>
    <col min="258" max="258" width="19.28515625" bestFit="1" customWidth="1"/>
    <col min="259" max="259" width="19.7109375" bestFit="1" customWidth="1"/>
    <col min="260" max="260" width="19.28515625" bestFit="1" customWidth="1"/>
    <col min="261" max="261" width="19.7109375" bestFit="1" customWidth="1"/>
    <col min="262" max="262" width="19.28515625" bestFit="1" customWidth="1"/>
    <col min="263" max="263" width="19.7109375" bestFit="1" customWidth="1"/>
    <col min="264" max="264" width="19.28515625" bestFit="1" customWidth="1"/>
    <col min="265" max="265" width="19.7109375" bestFit="1" customWidth="1"/>
    <col min="266" max="266" width="19.28515625" bestFit="1" customWidth="1"/>
    <col min="267" max="267" width="19.7109375" bestFit="1" customWidth="1"/>
    <col min="268" max="268" width="19.28515625" bestFit="1" customWidth="1"/>
    <col min="269" max="269" width="19.7109375" bestFit="1" customWidth="1"/>
    <col min="270" max="270" width="19.28515625" bestFit="1" customWidth="1"/>
    <col min="271" max="271" width="19.7109375" bestFit="1" customWidth="1"/>
    <col min="272" max="272" width="19.28515625" bestFit="1" customWidth="1"/>
    <col min="273" max="273" width="19.7109375" bestFit="1" customWidth="1"/>
    <col min="274" max="274" width="19.28515625" bestFit="1" customWidth="1"/>
    <col min="275" max="275" width="19.7109375" bestFit="1" customWidth="1"/>
    <col min="276" max="276" width="19.28515625" bestFit="1" customWidth="1"/>
    <col min="277" max="277" width="19.7109375" bestFit="1" customWidth="1"/>
    <col min="278" max="278" width="19.28515625" bestFit="1" customWidth="1"/>
    <col min="279" max="279" width="19.7109375" bestFit="1" customWidth="1"/>
    <col min="280" max="280" width="19.28515625" bestFit="1" customWidth="1"/>
    <col min="281" max="281" width="19.7109375" bestFit="1" customWidth="1"/>
    <col min="282" max="282" width="19.28515625" bestFit="1" customWidth="1"/>
    <col min="283" max="283" width="19.7109375" bestFit="1" customWidth="1"/>
    <col min="284" max="284" width="19.28515625" bestFit="1" customWidth="1"/>
    <col min="285" max="285" width="19.7109375" bestFit="1" customWidth="1"/>
    <col min="286" max="286" width="19.28515625" bestFit="1" customWidth="1"/>
    <col min="287" max="287" width="19.7109375" bestFit="1" customWidth="1"/>
    <col min="288" max="288" width="19.28515625" bestFit="1" customWidth="1"/>
    <col min="289" max="289" width="19.7109375" bestFit="1" customWidth="1"/>
    <col min="290" max="290" width="19.28515625" bestFit="1" customWidth="1"/>
    <col min="291" max="291" width="19.7109375" bestFit="1" customWidth="1"/>
    <col min="292" max="292" width="19.28515625" bestFit="1" customWidth="1"/>
    <col min="293" max="293" width="19.7109375" bestFit="1" customWidth="1"/>
    <col min="294" max="294" width="19.28515625" bestFit="1" customWidth="1"/>
    <col min="295" max="295" width="19.7109375" bestFit="1" customWidth="1"/>
    <col min="296" max="296" width="19.28515625" bestFit="1" customWidth="1"/>
    <col min="297" max="297" width="19.7109375" bestFit="1" customWidth="1"/>
    <col min="298" max="298" width="19.28515625" bestFit="1" customWidth="1"/>
    <col min="299" max="299" width="19.7109375" bestFit="1" customWidth="1"/>
    <col min="300" max="300" width="19.28515625" bestFit="1" customWidth="1"/>
    <col min="301" max="301" width="19.7109375" bestFit="1" customWidth="1"/>
    <col min="302" max="302" width="19.28515625" bestFit="1" customWidth="1"/>
    <col min="303" max="303" width="19.7109375" bestFit="1" customWidth="1"/>
    <col min="304" max="304" width="19.28515625" bestFit="1" customWidth="1"/>
    <col min="305" max="305" width="19.7109375" bestFit="1" customWidth="1"/>
    <col min="306" max="306" width="19.28515625" bestFit="1" customWidth="1"/>
    <col min="307" max="307" width="19.7109375" bestFit="1" customWidth="1"/>
    <col min="308" max="308" width="19.28515625" bestFit="1" customWidth="1"/>
    <col min="309" max="309" width="19.7109375" bestFit="1" customWidth="1"/>
    <col min="310" max="310" width="19.28515625" bestFit="1" customWidth="1"/>
    <col min="311" max="311" width="19.7109375" bestFit="1" customWidth="1"/>
    <col min="312" max="312" width="19.28515625" bestFit="1" customWidth="1"/>
    <col min="313" max="313" width="19.7109375" bestFit="1" customWidth="1"/>
    <col min="314" max="314" width="19.28515625" bestFit="1" customWidth="1"/>
    <col min="315" max="315" width="19.7109375" bestFit="1" customWidth="1"/>
    <col min="316" max="316" width="19.28515625" bestFit="1" customWidth="1"/>
    <col min="317" max="317" width="19.7109375" bestFit="1" customWidth="1"/>
    <col min="318" max="318" width="19.28515625" bestFit="1" customWidth="1"/>
    <col min="319" max="319" width="19.7109375" bestFit="1" customWidth="1"/>
    <col min="320" max="320" width="19.28515625" bestFit="1" customWidth="1"/>
    <col min="321" max="321" width="19.7109375" bestFit="1" customWidth="1"/>
    <col min="322" max="322" width="19.28515625" bestFit="1" customWidth="1"/>
    <col min="323" max="323" width="19.7109375" bestFit="1" customWidth="1"/>
    <col min="324" max="324" width="19.28515625" bestFit="1" customWidth="1"/>
    <col min="325" max="325" width="19.7109375" bestFit="1" customWidth="1"/>
    <col min="326" max="326" width="19.28515625" bestFit="1" customWidth="1"/>
    <col min="327" max="327" width="19.7109375" bestFit="1" customWidth="1"/>
    <col min="328" max="328" width="19.28515625" bestFit="1" customWidth="1"/>
    <col min="329" max="329" width="19.7109375" bestFit="1" customWidth="1"/>
    <col min="330" max="330" width="19.28515625" bestFit="1" customWidth="1"/>
    <col min="331" max="331" width="19.7109375" bestFit="1" customWidth="1"/>
    <col min="332" max="332" width="19.28515625" bestFit="1" customWidth="1"/>
    <col min="333" max="333" width="19.7109375" bestFit="1" customWidth="1"/>
    <col min="334" max="334" width="19.28515625" bestFit="1" customWidth="1"/>
    <col min="335" max="335" width="19.7109375" bestFit="1" customWidth="1"/>
    <col min="336" max="336" width="19.28515625" bestFit="1" customWidth="1"/>
    <col min="337" max="337" width="19.7109375" bestFit="1" customWidth="1"/>
    <col min="338" max="338" width="19.28515625" bestFit="1" customWidth="1"/>
    <col min="339" max="339" width="19.7109375" bestFit="1" customWidth="1"/>
    <col min="340" max="340" width="19.28515625" bestFit="1" customWidth="1"/>
    <col min="341" max="341" width="19.7109375" bestFit="1" customWidth="1"/>
    <col min="342" max="342" width="19.28515625" bestFit="1" customWidth="1"/>
    <col min="343" max="343" width="19.7109375" bestFit="1" customWidth="1"/>
    <col min="344" max="344" width="19.28515625" bestFit="1" customWidth="1"/>
    <col min="345" max="345" width="19.7109375" bestFit="1" customWidth="1"/>
    <col min="346" max="346" width="19.28515625" bestFit="1" customWidth="1"/>
    <col min="347" max="347" width="19.7109375" bestFit="1" customWidth="1"/>
    <col min="348" max="348" width="19.28515625" bestFit="1" customWidth="1"/>
    <col min="349" max="349" width="19.7109375" bestFit="1" customWidth="1"/>
    <col min="350" max="350" width="19.28515625" bestFit="1" customWidth="1"/>
    <col min="351" max="351" width="19.7109375" bestFit="1" customWidth="1"/>
    <col min="352" max="352" width="19.28515625" bestFit="1" customWidth="1"/>
    <col min="353" max="353" width="19.7109375" bestFit="1" customWidth="1"/>
    <col min="354" max="354" width="19.28515625" bestFit="1" customWidth="1"/>
    <col min="355" max="355" width="19.7109375" bestFit="1" customWidth="1"/>
    <col min="356" max="356" width="19.28515625" bestFit="1" customWidth="1"/>
    <col min="357" max="357" width="19.7109375" bestFit="1" customWidth="1"/>
    <col min="358" max="358" width="19.28515625" bestFit="1" customWidth="1"/>
    <col min="359" max="359" width="19.7109375" bestFit="1" customWidth="1"/>
    <col min="360" max="360" width="19.28515625" bestFit="1" customWidth="1"/>
    <col min="361" max="361" width="19.7109375" bestFit="1" customWidth="1"/>
    <col min="362" max="362" width="19.28515625" bestFit="1" customWidth="1"/>
    <col min="363" max="363" width="19.7109375" bestFit="1" customWidth="1"/>
    <col min="364" max="364" width="19.28515625" bestFit="1" customWidth="1"/>
    <col min="365" max="365" width="19.7109375" bestFit="1" customWidth="1"/>
    <col min="366" max="366" width="19.28515625" bestFit="1" customWidth="1"/>
    <col min="367" max="367" width="19.7109375" bestFit="1" customWidth="1"/>
    <col min="368" max="368" width="19.28515625" bestFit="1" customWidth="1"/>
    <col min="369" max="369" width="19.7109375" bestFit="1" customWidth="1"/>
    <col min="370" max="370" width="19.28515625" bestFit="1" customWidth="1"/>
    <col min="371" max="371" width="19.7109375" bestFit="1" customWidth="1"/>
    <col min="372" max="372" width="19.28515625" bestFit="1" customWidth="1"/>
    <col min="373" max="373" width="19.7109375" bestFit="1" customWidth="1"/>
    <col min="374" max="374" width="19.28515625" bestFit="1" customWidth="1"/>
    <col min="375" max="375" width="19.7109375" bestFit="1" customWidth="1"/>
    <col min="376" max="376" width="19.28515625" bestFit="1" customWidth="1"/>
    <col min="377" max="377" width="19.7109375" bestFit="1" customWidth="1"/>
    <col min="378" max="378" width="19.28515625" bestFit="1" customWidth="1"/>
    <col min="379" max="379" width="19.7109375" bestFit="1" customWidth="1"/>
    <col min="380" max="380" width="19.28515625" bestFit="1" customWidth="1"/>
    <col min="381" max="381" width="19.7109375" bestFit="1" customWidth="1"/>
    <col min="382" max="382" width="19.28515625" bestFit="1" customWidth="1"/>
    <col min="383" max="383" width="19.7109375" bestFit="1" customWidth="1"/>
    <col min="384" max="384" width="19.28515625" bestFit="1" customWidth="1"/>
    <col min="385" max="385" width="19.7109375" bestFit="1" customWidth="1"/>
    <col min="386" max="386" width="19.28515625" bestFit="1" customWidth="1"/>
    <col min="387" max="387" width="19.7109375" bestFit="1" customWidth="1"/>
    <col min="388" max="388" width="19.28515625" bestFit="1" customWidth="1"/>
    <col min="389" max="389" width="19.7109375" bestFit="1" customWidth="1"/>
    <col min="390" max="390" width="19.28515625" bestFit="1" customWidth="1"/>
    <col min="391" max="391" width="19.7109375" bestFit="1" customWidth="1"/>
    <col min="392" max="392" width="19.28515625" bestFit="1" customWidth="1"/>
    <col min="393" max="393" width="19.7109375" bestFit="1" customWidth="1"/>
    <col min="394" max="394" width="19.28515625" bestFit="1" customWidth="1"/>
    <col min="395" max="395" width="19.7109375" bestFit="1" customWidth="1"/>
    <col min="396" max="396" width="19.28515625" bestFit="1" customWidth="1"/>
    <col min="397" max="397" width="19.7109375" bestFit="1" customWidth="1"/>
    <col min="398" max="398" width="19.28515625" bestFit="1" customWidth="1"/>
    <col min="399" max="399" width="19.7109375" bestFit="1" customWidth="1"/>
    <col min="400" max="400" width="19.28515625" bestFit="1" customWidth="1"/>
    <col min="401" max="401" width="19.7109375" bestFit="1" customWidth="1"/>
    <col min="402" max="402" width="19.28515625" bestFit="1" customWidth="1"/>
    <col min="403" max="403" width="19.7109375" bestFit="1" customWidth="1"/>
    <col min="404" max="404" width="19.28515625" bestFit="1" customWidth="1"/>
    <col min="405" max="405" width="19.7109375" bestFit="1" customWidth="1"/>
    <col min="406" max="406" width="19.28515625" bestFit="1" customWidth="1"/>
    <col min="407" max="407" width="19.7109375" bestFit="1" customWidth="1"/>
    <col min="408" max="408" width="19.28515625" bestFit="1" customWidth="1"/>
    <col min="409" max="409" width="19.7109375" bestFit="1" customWidth="1"/>
    <col min="410" max="410" width="19.28515625" bestFit="1" customWidth="1"/>
    <col min="411" max="411" width="19.7109375" bestFit="1" customWidth="1"/>
    <col min="412" max="412" width="19.28515625" bestFit="1" customWidth="1"/>
    <col min="413" max="413" width="19.7109375" bestFit="1" customWidth="1"/>
    <col min="414" max="414" width="19.28515625" bestFit="1" customWidth="1"/>
    <col min="415" max="415" width="19.7109375" bestFit="1" customWidth="1"/>
    <col min="416" max="416" width="19.28515625" bestFit="1" customWidth="1"/>
    <col min="417" max="417" width="19.7109375" bestFit="1" customWidth="1"/>
    <col min="418" max="418" width="19.28515625" bestFit="1" customWidth="1"/>
    <col min="419" max="419" width="19.7109375" bestFit="1" customWidth="1"/>
    <col min="420" max="420" width="19.28515625" bestFit="1" customWidth="1"/>
    <col min="421" max="421" width="19.7109375" bestFit="1" customWidth="1"/>
    <col min="422" max="422" width="19.28515625" bestFit="1" customWidth="1"/>
    <col min="423" max="423" width="19.7109375" bestFit="1" customWidth="1"/>
    <col min="424" max="424" width="19.28515625" bestFit="1" customWidth="1"/>
    <col min="425" max="425" width="19.7109375" bestFit="1" customWidth="1"/>
    <col min="426" max="426" width="19.28515625" bestFit="1" customWidth="1"/>
    <col min="427" max="427" width="19.7109375" bestFit="1" customWidth="1"/>
    <col min="428" max="428" width="19.28515625" bestFit="1" customWidth="1"/>
    <col min="429" max="429" width="19.7109375" bestFit="1" customWidth="1"/>
    <col min="430" max="430" width="19.28515625" bestFit="1" customWidth="1"/>
    <col min="431" max="431" width="19.7109375" bestFit="1" customWidth="1"/>
    <col min="432" max="432" width="19.28515625" bestFit="1" customWidth="1"/>
    <col min="433" max="433" width="19.7109375" bestFit="1" customWidth="1"/>
    <col min="434" max="434" width="19.28515625" bestFit="1" customWidth="1"/>
    <col min="435" max="435" width="19.7109375" bestFit="1" customWidth="1"/>
    <col min="436" max="436" width="19.28515625" bestFit="1" customWidth="1"/>
    <col min="437" max="437" width="19.7109375" bestFit="1" customWidth="1"/>
    <col min="438" max="438" width="19.28515625" bestFit="1" customWidth="1"/>
    <col min="439" max="439" width="19.7109375" bestFit="1" customWidth="1"/>
    <col min="440" max="440" width="19.28515625" bestFit="1" customWidth="1"/>
    <col min="441" max="441" width="19.7109375" bestFit="1" customWidth="1"/>
    <col min="442" max="442" width="19.28515625" bestFit="1" customWidth="1"/>
    <col min="443" max="443" width="19.7109375" bestFit="1" customWidth="1"/>
    <col min="444" max="444" width="24.28515625" bestFit="1" customWidth="1"/>
    <col min="445" max="445" width="24.7109375" bestFit="1" customWidth="1"/>
  </cols>
  <sheetData>
    <row r="3" spans="1:12" x14ac:dyDescent="0.25">
      <c r="A3" t="s">
        <v>424</v>
      </c>
      <c r="B3" t="s">
        <v>425</v>
      </c>
      <c r="C3" t="s">
        <v>443</v>
      </c>
      <c r="G3" s="26" t="s">
        <v>417</v>
      </c>
      <c r="H3" t="s">
        <v>450</v>
      </c>
      <c r="J3" s="13" t="s">
        <v>417</v>
      </c>
      <c r="K3" t="s">
        <v>424</v>
      </c>
      <c r="L3" t="s">
        <v>425</v>
      </c>
    </row>
    <row r="4" spans="1:12" x14ac:dyDescent="0.25">
      <c r="A4" s="16">
        <v>248771.69499999995</v>
      </c>
      <c r="B4">
        <v>1721</v>
      </c>
      <c r="C4" s="11">
        <v>774.98970404984402</v>
      </c>
      <c r="G4" s="28">
        <v>0.05</v>
      </c>
      <c r="H4">
        <v>7</v>
      </c>
      <c r="J4" s="14" t="s">
        <v>67</v>
      </c>
      <c r="K4" s="11">
        <v>23574.074999999997</v>
      </c>
      <c r="L4" s="11">
        <v>83</v>
      </c>
    </row>
    <row r="5" spans="1:12" x14ac:dyDescent="0.25">
      <c r="G5" s="28">
        <v>0.1</v>
      </c>
      <c r="H5">
        <v>39</v>
      </c>
      <c r="J5" s="14" t="s">
        <v>418</v>
      </c>
      <c r="K5" s="11">
        <v>23574.074999999997</v>
      </c>
      <c r="L5" s="11">
        <v>83</v>
      </c>
    </row>
    <row r="6" spans="1:12" x14ac:dyDescent="0.25">
      <c r="G6" s="28">
        <v>0.15</v>
      </c>
      <c r="H6">
        <v>25</v>
      </c>
    </row>
    <row r="7" spans="1:12" x14ac:dyDescent="0.25">
      <c r="A7" s="13" t="s">
        <v>437</v>
      </c>
      <c r="B7" s="13" t="s">
        <v>438</v>
      </c>
      <c r="C7" s="13" t="s">
        <v>439</v>
      </c>
      <c r="D7" t="s">
        <v>424</v>
      </c>
      <c r="E7" t="s">
        <v>425</v>
      </c>
    </row>
    <row r="8" spans="1:12" x14ac:dyDescent="0.25">
      <c r="A8" t="s">
        <v>429</v>
      </c>
      <c r="B8" t="s">
        <v>430</v>
      </c>
      <c r="D8">
        <v>11619.2875</v>
      </c>
      <c r="E8">
        <v>73</v>
      </c>
    </row>
    <row r="9" spans="1:12" x14ac:dyDescent="0.25">
      <c r="B9" t="s">
        <v>431</v>
      </c>
      <c r="D9">
        <v>14038.928000000002</v>
      </c>
      <c r="E9">
        <v>92</v>
      </c>
      <c r="J9" s="13" t="s">
        <v>417</v>
      </c>
      <c r="K9" t="s">
        <v>424</v>
      </c>
      <c r="L9" t="s">
        <v>443</v>
      </c>
    </row>
    <row r="10" spans="1:12" x14ac:dyDescent="0.25">
      <c r="B10" t="s">
        <v>432</v>
      </c>
      <c r="D10">
        <v>10470.475</v>
      </c>
      <c r="E10">
        <v>78</v>
      </c>
      <c r="G10" s="27">
        <f>IF(G4=0, " ", G4)</f>
        <v>0.05</v>
      </c>
      <c r="H10">
        <f>IF(H4=0, " ", H4)</f>
        <v>7</v>
      </c>
      <c r="J10" s="14" t="s">
        <v>442</v>
      </c>
      <c r="K10" s="11">
        <v>201171.65000000002</v>
      </c>
      <c r="L10" s="11">
        <v>788.9084313725491</v>
      </c>
    </row>
    <row r="11" spans="1:12" x14ac:dyDescent="0.25">
      <c r="A11" t="s">
        <v>433</v>
      </c>
      <c r="B11" t="s">
        <v>434</v>
      </c>
      <c r="D11">
        <v>10510.2925</v>
      </c>
      <c r="E11">
        <v>73</v>
      </c>
      <c r="G11" s="27">
        <f t="shared" ref="G11:H12" si="0">IF(G5=0, " ", G5)</f>
        <v>0.1</v>
      </c>
      <c r="H11">
        <f t="shared" si="0"/>
        <v>39</v>
      </c>
      <c r="J11" s="14" t="s">
        <v>357</v>
      </c>
      <c r="K11" s="11">
        <v>7213.05</v>
      </c>
      <c r="L11" s="11">
        <v>1030.4357142857143</v>
      </c>
    </row>
    <row r="12" spans="1:12" x14ac:dyDescent="0.25">
      <c r="B12" t="s">
        <v>430</v>
      </c>
      <c r="D12">
        <v>9307.6949999999997</v>
      </c>
      <c r="E12">
        <v>69</v>
      </c>
      <c r="G12" s="27">
        <f t="shared" si="0"/>
        <v>0.15</v>
      </c>
      <c r="H12">
        <f t="shared" si="0"/>
        <v>25</v>
      </c>
      <c r="J12" s="14" t="s">
        <v>418</v>
      </c>
      <c r="K12" s="11">
        <v>208384.7</v>
      </c>
      <c r="L12" s="11">
        <v>795.36145038167945</v>
      </c>
    </row>
    <row r="13" spans="1:12" x14ac:dyDescent="0.25">
      <c r="B13" t="s">
        <v>431</v>
      </c>
      <c r="D13">
        <v>11372.523000000001</v>
      </c>
      <c r="E13">
        <v>63</v>
      </c>
    </row>
    <row r="14" spans="1:12" x14ac:dyDescent="0.25">
      <c r="B14" t="s">
        <v>432</v>
      </c>
      <c r="D14">
        <v>19970.606999999996</v>
      </c>
      <c r="E14">
        <v>141</v>
      </c>
    </row>
    <row r="15" spans="1:12" x14ac:dyDescent="0.25">
      <c r="A15" t="s">
        <v>435</v>
      </c>
      <c r="B15" t="s">
        <v>434</v>
      </c>
      <c r="D15">
        <v>27255.847000000005</v>
      </c>
      <c r="E15">
        <v>201</v>
      </c>
      <c r="J15" s="13" t="s">
        <v>417</v>
      </c>
      <c r="K15" t="s">
        <v>424</v>
      </c>
      <c r="L15" t="s">
        <v>425</v>
      </c>
    </row>
    <row r="16" spans="1:12" x14ac:dyDescent="0.25">
      <c r="B16" t="s">
        <v>430</v>
      </c>
      <c r="D16">
        <v>27821.092499999999</v>
      </c>
      <c r="E16">
        <v>216</v>
      </c>
      <c r="J16" s="14" t="s">
        <v>44</v>
      </c>
      <c r="K16" s="11">
        <v>67198.103500000012</v>
      </c>
      <c r="L16" s="11">
        <v>456</v>
      </c>
    </row>
    <row r="17" spans="1:12" x14ac:dyDescent="0.25">
      <c r="B17" t="s">
        <v>431</v>
      </c>
      <c r="D17">
        <v>37257.339</v>
      </c>
      <c r="E17">
        <v>218</v>
      </c>
      <c r="J17" s="14" t="s">
        <v>418</v>
      </c>
      <c r="K17" s="11">
        <v>67198.103500000012</v>
      </c>
      <c r="L17" s="11">
        <v>456</v>
      </c>
    </row>
    <row r="18" spans="1:12" x14ac:dyDescent="0.25">
      <c r="B18" t="s">
        <v>432</v>
      </c>
      <c r="D18">
        <v>31454.125999999997</v>
      </c>
      <c r="E18">
        <v>234</v>
      </c>
    </row>
    <row r="19" spans="1:12" x14ac:dyDescent="0.25">
      <c r="A19" t="s">
        <v>436</v>
      </c>
      <c r="B19" t="s">
        <v>434</v>
      </c>
      <c r="D19">
        <v>20694.306</v>
      </c>
      <c r="E19">
        <v>139</v>
      </c>
      <c r="J19" t="s">
        <v>425</v>
      </c>
    </row>
    <row r="20" spans="1:12" x14ac:dyDescent="0.25">
      <c r="B20" t="s">
        <v>430</v>
      </c>
      <c r="D20">
        <v>16999.176499999998</v>
      </c>
      <c r="E20">
        <v>124</v>
      </c>
      <c r="J20">
        <v>1721</v>
      </c>
    </row>
    <row r="21" spans="1:12" x14ac:dyDescent="0.25">
      <c r="A21" t="s">
        <v>418</v>
      </c>
      <c r="D21">
        <v>248771.69500000001</v>
      </c>
      <c r="E21">
        <v>1721</v>
      </c>
    </row>
    <row r="22" spans="1:12" x14ac:dyDescent="0.25">
      <c r="J22" t="s">
        <v>449</v>
      </c>
      <c r="K22">
        <f>J20</f>
        <v>1721</v>
      </c>
      <c r="L22" s="7">
        <f>K22/K24</f>
        <v>0.31359329446064138</v>
      </c>
    </row>
    <row r="23" spans="1:12" x14ac:dyDescent="0.25">
      <c r="J23" t="s">
        <v>448</v>
      </c>
      <c r="K23">
        <f>K24-K22</f>
        <v>3767</v>
      </c>
      <c r="L23" s="7">
        <f>K23/K24</f>
        <v>0.68640670553935856</v>
      </c>
    </row>
    <row r="24" spans="1:12" x14ac:dyDescent="0.25">
      <c r="A24" s="13" t="s">
        <v>417</v>
      </c>
      <c r="B24" t="s">
        <v>424</v>
      </c>
      <c r="C24" t="s">
        <v>425</v>
      </c>
      <c r="J24" t="s">
        <v>447</v>
      </c>
      <c r="K24">
        <f>SUM(Products!F3:F22)</f>
        <v>5488</v>
      </c>
      <c r="L24">
        <f t="shared" ref="L24" si="1">K24</f>
        <v>5488</v>
      </c>
    </row>
    <row r="25" spans="1:12" x14ac:dyDescent="0.25">
      <c r="A25" s="14" t="s">
        <v>44</v>
      </c>
      <c r="B25">
        <v>67198.103500000012</v>
      </c>
      <c r="C25">
        <v>456</v>
      </c>
      <c r="E25" t="str">
        <f>A25</f>
        <v>Aiden</v>
      </c>
      <c r="F25">
        <f t="shared" ref="F25:G30" si="2">B25</f>
        <v>67198.103500000012</v>
      </c>
      <c r="G25">
        <f t="shared" si="2"/>
        <v>456</v>
      </c>
    </row>
    <row r="26" spans="1:12" x14ac:dyDescent="0.25">
      <c r="A26" s="14" t="s">
        <v>40</v>
      </c>
      <c r="B26">
        <v>32170.657500000001</v>
      </c>
      <c r="C26">
        <v>226</v>
      </c>
      <c r="E26" t="str">
        <f t="shared" ref="E26:E30" si="3">A26</f>
        <v>Jackson</v>
      </c>
      <c r="F26">
        <f t="shared" si="2"/>
        <v>32170.657500000001</v>
      </c>
      <c r="G26">
        <f t="shared" si="2"/>
        <v>226</v>
      </c>
    </row>
    <row r="27" spans="1:12" x14ac:dyDescent="0.25">
      <c r="A27" s="14" t="s">
        <v>52</v>
      </c>
      <c r="B27">
        <v>56752.825500000006</v>
      </c>
      <c r="C27">
        <v>412</v>
      </c>
      <c r="E27" t="str">
        <f t="shared" si="3"/>
        <v>Logan</v>
      </c>
      <c r="F27">
        <f t="shared" si="2"/>
        <v>56752.825500000006</v>
      </c>
      <c r="G27">
        <f t="shared" si="2"/>
        <v>412</v>
      </c>
    </row>
    <row r="28" spans="1:12" x14ac:dyDescent="0.25">
      <c r="A28" s="14" t="s">
        <v>48</v>
      </c>
      <c r="B28">
        <v>28640.923000000003</v>
      </c>
      <c r="C28">
        <v>192</v>
      </c>
      <c r="E28" t="str">
        <f t="shared" si="3"/>
        <v>Lucas</v>
      </c>
      <c r="F28">
        <f t="shared" si="2"/>
        <v>28640.923000000003</v>
      </c>
      <c r="G28">
        <f t="shared" si="2"/>
        <v>192</v>
      </c>
    </row>
    <row r="29" spans="1:12" x14ac:dyDescent="0.25">
      <c r="A29" s="14" t="s">
        <v>36</v>
      </c>
      <c r="B29">
        <v>27700.079000000005</v>
      </c>
      <c r="C29">
        <v>180</v>
      </c>
      <c r="E29" t="str">
        <f t="shared" si="3"/>
        <v>Noah</v>
      </c>
      <c r="F29">
        <f t="shared" si="2"/>
        <v>27700.079000000005</v>
      </c>
      <c r="G29">
        <f t="shared" si="2"/>
        <v>180</v>
      </c>
    </row>
    <row r="30" spans="1:12" x14ac:dyDescent="0.25">
      <c r="A30" s="14" t="s">
        <v>30</v>
      </c>
      <c r="B30">
        <v>36309.106500000002</v>
      </c>
      <c r="C30">
        <v>255</v>
      </c>
      <c r="E30" t="str">
        <f t="shared" si="3"/>
        <v>Olivia</v>
      </c>
      <c r="F30">
        <f t="shared" si="2"/>
        <v>36309.106500000002</v>
      </c>
      <c r="G30">
        <f t="shared" si="2"/>
        <v>255</v>
      </c>
    </row>
    <row r="31" spans="1:12" x14ac:dyDescent="0.25">
      <c r="A31" s="14" t="s">
        <v>418</v>
      </c>
      <c r="B31">
        <v>248771.69500000004</v>
      </c>
      <c r="C31">
        <v>1721</v>
      </c>
    </row>
    <row r="34" spans="1:7" x14ac:dyDescent="0.25">
      <c r="A34" s="13" t="s">
        <v>417</v>
      </c>
      <c r="B34" t="s">
        <v>424</v>
      </c>
      <c r="C34" t="s">
        <v>425</v>
      </c>
    </row>
    <row r="35" spans="1:7" x14ac:dyDescent="0.25">
      <c r="A35" s="14" t="s">
        <v>63</v>
      </c>
      <c r="B35" s="11">
        <v>16983.924999999999</v>
      </c>
      <c r="C35" s="11">
        <v>115</v>
      </c>
    </row>
    <row r="36" spans="1:7" x14ac:dyDescent="0.25">
      <c r="A36" s="14" t="s">
        <v>67</v>
      </c>
      <c r="B36" s="11">
        <v>23574.074999999997</v>
      </c>
      <c r="C36" s="11">
        <v>83</v>
      </c>
    </row>
    <row r="37" spans="1:7" x14ac:dyDescent="0.25">
      <c r="A37" s="14" t="s">
        <v>62</v>
      </c>
      <c r="B37" s="11">
        <v>19444.664999999997</v>
      </c>
      <c r="C37" s="11">
        <v>86</v>
      </c>
    </row>
    <row r="38" spans="1:7" x14ac:dyDescent="0.25">
      <c r="A38" s="14" t="s">
        <v>79</v>
      </c>
      <c r="B38" s="11">
        <v>23023.291499999999</v>
      </c>
      <c r="C38" s="11">
        <v>110</v>
      </c>
    </row>
    <row r="39" spans="1:7" x14ac:dyDescent="0.25">
      <c r="A39" s="14" t="s">
        <v>66</v>
      </c>
      <c r="B39" s="11">
        <v>19414.133500000004</v>
      </c>
      <c r="C39" s="11">
        <v>103</v>
      </c>
    </row>
    <row r="40" spans="1:7" x14ac:dyDescent="0.25">
      <c r="A40" s="14" t="s">
        <v>69</v>
      </c>
      <c r="B40" s="11">
        <v>14366.881000000001</v>
      </c>
      <c r="C40" s="11">
        <v>104</v>
      </c>
    </row>
    <row r="41" spans="1:7" x14ac:dyDescent="0.25">
      <c r="A41" s="14" t="s">
        <v>418</v>
      </c>
      <c r="B41" s="11">
        <v>116806.97099999999</v>
      </c>
      <c r="C41" s="11">
        <v>601</v>
      </c>
    </row>
    <row r="44" spans="1:7" x14ac:dyDescent="0.25">
      <c r="A44" s="13" t="s">
        <v>417</v>
      </c>
      <c r="B44" t="s">
        <v>424</v>
      </c>
      <c r="C44" t="s">
        <v>443</v>
      </c>
    </row>
    <row r="45" spans="1:7" x14ac:dyDescent="0.25">
      <c r="A45" s="14" t="s">
        <v>442</v>
      </c>
      <c r="B45">
        <v>201171.65000000002</v>
      </c>
      <c r="C45">
        <v>788.9084313725491</v>
      </c>
    </row>
    <row r="46" spans="1:7" x14ac:dyDescent="0.25">
      <c r="A46" s="14" t="s">
        <v>369</v>
      </c>
      <c r="B46">
        <v>4016.6620000000003</v>
      </c>
      <c r="C46">
        <v>803.33240000000001</v>
      </c>
      <c r="E46" t="str">
        <f>A46</f>
        <v>Chloe</v>
      </c>
      <c r="F46" s="11">
        <f t="shared" ref="F46:G51" si="4">B46</f>
        <v>4016.6620000000003</v>
      </c>
      <c r="G46" s="11">
        <f t="shared" si="4"/>
        <v>803.33240000000001</v>
      </c>
    </row>
    <row r="47" spans="1:7" x14ac:dyDescent="0.25">
      <c r="A47" s="14" t="s">
        <v>357</v>
      </c>
      <c r="B47">
        <v>7213.05</v>
      </c>
      <c r="C47">
        <v>1030.4357142857143</v>
      </c>
      <c r="E47" t="str">
        <f t="shared" ref="E47:E51" si="5">A47</f>
        <v>Ezio</v>
      </c>
      <c r="F47" s="11">
        <f t="shared" si="4"/>
        <v>7213.05</v>
      </c>
      <c r="G47" s="11">
        <f t="shared" si="4"/>
        <v>1030.4357142857143</v>
      </c>
    </row>
    <row r="48" spans="1:7" x14ac:dyDescent="0.25">
      <c r="A48" s="14" t="s">
        <v>360</v>
      </c>
      <c r="B48">
        <v>3602.3580000000002</v>
      </c>
      <c r="C48">
        <v>720.47160000000008</v>
      </c>
      <c r="E48" t="str">
        <f t="shared" si="5"/>
        <v>Kratos</v>
      </c>
      <c r="F48" s="11">
        <f t="shared" si="4"/>
        <v>3602.3580000000002</v>
      </c>
      <c r="G48" s="11">
        <f t="shared" si="4"/>
        <v>720.47160000000008</v>
      </c>
    </row>
    <row r="49" spans="1:7" x14ac:dyDescent="0.25">
      <c r="A49" s="14" t="s">
        <v>354</v>
      </c>
      <c r="B49">
        <v>5888.7574999999997</v>
      </c>
      <c r="C49">
        <v>981.45958333333328</v>
      </c>
      <c r="E49" t="str">
        <f t="shared" si="5"/>
        <v>Lara</v>
      </c>
      <c r="F49" s="11">
        <f t="shared" si="4"/>
        <v>5888.7574999999997</v>
      </c>
      <c r="G49" s="11">
        <f t="shared" si="4"/>
        <v>981.45958333333328</v>
      </c>
    </row>
    <row r="50" spans="1:7" x14ac:dyDescent="0.25">
      <c r="A50" s="14" t="s">
        <v>362</v>
      </c>
      <c r="B50">
        <v>2466.9</v>
      </c>
      <c r="C50">
        <v>822.30000000000007</v>
      </c>
      <c r="E50" t="str">
        <f t="shared" si="5"/>
        <v>Marcus</v>
      </c>
      <c r="F50" s="11">
        <f t="shared" si="4"/>
        <v>2466.9</v>
      </c>
      <c r="G50" s="11">
        <f t="shared" si="4"/>
        <v>822.30000000000007</v>
      </c>
    </row>
    <row r="51" spans="1:7" x14ac:dyDescent="0.25">
      <c r="A51" s="14" t="s">
        <v>355</v>
      </c>
      <c r="B51">
        <v>4484.1834999999992</v>
      </c>
      <c r="C51">
        <v>640.59764285714277</v>
      </c>
      <c r="E51" t="str">
        <f t="shared" si="5"/>
        <v>Nathan</v>
      </c>
      <c r="F51" s="11">
        <f t="shared" si="4"/>
        <v>4484.1834999999992</v>
      </c>
      <c r="G51" s="11">
        <f t="shared" si="4"/>
        <v>640.59764285714277</v>
      </c>
    </row>
    <row r="52" spans="1:7" x14ac:dyDescent="0.25">
      <c r="A52" s="14" t="s">
        <v>418</v>
      </c>
      <c r="B52">
        <v>228843.56100000002</v>
      </c>
      <c r="C52">
        <v>794.59569791666672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95F5A-FA65-4E60-9B80-1AB02F67BC68}">
  <dimension ref="A1:Q322"/>
  <sheetViews>
    <sheetView workbookViewId="0">
      <selection activeCell="R4" sqref="R4"/>
    </sheetView>
  </sheetViews>
  <sheetFormatPr defaultRowHeight="15" x14ac:dyDescent="0.25"/>
  <cols>
    <col min="1" max="1" width="15.85546875" bestFit="1" customWidth="1"/>
    <col min="2" max="2" width="12.28515625" bestFit="1" customWidth="1"/>
    <col min="3" max="3" width="16.7109375" style="6" bestFit="1" customWidth="1"/>
    <col min="4" max="4" width="17.140625" bestFit="1" customWidth="1"/>
    <col min="5" max="5" width="15" bestFit="1" customWidth="1"/>
    <col min="6" max="6" width="11.5703125" bestFit="1" customWidth="1"/>
    <col min="7" max="7" width="10.140625" customWidth="1"/>
    <col min="8" max="8" width="11.42578125" bestFit="1" customWidth="1"/>
    <col min="9" max="9" width="14.5703125" bestFit="1" customWidth="1"/>
    <col min="10" max="10" width="17.7109375" bestFit="1" customWidth="1"/>
    <col min="11" max="11" width="17.85546875" bestFit="1" customWidth="1"/>
    <col min="12" max="12" width="18.5703125" bestFit="1" customWidth="1"/>
    <col min="13" max="13" width="14.28515625" bestFit="1" customWidth="1"/>
    <col min="14" max="14" width="17.7109375" bestFit="1" customWidth="1"/>
    <col min="15" max="15" width="24" bestFit="1" customWidth="1"/>
    <col min="16" max="16" width="16.7109375" bestFit="1" customWidth="1"/>
    <col min="17" max="17" width="21" bestFit="1" customWidth="1"/>
  </cols>
  <sheetData>
    <row r="1" spans="1:17" x14ac:dyDescent="0.25">
      <c r="A1" t="s">
        <v>8</v>
      </c>
      <c r="B1" t="s">
        <v>4</v>
      </c>
      <c r="C1" s="6" t="s">
        <v>9</v>
      </c>
      <c r="D1" t="s">
        <v>81</v>
      </c>
      <c r="E1" t="s">
        <v>10</v>
      </c>
      <c r="F1" t="s">
        <v>11</v>
      </c>
      <c r="G1" t="s">
        <v>12</v>
      </c>
      <c r="H1" t="s">
        <v>13</v>
      </c>
      <c r="I1" t="s">
        <v>14</v>
      </c>
      <c r="J1" t="s">
        <v>419</v>
      </c>
      <c r="K1" t="s">
        <v>5</v>
      </c>
      <c r="L1" t="s">
        <v>420</v>
      </c>
      <c r="M1" t="s">
        <v>15</v>
      </c>
      <c r="N1" t="s">
        <v>421</v>
      </c>
      <c r="O1" t="s">
        <v>422</v>
      </c>
      <c r="P1" t="s">
        <v>19</v>
      </c>
      <c r="Q1" t="s">
        <v>423</v>
      </c>
    </row>
    <row r="2" spans="1:17" x14ac:dyDescent="0.25">
      <c r="A2">
        <v>1</v>
      </c>
      <c r="B2">
        <v>11010051</v>
      </c>
      <c r="C2" s="6">
        <v>2024022010010</v>
      </c>
      <c r="D2" s="12">
        <v>43559</v>
      </c>
      <c r="E2">
        <v>7</v>
      </c>
      <c r="F2">
        <v>240.95</v>
      </c>
      <c r="G2">
        <v>1686.65</v>
      </c>
      <c r="H2">
        <v>0.15</v>
      </c>
      <c r="I2">
        <v>1433.6524999999999</v>
      </c>
      <c r="J2" t="str">
        <f>INDEX(EmployeeDemographics[],MATCH(CombinedTable[[#This Row],[EmployeeID ]],EmployeeDemographics[EmployeeId],0),2)</f>
        <v>Aiden</v>
      </c>
      <c r="K2" t="str">
        <f>INDEX(Products[],MATCH(CombinedTable[[#This Row],[ProductID]],Products[ProductID],0),2)</f>
        <v>Gizmo B</v>
      </c>
      <c r="L2">
        <f>INDEX(Products[],MATCH(CombinedTable[[#This Row],[ProductID]],Products[ProductID],0),3)</f>
        <v>103</v>
      </c>
      <c r="M2">
        <f>INDEX(TransactionsOrders[],MATCH(CombinedTable[[#This Row],[TransactionID]],TransactionsOrders[TransactionID],0),8)</f>
        <v>143001</v>
      </c>
      <c r="N2" t="str">
        <f>_xlfn.IFNA(INDEX(CustomerDemographics[],MATCH(CombinedTable[[#This Row],[CustomerID]],CustomerDemographics[CustomerID],0),2)," ")</f>
        <v>Lara</v>
      </c>
      <c r="O2" t="str">
        <f>_xlfn.IFNA(INDEX(CustomerDemographics[],MATCH(CombinedTable[[#This Row],[CustomerID]],CustomerDemographics[CustomerID],0),7),"Not Registered")</f>
        <v xml:space="preserve">Valid </v>
      </c>
      <c r="P2">
        <f>INDEX(TransactionsOrders[],MATCH(CombinedTable[[#This Row],[TransactionID]],TransactionsOrders[TransactionID],0),3)</f>
        <v>54523010001</v>
      </c>
      <c r="Q2">
        <f>INDEX(PointsTransaction[],MATCH(CombinedTable[[#This Row],[TransactionID]],PointsTransaction[TransactionID],0),4)</f>
        <v>4</v>
      </c>
    </row>
    <row r="3" spans="1:17" x14ac:dyDescent="0.25">
      <c r="A3">
        <v>2</v>
      </c>
      <c r="B3">
        <v>11010063</v>
      </c>
      <c r="C3" s="6">
        <v>2024022010011</v>
      </c>
      <c r="D3" s="12">
        <v>43566</v>
      </c>
      <c r="E3">
        <v>2</v>
      </c>
      <c r="F3">
        <v>218.75</v>
      </c>
      <c r="G3">
        <v>437.5</v>
      </c>
      <c r="H3">
        <v>0.1</v>
      </c>
      <c r="I3">
        <v>393.75</v>
      </c>
      <c r="J3" t="str">
        <f>INDEX(EmployeeDemographics[],MATCH(CombinedTable[[#This Row],[EmployeeID ]],EmployeeDemographics[EmployeeId],0),2)</f>
        <v>Logan</v>
      </c>
      <c r="K3" t="str">
        <f>INDEX(Products[],MATCH(CombinedTable[[#This Row],[ProductID]],Products[ProductID],0),2)</f>
        <v>Widgettron N</v>
      </c>
      <c r="L3">
        <f>INDEX(Products[],MATCH(CombinedTable[[#This Row],[ProductID]],Products[ProductID],0),3)</f>
        <v>105</v>
      </c>
      <c r="M3">
        <f>INDEX(TransactionsOrders[],MATCH(CombinedTable[[#This Row],[TransactionID]],TransactionsOrders[TransactionID],0),8)</f>
        <v>143003</v>
      </c>
      <c r="N3" t="str">
        <f>_xlfn.IFNA(INDEX(CustomerDemographics[],MATCH(CombinedTable[[#This Row],[CustomerID]],CustomerDemographics[CustomerID],0),2)," ")</f>
        <v>Geralt</v>
      </c>
      <c r="O3" t="str">
        <f>_xlfn.IFNA(INDEX(CustomerDemographics[],MATCH(CombinedTable[[#This Row],[CustomerID]],CustomerDemographics[CustomerID],0),7),"Not Registered")</f>
        <v xml:space="preserve">Valid </v>
      </c>
      <c r="P3">
        <f>INDEX(TransactionsOrders[],MATCH(CombinedTable[[#This Row],[TransactionID]],TransactionsOrders[TransactionID],0),3)</f>
        <v>54523010003</v>
      </c>
      <c r="Q3">
        <f>INDEX(PointsTransaction[],MATCH(CombinedTable[[#This Row],[TransactionID]],PointsTransaction[TransactionID],0),4)</f>
        <v>1</v>
      </c>
    </row>
    <row r="4" spans="1:17" x14ac:dyDescent="0.25">
      <c r="A4">
        <v>3</v>
      </c>
      <c r="B4">
        <v>11010065</v>
      </c>
      <c r="C4" s="6">
        <v>2024022010010</v>
      </c>
      <c r="D4" s="12">
        <v>43573</v>
      </c>
      <c r="E4">
        <v>4</v>
      </c>
      <c r="F4">
        <v>126.5</v>
      </c>
      <c r="G4">
        <v>506</v>
      </c>
      <c r="I4">
        <v>506</v>
      </c>
      <c r="J4" t="str">
        <f>INDEX(EmployeeDemographics[],MATCH(CombinedTable[[#This Row],[EmployeeID ]],EmployeeDemographics[EmployeeId],0),2)</f>
        <v>Aiden</v>
      </c>
      <c r="K4" t="str">
        <f>INDEX(Products[],MATCH(CombinedTable[[#This Row],[ProductID]],Products[ProductID],0),2)</f>
        <v>Gizmometer P</v>
      </c>
      <c r="L4">
        <f>INDEX(Products[],MATCH(CombinedTable[[#This Row],[ProductID]],Products[ProductID],0),3)</f>
        <v>105</v>
      </c>
      <c r="M4">
        <f>INDEX(TransactionsOrders[],MATCH(CombinedTable[[#This Row],[TransactionID]],TransactionsOrders[TransactionID],0),8)</f>
        <v>234630</v>
      </c>
      <c r="N4" t="str">
        <f>_xlfn.IFNA(INDEX(CustomerDemographics[],MATCH(CombinedTable[[#This Row],[CustomerID]],CustomerDemographics[CustomerID],0),2)," ")</f>
        <v xml:space="preserve"> </v>
      </c>
      <c r="O4" t="str">
        <f>_xlfn.IFNA(INDEX(CustomerDemographics[],MATCH(CombinedTable[[#This Row],[CustomerID]],CustomerDemographics[CustomerID],0),7),"Not Registered")</f>
        <v>Not Registered</v>
      </c>
      <c r="P4">
        <f>INDEX(TransactionsOrders[],MATCH(CombinedTable[[#This Row],[TransactionID]],TransactionsOrders[TransactionID],0),3)</f>
        <v>0</v>
      </c>
      <c r="Q4">
        <f>INDEX(PointsTransaction[],MATCH(CombinedTable[[#This Row],[TransactionID]],PointsTransaction[TransactionID],0),4)</f>
        <v>0</v>
      </c>
    </row>
    <row r="5" spans="1:17" x14ac:dyDescent="0.25">
      <c r="A5">
        <v>4</v>
      </c>
      <c r="B5">
        <v>11010055</v>
      </c>
      <c r="C5" s="6">
        <v>2024022010010</v>
      </c>
      <c r="D5" s="12">
        <v>43580</v>
      </c>
      <c r="E5">
        <v>9</v>
      </c>
      <c r="F5">
        <v>190.99</v>
      </c>
      <c r="G5">
        <v>1718.91</v>
      </c>
      <c r="I5">
        <v>1718.91</v>
      </c>
      <c r="J5" t="str">
        <f>INDEX(EmployeeDemographics[],MATCH(CombinedTable[[#This Row],[EmployeeID ]],EmployeeDemographics[EmployeeId],0),2)</f>
        <v>Aiden</v>
      </c>
      <c r="K5" t="str">
        <f>INDEX(Products[],MATCH(CombinedTable[[#This Row],[ProductID]],Products[ProductID],0),2)</f>
        <v>Whatchamacallit F</v>
      </c>
      <c r="L5">
        <f>INDEX(Products[],MATCH(CombinedTable[[#This Row],[ProductID]],Products[ProductID],0),3)</f>
        <v>101</v>
      </c>
      <c r="M5">
        <f>INDEX(TransactionsOrders[],MATCH(CombinedTable[[#This Row],[TransactionID]],TransactionsOrders[TransactionID],0),8)</f>
        <v>234606</v>
      </c>
      <c r="N5" t="str">
        <f>_xlfn.IFNA(INDEX(CustomerDemographics[],MATCH(CombinedTable[[#This Row],[CustomerID]],CustomerDemographics[CustomerID],0),2)," ")</f>
        <v xml:space="preserve"> </v>
      </c>
      <c r="O5" t="str">
        <f>_xlfn.IFNA(INDEX(CustomerDemographics[],MATCH(CombinedTable[[#This Row],[CustomerID]],CustomerDemographics[CustomerID],0),7),"Not Registered")</f>
        <v>Not Registered</v>
      </c>
      <c r="P5">
        <f>INDEX(TransactionsOrders[],MATCH(CombinedTable[[#This Row],[TransactionID]],TransactionsOrders[TransactionID],0),3)</f>
        <v>0</v>
      </c>
      <c r="Q5">
        <f>INDEX(PointsTransaction[],MATCH(CombinedTable[[#This Row],[TransactionID]],PointsTransaction[TransactionID],0),4)</f>
        <v>0</v>
      </c>
    </row>
    <row r="6" spans="1:17" x14ac:dyDescent="0.25">
      <c r="A6">
        <v>5</v>
      </c>
      <c r="B6">
        <v>11010060</v>
      </c>
      <c r="C6" s="6">
        <v>2024022010011</v>
      </c>
      <c r="D6" s="12">
        <v>43587</v>
      </c>
      <c r="E6">
        <v>10</v>
      </c>
      <c r="F6">
        <v>117.5</v>
      </c>
      <c r="G6">
        <v>1175</v>
      </c>
      <c r="I6">
        <v>1175</v>
      </c>
      <c r="J6" t="str">
        <f>INDEX(EmployeeDemographics[],MATCH(CombinedTable[[#This Row],[EmployeeID ]],EmployeeDemographics[EmployeeId],0),2)</f>
        <v>Logan</v>
      </c>
      <c r="K6" t="str">
        <f>INDEX(Products[],MATCH(CombinedTable[[#This Row],[ProductID]],Products[ProductID],0),2)</f>
        <v>Thingummybob K</v>
      </c>
      <c r="L6">
        <f>INDEX(Products[],MATCH(CombinedTable[[#This Row],[ProductID]],Products[ProductID],0),3)</f>
        <v>104</v>
      </c>
      <c r="M6">
        <f>INDEX(TransactionsOrders[],MATCH(CombinedTable[[#This Row],[TransactionID]],TransactionsOrders[TransactionID],0),8)</f>
        <v>234517</v>
      </c>
      <c r="N6" t="str">
        <f>_xlfn.IFNA(INDEX(CustomerDemographics[],MATCH(CombinedTable[[#This Row],[CustomerID]],CustomerDemographics[CustomerID],0),2)," ")</f>
        <v xml:space="preserve"> </v>
      </c>
      <c r="O6" t="str">
        <f>_xlfn.IFNA(INDEX(CustomerDemographics[],MATCH(CombinedTable[[#This Row],[CustomerID]],CustomerDemographics[CustomerID],0),7),"Not Registered")</f>
        <v>Not Registered</v>
      </c>
      <c r="P6">
        <f>INDEX(TransactionsOrders[],MATCH(CombinedTable[[#This Row],[TransactionID]],TransactionsOrders[TransactionID],0),3)</f>
        <v>0</v>
      </c>
      <c r="Q6">
        <f>INDEX(PointsTransaction[],MATCH(CombinedTable[[#This Row],[TransactionID]],PointsTransaction[TransactionID],0),4)</f>
        <v>0</v>
      </c>
    </row>
    <row r="7" spans="1:17" x14ac:dyDescent="0.25">
      <c r="A7">
        <v>6</v>
      </c>
      <c r="B7">
        <v>11010056</v>
      </c>
      <c r="C7" s="6">
        <v>2024022010010</v>
      </c>
      <c r="D7" s="12">
        <v>43594</v>
      </c>
      <c r="E7">
        <v>7</v>
      </c>
      <c r="F7">
        <v>290.5</v>
      </c>
      <c r="G7">
        <v>2033.5</v>
      </c>
      <c r="I7">
        <v>2033.5</v>
      </c>
      <c r="J7" t="str">
        <f>INDEX(EmployeeDemographics[],MATCH(CombinedTable[[#This Row],[EmployeeID ]],EmployeeDemographics[EmployeeId],0),2)</f>
        <v>Aiden</v>
      </c>
      <c r="K7" t="str">
        <f>INDEX(Products[],MATCH(CombinedTable[[#This Row],[ProductID]],Products[ProductID],0),2)</f>
        <v>Gismo G</v>
      </c>
      <c r="L7">
        <f>INDEX(Products[],MATCH(CombinedTable[[#This Row],[ProductID]],Products[ProductID],0),3)</f>
        <v>104</v>
      </c>
      <c r="M7">
        <f>INDEX(TransactionsOrders[],MATCH(CombinedTable[[#This Row],[TransactionID]],TransactionsOrders[TransactionID],0),8)</f>
        <v>234672</v>
      </c>
      <c r="N7" t="str">
        <f>_xlfn.IFNA(INDEX(CustomerDemographics[],MATCH(CombinedTable[[#This Row],[CustomerID]],CustomerDemographics[CustomerID],0),2)," ")</f>
        <v xml:space="preserve"> </v>
      </c>
      <c r="O7" t="str">
        <f>_xlfn.IFNA(INDEX(CustomerDemographics[],MATCH(CombinedTable[[#This Row],[CustomerID]],CustomerDemographics[CustomerID],0),7),"Not Registered")</f>
        <v>Not Registered</v>
      </c>
      <c r="P7">
        <f>INDEX(TransactionsOrders[],MATCH(CombinedTable[[#This Row],[TransactionID]],TransactionsOrders[TransactionID],0),3)</f>
        <v>0</v>
      </c>
      <c r="Q7">
        <f>INDEX(PointsTransaction[],MATCH(CombinedTable[[#This Row],[TransactionID]],PointsTransaction[TransactionID],0),4)</f>
        <v>0</v>
      </c>
    </row>
    <row r="8" spans="1:17" x14ac:dyDescent="0.25">
      <c r="A8">
        <v>7</v>
      </c>
      <c r="B8">
        <v>11010060</v>
      </c>
      <c r="C8" s="6">
        <v>2024022010011</v>
      </c>
      <c r="D8" s="12">
        <v>43601</v>
      </c>
      <c r="E8">
        <v>7</v>
      </c>
      <c r="F8">
        <v>117.5</v>
      </c>
      <c r="G8">
        <v>822.5</v>
      </c>
      <c r="H8">
        <v>0.1</v>
      </c>
      <c r="I8">
        <v>740.25</v>
      </c>
      <c r="J8" t="str">
        <f>INDEX(EmployeeDemographics[],MATCH(CombinedTable[[#This Row],[EmployeeID ]],EmployeeDemographics[EmployeeId],0),2)</f>
        <v>Logan</v>
      </c>
      <c r="K8" t="str">
        <f>INDEX(Products[],MATCH(CombinedTable[[#This Row],[ProductID]],Products[ProductID],0),2)</f>
        <v>Thingummybob K</v>
      </c>
      <c r="L8">
        <f>INDEX(Products[],MATCH(CombinedTable[[#This Row],[ProductID]],Products[ProductID],0),3)</f>
        <v>104</v>
      </c>
      <c r="M8">
        <f>INDEX(TransactionsOrders[],MATCH(CombinedTable[[#This Row],[TransactionID]],TransactionsOrders[TransactionID],0),8)</f>
        <v>143003</v>
      </c>
      <c r="N8" t="str">
        <f>_xlfn.IFNA(INDEX(CustomerDemographics[],MATCH(CombinedTable[[#This Row],[CustomerID]],CustomerDemographics[CustomerID],0),2)," ")</f>
        <v>Geralt</v>
      </c>
      <c r="O8" t="str">
        <f>_xlfn.IFNA(INDEX(CustomerDemographics[],MATCH(CombinedTable[[#This Row],[CustomerID]],CustomerDemographics[CustomerID],0),7),"Not Registered")</f>
        <v xml:space="preserve">Valid </v>
      </c>
      <c r="P8">
        <f>INDEX(TransactionsOrders[],MATCH(CombinedTable[[#This Row],[TransactionID]],TransactionsOrders[TransactionID],0),3)</f>
        <v>54523010003</v>
      </c>
      <c r="Q8">
        <f>INDEX(PointsTransaction[],MATCH(CombinedTable[[#This Row],[TransactionID]],PointsTransaction[TransactionID],0),4)</f>
        <v>4</v>
      </c>
    </row>
    <row r="9" spans="1:17" x14ac:dyDescent="0.25">
      <c r="A9">
        <v>8</v>
      </c>
      <c r="B9">
        <v>11010052</v>
      </c>
      <c r="C9" s="6">
        <v>2024022010011</v>
      </c>
      <c r="D9" s="12">
        <v>43608</v>
      </c>
      <c r="E9">
        <v>6</v>
      </c>
      <c r="F9">
        <v>150.5</v>
      </c>
      <c r="G9">
        <v>903</v>
      </c>
      <c r="I9">
        <v>903</v>
      </c>
      <c r="J9" t="str">
        <f>INDEX(EmployeeDemographics[],MATCH(CombinedTable[[#This Row],[EmployeeID ]],EmployeeDemographics[EmployeeId],0),2)</f>
        <v>Logan</v>
      </c>
      <c r="K9" t="str">
        <f>INDEX(Products[],MATCH(CombinedTable[[#This Row],[ProductID]],Products[ProductID],0),2)</f>
        <v>Gadget C</v>
      </c>
      <c r="L9">
        <f>INDEX(Products[],MATCH(CombinedTable[[#This Row],[ProductID]],Products[ProductID],0),3)</f>
        <v>103</v>
      </c>
      <c r="M9">
        <f>INDEX(TransactionsOrders[],MATCH(CombinedTable[[#This Row],[TransactionID]],TransactionsOrders[TransactionID],0),8)</f>
        <v>234686</v>
      </c>
      <c r="N9" t="str">
        <f>_xlfn.IFNA(INDEX(CustomerDemographics[],MATCH(CombinedTable[[#This Row],[CustomerID]],CustomerDemographics[CustomerID],0),2)," ")</f>
        <v xml:space="preserve"> </v>
      </c>
      <c r="O9" t="str">
        <f>_xlfn.IFNA(INDEX(CustomerDemographics[],MATCH(CombinedTable[[#This Row],[CustomerID]],CustomerDemographics[CustomerID],0),7),"Not Registered")</f>
        <v>Not Registered</v>
      </c>
      <c r="P9">
        <f>INDEX(TransactionsOrders[],MATCH(CombinedTable[[#This Row],[TransactionID]],TransactionsOrders[TransactionID],0),3)</f>
        <v>0</v>
      </c>
      <c r="Q9">
        <f>INDEX(PointsTransaction[],MATCH(CombinedTable[[#This Row],[TransactionID]],PointsTransaction[TransactionID],0),4)</f>
        <v>0</v>
      </c>
    </row>
    <row r="10" spans="1:17" x14ac:dyDescent="0.25">
      <c r="A10">
        <v>9</v>
      </c>
      <c r="B10">
        <v>11010066</v>
      </c>
      <c r="C10" s="6">
        <v>2024022010011</v>
      </c>
      <c r="D10" s="12">
        <v>43615</v>
      </c>
      <c r="E10">
        <v>4</v>
      </c>
      <c r="F10">
        <v>121.25</v>
      </c>
      <c r="G10">
        <v>485</v>
      </c>
      <c r="I10">
        <v>485</v>
      </c>
      <c r="J10" t="str">
        <f>INDEX(EmployeeDemographics[],MATCH(CombinedTable[[#This Row],[EmployeeID ]],EmployeeDemographics[EmployeeId],0),2)</f>
        <v>Logan</v>
      </c>
      <c r="K10" t="str">
        <f>INDEX(Products[],MATCH(CombinedTable[[#This Row],[ProductID]],Products[ProductID],0),2)</f>
        <v>WidgetMaster Q</v>
      </c>
      <c r="L10">
        <f>INDEX(Products[],MATCH(CombinedTable[[#This Row],[ProductID]],Products[ProductID],0),3)</f>
        <v>105</v>
      </c>
      <c r="M10">
        <f>INDEX(TransactionsOrders[],MATCH(CombinedTable[[#This Row],[TransactionID]],TransactionsOrders[TransactionID],0),8)</f>
        <v>234583</v>
      </c>
      <c r="N10" t="str">
        <f>_xlfn.IFNA(INDEX(CustomerDemographics[],MATCH(CombinedTable[[#This Row],[CustomerID]],CustomerDemographics[CustomerID],0),2)," ")</f>
        <v xml:space="preserve"> </v>
      </c>
      <c r="O10" t="str">
        <f>_xlfn.IFNA(INDEX(CustomerDemographics[],MATCH(CombinedTable[[#This Row],[CustomerID]],CustomerDemographics[CustomerID],0),7),"Not Registered")</f>
        <v>Not Registered</v>
      </c>
      <c r="P10">
        <f>INDEX(TransactionsOrders[],MATCH(CombinedTable[[#This Row],[TransactionID]],TransactionsOrders[TransactionID],0),3)</f>
        <v>0</v>
      </c>
      <c r="Q10">
        <f>INDEX(PointsTransaction[],MATCH(CombinedTable[[#This Row],[TransactionID]],PointsTransaction[TransactionID],0),4)</f>
        <v>0</v>
      </c>
    </row>
    <row r="11" spans="1:17" x14ac:dyDescent="0.25">
      <c r="A11">
        <v>10</v>
      </c>
      <c r="B11">
        <v>11010066</v>
      </c>
      <c r="C11" s="6">
        <v>2024022010010</v>
      </c>
      <c r="D11" s="12">
        <v>43622</v>
      </c>
      <c r="E11">
        <v>2</v>
      </c>
      <c r="F11">
        <v>121.25</v>
      </c>
      <c r="G11">
        <v>242.5</v>
      </c>
      <c r="H11">
        <v>0.05</v>
      </c>
      <c r="I11">
        <v>230.375</v>
      </c>
      <c r="J11" t="str">
        <f>INDEX(EmployeeDemographics[],MATCH(CombinedTable[[#This Row],[EmployeeID ]],EmployeeDemographics[EmployeeId],0),2)</f>
        <v>Aiden</v>
      </c>
      <c r="K11" t="str">
        <f>INDEX(Products[],MATCH(CombinedTable[[#This Row],[ProductID]],Products[ProductID],0),2)</f>
        <v>WidgetMaster Q</v>
      </c>
      <c r="L11">
        <f>INDEX(Products[],MATCH(CombinedTable[[#This Row],[ProductID]],Products[ProductID],0),3)</f>
        <v>105</v>
      </c>
      <c r="M11">
        <f>INDEX(TransactionsOrders[],MATCH(CombinedTable[[#This Row],[TransactionID]],TransactionsOrders[TransactionID],0),8)</f>
        <v>234671</v>
      </c>
      <c r="N11" t="str">
        <f>_xlfn.IFNA(INDEX(CustomerDemographics[],MATCH(CombinedTable[[#This Row],[CustomerID]],CustomerDemographics[CustomerID],0),2)," ")</f>
        <v xml:space="preserve"> </v>
      </c>
      <c r="O11" t="str">
        <f>_xlfn.IFNA(INDEX(CustomerDemographics[],MATCH(CombinedTable[[#This Row],[CustomerID]],CustomerDemographics[CustomerID],0),7),"Not Registered")</f>
        <v>Not Registered</v>
      </c>
      <c r="P11">
        <f>INDEX(TransactionsOrders[],MATCH(CombinedTable[[#This Row],[TransactionID]],TransactionsOrders[TransactionID],0),3)</f>
        <v>0</v>
      </c>
      <c r="Q11">
        <f>INDEX(PointsTransaction[],MATCH(CombinedTable[[#This Row],[TransactionID]],PointsTransaction[TransactionID],0),4)</f>
        <v>0</v>
      </c>
    </row>
    <row r="12" spans="1:17" x14ac:dyDescent="0.25">
      <c r="A12">
        <v>11</v>
      </c>
      <c r="B12">
        <v>11010051</v>
      </c>
      <c r="C12" s="6">
        <v>2024022010011</v>
      </c>
      <c r="D12" s="12">
        <v>43629</v>
      </c>
      <c r="E12">
        <v>2</v>
      </c>
      <c r="F12">
        <v>240.95</v>
      </c>
      <c r="G12">
        <v>481.9</v>
      </c>
      <c r="H12">
        <v>0.05</v>
      </c>
      <c r="I12">
        <v>457.80500000000001</v>
      </c>
      <c r="J12" t="str">
        <f>INDEX(EmployeeDemographics[],MATCH(CombinedTable[[#This Row],[EmployeeID ]],EmployeeDemographics[EmployeeId],0),2)</f>
        <v>Logan</v>
      </c>
      <c r="K12" t="str">
        <f>INDEX(Products[],MATCH(CombinedTable[[#This Row],[ProductID]],Products[ProductID],0),2)</f>
        <v>Gizmo B</v>
      </c>
      <c r="L12">
        <f>INDEX(Products[],MATCH(CombinedTable[[#This Row],[ProductID]],Products[ProductID],0),3)</f>
        <v>103</v>
      </c>
      <c r="M12">
        <f>INDEX(TransactionsOrders[],MATCH(CombinedTable[[#This Row],[TransactionID]],TransactionsOrders[TransactionID],0),8)</f>
        <v>234581</v>
      </c>
      <c r="N12" t="str">
        <f>_xlfn.IFNA(INDEX(CustomerDemographics[],MATCH(CombinedTable[[#This Row],[CustomerID]],CustomerDemographics[CustomerID],0),2)," ")</f>
        <v xml:space="preserve"> </v>
      </c>
      <c r="O12" t="str">
        <f>_xlfn.IFNA(INDEX(CustomerDemographics[],MATCH(CombinedTable[[#This Row],[CustomerID]],CustomerDemographics[CustomerID],0),7),"Not Registered")</f>
        <v>Not Registered</v>
      </c>
      <c r="P12">
        <f>INDEX(TransactionsOrders[],MATCH(CombinedTable[[#This Row],[TransactionID]],TransactionsOrders[TransactionID],0),3)</f>
        <v>0</v>
      </c>
      <c r="Q12">
        <f>INDEX(PointsTransaction[],MATCH(CombinedTable[[#This Row],[TransactionID]],PointsTransaction[TransactionID],0),4)</f>
        <v>0</v>
      </c>
    </row>
    <row r="13" spans="1:17" x14ac:dyDescent="0.25">
      <c r="A13">
        <v>12</v>
      </c>
      <c r="B13">
        <v>11010060</v>
      </c>
      <c r="C13" s="6">
        <v>2024022010010</v>
      </c>
      <c r="D13" s="12">
        <v>43636</v>
      </c>
      <c r="E13">
        <v>5</v>
      </c>
      <c r="F13">
        <v>117.5</v>
      </c>
      <c r="G13">
        <v>587.5</v>
      </c>
      <c r="H13">
        <v>0.05</v>
      </c>
      <c r="I13">
        <v>558.125</v>
      </c>
      <c r="J13" t="str">
        <f>INDEX(EmployeeDemographics[],MATCH(CombinedTable[[#This Row],[EmployeeID ]],EmployeeDemographics[EmployeeId],0),2)</f>
        <v>Aiden</v>
      </c>
      <c r="K13" t="str">
        <f>INDEX(Products[],MATCH(CombinedTable[[#This Row],[ProductID]],Products[ProductID],0),2)</f>
        <v>Thingummybob K</v>
      </c>
      <c r="L13">
        <f>INDEX(Products[],MATCH(CombinedTable[[#This Row],[ProductID]],Products[ProductID],0),3)</f>
        <v>104</v>
      </c>
      <c r="M13">
        <f>INDEX(TransactionsOrders[],MATCH(CombinedTable[[#This Row],[TransactionID]],TransactionsOrders[TransactionID],0),8)</f>
        <v>234698</v>
      </c>
      <c r="N13" t="str">
        <f>_xlfn.IFNA(INDEX(CustomerDemographics[],MATCH(CombinedTable[[#This Row],[CustomerID]],CustomerDemographics[CustomerID],0),2)," ")</f>
        <v xml:space="preserve"> </v>
      </c>
      <c r="O13" t="str">
        <f>_xlfn.IFNA(INDEX(CustomerDemographics[],MATCH(CombinedTable[[#This Row],[CustomerID]],CustomerDemographics[CustomerID],0),7),"Not Registered")</f>
        <v>Not Registered</v>
      </c>
      <c r="P13">
        <f>INDEX(TransactionsOrders[],MATCH(CombinedTable[[#This Row],[TransactionID]],TransactionsOrders[TransactionID],0),3)</f>
        <v>0</v>
      </c>
      <c r="Q13">
        <f>INDEX(PointsTransaction[],MATCH(CombinedTable[[#This Row],[TransactionID]],PointsTransaction[TransactionID],0),4)</f>
        <v>0</v>
      </c>
    </row>
    <row r="14" spans="1:17" x14ac:dyDescent="0.25">
      <c r="A14">
        <v>13</v>
      </c>
      <c r="B14">
        <v>11010061</v>
      </c>
      <c r="C14" s="6">
        <v>2024022010010</v>
      </c>
      <c r="D14" s="12">
        <v>43643</v>
      </c>
      <c r="E14">
        <v>8</v>
      </c>
      <c r="F14">
        <v>122.99</v>
      </c>
      <c r="G14">
        <v>983.92</v>
      </c>
      <c r="I14">
        <v>983.92</v>
      </c>
      <c r="J14" t="str">
        <f>INDEX(EmployeeDemographics[],MATCH(CombinedTable[[#This Row],[EmployeeID ]],EmployeeDemographics[EmployeeId],0),2)</f>
        <v>Aiden</v>
      </c>
      <c r="K14" t="str">
        <f>INDEX(Products[],MATCH(CombinedTable[[#This Row],[ProductID]],Products[ProductID],0),2)</f>
        <v>Doodah L</v>
      </c>
      <c r="L14">
        <f>INDEX(Products[],MATCH(CombinedTable[[#This Row],[ProductID]],Products[ProductID],0),3)</f>
        <v>101</v>
      </c>
      <c r="M14">
        <f>INDEX(TransactionsOrders[],MATCH(CombinedTable[[#This Row],[TransactionID]],TransactionsOrders[TransactionID],0),8)</f>
        <v>234696</v>
      </c>
      <c r="N14" t="str">
        <f>_xlfn.IFNA(INDEX(CustomerDemographics[],MATCH(CombinedTable[[#This Row],[CustomerID]],CustomerDemographics[CustomerID],0),2)," ")</f>
        <v xml:space="preserve"> </v>
      </c>
      <c r="O14" t="str">
        <f>_xlfn.IFNA(INDEX(CustomerDemographics[],MATCH(CombinedTable[[#This Row],[CustomerID]],CustomerDemographics[CustomerID],0),7),"Not Registered")</f>
        <v>Not Registered</v>
      </c>
      <c r="P14">
        <f>INDEX(TransactionsOrders[],MATCH(CombinedTable[[#This Row],[TransactionID]],TransactionsOrders[TransactionID],0),3)</f>
        <v>0</v>
      </c>
      <c r="Q14">
        <f>INDEX(PointsTransaction[],MATCH(CombinedTable[[#This Row],[TransactionID]],PointsTransaction[TransactionID],0),4)</f>
        <v>0</v>
      </c>
    </row>
    <row r="15" spans="1:17" x14ac:dyDescent="0.25">
      <c r="A15">
        <v>14</v>
      </c>
      <c r="B15">
        <v>11010069</v>
      </c>
      <c r="C15" s="6">
        <v>2024022010010</v>
      </c>
      <c r="D15" s="12">
        <v>43650</v>
      </c>
      <c r="E15">
        <v>6</v>
      </c>
      <c r="F15">
        <v>127.99</v>
      </c>
      <c r="G15">
        <v>767.94</v>
      </c>
      <c r="I15">
        <v>767.94</v>
      </c>
      <c r="J15" t="str">
        <f>INDEX(EmployeeDemographics[],MATCH(CombinedTable[[#This Row],[EmployeeID ]],EmployeeDemographics[EmployeeId],0),2)</f>
        <v>Aiden</v>
      </c>
      <c r="K15" t="str">
        <f>INDEX(Products[],MATCH(CombinedTable[[#This Row],[ProductID]],Products[ProductID],0),2)</f>
        <v>Doodadizer T</v>
      </c>
      <c r="L15">
        <f>INDEX(Products[],MATCH(CombinedTable[[#This Row],[ProductID]],Products[ProductID],0),3)</f>
        <v>102</v>
      </c>
      <c r="M15">
        <f>INDEX(TransactionsOrders[],MATCH(CombinedTable[[#This Row],[TransactionID]],TransactionsOrders[TransactionID],0),8)</f>
        <v>234700</v>
      </c>
      <c r="N15" t="str">
        <f>_xlfn.IFNA(INDEX(CustomerDemographics[],MATCH(CombinedTable[[#This Row],[CustomerID]],CustomerDemographics[CustomerID],0),2)," ")</f>
        <v xml:space="preserve"> </v>
      </c>
      <c r="O15" t="str">
        <f>_xlfn.IFNA(INDEX(CustomerDemographics[],MATCH(CombinedTable[[#This Row],[CustomerID]],CustomerDemographics[CustomerID],0),7),"Not Registered")</f>
        <v>Not Registered</v>
      </c>
      <c r="P15">
        <f>INDEX(TransactionsOrders[],MATCH(CombinedTable[[#This Row],[TransactionID]],TransactionsOrders[TransactionID],0),3)</f>
        <v>0</v>
      </c>
      <c r="Q15">
        <f>INDEX(PointsTransaction[],MATCH(CombinedTable[[#This Row],[TransactionID]],PointsTransaction[TransactionID],0),4)</f>
        <v>0</v>
      </c>
    </row>
    <row r="16" spans="1:17" x14ac:dyDescent="0.25">
      <c r="A16">
        <v>15</v>
      </c>
      <c r="B16">
        <v>11010056</v>
      </c>
      <c r="C16" s="6">
        <v>2024022010010</v>
      </c>
      <c r="D16" s="12">
        <v>43657</v>
      </c>
      <c r="E16">
        <v>10</v>
      </c>
      <c r="F16">
        <v>290.5</v>
      </c>
      <c r="G16">
        <v>2905</v>
      </c>
      <c r="I16">
        <v>2905</v>
      </c>
      <c r="J16" t="str">
        <f>INDEX(EmployeeDemographics[],MATCH(CombinedTable[[#This Row],[EmployeeID ]],EmployeeDemographics[EmployeeId],0),2)</f>
        <v>Aiden</v>
      </c>
      <c r="K16" t="str">
        <f>INDEX(Products[],MATCH(CombinedTable[[#This Row],[ProductID]],Products[ProductID],0),2)</f>
        <v>Gismo G</v>
      </c>
      <c r="L16">
        <f>INDEX(Products[],MATCH(CombinedTable[[#This Row],[ProductID]],Products[ProductID],0),3)</f>
        <v>104</v>
      </c>
      <c r="M16">
        <f>INDEX(TransactionsOrders[],MATCH(CombinedTable[[#This Row],[TransactionID]],TransactionsOrders[TransactionID],0),8)</f>
        <v>234503</v>
      </c>
      <c r="N16" t="str">
        <f>_xlfn.IFNA(INDEX(CustomerDemographics[],MATCH(CombinedTable[[#This Row],[CustomerID]],CustomerDemographics[CustomerID],0),2)," ")</f>
        <v xml:space="preserve"> </v>
      </c>
      <c r="O16" t="str">
        <f>_xlfn.IFNA(INDEX(CustomerDemographics[],MATCH(CombinedTable[[#This Row],[CustomerID]],CustomerDemographics[CustomerID],0),7),"Not Registered")</f>
        <v>Not Registered</v>
      </c>
      <c r="P16">
        <f>INDEX(TransactionsOrders[],MATCH(CombinedTable[[#This Row],[TransactionID]],TransactionsOrders[TransactionID],0),3)</f>
        <v>0</v>
      </c>
      <c r="Q16">
        <f>INDEX(PointsTransaction[],MATCH(CombinedTable[[#This Row],[TransactionID]],PointsTransaction[TransactionID],0),4)</f>
        <v>0</v>
      </c>
    </row>
    <row r="17" spans="1:17" x14ac:dyDescent="0.25">
      <c r="A17">
        <v>16</v>
      </c>
      <c r="B17">
        <v>11010063</v>
      </c>
      <c r="C17" s="6">
        <v>2024022010011</v>
      </c>
      <c r="D17" s="12">
        <v>43664</v>
      </c>
      <c r="E17">
        <v>9</v>
      </c>
      <c r="F17">
        <v>218.75</v>
      </c>
      <c r="G17">
        <v>1968.75</v>
      </c>
      <c r="H17">
        <v>0.1</v>
      </c>
      <c r="I17">
        <v>1771.875</v>
      </c>
      <c r="J17" t="str">
        <f>INDEX(EmployeeDemographics[],MATCH(CombinedTable[[#This Row],[EmployeeID ]],EmployeeDemographics[EmployeeId],0),2)</f>
        <v>Logan</v>
      </c>
      <c r="K17" t="str">
        <f>INDEX(Products[],MATCH(CombinedTable[[#This Row],[ProductID]],Products[ProductID],0),2)</f>
        <v>Widgettron N</v>
      </c>
      <c r="L17">
        <f>INDEX(Products[],MATCH(CombinedTable[[#This Row],[ProductID]],Products[ProductID],0),3)</f>
        <v>105</v>
      </c>
      <c r="M17">
        <f>INDEX(TransactionsOrders[],MATCH(CombinedTable[[#This Row],[TransactionID]],TransactionsOrders[TransactionID],0),8)</f>
        <v>143004</v>
      </c>
      <c r="N17" t="str">
        <f>_xlfn.IFNA(INDEX(CustomerDemographics[],MATCH(CombinedTable[[#This Row],[CustomerID]],CustomerDemographics[CustomerID],0),2)," ")</f>
        <v>Ezio</v>
      </c>
      <c r="O17" t="str">
        <f>_xlfn.IFNA(INDEX(CustomerDemographics[],MATCH(CombinedTable[[#This Row],[CustomerID]],CustomerDemographics[CustomerID],0),7),"Not Registered")</f>
        <v xml:space="preserve">Valid </v>
      </c>
      <c r="P17">
        <f>INDEX(TransactionsOrders[],MATCH(CombinedTable[[#This Row],[TransactionID]],TransactionsOrders[TransactionID],0),3)</f>
        <v>54523010004</v>
      </c>
      <c r="Q17">
        <f>INDEX(PointsTransaction[],MATCH(CombinedTable[[#This Row],[TransactionID]],PointsTransaction[TransactionID],0),4)</f>
        <v>5</v>
      </c>
    </row>
    <row r="18" spans="1:17" x14ac:dyDescent="0.25">
      <c r="A18">
        <v>17</v>
      </c>
      <c r="B18">
        <v>11010054</v>
      </c>
      <c r="C18" s="6">
        <v>2024022010011</v>
      </c>
      <c r="D18" s="12">
        <v>43671</v>
      </c>
      <c r="E18">
        <v>10</v>
      </c>
      <c r="F18">
        <v>120.75</v>
      </c>
      <c r="G18">
        <v>1207.5</v>
      </c>
      <c r="I18">
        <v>1207.5</v>
      </c>
      <c r="J18" t="str">
        <f>INDEX(EmployeeDemographics[],MATCH(CombinedTable[[#This Row],[EmployeeID ]],EmployeeDemographics[EmployeeId],0),2)</f>
        <v>Logan</v>
      </c>
      <c r="K18" t="str">
        <f>INDEX(Products[],MATCH(CombinedTable[[#This Row],[ProductID]],Products[ProductID],0),2)</f>
        <v>Doodad E</v>
      </c>
      <c r="L18">
        <f>INDEX(Products[],MATCH(CombinedTable[[#This Row],[ProductID]],Products[ProductID],0),3)</f>
        <v>102</v>
      </c>
      <c r="M18">
        <f>INDEX(TransactionsOrders[],MATCH(CombinedTable[[#This Row],[TransactionID]],TransactionsOrders[TransactionID],0),8)</f>
        <v>234598</v>
      </c>
      <c r="N18" t="str">
        <f>_xlfn.IFNA(INDEX(CustomerDemographics[],MATCH(CombinedTable[[#This Row],[CustomerID]],CustomerDemographics[CustomerID],0),2)," ")</f>
        <v xml:space="preserve"> </v>
      </c>
      <c r="O18" t="str">
        <f>_xlfn.IFNA(INDEX(CustomerDemographics[],MATCH(CombinedTable[[#This Row],[CustomerID]],CustomerDemographics[CustomerID],0),7),"Not Registered")</f>
        <v>Not Registered</v>
      </c>
      <c r="P18">
        <f>INDEX(TransactionsOrders[],MATCH(CombinedTable[[#This Row],[TransactionID]],TransactionsOrders[TransactionID],0),3)</f>
        <v>0</v>
      </c>
      <c r="Q18">
        <f>INDEX(PointsTransaction[],MATCH(CombinedTable[[#This Row],[TransactionID]],PointsTransaction[TransactionID],0),4)</f>
        <v>0</v>
      </c>
    </row>
    <row r="19" spans="1:17" x14ac:dyDescent="0.25">
      <c r="A19">
        <v>18</v>
      </c>
      <c r="B19">
        <v>11010050</v>
      </c>
      <c r="C19" s="6">
        <v>2024022010010</v>
      </c>
      <c r="D19" s="12">
        <v>43678</v>
      </c>
      <c r="E19">
        <v>10</v>
      </c>
      <c r="F19">
        <v>99.99</v>
      </c>
      <c r="G19">
        <v>999.9</v>
      </c>
      <c r="H19">
        <v>0.15</v>
      </c>
      <c r="I19">
        <v>849.91499999999996</v>
      </c>
      <c r="J19" t="str">
        <f>INDEX(EmployeeDemographics[],MATCH(CombinedTable[[#This Row],[EmployeeID ]],EmployeeDemographics[EmployeeId],0),2)</f>
        <v>Aiden</v>
      </c>
      <c r="K19" t="str">
        <f>INDEX(Products[],MATCH(CombinedTable[[#This Row],[ProductID]],Products[ProductID],0),2)</f>
        <v>Widget A</v>
      </c>
      <c r="L19">
        <f>INDEX(Products[],MATCH(CombinedTable[[#This Row],[ProductID]],Products[ProductID],0),3)</f>
        <v>102</v>
      </c>
      <c r="M19">
        <f>INDEX(TransactionsOrders[],MATCH(CombinedTable[[#This Row],[TransactionID]],TransactionsOrders[TransactionID],0),8)</f>
        <v>143002</v>
      </c>
      <c r="N19" t="str">
        <f>_xlfn.IFNA(INDEX(CustomerDemographics[],MATCH(CombinedTable[[#This Row],[CustomerID]],CustomerDemographics[CustomerID],0),2)," ")</f>
        <v>Nathan</v>
      </c>
      <c r="O19" t="str">
        <f>_xlfn.IFNA(INDEX(CustomerDemographics[],MATCH(CombinedTable[[#This Row],[CustomerID]],CustomerDemographics[CustomerID],0),7),"Not Registered")</f>
        <v xml:space="preserve">Expired\Cancelled </v>
      </c>
      <c r="P19">
        <f>INDEX(TransactionsOrders[],MATCH(CombinedTable[[#This Row],[TransactionID]],TransactionsOrders[TransactionID],0),3)</f>
        <v>54523010002</v>
      </c>
      <c r="Q19">
        <f>INDEX(PointsTransaction[],MATCH(CombinedTable[[#This Row],[TransactionID]],PointsTransaction[TransactionID],0),4)</f>
        <v>5</v>
      </c>
    </row>
    <row r="20" spans="1:17" x14ac:dyDescent="0.25">
      <c r="A20">
        <v>19</v>
      </c>
      <c r="B20">
        <v>11010067</v>
      </c>
      <c r="C20" s="6">
        <v>2024022010010</v>
      </c>
      <c r="D20" s="12">
        <v>43685</v>
      </c>
      <c r="E20">
        <v>8</v>
      </c>
      <c r="F20">
        <v>150.99</v>
      </c>
      <c r="G20">
        <v>1207.92</v>
      </c>
      <c r="I20">
        <v>1207.92</v>
      </c>
      <c r="J20" t="str">
        <f>INDEX(EmployeeDemographics[],MATCH(CombinedTable[[#This Row],[EmployeeID ]],EmployeeDemographics[EmployeeId],0),2)</f>
        <v>Aiden</v>
      </c>
      <c r="K20" t="str">
        <f>INDEX(Products[],MATCH(CombinedTable[[#This Row],[ProductID]],Products[ProductID],0),2)</f>
        <v>Gizmobot R</v>
      </c>
      <c r="L20">
        <f>INDEX(Products[],MATCH(CombinedTable[[#This Row],[ProductID]],Products[ProductID],0),3)</f>
        <v>104</v>
      </c>
      <c r="M20">
        <f>INDEX(TransactionsOrders[],MATCH(CombinedTable[[#This Row],[TransactionID]],TransactionsOrders[TransactionID],0),8)</f>
        <v>234653</v>
      </c>
      <c r="N20" t="str">
        <f>_xlfn.IFNA(INDEX(CustomerDemographics[],MATCH(CombinedTable[[#This Row],[CustomerID]],CustomerDemographics[CustomerID],0),2)," ")</f>
        <v xml:space="preserve"> </v>
      </c>
      <c r="O20" t="str">
        <f>_xlfn.IFNA(INDEX(CustomerDemographics[],MATCH(CombinedTable[[#This Row],[CustomerID]],CustomerDemographics[CustomerID],0),7),"Not Registered")</f>
        <v>Not Registered</v>
      </c>
      <c r="P20">
        <f>INDEX(TransactionsOrders[],MATCH(CombinedTable[[#This Row],[TransactionID]],TransactionsOrders[TransactionID],0),3)</f>
        <v>0</v>
      </c>
      <c r="Q20">
        <f>INDEX(PointsTransaction[],MATCH(CombinedTable[[#This Row],[TransactionID]],PointsTransaction[TransactionID],0),4)</f>
        <v>0</v>
      </c>
    </row>
    <row r="21" spans="1:17" x14ac:dyDescent="0.25">
      <c r="A21">
        <v>20</v>
      </c>
      <c r="B21">
        <v>11010055</v>
      </c>
      <c r="C21" s="6">
        <v>2024022010011</v>
      </c>
      <c r="D21" s="12">
        <v>43692</v>
      </c>
      <c r="E21">
        <v>1</v>
      </c>
      <c r="F21">
        <v>190.99</v>
      </c>
      <c r="G21">
        <v>190.99</v>
      </c>
      <c r="I21">
        <v>190.99</v>
      </c>
      <c r="J21" t="str">
        <f>INDEX(EmployeeDemographics[],MATCH(CombinedTable[[#This Row],[EmployeeID ]],EmployeeDemographics[EmployeeId],0),2)</f>
        <v>Logan</v>
      </c>
      <c r="K21" t="str">
        <f>INDEX(Products[],MATCH(CombinedTable[[#This Row],[ProductID]],Products[ProductID],0),2)</f>
        <v>Whatchamacallit F</v>
      </c>
      <c r="L21">
        <f>INDEX(Products[],MATCH(CombinedTable[[#This Row],[ProductID]],Products[ProductID],0),3)</f>
        <v>101</v>
      </c>
      <c r="M21">
        <f>INDEX(TransactionsOrders[],MATCH(CombinedTable[[#This Row],[TransactionID]],TransactionsOrders[TransactionID],0),8)</f>
        <v>234672</v>
      </c>
      <c r="N21" t="str">
        <f>_xlfn.IFNA(INDEX(CustomerDemographics[],MATCH(CombinedTable[[#This Row],[CustomerID]],CustomerDemographics[CustomerID],0),2)," ")</f>
        <v xml:space="preserve"> </v>
      </c>
      <c r="O21" t="str">
        <f>_xlfn.IFNA(INDEX(CustomerDemographics[],MATCH(CombinedTable[[#This Row],[CustomerID]],CustomerDemographics[CustomerID],0),7),"Not Registered")</f>
        <v>Not Registered</v>
      </c>
      <c r="P21">
        <f>INDEX(TransactionsOrders[],MATCH(CombinedTable[[#This Row],[TransactionID]],TransactionsOrders[TransactionID],0),3)</f>
        <v>0</v>
      </c>
      <c r="Q21">
        <f>INDEX(PointsTransaction[],MATCH(CombinedTable[[#This Row],[TransactionID]],PointsTransaction[TransactionID],0),4)</f>
        <v>0</v>
      </c>
    </row>
    <row r="22" spans="1:17" x14ac:dyDescent="0.25">
      <c r="A22">
        <v>21</v>
      </c>
      <c r="B22">
        <v>11010058</v>
      </c>
      <c r="C22" s="6">
        <v>2024022010010</v>
      </c>
      <c r="D22" s="12">
        <v>43699</v>
      </c>
      <c r="E22">
        <v>7</v>
      </c>
      <c r="F22">
        <v>140.99</v>
      </c>
      <c r="G22">
        <v>986.93</v>
      </c>
      <c r="I22">
        <v>986.93</v>
      </c>
      <c r="J22" t="str">
        <f>INDEX(EmployeeDemographics[],MATCH(CombinedTable[[#This Row],[EmployeeID ]],EmployeeDemographics[EmployeeId],0),2)</f>
        <v>Aiden</v>
      </c>
      <c r="K22" t="str">
        <f>INDEX(Products[],MATCH(CombinedTable[[#This Row],[ProductID]],Products[ProductID],0),2)</f>
        <v>Widgetizer I</v>
      </c>
      <c r="L22">
        <f>INDEX(Products[],MATCH(CombinedTable[[#This Row],[ProductID]],Products[ProductID],0),3)</f>
        <v>101</v>
      </c>
      <c r="M22">
        <f>INDEX(TransactionsOrders[],MATCH(CombinedTable[[#This Row],[TransactionID]],TransactionsOrders[TransactionID],0),8)</f>
        <v>234654</v>
      </c>
      <c r="N22" t="str">
        <f>_xlfn.IFNA(INDEX(CustomerDemographics[],MATCH(CombinedTable[[#This Row],[CustomerID]],CustomerDemographics[CustomerID],0),2)," ")</f>
        <v xml:space="preserve"> </v>
      </c>
      <c r="O22" t="str">
        <f>_xlfn.IFNA(INDEX(CustomerDemographics[],MATCH(CombinedTable[[#This Row],[CustomerID]],CustomerDemographics[CustomerID],0),7),"Not Registered")</f>
        <v>Not Registered</v>
      </c>
      <c r="P22">
        <f>INDEX(TransactionsOrders[],MATCH(CombinedTable[[#This Row],[TransactionID]],TransactionsOrders[TransactionID],0),3)</f>
        <v>0</v>
      </c>
      <c r="Q22">
        <f>INDEX(PointsTransaction[],MATCH(CombinedTable[[#This Row],[TransactionID]],PointsTransaction[TransactionID],0),4)</f>
        <v>0</v>
      </c>
    </row>
    <row r="23" spans="1:17" x14ac:dyDescent="0.25">
      <c r="A23">
        <v>22</v>
      </c>
      <c r="B23">
        <v>11010061</v>
      </c>
      <c r="C23" s="6">
        <v>2024022010011</v>
      </c>
      <c r="D23" s="12">
        <v>43706</v>
      </c>
      <c r="E23">
        <v>8</v>
      </c>
      <c r="F23">
        <v>122.99</v>
      </c>
      <c r="G23">
        <v>983.92</v>
      </c>
      <c r="H23">
        <v>0.1</v>
      </c>
      <c r="I23">
        <v>885.52800000000002</v>
      </c>
      <c r="J23" t="str">
        <f>INDEX(EmployeeDemographics[],MATCH(CombinedTable[[#This Row],[EmployeeID ]],EmployeeDemographics[EmployeeId],0),2)</f>
        <v>Logan</v>
      </c>
      <c r="K23" t="str">
        <f>INDEX(Products[],MATCH(CombinedTable[[#This Row],[ProductID]],Products[ProductID],0),2)</f>
        <v>Doodah L</v>
      </c>
      <c r="L23">
        <f>INDEX(Products[],MATCH(CombinedTable[[#This Row],[ProductID]],Products[ProductID],0),3)</f>
        <v>101</v>
      </c>
      <c r="M23">
        <f>INDEX(TransactionsOrders[],MATCH(CombinedTable[[#This Row],[TransactionID]],TransactionsOrders[TransactionID],0),8)</f>
        <v>143004</v>
      </c>
      <c r="N23" t="str">
        <f>_xlfn.IFNA(INDEX(CustomerDemographics[],MATCH(CombinedTable[[#This Row],[CustomerID]],CustomerDemographics[CustomerID],0),2)," ")</f>
        <v>Ezio</v>
      </c>
      <c r="O23" t="str">
        <f>_xlfn.IFNA(INDEX(CustomerDemographics[],MATCH(CombinedTable[[#This Row],[CustomerID]],CustomerDemographics[CustomerID],0),7),"Not Registered")</f>
        <v xml:space="preserve">Valid </v>
      </c>
      <c r="P23">
        <f>INDEX(TransactionsOrders[],MATCH(CombinedTable[[#This Row],[TransactionID]],TransactionsOrders[TransactionID],0),3)</f>
        <v>54523010004</v>
      </c>
      <c r="Q23">
        <f>INDEX(PointsTransaction[],MATCH(CombinedTable[[#This Row],[TransactionID]],PointsTransaction[TransactionID],0),4)</f>
        <v>4</v>
      </c>
    </row>
    <row r="24" spans="1:17" x14ac:dyDescent="0.25">
      <c r="A24">
        <v>23</v>
      </c>
      <c r="B24">
        <v>11010055</v>
      </c>
      <c r="C24" s="6">
        <v>2024022010010</v>
      </c>
      <c r="D24" s="12">
        <v>43713</v>
      </c>
      <c r="E24">
        <v>7</v>
      </c>
      <c r="F24">
        <v>190.99</v>
      </c>
      <c r="G24">
        <v>1336.93</v>
      </c>
      <c r="I24">
        <v>1336.93</v>
      </c>
      <c r="J24" t="str">
        <f>INDEX(EmployeeDemographics[],MATCH(CombinedTable[[#This Row],[EmployeeID ]],EmployeeDemographics[EmployeeId],0),2)</f>
        <v>Aiden</v>
      </c>
      <c r="K24" t="str">
        <f>INDEX(Products[],MATCH(CombinedTable[[#This Row],[ProductID]],Products[ProductID],0),2)</f>
        <v>Whatchamacallit F</v>
      </c>
      <c r="L24">
        <f>INDEX(Products[],MATCH(CombinedTable[[#This Row],[ProductID]],Products[ProductID],0),3)</f>
        <v>101</v>
      </c>
      <c r="M24">
        <f>INDEX(TransactionsOrders[],MATCH(CombinedTable[[#This Row],[TransactionID]],TransactionsOrders[TransactionID],0),8)</f>
        <v>234594</v>
      </c>
      <c r="N24" t="str">
        <f>_xlfn.IFNA(INDEX(CustomerDemographics[],MATCH(CombinedTable[[#This Row],[CustomerID]],CustomerDemographics[CustomerID],0),2)," ")</f>
        <v xml:space="preserve"> </v>
      </c>
      <c r="O24" t="str">
        <f>_xlfn.IFNA(INDEX(CustomerDemographics[],MATCH(CombinedTable[[#This Row],[CustomerID]],CustomerDemographics[CustomerID],0),7),"Not Registered")</f>
        <v>Not Registered</v>
      </c>
      <c r="P24">
        <f>INDEX(TransactionsOrders[],MATCH(CombinedTable[[#This Row],[TransactionID]],TransactionsOrders[TransactionID],0),3)</f>
        <v>0</v>
      </c>
      <c r="Q24">
        <f>INDEX(PointsTransaction[],MATCH(CombinedTable[[#This Row],[TransactionID]],PointsTransaction[TransactionID],0),4)</f>
        <v>0</v>
      </c>
    </row>
    <row r="25" spans="1:17" x14ac:dyDescent="0.25">
      <c r="A25">
        <v>24</v>
      </c>
      <c r="B25">
        <v>11010064</v>
      </c>
      <c r="C25" s="6">
        <v>2024022010010</v>
      </c>
      <c r="D25" s="12">
        <v>43720</v>
      </c>
      <c r="E25">
        <v>7</v>
      </c>
      <c r="F25">
        <v>119.95</v>
      </c>
      <c r="G25">
        <v>839.65</v>
      </c>
      <c r="I25">
        <v>839.65</v>
      </c>
      <c r="J25" t="str">
        <f>INDEX(EmployeeDemographics[],MATCH(CombinedTable[[#This Row],[EmployeeID ]],EmployeeDemographics[EmployeeId],0),2)</f>
        <v>Aiden</v>
      </c>
      <c r="K25" t="str">
        <f>INDEX(Products[],MATCH(CombinedTable[[#This Row],[ProductID]],Products[ProductID],0),2)</f>
        <v>Gadgetron O</v>
      </c>
      <c r="L25">
        <f>INDEX(Products[],MATCH(CombinedTable[[#This Row],[ProductID]],Products[ProductID],0),3)</f>
        <v>103</v>
      </c>
      <c r="M25">
        <f>INDEX(TransactionsOrders[],MATCH(CombinedTable[[#This Row],[TransactionID]],TransactionsOrders[TransactionID],0),8)</f>
        <v>234521</v>
      </c>
      <c r="N25" t="str">
        <f>_xlfn.IFNA(INDEX(CustomerDemographics[],MATCH(CombinedTable[[#This Row],[CustomerID]],CustomerDemographics[CustomerID],0),2)," ")</f>
        <v xml:space="preserve"> </v>
      </c>
      <c r="O25" t="str">
        <f>_xlfn.IFNA(INDEX(CustomerDemographics[],MATCH(CombinedTable[[#This Row],[CustomerID]],CustomerDemographics[CustomerID],0),7),"Not Registered")</f>
        <v>Not Registered</v>
      </c>
      <c r="P25">
        <f>INDEX(TransactionsOrders[],MATCH(CombinedTable[[#This Row],[TransactionID]],TransactionsOrders[TransactionID],0),3)</f>
        <v>0</v>
      </c>
      <c r="Q25">
        <f>INDEX(PointsTransaction[],MATCH(CombinedTable[[#This Row],[TransactionID]],PointsTransaction[TransactionID],0),4)</f>
        <v>0</v>
      </c>
    </row>
    <row r="26" spans="1:17" x14ac:dyDescent="0.25">
      <c r="A26">
        <v>25</v>
      </c>
      <c r="B26">
        <v>11010066</v>
      </c>
      <c r="C26" s="6">
        <v>2024022010011</v>
      </c>
      <c r="D26" s="12">
        <v>43727</v>
      </c>
      <c r="E26">
        <v>4</v>
      </c>
      <c r="F26">
        <v>121.25</v>
      </c>
      <c r="G26">
        <v>485</v>
      </c>
      <c r="I26">
        <v>485</v>
      </c>
      <c r="J26" t="str">
        <f>INDEX(EmployeeDemographics[],MATCH(CombinedTable[[#This Row],[EmployeeID ]],EmployeeDemographics[EmployeeId],0),2)</f>
        <v>Logan</v>
      </c>
      <c r="K26" t="str">
        <f>INDEX(Products[],MATCH(CombinedTable[[#This Row],[ProductID]],Products[ProductID],0),2)</f>
        <v>WidgetMaster Q</v>
      </c>
      <c r="L26">
        <f>INDEX(Products[],MATCH(CombinedTable[[#This Row],[ProductID]],Products[ProductID],0),3)</f>
        <v>105</v>
      </c>
      <c r="M26">
        <f>INDEX(TransactionsOrders[],MATCH(CombinedTable[[#This Row],[TransactionID]],TransactionsOrders[TransactionID],0),8)</f>
        <v>234698</v>
      </c>
      <c r="N26" t="str">
        <f>_xlfn.IFNA(INDEX(CustomerDemographics[],MATCH(CombinedTable[[#This Row],[CustomerID]],CustomerDemographics[CustomerID],0),2)," ")</f>
        <v xml:space="preserve"> </v>
      </c>
      <c r="O26" t="str">
        <f>_xlfn.IFNA(INDEX(CustomerDemographics[],MATCH(CombinedTable[[#This Row],[CustomerID]],CustomerDemographics[CustomerID],0),7),"Not Registered")</f>
        <v>Not Registered</v>
      </c>
      <c r="P26">
        <f>INDEX(TransactionsOrders[],MATCH(CombinedTable[[#This Row],[TransactionID]],TransactionsOrders[TransactionID],0),3)</f>
        <v>0</v>
      </c>
      <c r="Q26">
        <f>INDEX(PointsTransaction[],MATCH(CombinedTable[[#This Row],[TransactionID]],PointsTransaction[TransactionID],0),4)</f>
        <v>0</v>
      </c>
    </row>
    <row r="27" spans="1:17" x14ac:dyDescent="0.25">
      <c r="A27">
        <v>26</v>
      </c>
      <c r="B27">
        <v>11010054</v>
      </c>
      <c r="C27" s="6">
        <v>2024022010010</v>
      </c>
      <c r="D27" s="12">
        <v>43734</v>
      </c>
      <c r="E27">
        <v>5</v>
      </c>
      <c r="F27">
        <v>120.75</v>
      </c>
      <c r="G27">
        <v>603.75</v>
      </c>
      <c r="I27">
        <v>603.75</v>
      </c>
      <c r="J27" t="str">
        <f>INDEX(EmployeeDemographics[],MATCH(CombinedTable[[#This Row],[EmployeeID ]],EmployeeDemographics[EmployeeId],0),2)</f>
        <v>Aiden</v>
      </c>
      <c r="K27" t="str">
        <f>INDEX(Products[],MATCH(CombinedTable[[#This Row],[ProductID]],Products[ProductID],0),2)</f>
        <v>Doodad E</v>
      </c>
      <c r="L27">
        <f>INDEX(Products[],MATCH(CombinedTable[[#This Row],[ProductID]],Products[ProductID],0),3)</f>
        <v>102</v>
      </c>
      <c r="M27">
        <f>INDEX(TransactionsOrders[],MATCH(CombinedTable[[#This Row],[TransactionID]],TransactionsOrders[TransactionID],0),8)</f>
        <v>234658</v>
      </c>
      <c r="N27" t="str">
        <f>_xlfn.IFNA(INDEX(CustomerDemographics[],MATCH(CombinedTable[[#This Row],[CustomerID]],CustomerDemographics[CustomerID],0),2)," ")</f>
        <v xml:space="preserve"> </v>
      </c>
      <c r="O27" t="str">
        <f>_xlfn.IFNA(INDEX(CustomerDemographics[],MATCH(CombinedTable[[#This Row],[CustomerID]],CustomerDemographics[CustomerID],0),7),"Not Registered")</f>
        <v>Not Registered</v>
      </c>
      <c r="P27">
        <f>INDEX(TransactionsOrders[],MATCH(CombinedTable[[#This Row],[TransactionID]],TransactionsOrders[TransactionID],0),3)</f>
        <v>0</v>
      </c>
      <c r="Q27">
        <f>INDEX(PointsTransaction[],MATCH(CombinedTable[[#This Row],[TransactionID]],PointsTransaction[TransactionID],0),4)</f>
        <v>0</v>
      </c>
    </row>
    <row r="28" spans="1:17" x14ac:dyDescent="0.25">
      <c r="A28">
        <v>27</v>
      </c>
      <c r="B28">
        <v>11010054</v>
      </c>
      <c r="C28" s="6">
        <v>2024022010010</v>
      </c>
      <c r="D28" s="12">
        <v>43741</v>
      </c>
      <c r="E28">
        <v>1</v>
      </c>
      <c r="F28">
        <v>120.75</v>
      </c>
      <c r="G28">
        <v>120.75</v>
      </c>
      <c r="I28">
        <v>120.75</v>
      </c>
      <c r="J28" t="str">
        <f>INDEX(EmployeeDemographics[],MATCH(CombinedTable[[#This Row],[EmployeeID ]],EmployeeDemographics[EmployeeId],0),2)</f>
        <v>Aiden</v>
      </c>
      <c r="K28" t="str">
        <f>INDEX(Products[],MATCH(CombinedTable[[#This Row],[ProductID]],Products[ProductID],0),2)</f>
        <v>Doodad E</v>
      </c>
      <c r="L28">
        <f>INDEX(Products[],MATCH(CombinedTable[[#This Row],[ProductID]],Products[ProductID],0),3)</f>
        <v>102</v>
      </c>
      <c r="M28">
        <f>INDEX(TransactionsOrders[],MATCH(CombinedTable[[#This Row],[TransactionID]],TransactionsOrders[TransactionID],0),8)</f>
        <v>234587</v>
      </c>
      <c r="N28" t="str">
        <f>_xlfn.IFNA(INDEX(CustomerDemographics[],MATCH(CombinedTable[[#This Row],[CustomerID]],CustomerDemographics[CustomerID],0),2)," ")</f>
        <v xml:space="preserve"> </v>
      </c>
      <c r="O28" t="str">
        <f>_xlfn.IFNA(INDEX(CustomerDemographics[],MATCH(CombinedTable[[#This Row],[CustomerID]],CustomerDemographics[CustomerID],0),7),"Not Registered")</f>
        <v>Not Registered</v>
      </c>
      <c r="P28">
        <f>INDEX(TransactionsOrders[],MATCH(CombinedTable[[#This Row],[TransactionID]],TransactionsOrders[TransactionID],0),3)</f>
        <v>0</v>
      </c>
      <c r="Q28">
        <f>INDEX(PointsTransaction[],MATCH(CombinedTable[[#This Row],[TransactionID]],PointsTransaction[TransactionID],0),4)</f>
        <v>0</v>
      </c>
    </row>
    <row r="29" spans="1:17" x14ac:dyDescent="0.25">
      <c r="A29">
        <v>28</v>
      </c>
      <c r="B29">
        <v>11010064</v>
      </c>
      <c r="C29" s="6">
        <v>2024022010010</v>
      </c>
      <c r="D29" s="12">
        <v>43748</v>
      </c>
      <c r="E29">
        <v>6</v>
      </c>
      <c r="F29">
        <v>119.95</v>
      </c>
      <c r="G29">
        <v>719.7</v>
      </c>
      <c r="I29">
        <v>719.7</v>
      </c>
      <c r="J29" t="str">
        <f>INDEX(EmployeeDemographics[],MATCH(CombinedTable[[#This Row],[EmployeeID ]],EmployeeDemographics[EmployeeId],0),2)</f>
        <v>Aiden</v>
      </c>
      <c r="K29" t="str">
        <f>INDEX(Products[],MATCH(CombinedTable[[#This Row],[ProductID]],Products[ProductID],0),2)</f>
        <v>Gadgetron O</v>
      </c>
      <c r="L29">
        <f>INDEX(Products[],MATCH(CombinedTable[[#This Row],[ProductID]],Products[ProductID],0),3)</f>
        <v>103</v>
      </c>
      <c r="M29">
        <f>INDEX(TransactionsOrders[],MATCH(CombinedTable[[#This Row],[TransactionID]],TransactionsOrders[TransactionID],0),8)</f>
        <v>234590</v>
      </c>
      <c r="N29" t="str">
        <f>_xlfn.IFNA(INDEX(CustomerDemographics[],MATCH(CombinedTable[[#This Row],[CustomerID]],CustomerDemographics[CustomerID],0),2)," ")</f>
        <v xml:space="preserve"> </v>
      </c>
      <c r="O29" t="str">
        <f>_xlfn.IFNA(INDEX(CustomerDemographics[],MATCH(CombinedTable[[#This Row],[CustomerID]],CustomerDemographics[CustomerID],0),7),"Not Registered")</f>
        <v>Not Registered</v>
      </c>
      <c r="P29">
        <f>INDEX(TransactionsOrders[],MATCH(CombinedTable[[#This Row],[TransactionID]],TransactionsOrders[TransactionID],0),3)</f>
        <v>0</v>
      </c>
      <c r="Q29">
        <f>INDEX(PointsTransaction[],MATCH(CombinedTable[[#This Row],[TransactionID]],PointsTransaction[TransactionID],0),4)</f>
        <v>0</v>
      </c>
    </row>
    <row r="30" spans="1:17" x14ac:dyDescent="0.25">
      <c r="A30">
        <v>29</v>
      </c>
      <c r="B30">
        <v>11010062</v>
      </c>
      <c r="C30" s="6">
        <v>2024022010011</v>
      </c>
      <c r="D30" s="12">
        <v>43755</v>
      </c>
      <c r="E30">
        <v>3</v>
      </c>
      <c r="F30">
        <v>113.45</v>
      </c>
      <c r="G30">
        <v>340.35</v>
      </c>
      <c r="I30">
        <v>340.35</v>
      </c>
      <c r="J30" t="str">
        <f>INDEX(EmployeeDemographics[],MATCH(CombinedTable[[#This Row],[EmployeeID ]],EmployeeDemographics[EmployeeId],0),2)</f>
        <v>Logan</v>
      </c>
      <c r="K30" t="str">
        <f>INDEX(Products[],MATCH(CombinedTable[[#This Row],[ProductID]],Products[ProductID],0),2)</f>
        <v>Whizbang M</v>
      </c>
      <c r="L30">
        <f>INDEX(Products[],MATCH(CombinedTable[[#This Row],[ProductID]],Products[ProductID],0),3)</f>
        <v>102</v>
      </c>
      <c r="M30">
        <f>INDEX(TransactionsOrders[],MATCH(CombinedTable[[#This Row],[TransactionID]],TransactionsOrders[TransactionID],0),8)</f>
        <v>234511</v>
      </c>
      <c r="N30" t="str">
        <f>_xlfn.IFNA(INDEX(CustomerDemographics[],MATCH(CombinedTable[[#This Row],[CustomerID]],CustomerDemographics[CustomerID],0),2)," ")</f>
        <v xml:space="preserve"> </v>
      </c>
      <c r="O30" t="str">
        <f>_xlfn.IFNA(INDEX(CustomerDemographics[],MATCH(CombinedTable[[#This Row],[CustomerID]],CustomerDemographics[CustomerID],0),7),"Not Registered")</f>
        <v>Not Registered</v>
      </c>
      <c r="P30">
        <f>INDEX(TransactionsOrders[],MATCH(CombinedTable[[#This Row],[TransactionID]],TransactionsOrders[TransactionID],0),3)</f>
        <v>0</v>
      </c>
      <c r="Q30">
        <f>INDEX(PointsTransaction[],MATCH(CombinedTable[[#This Row],[TransactionID]],PointsTransaction[TransactionID],0),4)</f>
        <v>0</v>
      </c>
    </row>
    <row r="31" spans="1:17" x14ac:dyDescent="0.25">
      <c r="A31">
        <v>30</v>
      </c>
      <c r="B31">
        <v>11010054</v>
      </c>
      <c r="C31" s="6">
        <v>2024022010010</v>
      </c>
      <c r="D31" s="12">
        <v>43762</v>
      </c>
      <c r="E31">
        <v>2</v>
      </c>
      <c r="F31">
        <v>120.75</v>
      </c>
      <c r="G31">
        <v>241.5</v>
      </c>
      <c r="H31">
        <v>0.1</v>
      </c>
      <c r="I31">
        <v>217.35</v>
      </c>
      <c r="J31" t="str">
        <f>INDEX(EmployeeDemographics[],MATCH(CombinedTable[[#This Row],[EmployeeID ]],EmployeeDemographics[EmployeeId],0),2)</f>
        <v>Aiden</v>
      </c>
      <c r="K31" t="str">
        <f>INDEX(Products[],MATCH(CombinedTable[[#This Row],[ProductID]],Products[ProductID],0),2)</f>
        <v>Doodad E</v>
      </c>
      <c r="L31">
        <f>INDEX(Products[],MATCH(CombinedTable[[#This Row],[ProductID]],Products[ProductID],0),3)</f>
        <v>102</v>
      </c>
      <c r="M31">
        <f>INDEX(TransactionsOrders[],MATCH(CombinedTable[[#This Row],[TransactionID]],TransactionsOrders[TransactionID],0),8)</f>
        <v>143004</v>
      </c>
      <c r="N31" t="str">
        <f>_xlfn.IFNA(INDEX(CustomerDemographics[],MATCH(CombinedTable[[#This Row],[CustomerID]],CustomerDemographics[CustomerID],0),2)," ")</f>
        <v>Ezio</v>
      </c>
      <c r="O31" t="str">
        <f>_xlfn.IFNA(INDEX(CustomerDemographics[],MATCH(CombinedTable[[#This Row],[CustomerID]],CustomerDemographics[CustomerID],0),7),"Not Registered")</f>
        <v xml:space="preserve">Valid </v>
      </c>
      <c r="P31">
        <f>INDEX(TransactionsOrders[],MATCH(CombinedTable[[#This Row],[TransactionID]],TransactionsOrders[TransactionID],0),3)</f>
        <v>54523010004</v>
      </c>
      <c r="Q31">
        <f>INDEX(PointsTransaction[],MATCH(CombinedTable[[#This Row],[TransactionID]],PointsTransaction[TransactionID],0),4)</f>
        <v>1</v>
      </c>
    </row>
    <row r="32" spans="1:17" x14ac:dyDescent="0.25">
      <c r="A32">
        <v>31</v>
      </c>
      <c r="B32">
        <v>11010065</v>
      </c>
      <c r="C32" s="6">
        <v>2024022010011</v>
      </c>
      <c r="D32" s="12">
        <v>43769</v>
      </c>
      <c r="E32">
        <v>6</v>
      </c>
      <c r="F32">
        <v>126.5</v>
      </c>
      <c r="G32">
        <v>759</v>
      </c>
      <c r="I32">
        <v>759</v>
      </c>
      <c r="J32" t="str">
        <f>INDEX(EmployeeDemographics[],MATCH(CombinedTable[[#This Row],[EmployeeID ]],EmployeeDemographics[EmployeeId],0),2)</f>
        <v>Logan</v>
      </c>
      <c r="K32" t="str">
        <f>INDEX(Products[],MATCH(CombinedTable[[#This Row],[ProductID]],Products[ProductID],0),2)</f>
        <v>Gizmometer P</v>
      </c>
      <c r="L32">
        <f>INDEX(Products[],MATCH(CombinedTable[[#This Row],[ProductID]],Products[ProductID],0),3)</f>
        <v>105</v>
      </c>
      <c r="M32">
        <f>INDEX(TransactionsOrders[],MATCH(CombinedTable[[#This Row],[TransactionID]],TransactionsOrders[TransactionID],0),8)</f>
        <v>234624</v>
      </c>
      <c r="N32" t="str">
        <f>_xlfn.IFNA(INDEX(CustomerDemographics[],MATCH(CombinedTable[[#This Row],[CustomerID]],CustomerDemographics[CustomerID],0),2)," ")</f>
        <v xml:space="preserve"> </v>
      </c>
      <c r="O32" t="str">
        <f>_xlfn.IFNA(INDEX(CustomerDemographics[],MATCH(CombinedTable[[#This Row],[CustomerID]],CustomerDemographics[CustomerID],0),7),"Not Registered")</f>
        <v>Not Registered</v>
      </c>
      <c r="P32">
        <f>INDEX(TransactionsOrders[],MATCH(CombinedTable[[#This Row],[TransactionID]],TransactionsOrders[TransactionID],0),3)</f>
        <v>0</v>
      </c>
      <c r="Q32">
        <f>INDEX(PointsTransaction[],MATCH(CombinedTable[[#This Row],[TransactionID]],PointsTransaction[TransactionID],0),4)</f>
        <v>0</v>
      </c>
    </row>
    <row r="33" spans="1:17" x14ac:dyDescent="0.25">
      <c r="A33">
        <v>32</v>
      </c>
      <c r="B33">
        <v>11010065</v>
      </c>
      <c r="C33" s="6">
        <v>2024022010011</v>
      </c>
      <c r="D33" s="12">
        <v>43776</v>
      </c>
      <c r="E33">
        <v>10</v>
      </c>
      <c r="F33">
        <v>126.5</v>
      </c>
      <c r="G33">
        <v>1265</v>
      </c>
      <c r="I33">
        <v>1265</v>
      </c>
      <c r="J33" t="str">
        <f>INDEX(EmployeeDemographics[],MATCH(CombinedTable[[#This Row],[EmployeeID ]],EmployeeDemographics[EmployeeId],0),2)</f>
        <v>Logan</v>
      </c>
      <c r="K33" t="str">
        <f>INDEX(Products[],MATCH(CombinedTable[[#This Row],[ProductID]],Products[ProductID],0),2)</f>
        <v>Gizmometer P</v>
      </c>
      <c r="L33">
        <f>INDEX(Products[],MATCH(CombinedTable[[#This Row],[ProductID]],Products[ProductID],0),3)</f>
        <v>105</v>
      </c>
      <c r="M33">
        <f>INDEX(TransactionsOrders[],MATCH(CombinedTable[[#This Row],[TransactionID]],TransactionsOrders[TransactionID],0),8)</f>
        <v>234610</v>
      </c>
      <c r="N33" t="str">
        <f>_xlfn.IFNA(INDEX(CustomerDemographics[],MATCH(CombinedTable[[#This Row],[CustomerID]],CustomerDemographics[CustomerID],0),2)," ")</f>
        <v xml:space="preserve"> </v>
      </c>
      <c r="O33" t="str">
        <f>_xlfn.IFNA(INDEX(CustomerDemographics[],MATCH(CombinedTable[[#This Row],[CustomerID]],CustomerDemographics[CustomerID],0),7),"Not Registered")</f>
        <v>Not Registered</v>
      </c>
      <c r="P33">
        <f>INDEX(TransactionsOrders[],MATCH(CombinedTable[[#This Row],[TransactionID]],TransactionsOrders[TransactionID],0),3)</f>
        <v>0</v>
      </c>
      <c r="Q33">
        <f>INDEX(PointsTransaction[],MATCH(CombinedTable[[#This Row],[TransactionID]],PointsTransaction[TransactionID],0),4)</f>
        <v>0</v>
      </c>
    </row>
    <row r="34" spans="1:17" x14ac:dyDescent="0.25">
      <c r="A34">
        <v>33</v>
      </c>
      <c r="B34">
        <v>11010054</v>
      </c>
      <c r="C34" s="6">
        <v>2024022010010</v>
      </c>
      <c r="D34" s="12">
        <v>43783</v>
      </c>
      <c r="E34">
        <v>5</v>
      </c>
      <c r="F34">
        <v>120.75</v>
      </c>
      <c r="G34">
        <v>603.75</v>
      </c>
      <c r="I34">
        <v>603.75</v>
      </c>
      <c r="J34" t="str">
        <f>INDEX(EmployeeDemographics[],MATCH(CombinedTable[[#This Row],[EmployeeID ]],EmployeeDemographics[EmployeeId],0),2)</f>
        <v>Aiden</v>
      </c>
      <c r="K34" t="str">
        <f>INDEX(Products[],MATCH(CombinedTable[[#This Row],[ProductID]],Products[ProductID],0),2)</f>
        <v>Doodad E</v>
      </c>
      <c r="L34">
        <f>INDEX(Products[],MATCH(CombinedTable[[#This Row],[ProductID]],Products[ProductID],0),3)</f>
        <v>102</v>
      </c>
      <c r="M34">
        <f>INDEX(TransactionsOrders[],MATCH(CombinedTable[[#This Row],[TransactionID]],TransactionsOrders[TransactionID],0),8)</f>
        <v>234693</v>
      </c>
      <c r="N34" t="str">
        <f>_xlfn.IFNA(INDEX(CustomerDemographics[],MATCH(CombinedTable[[#This Row],[CustomerID]],CustomerDemographics[CustomerID],0),2)," ")</f>
        <v xml:space="preserve"> </v>
      </c>
      <c r="O34" t="str">
        <f>_xlfn.IFNA(INDEX(CustomerDemographics[],MATCH(CombinedTable[[#This Row],[CustomerID]],CustomerDemographics[CustomerID],0),7),"Not Registered")</f>
        <v>Not Registered</v>
      </c>
      <c r="P34">
        <f>INDEX(TransactionsOrders[],MATCH(CombinedTable[[#This Row],[TransactionID]],TransactionsOrders[TransactionID],0),3)</f>
        <v>0</v>
      </c>
      <c r="Q34">
        <f>INDEX(PointsTransaction[],MATCH(CombinedTable[[#This Row],[TransactionID]],PointsTransaction[TransactionID],0),4)</f>
        <v>0</v>
      </c>
    </row>
    <row r="35" spans="1:17" x14ac:dyDescent="0.25">
      <c r="A35">
        <v>34</v>
      </c>
      <c r="B35">
        <v>11010063</v>
      </c>
      <c r="C35" s="6">
        <v>2024022010010</v>
      </c>
      <c r="D35" s="12">
        <v>43790</v>
      </c>
      <c r="E35">
        <v>3</v>
      </c>
      <c r="F35">
        <v>218.75</v>
      </c>
      <c r="G35">
        <v>656.25</v>
      </c>
      <c r="I35">
        <v>656.25</v>
      </c>
      <c r="J35" t="str">
        <f>INDEX(EmployeeDemographics[],MATCH(CombinedTable[[#This Row],[EmployeeID ]],EmployeeDemographics[EmployeeId],0),2)</f>
        <v>Aiden</v>
      </c>
      <c r="K35" t="str">
        <f>INDEX(Products[],MATCH(CombinedTable[[#This Row],[ProductID]],Products[ProductID],0),2)</f>
        <v>Widgettron N</v>
      </c>
      <c r="L35">
        <f>INDEX(Products[],MATCH(CombinedTable[[#This Row],[ProductID]],Products[ProductID],0),3)</f>
        <v>105</v>
      </c>
      <c r="M35">
        <f>INDEX(TransactionsOrders[],MATCH(CombinedTable[[#This Row],[TransactionID]],TransactionsOrders[TransactionID],0),8)</f>
        <v>234668</v>
      </c>
      <c r="N35" t="str">
        <f>_xlfn.IFNA(INDEX(CustomerDemographics[],MATCH(CombinedTable[[#This Row],[CustomerID]],CustomerDemographics[CustomerID],0),2)," ")</f>
        <v xml:space="preserve"> </v>
      </c>
      <c r="O35" t="str">
        <f>_xlfn.IFNA(INDEX(CustomerDemographics[],MATCH(CombinedTable[[#This Row],[CustomerID]],CustomerDemographics[CustomerID],0),7),"Not Registered")</f>
        <v>Not Registered</v>
      </c>
      <c r="P35">
        <f>INDEX(TransactionsOrders[],MATCH(CombinedTable[[#This Row],[TransactionID]],TransactionsOrders[TransactionID],0),3)</f>
        <v>0</v>
      </c>
      <c r="Q35">
        <f>INDEX(PointsTransaction[],MATCH(CombinedTable[[#This Row],[TransactionID]],PointsTransaction[TransactionID],0),4)</f>
        <v>0</v>
      </c>
    </row>
    <row r="36" spans="1:17" x14ac:dyDescent="0.25">
      <c r="A36">
        <v>35</v>
      </c>
      <c r="B36">
        <v>11010060</v>
      </c>
      <c r="C36" s="6">
        <v>2024022010011</v>
      </c>
      <c r="D36" s="12">
        <v>43797</v>
      </c>
      <c r="E36">
        <v>6</v>
      </c>
      <c r="F36">
        <v>117.5</v>
      </c>
      <c r="G36">
        <v>705</v>
      </c>
      <c r="H36">
        <v>0.15</v>
      </c>
      <c r="I36">
        <v>599.25</v>
      </c>
      <c r="J36" t="str">
        <f>INDEX(EmployeeDemographics[],MATCH(CombinedTable[[#This Row],[EmployeeID ]],EmployeeDemographics[EmployeeId],0),2)</f>
        <v>Logan</v>
      </c>
      <c r="K36" t="str">
        <f>INDEX(Products[],MATCH(CombinedTable[[#This Row],[ProductID]],Products[ProductID],0),2)</f>
        <v>Thingummybob K</v>
      </c>
      <c r="L36">
        <f>INDEX(Products[],MATCH(CombinedTable[[#This Row],[ProductID]],Products[ProductID],0),3)</f>
        <v>104</v>
      </c>
      <c r="M36">
        <f>INDEX(TransactionsOrders[],MATCH(CombinedTable[[#This Row],[TransactionID]],TransactionsOrders[TransactionID],0),8)</f>
        <v>143002</v>
      </c>
      <c r="N36" t="str">
        <f>_xlfn.IFNA(INDEX(CustomerDemographics[],MATCH(CombinedTable[[#This Row],[CustomerID]],CustomerDemographics[CustomerID],0),2)," ")</f>
        <v>Nathan</v>
      </c>
      <c r="O36" t="str">
        <f>_xlfn.IFNA(INDEX(CustomerDemographics[],MATCH(CombinedTable[[#This Row],[CustomerID]],CustomerDemographics[CustomerID],0),7),"Not Registered")</f>
        <v xml:space="preserve">Expired\Cancelled </v>
      </c>
      <c r="P36">
        <f>INDEX(TransactionsOrders[],MATCH(CombinedTable[[#This Row],[TransactionID]],TransactionsOrders[TransactionID],0),3)</f>
        <v>54523010002</v>
      </c>
      <c r="Q36">
        <f>INDEX(PointsTransaction[],MATCH(CombinedTable[[#This Row],[TransactionID]],PointsTransaction[TransactionID],0),4)</f>
        <v>3</v>
      </c>
    </row>
    <row r="37" spans="1:17" x14ac:dyDescent="0.25">
      <c r="A37">
        <v>36</v>
      </c>
      <c r="B37">
        <v>11010054</v>
      </c>
      <c r="C37" s="6">
        <v>2024022010011</v>
      </c>
      <c r="D37" s="12">
        <v>43804</v>
      </c>
      <c r="E37">
        <v>8</v>
      </c>
      <c r="F37">
        <v>120.75</v>
      </c>
      <c r="G37">
        <v>966</v>
      </c>
      <c r="I37">
        <v>966</v>
      </c>
      <c r="J37" t="str">
        <f>INDEX(EmployeeDemographics[],MATCH(CombinedTable[[#This Row],[EmployeeID ]],EmployeeDemographics[EmployeeId],0),2)</f>
        <v>Logan</v>
      </c>
      <c r="K37" t="str">
        <f>INDEX(Products[],MATCH(CombinedTable[[#This Row],[ProductID]],Products[ProductID],0),2)</f>
        <v>Doodad E</v>
      </c>
      <c r="L37">
        <f>INDEX(Products[],MATCH(CombinedTable[[#This Row],[ProductID]],Products[ProductID],0),3)</f>
        <v>102</v>
      </c>
      <c r="M37">
        <f>INDEX(TransactionsOrders[],MATCH(CombinedTable[[#This Row],[TransactionID]],TransactionsOrders[TransactionID],0),8)</f>
        <v>234599</v>
      </c>
      <c r="N37" t="str">
        <f>_xlfn.IFNA(INDEX(CustomerDemographics[],MATCH(CombinedTable[[#This Row],[CustomerID]],CustomerDemographics[CustomerID],0),2)," ")</f>
        <v xml:space="preserve"> </v>
      </c>
      <c r="O37" t="str">
        <f>_xlfn.IFNA(INDEX(CustomerDemographics[],MATCH(CombinedTable[[#This Row],[CustomerID]],CustomerDemographics[CustomerID],0),7),"Not Registered")</f>
        <v>Not Registered</v>
      </c>
      <c r="P37">
        <f>INDEX(TransactionsOrders[],MATCH(CombinedTable[[#This Row],[TransactionID]],TransactionsOrders[TransactionID],0),3)</f>
        <v>0</v>
      </c>
      <c r="Q37">
        <f>INDEX(PointsTransaction[],MATCH(CombinedTable[[#This Row],[TransactionID]],PointsTransaction[TransactionID],0),4)</f>
        <v>0</v>
      </c>
    </row>
    <row r="38" spans="1:17" x14ac:dyDescent="0.25">
      <c r="A38">
        <v>37</v>
      </c>
      <c r="B38">
        <v>11010060</v>
      </c>
      <c r="C38" s="6">
        <v>2024022010010</v>
      </c>
      <c r="D38" s="12">
        <v>43811</v>
      </c>
      <c r="E38">
        <v>9</v>
      </c>
      <c r="F38">
        <v>117.5</v>
      </c>
      <c r="G38">
        <v>1057.5</v>
      </c>
      <c r="I38">
        <v>1057.5</v>
      </c>
      <c r="J38" t="str">
        <f>INDEX(EmployeeDemographics[],MATCH(CombinedTable[[#This Row],[EmployeeID ]],EmployeeDemographics[EmployeeId],0),2)</f>
        <v>Aiden</v>
      </c>
      <c r="K38" t="str">
        <f>INDEX(Products[],MATCH(CombinedTable[[#This Row],[ProductID]],Products[ProductID],0),2)</f>
        <v>Thingummybob K</v>
      </c>
      <c r="L38">
        <f>INDEX(Products[],MATCH(CombinedTable[[#This Row],[ProductID]],Products[ProductID],0),3)</f>
        <v>104</v>
      </c>
      <c r="M38">
        <f>INDEX(TransactionsOrders[],MATCH(CombinedTable[[#This Row],[TransactionID]],TransactionsOrders[TransactionID],0),8)</f>
        <v>234551</v>
      </c>
      <c r="N38" t="str">
        <f>_xlfn.IFNA(INDEX(CustomerDemographics[],MATCH(CombinedTable[[#This Row],[CustomerID]],CustomerDemographics[CustomerID],0),2)," ")</f>
        <v xml:space="preserve"> </v>
      </c>
      <c r="O38" t="str">
        <f>_xlfn.IFNA(INDEX(CustomerDemographics[],MATCH(CombinedTable[[#This Row],[CustomerID]],CustomerDemographics[CustomerID],0),7),"Not Registered")</f>
        <v>Not Registered</v>
      </c>
      <c r="P38">
        <f>INDEX(TransactionsOrders[],MATCH(CombinedTable[[#This Row],[TransactionID]],TransactionsOrders[TransactionID],0),3)</f>
        <v>0</v>
      </c>
      <c r="Q38">
        <f>INDEX(PointsTransaction[],MATCH(CombinedTable[[#This Row],[TransactionID]],PointsTransaction[TransactionID],0),4)</f>
        <v>0</v>
      </c>
    </row>
    <row r="39" spans="1:17" x14ac:dyDescent="0.25">
      <c r="A39">
        <v>38</v>
      </c>
      <c r="B39">
        <v>11010054</v>
      </c>
      <c r="C39" s="6">
        <v>2024022010011</v>
      </c>
      <c r="D39" s="12">
        <v>43818</v>
      </c>
      <c r="E39">
        <v>9</v>
      </c>
      <c r="F39">
        <v>120.75</v>
      </c>
      <c r="G39">
        <v>1086.75</v>
      </c>
      <c r="H39">
        <v>0.1</v>
      </c>
      <c r="I39">
        <v>978.07500000000005</v>
      </c>
      <c r="J39" t="str">
        <f>INDEX(EmployeeDemographics[],MATCH(CombinedTable[[#This Row],[EmployeeID ]],EmployeeDemographics[EmployeeId],0),2)</f>
        <v>Logan</v>
      </c>
      <c r="K39" t="str">
        <f>INDEX(Products[],MATCH(CombinedTable[[#This Row],[ProductID]],Products[ProductID],0),2)</f>
        <v>Doodad E</v>
      </c>
      <c r="L39">
        <f>INDEX(Products[],MATCH(CombinedTable[[#This Row],[ProductID]],Products[ProductID],0),3)</f>
        <v>102</v>
      </c>
      <c r="M39">
        <f>INDEX(TransactionsOrders[],MATCH(CombinedTable[[#This Row],[TransactionID]],TransactionsOrders[TransactionID],0),8)</f>
        <v>143005</v>
      </c>
      <c r="N39" t="str">
        <f>_xlfn.IFNA(INDEX(CustomerDemographics[],MATCH(CombinedTable[[#This Row],[CustomerID]],CustomerDemographics[CustomerID],0),2)," ")</f>
        <v>Master</v>
      </c>
      <c r="O39" t="str">
        <f>_xlfn.IFNA(INDEX(CustomerDemographics[],MATCH(CombinedTable[[#This Row],[CustomerID]],CustomerDemographics[CustomerID],0),7),"Not Registered")</f>
        <v xml:space="preserve">Expired\Cancelled </v>
      </c>
      <c r="P39">
        <f>INDEX(TransactionsOrders[],MATCH(CombinedTable[[#This Row],[TransactionID]],TransactionsOrders[TransactionID],0),3)</f>
        <v>54523010005</v>
      </c>
      <c r="Q39">
        <f>INDEX(PointsTransaction[],MATCH(CombinedTable[[#This Row],[TransactionID]],PointsTransaction[TransactionID],0),4)</f>
        <v>5</v>
      </c>
    </row>
    <row r="40" spans="1:17" x14ac:dyDescent="0.25">
      <c r="A40">
        <v>39</v>
      </c>
      <c r="B40">
        <v>11010063</v>
      </c>
      <c r="C40" s="6">
        <v>2024022010011</v>
      </c>
      <c r="D40" s="12">
        <v>43825</v>
      </c>
      <c r="E40">
        <v>10</v>
      </c>
      <c r="F40">
        <v>218.75</v>
      </c>
      <c r="G40">
        <v>2187.5</v>
      </c>
      <c r="I40">
        <v>2187.5</v>
      </c>
      <c r="J40" t="str">
        <f>INDEX(EmployeeDemographics[],MATCH(CombinedTable[[#This Row],[EmployeeID ]],EmployeeDemographics[EmployeeId],0),2)</f>
        <v>Logan</v>
      </c>
      <c r="K40" t="str">
        <f>INDEX(Products[],MATCH(CombinedTable[[#This Row],[ProductID]],Products[ProductID],0),2)</f>
        <v>Widgettron N</v>
      </c>
      <c r="L40">
        <f>INDEX(Products[],MATCH(CombinedTable[[#This Row],[ProductID]],Products[ProductID],0),3)</f>
        <v>105</v>
      </c>
      <c r="M40">
        <f>INDEX(TransactionsOrders[],MATCH(CombinedTable[[#This Row],[TransactionID]],TransactionsOrders[TransactionID],0),8)</f>
        <v>234640</v>
      </c>
      <c r="N40" t="str">
        <f>_xlfn.IFNA(INDEX(CustomerDemographics[],MATCH(CombinedTable[[#This Row],[CustomerID]],CustomerDemographics[CustomerID],0),2)," ")</f>
        <v xml:space="preserve"> </v>
      </c>
      <c r="O40" t="str">
        <f>_xlfn.IFNA(INDEX(CustomerDemographics[],MATCH(CombinedTable[[#This Row],[CustomerID]],CustomerDemographics[CustomerID],0),7),"Not Registered")</f>
        <v>Not Registered</v>
      </c>
      <c r="P40">
        <f>INDEX(TransactionsOrders[],MATCH(CombinedTable[[#This Row],[TransactionID]],TransactionsOrders[TransactionID],0),3)</f>
        <v>0</v>
      </c>
      <c r="Q40">
        <f>INDEX(PointsTransaction[],MATCH(CombinedTable[[#This Row],[TransactionID]],PointsTransaction[TransactionID],0),4)</f>
        <v>0</v>
      </c>
    </row>
    <row r="41" spans="1:17" x14ac:dyDescent="0.25">
      <c r="A41">
        <v>40</v>
      </c>
      <c r="B41">
        <v>11010052</v>
      </c>
      <c r="C41" s="6">
        <v>2024022010010</v>
      </c>
      <c r="D41" s="12">
        <v>43832</v>
      </c>
      <c r="E41">
        <v>1</v>
      </c>
      <c r="F41">
        <v>150.5</v>
      </c>
      <c r="G41">
        <v>150.5</v>
      </c>
      <c r="I41">
        <v>150.5</v>
      </c>
      <c r="J41" t="str">
        <f>INDEX(EmployeeDemographics[],MATCH(CombinedTable[[#This Row],[EmployeeID ]],EmployeeDemographics[EmployeeId],0),2)</f>
        <v>Aiden</v>
      </c>
      <c r="K41" t="str">
        <f>INDEX(Products[],MATCH(CombinedTable[[#This Row],[ProductID]],Products[ProductID],0),2)</f>
        <v>Gadget C</v>
      </c>
      <c r="L41">
        <f>INDEX(Products[],MATCH(CombinedTable[[#This Row],[ProductID]],Products[ProductID],0),3)</f>
        <v>103</v>
      </c>
      <c r="M41">
        <f>INDEX(TransactionsOrders[],MATCH(CombinedTable[[#This Row],[TransactionID]],TransactionsOrders[TransactionID],0),8)</f>
        <v>234575</v>
      </c>
      <c r="N41" t="str">
        <f>_xlfn.IFNA(INDEX(CustomerDemographics[],MATCH(CombinedTable[[#This Row],[CustomerID]],CustomerDemographics[CustomerID],0),2)," ")</f>
        <v xml:space="preserve"> </v>
      </c>
      <c r="O41" t="str">
        <f>_xlfn.IFNA(INDEX(CustomerDemographics[],MATCH(CombinedTable[[#This Row],[CustomerID]],CustomerDemographics[CustomerID],0),7),"Not Registered")</f>
        <v>Not Registered</v>
      </c>
      <c r="P41">
        <f>INDEX(TransactionsOrders[],MATCH(CombinedTable[[#This Row],[TransactionID]],TransactionsOrders[TransactionID],0),3)</f>
        <v>0</v>
      </c>
      <c r="Q41">
        <f>INDEX(PointsTransaction[],MATCH(CombinedTable[[#This Row],[TransactionID]],PointsTransaction[TransactionID],0),4)</f>
        <v>0</v>
      </c>
    </row>
    <row r="42" spans="1:17" x14ac:dyDescent="0.25">
      <c r="A42">
        <v>41</v>
      </c>
      <c r="B42">
        <v>11010065</v>
      </c>
      <c r="C42" s="6">
        <v>2024022010011</v>
      </c>
      <c r="D42" s="12">
        <v>43839</v>
      </c>
      <c r="E42">
        <v>6</v>
      </c>
      <c r="F42">
        <v>126.5</v>
      </c>
      <c r="G42">
        <v>759</v>
      </c>
      <c r="H42">
        <v>0.1</v>
      </c>
      <c r="I42">
        <v>683.1</v>
      </c>
      <c r="J42" t="str">
        <f>INDEX(EmployeeDemographics[],MATCH(CombinedTable[[#This Row],[EmployeeID ]],EmployeeDemographics[EmployeeId],0),2)</f>
        <v>Logan</v>
      </c>
      <c r="K42" t="str">
        <f>INDEX(Products[],MATCH(CombinedTable[[#This Row],[ProductID]],Products[ProductID],0),2)</f>
        <v>Gizmometer P</v>
      </c>
      <c r="L42">
        <f>INDEX(Products[],MATCH(CombinedTable[[#This Row],[ProductID]],Products[ProductID],0),3)</f>
        <v>105</v>
      </c>
      <c r="M42">
        <f>INDEX(TransactionsOrders[],MATCH(CombinedTable[[#This Row],[TransactionID]],TransactionsOrders[TransactionID],0),8)</f>
        <v>143005</v>
      </c>
      <c r="N42" t="str">
        <f>_xlfn.IFNA(INDEX(CustomerDemographics[],MATCH(CombinedTable[[#This Row],[CustomerID]],CustomerDemographics[CustomerID],0),2)," ")</f>
        <v>Master</v>
      </c>
      <c r="O42" t="str">
        <f>_xlfn.IFNA(INDEX(CustomerDemographics[],MATCH(CombinedTable[[#This Row],[CustomerID]],CustomerDemographics[CustomerID],0),7),"Not Registered")</f>
        <v xml:space="preserve">Expired\Cancelled </v>
      </c>
      <c r="P42">
        <f>INDEX(TransactionsOrders[],MATCH(CombinedTable[[#This Row],[TransactionID]],TransactionsOrders[TransactionID],0),3)</f>
        <v>54523010005</v>
      </c>
      <c r="Q42">
        <f>INDEX(PointsTransaction[],MATCH(CombinedTable[[#This Row],[TransactionID]],PointsTransaction[TransactionID],0),4)</f>
        <v>3</v>
      </c>
    </row>
    <row r="43" spans="1:17" x14ac:dyDescent="0.25">
      <c r="A43">
        <v>42</v>
      </c>
      <c r="B43">
        <v>11010054</v>
      </c>
      <c r="C43" s="6">
        <v>2024022010011</v>
      </c>
      <c r="D43" s="12">
        <v>43846</v>
      </c>
      <c r="E43">
        <v>4</v>
      </c>
      <c r="F43">
        <v>120.75</v>
      </c>
      <c r="G43">
        <v>483</v>
      </c>
      <c r="I43">
        <v>483</v>
      </c>
      <c r="J43" t="str">
        <f>INDEX(EmployeeDemographics[],MATCH(CombinedTable[[#This Row],[EmployeeID ]],EmployeeDemographics[EmployeeId],0),2)</f>
        <v>Logan</v>
      </c>
      <c r="K43" t="str">
        <f>INDEX(Products[],MATCH(CombinedTable[[#This Row],[ProductID]],Products[ProductID],0),2)</f>
        <v>Doodad E</v>
      </c>
      <c r="L43">
        <f>INDEX(Products[],MATCH(CombinedTable[[#This Row],[ProductID]],Products[ProductID],0),3)</f>
        <v>102</v>
      </c>
      <c r="M43">
        <f>INDEX(TransactionsOrders[],MATCH(CombinedTable[[#This Row],[TransactionID]],TransactionsOrders[TransactionID],0),8)</f>
        <v>234672</v>
      </c>
      <c r="N43" t="str">
        <f>_xlfn.IFNA(INDEX(CustomerDemographics[],MATCH(CombinedTable[[#This Row],[CustomerID]],CustomerDemographics[CustomerID],0),2)," ")</f>
        <v xml:space="preserve"> </v>
      </c>
      <c r="O43" t="str">
        <f>_xlfn.IFNA(INDEX(CustomerDemographics[],MATCH(CombinedTable[[#This Row],[CustomerID]],CustomerDemographics[CustomerID],0),7),"Not Registered")</f>
        <v>Not Registered</v>
      </c>
      <c r="P43">
        <f>INDEX(TransactionsOrders[],MATCH(CombinedTable[[#This Row],[TransactionID]],TransactionsOrders[TransactionID],0),3)</f>
        <v>0</v>
      </c>
      <c r="Q43">
        <f>INDEX(PointsTransaction[],MATCH(CombinedTable[[#This Row],[TransactionID]],PointsTransaction[TransactionID],0),4)</f>
        <v>0</v>
      </c>
    </row>
    <row r="44" spans="1:17" x14ac:dyDescent="0.25">
      <c r="A44">
        <v>43</v>
      </c>
      <c r="B44">
        <v>11010052</v>
      </c>
      <c r="C44" s="6">
        <v>2024022010010</v>
      </c>
      <c r="D44" s="12">
        <v>43853</v>
      </c>
      <c r="E44">
        <v>8</v>
      </c>
      <c r="F44">
        <v>150.5</v>
      </c>
      <c r="G44">
        <v>1204</v>
      </c>
      <c r="I44">
        <v>1204</v>
      </c>
      <c r="J44" t="str">
        <f>INDEX(EmployeeDemographics[],MATCH(CombinedTable[[#This Row],[EmployeeID ]],EmployeeDemographics[EmployeeId],0),2)</f>
        <v>Aiden</v>
      </c>
      <c r="K44" t="str">
        <f>INDEX(Products[],MATCH(CombinedTable[[#This Row],[ProductID]],Products[ProductID],0),2)</f>
        <v>Gadget C</v>
      </c>
      <c r="L44">
        <f>INDEX(Products[],MATCH(CombinedTable[[#This Row],[ProductID]],Products[ProductID],0),3)</f>
        <v>103</v>
      </c>
      <c r="M44">
        <f>INDEX(TransactionsOrders[],MATCH(CombinedTable[[#This Row],[TransactionID]],TransactionsOrders[TransactionID],0),8)</f>
        <v>234680</v>
      </c>
      <c r="N44" t="str">
        <f>_xlfn.IFNA(INDEX(CustomerDemographics[],MATCH(CombinedTable[[#This Row],[CustomerID]],CustomerDemographics[CustomerID],0),2)," ")</f>
        <v xml:space="preserve"> </v>
      </c>
      <c r="O44" t="str">
        <f>_xlfn.IFNA(INDEX(CustomerDemographics[],MATCH(CombinedTable[[#This Row],[CustomerID]],CustomerDemographics[CustomerID],0),7),"Not Registered")</f>
        <v>Not Registered</v>
      </c>
      <c r="P44">
        <f>INDEX(TransactionsOrders[],MATCH(CombinedTable[[#This Row],[TransactionID]],TransactionsOrders[TransactionID],0),3)</f>
        <v>0</v>
      </c>
      <c r="Q44">
        <f>INDEX(PointsTransaction[],MATCH(CombinedTable[[#This Row],[TransactionID]],PointsTransaction[TransactionID],0),4)</f>
        <v>0</v>
      </c>
    </row>
    <row r="45" spans="1:17" x14ac:dyDescent="0.25">
      <c r="A45">
        <v>44</v>
      </c>
      <c r="B45">
        <v>11010067</v>
      </c>
      <c r="C45" s="6">
        <v>2024022010011</v>
      </c>
      <c r="D45" s="12">
        <v>43860</v>
      </c>
      <c r="E45">
        <v>10</v>
      </c>
      <c r="F45">
        <v>150.99</v>
      </c>
      <c r="G45">
        <v>1509.9</v>
      </c>
      <c r="I45">
        <v>1509.9</v>
      </c>
      <c r="J45" t="str">
        <f>INDEX(EmployeeDemographics[],MATCH(CombinedTable[[#This Row],[EmployeeID ]],EmployeeDemographics[EmployeeId],0),2)</f>
        <v>Logan</v>
      </c>
      <c r="K45" t="str">
        <f>INDEX(Products[],MATCH(CombinedTable[[#This Row],[ProductID]],Products[ProductID],0),2)</f>
        <v>Gizmobot R</v>
      </c>
      <c r="L45">
        <f>INDEX(Products[],MATCH(CombinedTable[[#This Row],[ProductID]],Products[ProductID],0),3)</f>
        <v>104</v>
      </c>
      <c r="M45">
        <f>INDEX(TransactionsOrders[],MATCH(CombinedTable[[#This Row],[TransactionID]],TransactionsOrders[TransactionID],0),8)</f>
        <v>234582</v>
      </c>
      <c r="N45" t="str">
        <f>_xlfn.IFNA(INDEX(CustomerDemographics[],MATCH(CombinedTable[[#This Row],[CustomerID]],CustomerDemographics[CustomerID],0),2)," ")</f>
        <v xml:space="preserve"> </v>
      </c>
      <c r="O45" t="str">
        <f>_xlfn.IFNA(INDEX(CustomerDemographics[],MATCH(CombinedTable[[#This Row],[CustomerID]],CustomerDemographics[CustomerID],0),7),"Not Registered")</f>
        <v>Not Registered</v>
      </c>
      <c r="P45">
        <f>INDEX(TransactionsOrders[],MATCH(CombinedTable[[#This Row],[TransactionID]],TransactionsOrders[TransactionID],0),3)</f>
        <v>0</v>
      </c>
      <c r="Q45">
        <f>INDEX(PointsTransaction[],MATCH(CombinedTable[[#This Row],[TransactionID]],PointsTransaction[TransactionID],0),4)</f>
        <v>0</v>
      </c>
    </row>
    <row r="46" spans="1:17" x14ac:dyDescent="0.25">
      <c r="A46">
        <v>45</v>
      </c>
      <c r="B46">
        <v>11010054</v>
      </c>
      <c r="C46" s="6">
        <v>2024022010010</v>
      </c>
      <c r="D46" s="12">
        <v>43867</v>
      </c>
      <c r="E46">
        <v>9</v>
      </c>
      <c r="F46">
        <v>120.75</v>
      </c>
      <c r="G46">
        <v>1086.75</v>
      </c>
      <c r="I46">
        <v>1086.75</v>
      </c>
      <c r="J46" t="str">
        <f>INDEX(EmployeeDemographics[],MATCH(CombinedTable[[#This Row],[EmployeeID ]],EmployeeDemographics[EmployeeId],0),2)</f>
        <v>Aiden</v>
      </c>
      <c r="K46" t="str">
        <f>INDEX(Products[],MATCH(CombinedTable[[#This Row],[ProductID]],Products[ProductID],0),2)</f>
        <v>Doodad E</v>
      </c>
      <c r="L46">
        <f>INDEX(Products[],MATCH(CombinedTable[[#This Row],[ProductID]],Products[ProductID],0),3)</f>
        <v>102</v>
      </c>
      <c r="M46">
        <f>INDEX(TransactionsOrders[],MATCH(CombinedTable[[#This Row],[TransactionID]],TransactionsOrders[TransactionID],0),8)</f>
        <v>234555</v>
      </c>
      <c r="N46" t="str">
        <f>_xlfn.IFNA(INDEX(CustomerDemographics[],MATCH(CombinedTable[[#This Row],[CustomerID]],CustomerDemographics[CustomerID],0),2)," ")</f>
        <v xml:space="preserve"> </v>
      </c>
      <c r="O46" t="str">
        <f>_xlfn.IFNA(INDEX(CustomerDemographics[],MATCH(CombinedTable[[#This Row],[CustomerID]],CustomerDemographics[CustomerID],0),7),"Not Registered")</f>
        <v>Not Registered</v>
      </c>
      <c r="P46">
        <f>INDEX(TransactionsOrders[],MATCH(CombinedTable[[#This Row],[TransactionID]],TransactionsOrders[TransactionID],0),3)</f>
        <v>0</v>
      </c>
      <c r="Q46">
        <f>INDEX(PointsTransaction[],MATCH(CombinedTable[[#This Row],[TransactionID]],PointsTransaction[TransactionID],0),4)</f>
        <v>0</v>
      </c>
    </row>
    <row r="47" spans="1:17" x14ac:dyDescent="0.25">
      <c r="A47">
        <v>46</v>
      </c>
      <c r="B47">
        <v>11010068</v>
      </c>
      <c r="C47" s="6">
        <v>2024022010010</v>
      </c>
      <c r="D47" s="12">
        <v>43874</v>
      </c>
      <c r="E47">
        <v>4</v>
      </c>
      <c r="F47">
        <v>212.49</v>
      </c>
      <c r="G47">
        <v>849.96</v>
      </c>
      <c r="I47">
        <v>849.96</v>
      </c>
      <c r="J47" t="str">
        <f>INDEX(EmployeeDemographics[],MATCH(CombinedTable[[#This Row],[EmployeeID ]],EmployeeDemographics[EmployeeId],0),2)</f>
        <v>Aiden</v>
      </c>
      <c r="K47" t="str">
        <f>INDEX(Products[],MATCH(CombinedTable[[#This Row],[ProductID]],Products[ProductID],0),2)</f>
        <v>Thingamajigger S</v>
      </c>
      <c r="L47">
        <f>INDEX(Products[],MATCH(CombinedTable[[#This Row],[ProductID]],Products[ProductID],0),3)</f>
        <v>105</v>
      </c>
      <c r="M47">
        <f>INDEX(TransactionsOrders[],MATCH(CombinedTable[[#This Row],[TransactionID]],TransactionsOrders[TransactionID],0),8)</f>
        <v>234649</v>
      </c>
      <c r="N47" t="str">
        <f>_xlfn.IFNA(INDEX(CustomerDemographics[],MATCH(CombinedTable[[#This Row],[CustomerID]],CustomerDemographics[CustomerID],0),2)," ")</f>
        <v xml:space="preserve"> </v>
      </c>
      <c r="O47" t="str">
        <f>_xlfn.IFNA(INDEX(CustomerDemographics[],MATCH(CombinedTable[[#This Row],[CustomerID]],CustomerDemographics[CustomerID],0),7),"Not Registered")</f>
        <v>Not Registered</v>
      </c>
      <c r="P47">
        <f>INDEX(TransactionsOrders[],MATCH(CombinedTable[[#This Row],[TransactionID]],TransactionsOrders[TransactionID],0),3)</f>
        <v>0</v>
      </c>
      <c r="Q47">
        <f>INDEX(PointsTransaction[],MATCH(CombinedTable[[#This Row],[TransactionID]],PointsTransaction[TransactionID],0),4)</f>
        <v>0</v>
      </c>
    </row>
    <row r="48" spans="1:17" x14ac:dyDescent="0.25">
      <c r="A48">
        <v>47</v>
      </c>
      <c r="B48">
        <v>11010052</v>
      </c>
      <c r="C48" s="6">
        <v>2024022010010</v>
      </c>
      <c r="D48" s="12">
        <v>43881</v>
      </c>
      <c r="E48">
        <v>9</v>
      </c>
      <c r="F48">
        <v>150.5</v>
      </c>
      <c r="G48">
        <v>1354.5</v>
      </c>
      <c r="H48">
        <v>0.1</v>
      </c>
      <c r="I48">
        <v>1219.05</v>
      </c>
      <c r="J48" t="str">
        <f>INDEX(EmployeeDemographics[],MATCH(CombinedTable[[#This Row],[EmployeeID ]],EmployeeDemographics[EmployeeId],0),2)</f>
        <v>Aiden</v>
      </c>
      <c r="K48" t="str">
        <f>INDEX(Products[],MATCH(CombinedTable[[#This Row],[ProductID]],Products[ProductID],0),2)</f>
        <v>Gadget C</v>
      </c>
      <c r="L48">
        <f>INDEX(Products[],MATCH(CombinedTable[[#This Row],[ProductID]],Products[ProductID],0),3)</f>
        <v>103</v>
      </c>
      <c r="M48">
        <f>INDEX(TransactionsOrders[],MATCH(CombinedTable[[#This Row],[TransactionID]],TransactionsOrders[TransactionID],0),8)</f>
        <v>143007</v>
      </c>
      <c r="N48" t="str">
        <f>_xlfn.IFNA(INDEX(CustomerDemographics[],MATCH(CombinedTable[[#This Row],[CustomerID]],CustomerDemographics[CustomerID],0),2)," ")</f>
        <v>Kratos</v>
      </c>
      <c r="O48" t="str">
        <f>_xlfn.IFNA(INDEX(CustomerDemographics[],MATCH(CombinedTable[[#This Row],[CustomerID]],CustomerDemographics[CustomerID],0),7),"Not Registered")</f>
        <v xml:space="preserve">Valid </v>
      </c>
      <c r="P48">
        <f>INDEX(TransactionsOrders[],MATCH(CombinedTable[[#This Row],[TransactionID]],TransactionsOrders[TransactionID],0),3)</f>
        <v>54523010007</v>
      </c>
      <c r="Q48">
        <f>INDEX(PointsTransaction[],MATCH(CombinedTable[[#This Row],[TransactionID]],PointsTransaction[TransactionID],0),4)</f>
        <v>5</v>
      </c>
    </row>
    <row r="49" spans="1:17" x14ac:dyDescent="0.25">
      <c r="A49">
        <v>48</v>
      </c>
      <c r="B49">
        <v>11010061</v>
      </c>
      <c r="C49" s="6">
        <v>2024022010010</v>
      </c>
      <c r="D49" s="12">
        <v>43888</v>
      </c>
      <c r="E49">
        <v>8</v>
      </c>
      <c r="F49">
        <v>122.99</v>
      </c>
      <c r="G49">
        <v>983.92</v>
      </c>
      <c r="I49">
        <v>983.92</v>
      </c>
      <c r="J49" t="str">
        <f>INDEX(EmployeeDemographics[],MATCH(CombinedTable[[#This Row],[EmployeeID ]],EmployeeDemographics[EmployeeId],0),2)</f>
        <v>Aiden</v>
      </c>
      <c r="K49" t="str">
        <f>INDEX(Products[],MATCH(CombinedTable[[#This Row],[ProductID]],Products[ProductID],0),2)</f>
        <v>Doodah L</v>
      </c>
      <c r="L49">
        <f>INDEX(Products[],MATCH(CombinedTable[[#This Row],[ProductID]],Products[ProductID],0),3)</f>
        <v>101</v>
      </c>
      <c r="M49">
        <f>INDEX(TransactionsOrders[],MATCH(CombinedTable[[#This Row],[TransactionID]],TransactionsOrders[TransactionID],0),8)</f>
        <v>234503</v>
      </c>
      <c r="N49" t="str">
        <f>_xlfn.IFNA(INDEX(CustomerDemographics[],MATCH(CombinedTable[[#This Row],[CustomerID]],CustomerDemographics[CustomerID],0),2)," ")</f>
        <v xml:space="preserve"> </v>
      </c>
      <c r="O49" t="str">
        <f>_xlfn.IFNA(INDEX(CustomerDemographics[],MATCH(CombinedTable[[#This Row],[CustomerID]],CustomerDemographics[CustomerID],0),7),"Not Registered")</f>
        <v>Not Registered</v>
      </c>
      <c r="P49">
        <f>INDEX(TransactionsOrders[],MATCH(CombinedTable[[#This Row],[TransactionID]],TransactionsOrders[TransactionID],0),3)</f>
        <v>0</v>
      </c>
      <c r="Q49">
        <f>INDEX(PointsTransaction[],MATCH(CombinedTable[[#This Row],[TransactionID]],PointsTransaction[TransactionID],0),4)</f>
        <v>0</v>
      </c>
    </row>
    <row r="50" spans="1:17" x14ac:dyDescent="0.25">
      <c r="A50">
        <v>49</v>
      </c>
      <c r="B50">
        <v>11010069</v>
      </c>
      <c r="C50" s="6">
        <v>2024022010010</v>
      </c>
      <c r="D50" s="12">
        <v>43895</v>
      </c>
      <c r="E50">
        <v>3</v>
      </c>
      <c r="F50">
        <v>127.99</v>
      </c>
      <c r="G50">
        <v>383.97</v>
      </c>
      <c r="I50">
        <v>383.97</v>
      </c>
      <c r="J50" t="str">
        <f>INDEX(EmployeeDemographics[],MATCH(CombinedTable[[#This Row],[EmployeeID ]],EmployeeDemographics[EmployeeId],0),2)</f>
        <v>Aiden</v>
      </c>
      <c r="K50" t="str">
        <f>INDEX(Products[],MATCH(CombinedTable[[#This Row],[ProductID]],Products[ProductID],0),2)</f>
        <v>Doodadizer T</v>
      </c>
      <c r="L50">
        <f>INDEX(Products[],MATCH(CombinedTable[[#This Row],[ProductID]],Products[ProductID],0),3)</f>
        <v>102</v>
      </c>
      <c r="M50">
        <f>INDEX(TransactionsOrders[],MATCH(CombinedTable[[#This Row],[TransactionID]],TransactionsOrders[TransactionID],0),8)</f>
        <v>234619</v>
      </c>
      <c r="N50" t="str">
        <f>_xlfn.IFNA(INDEX(CustomerDemographics[],MATCH(CombinedTable[[#This Row],[CustomerID]],CustomerDemographics[CustomerID],0),2)," ")</f>
        <v xml:space="preserve"> </v>
      </c>
      <c r="O50" t="str">
        <f>_xlfn.IFNA(INDEX(CustomerDemographics[],MATCH(CombinedTable[[#This Row],[CustomerID]],CustomerDemographics[CustomerID],0),7),"Not Registered")</f>
        <v>Not Registered</v>
      </c>
      <c r="P50">
        <f>INDEX(TransactionsOrders[],MATCH(CombinedTable[[#This Row],[TransactionID]],TransactionsOrders[TransactionID],0),3)</f>
        <v>0</v>
      </c>
      <c r="Q50">
        <f>INDEX(PointsTransaction[],MATCH(CombinedTable[[#This Row],[TransactionID]],PointsTransaction[TransactionID],0),4)</f>
        <v>0</v>
      </c>
    </row>
    <row r="51" spans="1:17" x14ac:dyDescent="0.25">
      <c r="A51">
        <v>50</v>
      </c>
      <c r="B51">
        <v>11010052</v>
      </c>
      <c r="C51" s="6">
        <v>2024022010011</v>
      </c>
      <c r="D51" s="12">
        <v>43902</v>
      </c>
      <c r="E51">
        <v>3</v>
      </c>
      <c r="F51">
        <v>150.5</v>
      </c>
      <c r="G51">
        <v>451.5</v>
      </c>
      <c r="I51">
        <v>451.5</v>
      </c>
      <c r="J51" t="str">
        <f>INDEX(EmployeeDemographics[],MATCH(CombinedTable[[#This Row],[EmployeeID ]],EmployeeDemographics[EmployeeId],0),2)</f>
        <v>Logan</v>
      </c>
      <c r="K51" t="str">
        <f>INDEX(Products[],MATCH(CombinedTable[[#This Row],[ProductID]],Products[ProductID],0),2)</f>
        <v>Gadget C</v>
      </c>
      <c r="L51">
        <f>INDEX(Products[],MATCH(CombinedTable[[#This Row],[ProductID]],Products[ProductID],0),3)</f>
        <v>103</v>
      </c>
      <c r="M51">
        <f>INDEX(TransactionsOrders[],MATCH(CombinedTable[[#This Row],[TransactionID]],TransactionsOrders[TransactionID],0),8)</f>
        <v>234581</v>
      </c>
      <c r="N51" t="str">
        <f>_xlfn.IFNA(INDEX(CustomerDemographics[],MATCH(CombinedTable[[#This Row],[CustomerID]],CustomerDemographics[CustomerID],0),2)," ")</f>
        <v xml:space="preserve"> </v>
      </c>
      <c r="O51" t="str">
        <f>_xlfn.IFNA(INDEX(CustomerDemographics[],MATCH(CombinedTable[[#This Row],[CustomerID]],CustomerDemographics[CustomerID],0),7),"Not Registered")</f>
        <v>Not Registered</v>
      </c>
      <c r="P51">
        <f>INDEX(TransactionsOrders[],MATCH(CombinedTable[[#This Row],[TransactionID]],TransactionsOrders[TransactionID],0),3)</f>
        <v>0</v>
      </c>
      <c r="Q51">
        <f>INDEX(PointsTransaction[],MATCH(CombinedTable[[#This Row],[TransactionID]],PointsTransaction[TransactionID],0),4)</f>
        <v>0</v>
      </c>
    </row>
    <row r="52" spans="1:17" x14ac:dyDescent="0.25">
      <c r="A52">
        <v>51</v>
      </c>
      <c r="B52">
        <v>11010053</v>
      </c>
      <c r="C52" s="6">
        <v>2024022010010</v>
      </c>
      <c r="D52" s="12">
        <v>43909</v>
      </c>
      <c r="E52">
        <v>1</v>
      </c>
      <c r="F52">
        <v>70.989999999999995</v>
      </c>
      <c r="G52">
        <v>70.989999999999995</v>
      </c>
      <c r="I52">
        <v>70.989999999999995</v>
      </c>
      <c r="J52" t="str">
        <f>INDEX(EmployeeDemographics[],MATCH(CombinedTable[[#This Row],[EmployeeID ]],EmployeeDemographics[EmployeeId],0),2)</f>
        <v>Aiden</v>
      </c>
      <c r="K52" t="str">
        <f>INDEX(Products[],MATCH(CombinedTable[[#This Row],[ProductID]],Products[ProductID],0),2)</f>
        <v>Thingamajig D</v>
      </c>
      <c r="L52">
        <f>INDEX(Products[],MATCH(CombinedTable[[#This Row],[ProductID]],Products[ProductID],0),3)</f>
        <v>102</v>
      </c>
      <c r="M52">
        <f>INDEX(TransactionsOrders[],MATCH(CombinedTable[[#This Row],[TransactionID]],TransactionsOrders[TransactionID],0),8)</f>
        <v>234541</v>
      </c>
      <c r="N52" t="str">
        <f>_xlfn.IFNA(INDEX(CustomerDemographics[],MATCH(CombinedTable[[#This Row],[CustomerID]],CustomerDemographics[CustomerID],0),2)," ")</f>
        <v xml:space="preserve"> </v>
      </c>
      <c r="O52" t="str">
        <f>_xlfn.IFNA(INDEX(CustomerDemographics[],MATCH(CombinedTable[[#This Row],[CustomerID]],CustomerDemographics[CustomerID],0),7),"Not Registered")</f>
        <v>Not Registered</v>
      </c>
      <c r="P52">
        <f>INDEX(TransactionsOrders[],MATCH(CombinedTable[[#This Row],[TransactionID]],TransactionsOrders[TransactionID],0),3)</f>
        <v>0</v>
      </c>
      <c r="Q52">
        <f>INDEX(PointsTransaction[],MATCH(CombinedTable[[#This Row],[TransactionID]],PointsTransaction[TransactionID],0),4)</f>
        <v>0</v>
      </c>
    </row>
    <row r="53" spans="1:17" x14ac:dyDescent="0.25">
      <c r="A53">
        <v>52</v>
      </c>
      <c r="B53">
        <v>11010051</v>
      </c>
      <c r="C53" s="6">
        <v>2024022010011</v>
      </c>
      <c r="D53" s="12">
        <v>43916</v>
      </c>
      <c r="E53">
        <v>7</v>
      </c>
      <c r="F53">
        <v>240.95</v>
      </c>
      <c r="G53">
        <v>1686.65</v>
      </c>
      <c r="H53">
        <v>0.15</v>
      </c>
      <c r="I53">
        <v>1433.6524999999999</v>
      </c>
      <c r="J53" t="str">
        <f>INDEX(EmployeeDemographics[],MATCH(CombinedTable[[#This Row],[EmployeeID ]],EmployeeDemographics[EmployeeId],0),2)</f>
        <v>Logan</v>
      </c>
      <c r="K53" t="str">
        <f>INDEX(Products[],MATCH(CombinedTable[[#This Row],[ProductID]],Products[ProductID],0),2)</f>
        <v>Gizmo B</v>
      </c>
      <c r="L53">
        <f>INDEX(Products[],MATCH(CombinedTable[[#This Row],[ProductID]],Products[ProductID],0),3)</f>
        <v>103</v>
      </c>
      <c r="M53">
        <f>INDEX(TransactionsOrders[],MATCH(CombinedTable[[#This Row],[TransactionID]],TransactionsOrders[TransactionID],0),8)</f>
        <v>143001</v>
      </c>
      <c r="N53" t="str">
        <f>_xlfn.IFNA(INDEX(CustomerDemographics[],MATCH(CombinedTable[[#This Row],[CustomerID]],CustomerDemographics[CustomerID],0),2)," ")</f>
        <v>Lara</v>
      </c>
      <c r="O53" t="str">
        <f>_xlfn.IFNA(INDEX(CustomerDemographics[],MATCH(CombinedTable[[#This Row],[CustomerID]],CustomerDemographics[CustomerID],0),7),"Not Registered")</f>
        <v xml:space="preserve">Valid </v>
      </c>
      <c r="P53">
        <f>INDEX(TransactionsOrders[],MATCH(CombinedTable[[#This Row],[TransactionID]],TransactionsOrders[TransactionID],0),3)</f>
        <v>54523010001</v>
      </c>
      <c r="Q53">
        <f>INDEX(PointsTransaction[],MATCH(CombinedTable[[#This Row],[TransactionID]],PointsTransaction[TransactionID],0),4)</f>
        <v>4</v>
      </c>
    </row>
    <row r="54" spans="1:17" x14ac:dyDescent="0.25">
      <c r="A54">
        <v>53</v>
      </c>
      <c r="B54">
        <v>11010050</v>
      </c>
      <c r="C54" s="6">
        <v>2024022010010</v>
      </c>
      <c r="D54" s="12">
        <v>43923</v>
      </c>
      <c r="E54">
        <v>8</v>
      </c>
      <c r="F54">
        <v>99.99</v>
      </c>
      <c r="G54">
        <v>799.92</v>
      </c>
      <c r="I54">
        <v>799.92</v>
      </c>
      <c r="J54" t="str">
        <f>INDEX(EmployeeDemographics[],MATCH(CombinedTable[[#This Row],[EmployeeID ]],EmployeeDemographics[EmployeeId],0),2)</f>
        <v>Aiden</v>
      </c>
      <c r="K54" t="str">
        <f>INDEX(Products[],MATCH(CombinedTable[[#This Row],[ProductID]],Products[ProductID],0),2)</f>
        <v>Widget A</v>
      </c>
      <c r="L54">
        <f>INDEX(Products[],MATCH(CombinedTable[[#This Row],[ProductID]],Products[ProductID],0),3)</f>
        <v>102</v>
      </c>
      <c r="M54">
        <f>INDEX(TransactionsOrders[],MATCH(CombinedTable[[#This Row],[TransactionID]],TransactionsOrders[TransactionID],0),8)</f>
        <v>234593</v>
      </c>
      <c r="N54" t="str">
        <f>_xlfn.IFNA(INDEX(CustomerDemographics[],MATCH(CombinedTable[[#This Row],[CustomerID]],CustomerDemographics[CustomerID],0),2)," ")</f>
        <v xml:space="preserve"> </v>
      </c>
      <c r="O54" t="str">
        <f>_xlfn.IFNA(INDEX(CustomerDemographics[],MATCH(CombinedTable[[#This Row],[CustomerID]],CustomerDemographics[CustomerID],0),7),"Not Registered")</f>
        <v>Not Registered</v>
      </c>
      <c r="P54">
        <f>INDEX(TransactionsOrders[],MATCH(CombinedTable[[#This Row],[TransactionID]],TransactionsOrders[TransactionID],0),3)</f>
        <v>0</v>
      </c>
      <c r="Q54">
        <f>INDEX(PointsTransaction[],MATCH(CombinedTable[[#This Row],[TransactionID]],PointsTransaction[TransactionID],0),4)</f>
        <v>0</v>
      </c>
    </row>
    <row r="55" spans="1:17" x14ac:dyDescent="0.25">
      <c r="A55">
        <v>54</v>
      </c>
      <c r="B55">
        <v>11010060</v>
      </c>
      <c r="C55" s="6">
        <v>2024022010010</v>
      </c>
      <c r="D55" s="12">
        <v>43930</v>
      </c>
      <c r="E55">
        <v>9</v>
      </c>
      <c r="F55">
        <v>117.5</v>
      </c>
      <c r="G55">
        <v>1057.5</v>
      </c>
      <c r="I55">
        <v>1057.5</v>
      </c>
      <c r="J55" t="str">
        <f>INDEX(EmployeeDemographics[],MATCH(CombinedTable[[#This Row],[EmployeeID ]],EmployeeDemographics[EmployeeId],0),2)</f>
        <v>Aiden</v>
      </c>
      <c r="K55" t="str">
        <f>INDEX(Products[],MATCH(CombinedTable[[#This Row],[ProductID]],Products[ProductID],0),2)</f>
        <v>Thingummybob K</v>
      </c>
      <c r="L55">
        <f>INDEX(Products[],MATCH(CombinedTable[[#This Row],[ProductID]],Products[ProductID],0),3)</f>
        <v>104</v>
      </c>
      <c r="M55">
        <f>INDEX(TransactionsOrders[],MATCH(CombinedTable[[#This Row],[TransactionID]],TransactionsOrders[TransactionID],0),8)</f>
        <v>234656</v>
      </c>
      <c r="N55" t="str">
        <f>_xlfn.IFNA(INDEX(CustomerDemographics[],MATCH(CombinedTable[[#This Row],[CustomerID]],CustomerDemographics[CustomerID],0),2)," ")</f>
        <v xml:space="preserve"> </v>
      </c>
      <c r="O55" t="str">
        <f>_xlfn.IFNA(INDEX(CustomerDemographics[],MATCH(CombinedTable[[#This Row],[CustomerID]],CustomerDemographics[CustomerID],0),7),"Not Registered")</f>
        <v>Not Registered</v>
      </c>
      <c r="P55">
        <f>INDEX(TransactionsOrders[],MATCH(CombinedTable[[#This Row],[TransactionID]],TransactionsOrders[TransactionID],0),3)</f>
        <v>0</v>
      </c>
      <c r="Q55">
        <f>INDEX(PointsTransaction[],MATCH(CombinedTable[[#This Row],[TransactionID]],PointsTransaction[TransactionID],0),4)</f>
        <v>0</v>
      </c>
    </row>
    <row r="56" spans="1:17" x14ac:dyDescent="0.25">
      <c r="A56">
        <v>55</v>
      </c>
      <c r="B56">
        <v>11010060</v>
      </c>
      <c r="C56" s="6">
        <v>2024022010011</v>
      </c>
      <c r="D56" s="12">
        <v>43937</v>
      </c>
      <c r="E56">
        <v>1</v>
      </c>
      <c r="F56">
        <v>117.5</v>
      </c>
      <c r="G56">
        <v>117.5</v>
      </c>
      <c r="H56">
        <v>0.1</v>
      </c>
      <c r="I56">
        <v>105.75</v>
      </c>
      <c r="J56" t="str">
        <f>INDEX(EmployeeDemographics[],MATCH(CombinedTable[[#This Row],[EmployeeID ]],EmployeeDemographics[EmployeeId],0),2)</f>
        <v>Logan</v>
      </c>
      <c r="K56" t="str">
        <f>INDEX(Products[],MATCH(CombinedTable[[#This Row],[ProductID]],Products[ProductID],0),2)</f>
        <v>Thingummybob K</v>
      </c>
      <c r="L56">
        <f>INDEX(Products[],MATCH(CombinedTable[[#This Row],[ProductID]],Products[ProductID],0),3)</f>
        <v>104</v>
      </c>
      <c r="M56">
        <f>INDEX(TransactionsOrders[],MATCH(CombinedTable[[#This Row],[TransactionID]],TransactionsOrders[TransactionID],0),8)</f>
        <v>143011</v>
      </c>
      <c r="N56" t="str">
        <f>_xlfn.IFNA(INDEX(CustomerDemographics[],MATCH(CombinedTable[[#This Row],[CustomerID]],CustomerDemographics[CustomerID],0),2)," ")</f>
        <v>Arthur</v>
      </c>
      <c r="O56" t="str">
        <f>_xlfn.IFNA(INDEX(CustomerDemographics[],MATCH(CombinedTable[[#This Row],[CustomerID]],CustomerDemographics[CustomerID],0),7),"Not Registered")</f>
        <v xml:space="preserve">Valid </v>
      </c>
      <c r="P56">
        <f>INDEX(TransactionsOrders[],MATCH(CombinedTable[[#This Row],[TransactionID]],TransactionsOrders[TransactionID],0),3)</f>
        <v>54523010011</v>
      </c>
      <c r="Q56">
        <f>INDEX(PointsTransaction[],MATCH(CombinedTable[[#This Row],[TransactionID]],PointsTransaction[TransactionID],0),4)</f>
        <v>1</v>
      </c>
    </row>
    <row r="57" spans="1:17" x14ac:dyDescent="0.25">
      <c r="A57">
        <v>56</v>
      </c>
      <c r="B57">
        <v>11010052</v>
      </c>
      <c r="C57" s="6">
        <v>2024022010011</v>
      </c>
      <c r="D57" s="12">
        <v>43944</v>
      </c>
      <c r="E57">
        <v>7</v>
      </c>
      <c r="F57">
        <v>150.5</v>
      </c>
      <c r="G57">
        <v>1053.5</v>
      </c>
      <c r="I57">
        <v>1053.5</v>
      </c>
      <c r="J57" t="str">
        <f>INDEX(EmployeeDemographics[],MATCH(CombinedTable[[#This Row],[EmployeeID ]],EmployeeDemographics[EmployeeId],0),2)</f>
        <v>Logan</v>
      </c>
      <c r="K57" t="str">
        <f>INDEX(Products[],MATCH(CombinedTable[[#This Row],[ProductID]],Products[ProductID],0),2)</f>
        <v>Gadget C</v>
      </c>
      <c r="L57">
        <f>INDEX(Products[],MATCH(CombinedTable[[#This Row],[ProductID]],Products[ProductID],0),3)</f>
        <v>103</v>
      </c>
      <c r="M57">
        <f>INDEX(TransactionsOrders[],MATCH(CombinedTable[[#This Row],[TransactionID]],TransactionsOrders[TransactionID],0),8)</f>
        <v>234521</v>
      </c>
      <c r="N57" t="str">
        <f>_xlfn.IFNA(INDEX(CustomerDemographics[],MATCH(CombinedTable[[#This Row],[CustomerID]],CustomerDemographics[CustomerID],0),2)," ")</f>
        <v xml:space="preserve"> </v>
      </c>
      <c r="O57" t="str">
        <f>_xlfn.IFNA(INDEX(CustomerDemographics[],MATCH(CombinedTable[[#This Row],[CustomerID]],CustomerDemographics[CustomerID],0),7),"Not Registered")</f>
        <v>Not Registered</v>
      </c>
      <c r="P57">
        <f>INDEX(TransactionsOrders[],MATCH(CombinedTable[[#This Row],[TransactionID]],TransactionsOrders[TransactionID],0),3)</f>
        <v>0</v>
      </c>
      <c r="Q57">
        <f>INDEX(PointsTransaction[],MATCH(CombinedTable[[#This Row],[TransactionID]],PointsTransaction[TransactionID],0),4)</f>
        <v>0</v>
      </c>
    </row>
    <row r="58" spans="1:17" x14ac:dyDescent="0.25">
      <c r="A58">
        <v>57</v>
      </c>
      <c r="B58">
        <v>11010062</v>
      </c>
      <c r="C58" s="6">
        <v>2024022010011</v>
      </c>
      <c r="D58" s="12">
        <v>43951</v>
      </c>
      <c r="E58">
        <v>2</v>
      </c>
      <c r="F58">
        <v>113.45</v>
      </c>
      <c r="G58">
        <v>226.9</v>
      </c>
      <c r="I58">
        <v>226.9</v>
      </c>
      <c r="J58" t="str">
        <f>INDEX(EmployeeDemographics[],MATCH(CombinedTable[[#This Row],[EmployeeID ]],EmployeeDemographics[EmployeeId],0),2)</f>
        <v>Logan</v>
      </c>
      <c r="K58" t="str">
        <f>INDEX(Products[],MATCH(CombinedTable[[#This Row],[ProductID]],Products[ProductID],0),2)</f>
        <v>Whizbang M</v>
      </c>
      <c r="L58">
        <f>INDEX(Products[],MATCH(CombinedTable[[#This Row],[ProductID]],Products[ProductID],0),3)</f>
        <v>102</v>
      </c>
      <c r="M58">
        <f>INDEX(TransactionsOrders[],MATCH(CombinedTable[[#This Row],[TransactionID]],TransactionsOrders[TransactionID],0),8)</f>
        <v>234534</v>
      </c>
      <c r="N58" t="str">
        <f>_xlfn.IFNA(INDEX(CustomerDemographics[],MATCH(CombinedTable[[#This Row],[CustomerID]],CustomerDemographics[CustomerID],0),2)," ")</f>
        <v xml:space="preserve"> </v>
      </c>
      <c r="O58" t="str">
        <f>_xlfn.IFNA(INDEX(CustomerDemographics[],MATCH(CombinedTable[[#This Row],[CustomerID]],CustomerDemographics[CustomerID],0),7),"Not Registered")</f>
        <v>Not Registered</v>
      </c>
      <c r="P58">
        <f>INDEX(TransactionsOrders[],MATCH(CombinedTable[[#This Row],[TransactionID]],TransactionsOrders[TransactionID],0),3)</f>
        <v>0</v>
      </c>
      <c r="Q58">
        <f>INDEX(PointsTransaction[],MATCH(CombinedTable[[#This Row],[TransactionID]],PointsTransaction[TransactionID],0),4)</f>
        <v>0</v>
      </c>
    </row>
    <row r="59" spans="1:17" x14ac:dyDescent="0.25">
      <c r="A59">
        <v>58</v>
      </c>
      <c r="B59">
        <v>11010060</v>
      </c>
      <c r="C59" s="6">
        <v>2024022010010</v>
      </c>
      <c r="D59" s="12">
        <v>43958</v>
      </c>
      <c r="E59">
        <v>9</v>
      </c>
      <c r="F59">
        <v>117.5</v>
      </c>
      <c r="G59">
        <v>1057.5</v>
      </c>
      <c r="I59">
        <v>1057.5</v>
      </c>
      <c r="J59" t="str">
        <f>INDEX(EmployeeDemographics[],MATCH(CombinedTable[[#This Row],[EmployeeID ]],EmployeeDemographics[EmployeeId],0),2)</f>
        <v>Aiden</v>
      </c>
      <c r="K59" t="str">
        <f>INDEX(Products[],MATCH(CombinedTable[[#This Row],[ProductID]],Products[ProductID],0),2)</f>
        <v>Thingummybob K</v>
      </c>
      <c r="L59">
        <f>INDEX(Products[],MATCH(CombinedTable[[#This Row],[ProductID]],Products[ProductID],0),3)</f>
        <v>104</v>
      </c>
      <c r="M59">
        <f>INDEX(TransactionsOrders[],MATCH(CombinedTable[[#This Row],[TransactionID]],TransactionsOrders[TransactionID],0),8)</f>
        <v>234624</v>
      </c>
      <c r="N59" t="str">
        <f>_xlfn.IFNA(INDEX(CustomerDemographics[],MATCH(CombinedTable[[#This Row],[CustomerID]],CustomerDemographics[CustomerID],0),2)," ")</f>
        <v xml:space="preserve"> </v>
      </c>
      <c r="O59" t="str">
        <f>_xlfn.IFNA(INDEX(CustomerDemographics[],MATCH(CombinedTable[[#This Row],[CustomerID]],CustomerDemographics[CustomerID],0),7),"Not Registered")</f>
        <v>Not Registered</v>
      </c>
      <c r="P59">
        <f>INDEX(TransactionsOrders[],MATCH(CombinedTable[[#This Row],[TransactionID]],TransactionsOrders[TransactionID],0),3)</f>
        <v>0</v>
      </c>
      <c r="Q59">
        <f>INDEX(PointsTransaction[],MATCH(CombinedTable[[#This Row],[TransactionID]],PointsTransaction[TransactionID],0),4)</f>
        <v>0</v>
      </c>
    </row>
    <row r="60" spans="1:17" x14ac:dyDescent="0.25">
      <c r="A60">
        <v>59</v>
      </c>
      <c r="B60">
        <v>11010060</v>
      </c>
      <c r="C60" s="6">
        <v>2024022010011</v>
      </c>
      <c r="D60" s="12">
        <v>43965</v>
      </c>
      <c r="E60">
        <v>2</v>
      </c>
      <c r="F60">
        <v>117.5</v>
      </c>
      <c r="G60">
        <v>235</v>
      </c>
      <c r="I60">
        <v>235</v>
      </c>
      <c r="J60" t="str">
        <f>INDEX(EmployeeDemographics[],MATCH(CombinedTable[[#This Row],[EmployeeID ]],EmployeeDemographics[EmployeeId],0),2)</f>
        <v>Logan</v>
      </c>
      <c r="K60" t="str">
        <f>INDEX(Products[],MATCH(CombinedTable[[#This Row],[ProductID]],Products[ProductID],0),2)</f>
        <v>Thingummybob K</v>
      </c>
      <c r="L60">
        <f>INDEX(Products[],MATCH(CombinedTable[[#This Row],[ProductID]],Products[ProductID],0),3)</f>
        <v>104</v>
      </c>
      <c r="M60">
        <f>INDEX(TransactionsOrders[],MATCH(CombinedTable[[#This Row],[TransactionID]],TransactionsOrders[TransactionID],0),8)</f>
        <v>234553</v>
      </c>
      <c r="N60" t="str">
        <f>_xlfn.IFNA(INDEX(CustomerDemographics[],MATCH(CombinedTable[[#This Row],[CustomerID]],CustomerDemographics[CustomerID],0),2)," ")</f>
        <v xml:space="preserve"> </v>
      </c>
      <c r="O60" t="str">
        <f>_xlfn.IFNA(INDEX(CustomerDemographics[],MATCH(CombinedTable[[#This Row],[CustomerID]],CustomerDemographics[CustomerID],0),7),"Not Registered")</f>
        <v>Not Registered</v>
      </c>
      <c r="P60">
        <f>INDEX(TransactionsOrders[],MATCH(CombinedTable[[#This Row],[TransactionID]],TransactionsOrders[TransactionID],0),3)</f>
        <v>0</v>
      </c>
      <c r="Q60">
        <f>INDEX(PointsTransaction[],MATCH(CombinedTable[[#This Row],[TransactionID]],PointsTransaction[TransactionID],0),4)</f>
        <v>0</v>
      </c>
    </row>
    <row r="61" spans="1:17" x14ac:dyDescent="0.25">
      <c r="A61">
        <v>60</v>
      </c>
      <c r="B61">
        <v>11010054</v>
      </c>
      <c r="C61" s="6">
        <v>2024022010010</v>
      </c>
      <c r="D61" s="12">
        <v>43972</v>
      </c>
      <c r="E61">
        <v>8</v>
      </c>
      <c r="F61">
        <v>120.75</v>
      </c>
      <c r="G61">
        <v>966</v>
      </c>
      <c r="I61">
        <v>966</v>
      </c>
      <c r="J61" t="str">
        <f>INDEX(EmployeeDemographics[],MATCH(CombinedTable[[#This Row],[EmployeeID ]],EmployeeDemographics[EmployeeId],0),2)</f>
        <v>Aiden</v>
      </c>
      <c r="K61" t="str">
        <f>INDEX(Products[],MATCH(CombinedTable[[#This Row],[ProductID]],Products[ProductID],0),2)</f>
        <v>Doodad E</v>
      </c>
      <c r="L61">
        <f>INDEX(Products[],MATCH(CombinedTable[[#This Row],[ProductID]],Products[ProductID],0),3)</f>
        <v>102</v>
      </c>
      <c r="M61">
        <f>INDEX(TransactionsOrders[],MATCH(CombinedTable[[#This Row],[TransactionID]],TransactionsOrders[TransactionID],0),8)</f>
        <v>234553</v>
      </c>
      <c r="N61" t="str">
        <f>_xlfn.IFNA(INDEX(CustomerDemographics[],MATCH(CombinedTable[[#This Row],[CustomerID]],CustomerDemographics[CustomerID],0),2)," ")</f>
        <v xml:space="preserve"> </v>
      </c>
      <c r="O61" t="str">
        <f>_xlfn.IFNA(INDEX(CustomerDemographics[],MATCH(CombinedTable[[#This Row],[CustomerID]],CustomerDemographics[CustomerID],0),7),"Not Registered")</f>
        <v>Not Registered</v>
      </c>
      <c r="P61">
        <f>INDEX(TransactionsOrders[],MATCH(CombinedTable[[#This Row],[TransactionID]],TransactionsOrders[TransactionID],0),3)</f>
        <v>0</v>
      </c>
      <c r="Q61">
        <f>INDEX(PointsTransaction[],MATCH(CombinedTable[[#This Row],[TransactionID]],PointsTransaction[TransactionID],0),4)</f>
        <v>0</v>
      </c>
    </row>
    <row r="62" spans="1:17" x14ac:dyDescent="0.25">
      <c r="A62">
        <v>61</v>
      </c>
      <c r="B62">
        <v>11010064</v>
      </c>
      <c r="C62" s="6">
        <v>2024022010010</v>
      </c>
      <c r="D62" s="12">
        <v>43979</v>
      </c>
      <c r="E62">
        <v>4</v>
      </c>
      <c r="F62">
        <v>119.95</v>
      </c>
      <c r="G62">
        <v>479.8</v>
      </c>
      <c r="I62">
        <v>479.8</v>
      </c>
      <c r="J62" t="str">
        <f>INDEX(EmployeeDemographics[],MATCH(CombinedTable[[#This Row],[EmployeeID ]],EmployeeDemographics[EmployeeId],0),2)</f>
        <v>Aiden</v>
      </c>
      <c r="K62" t="str">
        <f>INDEX(Products[],MATCH(CombinedTable[[#This Row],[ProductID]],Products[ProductID],0),2)</f>
        <v>Gadgetron O</v>
      </c>
      <c r="L62">
        <f>INDEX(Products[],MATCH(CombinedTable[[#This Row],[ProductID]],Products[ProductID],0),3)</f>
        <v>103</v>
      </c>
      <c r="M62">
        <f>INDEX(TransactionsOrders[],MATCH(CombinedTable[[#This Row],[TransactionID]],TransactionsOrders[TransactionID],0),8)</f>
        <v>234509</v>
      </c>
      <c r="N62" t="str">
        <f>_xlfn.IFNA(INDEX(CustomerDemographics[],MATCH(CombinedTable[[#This Row],[CustomerID]],CustomerDemographics[CustomerID],0),2)," ")</f>
        <v xml:space="preserve"> </v>
      </c>
      <c r="O62" t="str">
        <f>_xlfn.IFNA(INDEX(CustomerDemographics[],MATCH(CombinedTable[[#This Row],[CustomerID]],CustomerDemographics[CustomerID],0),7),"Not Registered")</f>
        <v>Not Registered</v>
      </c>
      <c r="P62">
        <f>INDEX(TransactionsOrders[],MATCH(CombinedTable[[#This Row],[TransactionID]],TransactionsOrders[TransactionID],0),3)</f>
        <v>0</v>
      </c>
      <c r="Q62">
        <f>INDEX(PointsTransaction[],MATCH(CombinedTable[[#This Row],[TransactionID]],PointsTransaction[TransactionID],0),4)</f>
        <v>0</v>
      </c>
    </row>
    <row r="63" spans="1:17" x14ac:dyDescent="0.25">
      <c r="A63">
        <v>62</v>
      </c>
      <c r="B63">
        <v>11010055</v>
      </c>
      <c r="C63" s="6">
        <v>2024022010011</v>
      </c>
      <c r="D63" s="12">
        <v>43986</v>
      </c>
      <c r="E63">
        <v>5</v>
      </c>
      <c r="F63">
        <v>190.99</v>
      </c>
      <c r="G63">
        <v>954.95</v>
      </c>
      <c r="H63">
        <v>0.1</v>
      </c>
      <c r="I63">
        <v>859.45500000000004</v>
      </c>
      <c r="J63" t="str">
        <f>INDEX(EmployeeDemographics[],MATCH(CombinedTable[[#This Row],[EmployeeID ]],EmployeeDemographics[EmployeeId],0),2)</f>
        <v>Logan</v>
      </c>
      <c r="K63" t="str">
        <f>INDEX(Products[],MATCH(CombinedTable[[#This Row],[ProductID]],Products[ProductID],0),2)</f>
        <v>Whatchamacallit F</v>
      </c>
      <c r="L63">
        <f>INDEX(Products[],MATCH(CombinedTable[[#This Row],[ProductID]],Products[ProductID],0),3)</f>
        <v>101</v>
      </c>
      <c r="M63">
        <f>INDEX(TransactionsOrders[],MATCH(CombinedTable[[#This Row],[TransactionID]],TransactionsOrders[TransactionID],0),8)</f>
        <v>143004</v>
      </c>
      <c r="N63" t="str">
        <f>_xlfn.IFNA(INDEX(CustomerDemographics[],MATCH(CombinedTable[[#This Row],[CustomerID]],CustomerDemographics[CustomerID],0),2)," ")</f>
        <v>Ezio</v>
      </c>
      <c r="O63" t="str">
        <f>_xlfn.IFNA(INDEX(CustomerDemographics[],MATCH(CombinedTable[[#This Row],[CustomerID]],CustomerDemographics[CustomerID],0),7),"Not Registered")</f>
        <v xml:space="preserve">Valid </v>
      </c>
      <c r="P63">
        <f>INDEX(TransactionsOrders[],MATCH(CombinedTable[[#This Row],[TransactionID]],TransactionsOrders[TransactionID],0),3)</f>
        <v>54523010004</v>
      </c>
      <c r="Q63">
        <f>INDEX(PointsTransaction[],MATCH(CombinedTable[[#This Row],[TransactionID]],PointsTransaction[TransactionID],0),4)</f>
        <v>3</v>
      </c>
    </row>
    <row r="64" spans="1:17" x14ac:dyDescent="0.25">
      <c r="A64">
        <v>63</v>
      </c>
      <c r="B64">
        <v>11010069</v>
      </c>
      <c r="C64" s="6">
        <v>2024022010011</v>
      </c>
      <c r="D64" s="12">
        <v>43993</v>
      </c>
      <c r="E64">
        <v>5</v>
      </c>
      <c r="F64">
        <v>127.99</v>
      </c>
      <c r="G64">
        <v>639.95000000000005</v>
      </c>
      <c r="I64">
        <v>639.95000000000005</v>
      </c>
      <c r="J64" t="str">
        <f>INDEX(EmployeeDemographics[],MATCH(CombinedTable[[#This Row],[EmployeeID ]],EmployeeDemographics[EmployeeId],0),2)</f>
        <v>Logan</v>
      </c>
      <c r="K64" t="str">
        <f>INDEX(Products[],MATCH(CombinedTable[[#This Row],[ProductID]],Products[ProductID],0),2)</f>
        <v>Doodadizer T</v>
      </c>
      <c r="L64">
        <f>INDEX(Products[],MATCH(CombinedTable[[#This Row],[ProductID]],Products[ProductID],0),3)</f>
        <v>102</v>
      </c>
      <c r="M64">
        <f>INDEX(TransactionsOrders[],MATCH(CombinedTable[[#This Row],[TransactionID]],TransactionsOrders[TransactionID],0),8)</f>
        <v>234657</v>
      </c>
      <c r="N64" t="str">
        <f>_xlfn.IFNA(INDEX(CustomerDemographics[],MATCH(CombinedTable[[#This Row],[CustomerID]],CustomerDemographics[CustomerID],0),2)," ")</f>
        <v xml:space="preserve"> </v>
      </c>
      <c r="O64" t="str">
        <f>_xlfn.IFNA(INDEX(CustomerDemographics[],MATCH(CombinedTable[[#This Row],[CustomerID]],CustomerDemographics[CustomerID],0),7),"Not Registered")</f>
        <v>Not Registered</v>
      </c>
      <c r="P64">
        <f>INDEX(TransactionsOrders[],MATCH(CombinedTable[[#This Row],[TransactionID]],TransactionsOrders[TransactionID],0),3)</f>
        <v>0</v>
      </c>
      <c r="Q64">
        <f>INDEX(PointsTransaction[],MATCH(CombinedTable[[#This Row],[TransactionID]],PointsTransaction[TransactionID],0),4)</f>
        <v>0</v>
      </c>
    </row>
    <row r="65" spans="1:17" x14ac:dyDescent="0.25">
      <c r="A65">
        <v>64</v>
      </c>
      <c r="B65">
        <v>11010065</v>
      </c>
      <c r="C65" s="6">
        <v>2024022010011</v>
      </c>
      <c r="D65" s="12">
        <v>44000</v>
      </c>
      <c r="E65">
        <v>1</v>
      </c>
      <c r="F65">
        <v>126.5</v>
      </c>
      <c r="G65">
        <v>126.5</v>
      </c>
      <c r="I65">
        <v>126.5</v>
      </c>
      <c r="J65" t="str">
        <f>INDEX(EmployeeDemographics[],MATCH(CombinedTable[[#This Row],[EmployeeID ]],EmployeeDemographics[EmployeeId],0),2)</f>
        <v>Logan</v>
      </c>
      <c r="K65" t="str">
        <f>INDEX(Products[],MATCH(CombinedTable[[#This Row],[ProductID]],Products[ProductID],0),2)</f>
        <v>Gizmometer P</v>
      </c>
      <c r="L65">
        <f>INDEX(Products[],MATCH(CombinedTable[[#This Row],[ProductID]],Products[ProductID],0),3)</f>
        <v>105</v>
      </c>
      <c r="M65">
        <f>INDEX(TransactionsOrders[],MATCH(CombinedTable[[#This Row],[TransactionID]],TransactionsOrders[TransactionID],0),8)</f>
        <v>234558</v>
      </c>
      <c r="N65" t="str">
        <f>_xlfn.IFNA(INDEX(CustomerDemographics[],MATCH(CombinedTable[[#This Row],[CustomerID]],CustomerDemographics[CustomerID],0),2)," ")</f>
        <v xml:space="preserve"> </v>
      </c>
      <c r="O65" t="str">
        <f>_xlfn.IFNA(INDEX(CustomerDemographics[],MATCH(CombinedTable[[#This Row],[CustomerID]],CustomerDemographics[CustomerID],0),7),"Not Registered")</f>
        <v>Not Registered</v>
      </c>
      <c r="P65">
        <f>INDEX(TransactionsOrders[],MATCH(CombinedTable[[#This Row],[TransactionID]],TransactionsOrders[TransactionID],0),3)</f>
        <v>0</v>
      </c>
      <c r="Q65">
        <f>INDEX(PointsTransaction[],MATCH(CombinedTable[[#This Row],[TransactionID]],PointsTransaction[TransactionID],0),4)</f>
        <v>0</v>
      </c>
    </row>
    <row r="66" spans="1:17" x14ac:dyDescent="0.25">
      <c r="A66">
        <v>65</v>
      </c>
      <c r="B66">
        <v>11010068</v>
      </c>
      <c r="C66" s="6">
        <v>2024022010010</v>
      </c>
      <c r="D66" s="12">
        <v>44007</v>
      </c>
      <c r="E66">
        <v>8</v>
      </c>
      <c r="F66">
        <v>212.49</v>
      </c>
      <c r="G66">
        <v>1699.92</v>
      </c>
      <c r="I66">
        <v>1699.92</v>
      </c>
      <c r="J66" t="str">
        <f>INDEX(EmployeeDemographics[],MATCH(CombinedTable[[#This Row],[EmployeeID ]],EmployeeDemographics[EmployeeId],0),2)</f>
        <v>Aiden</v>
      </c>
      <c r="K66" t="str">
        <f>INDEX(Products[],MATCH(CombinedTable[[#This Row],[ProductID]],Products[ProductID],0),2)</f>
        <v>Thingamajigger S</v>
      </c>
      <c r="L66">
        <f>INDEX(Products[],MATCH(CombinedTable[[#This Row],[ProductID]],Products[ProductID],0),3)</f>
        <v>105</v>
      </c>
      <c r="M66">
        <f>INDEX(TransactionsOrders[],MATCH(CombinedTable[[#This Row],[TransactionID]],TransactionsOrders[TransactionID],0),8)</f>
        <v>234549</v>
      </c>
      <c r="N66" t="str">
        <f>_xlfn.IFNA(INDEX(CustomerDemographics[],MATCH(CombinedTable[[#This Row],[CustomerID]],CustomerDemographics[CustomerID],0),2)," ")</f>
        <v xml:space="preserve"> </v>
      </c>
      <c r="O66" t="str">
        <f>_xlfn.IFNA(INDEX(CustomerDemographics[],MATCH(CombinedTable[[#This Row],[CustomerID]],CustomerDemographics[CustomerID],0),7),"Not Registered")</f>
        <v>Not Registered</v>
      </c>
      <c r="P66">
        <f>INDEX(TransactionsOrders[],MATCH(CombinedTable[[#This Row],[TransactionID]],TransactionsOrders[TransactionID],0),3)</f>
        <v>0</v>
      </c>
      <c r="Q66">
        <f>INDEX(PointsTransaction[],MATCH(CombinedTable[[#This Row],[TransactionID]],PointsTransaction[TransactionID],0),4)</f>
        <v>0</v>
      </c>
    </row>
    <row r="67" spans="1:17" x14ac:dyDescent="0.25">
      <c r="A67">
        <v>66</v>
      </c>
      <c r="B67">
        <v>11010051</v>
      </c>
      <c r="C67" s="6">
        <v>2024022010010</v>
      </c>
      <c r="D67" s="12">
        <v>44014</v>
      </c>
      <c r="E67">
        <v>5</v>
      </c>
      <c r="F67">
        <v>240.95</v>
      </c>
      <c r="G67">
        <v>1204.75</v>
      </c>
      <c r="I67">
        <v>1204.75</v>
      </c>
      <c r="J67" t="str">
        <f>INDEX(EmployeeDemographics[],MATCH(CombinedTable[[#This Row],[EmployeeID ]],EmployeeDemographics[EmployeeId],0),2)</f>
        <v>Aiden</v>
      </c>
      <c r="K67" t="str">
        <f>INDEX(Products[],MATCH(CombinedTable[[#This Row],[ProductID]],Products[ProductID],0),2)</f>
        <v>Gizmo B</v>
      </c>
      <c r="L67">
        <f>INDEX(Products[],MATCH(CombinedTable[[#This Row],[ProductID]],Products[ProductID],0),3)</f>
        <v>103</v>
      </c>
      <c r="M67">
        <f>INDEX(TransactionsOrders[],MATCH(CombinedTable[[#This Row],[TransactionID]],TransactionsOrders[TransactionID],0),8)</f>
        <v>234604</v>
      </c>
      <c r="N67" t="str">
        <f>_xlfn.IFNA(INDEX(CustomerDemographics[],MATCH(CombinedTable[[#This Row],[CustomerID]],CustomerDemographics[CustomerID],0),2)," ")</f>
        <v xml:space="preserve"> </v>
      </c>
      <c r="O67" t="str">
        <f>_xlfn.IFNA(INDEX(CustomerDemographics[],MATCH(CombinedTable[[#This Row],[CustomerID]],CustomerDemographics[CustomerID],0),7),"Not Registered")</f>
        <v>Not Registered</v>
      </c>
      <c r="P67">
        <f>INDEX(TransactionsOrders[],MATCH(CombinedTable[[#This Row],[TransactionID]],TransactionsOrders[TransactionID],0),3)</f>
        <v>0</v>
      </c>
      <c r="Q67">
        <f>INDEX(PointsTransaction[],MATCH(CombinedTable[[#This Row],[TransactionID]],PointsTransaction[TransactionID],0),4)</f>
        <v>0</v>
      </c>
    </row>
    <row r="68" spans="1:17" x14ac:dyDescent="0.25">
      <c r="A68">
        <v>67</v>
      </c>
      <c r="B68">
        <v>11010050</v>
      </c>
      <c r="C68" s="6">
        <v>2024022010011</v>
      </c>
      <c r="D68" s="12">
        <v>44021</v>
      </c>
      <c r="E68">
        <v>2</v>
      </c>
      <c r="F68">
        <v>99.99</v>
      </c>
      <c r="G68">
        <v>199.98</v>
      </c>
      <c r="H68">
        <v>0.15</v>
      </c>
      <c r="I68">
        <v>169.983</v>
      </c>
      <c r="J68" t="str">
        <f>INDEX(EmployeeDemographics[],MATCH(CombinedTable[[#This Row],[EmployeeID ]],EmployeeDemographics[EmployeeId],0),2)</f>
        <v>Logan</v>
      </c>
      <c r="K68" t="str">
        <f>INDEX(Products[],MATCH(CombinedTable[[#This Row],[ProductID]],Products[ProductID],0),2)</f>
        <v>Widget A</v>
      </c>
      <c r="L68">
        <f>INDEX(Products[],MATCH(CombinedTable[[#This Row],[ProductID]],Products[ProductID],0),3)</f>
        <v>102</v>
      </c>
      <c r="M68">
        <f>INDEX(TransactionsOrders[],MATCH(CombinedTable[[#This Row],[TransactionID]],TransactionsOrders[TransactionID],0),8)</f>
        <v>143011</v>
      </c>
      <c r="N68" t="str">
        <f>_xlfn.IFNA(INDEX(CustomerDemographics[],MATCH(CombinedTable[[#This Row],[CustomerID]],CustomerDemographics[CustomerID],0),2)," ")</f>
        <v>Arthur</v>
      </c>
      <c r="O68" t="str">
        <f>_xlfn.IFNA(INDEX(CustomerDemographics[],MATCH(CombinedTable[[#This Row],[CustomerID]],CustomerDemographics[CustomerID],0),7),"Not Registered")</f>
        <v xml:space="preserve">Valid </v>
      </c>
      <c r="P68">
        <f>INDEX(TransactionsOrders[],MATCH(CombinedTable[[#This Row],[TransactionID]],TransactionsOrders[TransactionID],0),3)</f>
        <v>54523010011</v>
      </c>
      <c r="Q68">
        <f>INDEX(PointsTransaction[],MATCH(CombinedTable[[#This Row],[TransactionID]],PointsTransaction[TransactionID],0),4)</f>
        <v>1</v>
      </c>
    </row>
    <row r="69" spans="1:17" x14ac:dyDescent="0.25">
      <c r="A69">
        <v>68</v>
      </c>
      <c r="B69">
        <v>11010059</v>
      </c>
      <c r="C69" s="6">
        <v>2024022010010</v>
      </c>
      <c r="D69" s="12">
        <v>44028</v>
      </c>
      <c r="E69">
        <v>5</v>
      </c>
      <c r="F69">
        <v>110.25</v>
      </c>
      <c r="G69">
        <v>551.25</v>
      </c>
      <c r="I69">
        <v>551.25</v>
      </c>
      <c r="J69" t="str">
        <f>INDEX(EmployeeDemographics[],MATCH(CombinedTable[[#This Row],[EmployeeID ]],EmployeeDemographics[EmployeeId],0),2)</f>
        <v>Aiden</v>
      </c>
      <c r="K69" t="str">
        <f>INDEX(Products[],MATCH(CombinedTable[[#This Row],[ProductID]],Products[ProductID],0),2)</f>
        <v>Dinglehopper J</v>
      </c>
      <c r="L69">
        <f>INDEX(Products[],MATCH(CombinedTable[[#This Row],[ProductID]],Products[ProductID],0),3)</f>
        <v>104</v>
      </c>
      <c r="M69">
        <f>INDEX(TransactionsOrders[],MATCH(CombinedTable[[#This Row],[TransactionID]],TransactionsOrders[TransactionID],0),8)</f>
        <v>234681</v>
      </c>
      <c r="N69" t="str">
        <f>_xlfn.IFNA(INDEX(CustomerDemographics[],MATCH(CombinedTable[[#This Row],[CustomerID]],CustomerDemographics[CustomerID],0),2)," ")</f>
        <v xml:space="preserve"> </v>
      </c>
      <c r="O69" t="str">
        <f>_xlfn.IFNA(INDEX(CustomerDemographics[],MATCH(CombinedTable[[#This Row],[CustomerID]],CustomerDemographics[CustomerID],0),7),"Not Registered")</f>
        <v>Not Registered</v>
      </c>
      <c r="P69">
        <f>INDEX(TransactionsOrders[],MATCH(CombinedTable[[#This Row],[TransactionID]],TransactionsOrders[TransactionID],0),3)</f>
        <v>0</v>
      </c>
      <c r="Q69">
        <f>INDEX(PointsTransaction[],MATCH(CombinedTable[[#This Row],[TransactionID]],PointsTransaction[TransactionID],0),4)</f>
        <v>0</v>
      </c>
    </row>
    <row r="70" spans="1:17" x14ac:dyDescent="0.25">
      <c r="A70">
        <v>69</v>
      </c>
      <c r="B70">
        <v>11010056</v>
      </c>
      <c r="C70" s="6">
        <v>2024022010010</v>
      </c>
      <c r="D70" s="12">
        <v>44035</v>
      </c>
      <c r="E70">
        <v>9</v>
      </c>
      <c r="F70">
        <v>290.5</v>
      </c>
      <c r="G70">
        <v>2614.5</v>
      </c>
      <c r="I70">
        <v>2614.5</v>
      </c>
      <c r="J70" t="str">
        <f>INDEX(EmployeeDemographics[],MATCH(CombinedTable[[#This Row],[EmployeeID ]],EmployeeDemographics[EmployeeId],0),2)</f>
        <v>Aiden</v>
      </c>
      <c r="K70" t="str">
        <f>INDEX(Products[],MATCH(CombinedTable[[#This Row],[ProductID]],Products[ProductID],0),2)</f>
        <v>Gismo G</v>
      </c>
      <c r="L70">
        <f>INDEX(Products[],MATCH(CombinedTable[[#This Row],[ProductID]],Products[ProductID],0),3)</f>
        <v>104</v>
      </c>
      <c r="M70">
        <f>INDEX(TransactionsOrders[],MATCH(CombinedTable[[#This Row],[TransactionID]],TransactionsOrders[TransactionID],0),8)</f>
        <v>234555</v>
      </c>
      <c r="N70" t="str">
        <f>_xlfn.IFNA(INDEX(CustomerDemographics[],MATCH(CombinedTable[[#This Row],[CustomerID]],CustomerDemographics[CustomerID],0),2)," ")</f>
        <v xml:space="preserve"> </v>
      </c>
      <c r="O70" t="str">
        <f>_xlfn.IFNA(INDEX(CustomerDemographics[],MATCH(CombinedTable[[#This Row],[CustomerID]],CustomerDemographics[CustomerID],0),7),"Not Registered")</f>
        <v>Not Registered</v>
      </c>
      <c r="P70">
        <f>INDEX(TransactionsOrders[],MATCH(CombinedTable[[#This Row],[TransactionID]],TransactionsOrders[TransactionID],0),3)</f>
        <v>0</v>
      </c>
      <c r="Q70">
        <f>INDEX(PointsTransaction[],MATCH(CombinedTable[[#This Row],[TransactionID]],PointsTransaction[TransactionID],0),4)</f>
        <v>0</v>
      </c>
    </row>
    <row r="71" spans="1:17" x14ac:dyDescent="0.25">
      <c r="A71">
        <v>70</v>
      </c>
      <c r="B71">
        <v>11010069</v>
      </c>
      <c r="C71" s="6">
        <v>2024022010012</v>
      </c>
      <c r="D71" s="12">
        <v>44042</v>
      </c>
      <c r="E71">
        <v>4</v>
      </c>
      <c r="F71">
        <v>127.99</v>
      </c>
      <c r="G71">
        <v>511.96</v>
      </c>
      <c r="I71">
        <v>511.96</v>
      </c>
      <c r="J71" t="str">
        <f>INDEX(EmployeeDemographics[],MATCH(CombinedTable[[#This Row],[EmployeeID ]],EmployeeDemographics[EmployeeId],0),2)</f>
        <v>Olivia</v>
      </c>
      <c r="K71" t="str">
        <f>INDEX(Products[],MATCH(CombinedTable[[#This Row],[ProductID]],Products[ProductID],0),2)</f>
        <v>Doodadizer T</v>
      </c>
      <c r="L71">
        <f>INDEX(Products[],MATCH(CombinedTable[[#This Row],[ProductID]],Products[ProductID],0),3)</f>
        <v>102</v>
      </c>
      <c r="M71">
        <f>INDEX(TransactionsOrders[],MATCH(CombinedTable[[#This Row],[TransactionID]],TransactionsOrders[TransactionID],0),8)</f>
        <v>234555</v>
      </c>
      <c r="N71" t="str">
        <f>_xlfn.IFNA(INDEX(CustomerDemographics[],MATCH(CombinedTable[[#This Row],[CustomerID]],CustomerDemographics[CustomerID],0),2)," ")</f>
        <v xml:space="preserve"> </v>
      </c>
      <c r="O71" t="str">
        <f>_xlfn.IFNA(INDEX(CustomerDemographics[],MATCH(CombinedTable[[#This Row],[CustomerID]],CustomerDemographics[CustomerID],0),7),"Not Registered")</f>
        <v>Not Registered</v>
      </c>
      <c r="P71">
        <f>INDEX(TransactionsOrders[],MATCH(CombinedTable[[#This Row],[TransactionID]],TransactionsOrders[TransactionID],0),3)</f>
        <v>0</v>
      </c>
      <c r="Q71">
        <f>INDEX(PointsTransaction[],MATCH(CombinedTable[[#This Row],[TransactionID]],PointsTransaction[TransactionID],0),4)</f>
        <v>0</v>
      </c>
    </row>
    <row r="72" spans="1:17" x14ac:dyDescent="0.25">
      <c r="A72">
        <v>71</v>
      </c>
      <c r="B72">
        <v>11010059</v>
      </c>
      <c r="C72" s="6">
        <v>2024022010011</v>
      </c>
      <c r="D72" s="12">
        <v>44049</v>
      </c>
      <c r="E72">
        <v>9</v>
      </c>
      <c r="F72">
        <v>110.25</v>
      </c>
      <c r="G72">
        <v>992.25</v>
      </c>
      <c r="I72">
        <v>992.25</v>
      </c>
      <c r="J72" t="str">
        <f>INDEX(EmployeeDemographics[],MATCH(CombinedTable[[#This Row],[EmployeeID ]],EmployeeDemographics[EmployeeId],0),2)</f>
        <v>Logan</v>
      </c>
      <c r="K72" t="str">
        <f>INDEX(Products[],MATCH(CombinedTable[[#This Row],[ProductID]],Products[ProductID],0),2)</f>
        <v>Dinglehopper J</v>
      </c>
      <c r="L72">
        <f>INDEX(Products[],MATCH(CombinedTable[[#This Row],[ProductID]],Products[ProductID],0),3)</f>
        <v>104</v>
      </c>
      <c r="M72">
        <f>INDEX(TransactionsOrders[],MATCH(CombinedTable[[#This Row],[TransactionID]],TransactionsOrders[TransactionID],0),8)</f>
        <v>234638</v>
      </c>
      <c r="N72" t="str">
        <f>_xlfn.IFNA(INDEX(CustomerDemographics[],MATCH(CombinedTable[[#This Row],[CustomerID]],CustomerDemographics[CustomerID],0),2)," ")</f>
        <v xml:space="preserve"> </v>
      </c>
      <c r="O72" t="str">
        <f>_xlfn.IFNA(INDEX(CustomerDemographics[],MATCH(CombinedTable[[#This Row],[CustomerID]],CustomerDemographics[CustomerID],0),7),"Not Registered")</f>
        <v>Not Registered</v>
      </c>
      <c r="P72">
        <f>INDEX(TransactionsOrders[],MATCH(CombinedTable[[#This Row],[TransactionID]],TransactionsOrders[TransactionID],0),3)</f>
        <v>0</v>
      </c>
      <c r="Q72">
        <f>INDEX(PointsTransaction[],MATCH(CombinedTable[[#This Row],[TransactionID]],PointsTransaction[TransactionID],0),4)</f>
        <v>0</v>
      </c>
    </row>
    <row r="73" spans="1:17" x14ac:dyDescent="0.25">
      <c r="A73">
        <v>72</v>
      </c>
      <c r="B73">
        <v>11010060</v>
      </c>
      <c r="C73" s="6">
        <v>2024022010012</v>
      </c>
      <c r="D73" s="12">
        <v>44056</v>
      </c>
      <c r="E73">
        <v>2</v>
      </c>
      <c r="F73">
        <v>117.5</v>
      </c>
      <c r="G73">
        <v>235</v>
      </c>
      <c r="H73">
        <v>0.1</v>
      </c>
      <c r="I73">
        <v>211.5</v>
      </c>
      <c r="J73" t="str">
        <f>INDEX(EmployeeDemographics[],MATCH(CombinedTable[[#This Row],[EmployeeID ]],EmployeeDemographics[EmployeeId],0),2)</f>
        <v>Olivia</v>
      </c>
      <c r="K73" t="str">
        <f>INDEX(Products[],MATCH(CombinedTable[[#This Row],[ProductID]],Products[ProductID],0),2)</f>
        <v>Thingummybob K</v>
      </c>
      <c r="L73">
        <f>INDEX(Products[],MATCH(CombinedTable[[#This Row],[ProductID]],Products[ProductID],0),3)</f>
        <v>104</v>
      </c>
      <c r="M73">
        <f>INDEX(TransactionsOrders[],MATCH(CombinedTable[[#This Row],[TransactionID]],TransactionsOrders[TransactionID],0),8)</f>
        <v>143010</v>
      </c>
      <c r="N73" t="str">
        <f>_xlfn.IFNA(INDEX(CustomerDemographics[],MATCH(CombinedTable[[#This Row],[CustomerID]],CustomerDemographics[CustomerID],0),2)," ")</f>
        <v>Joel</v>
      </c>
      <c r="O73" t="str">
        <f>_xlfn.IFNA(INDEX(CustomerDemographics[],MATCH(CombinedTable[[#This Row],[CustomerID]],CustomerDemographics[CustomerID],0),7),"Not Registered")</f>
        <v xml:space="preserve">Expired\Cancelled </v>
      </c>
      <c r="P73">
        <f>INDEX(TransactionsOrders[],MATCH(CombinedTable[[#This Row],[TransactionID]],TransactionsOrders[TransactionID],0),3)</f>
        <v>54523010010</v>
      </c>
      <c r="Q73">
        <f>INDEX(PointsTransaction[],MATCH(CombinedTable[[#This Row],[TransactionID]],PointsTransaction[TransactionID],0),4)</f>
        <v>1</v>
      </c>
    </row>
    <row r="74" spans="1:17" x14ac:dyDescent="0.25">
      <c r="A74">
        <v>73</v>
      </c>
      <c r="B74">
        <v>11010069</v>
      </c>
      <c r="C74" s="6">
        <v>2024022010012</v>
      </c>
      <c r="D74" s="12">
        <v>44063</v>
      </c>
      <c r="E74">
        <v>3</v>
      </c>
      <c r="F74">
        <v>127.99</v>
      </c>
      <c r="G74">
        <v>383.97</v>
      </c>
      <c r="I74">
        <v>383.97</v>
      </c>
      <c r="J74" t="str">
        <f>INDEX(EmployeeDemographics[],MATCH(CombinedTable[[#This Row],[EmployeeID ]],EmployeeDemographics[EmployeeId],0),2)</f>
        <v>Olivia</v>
      </c>
      <c r="K74" t="str">
        <f>INDEX(Products[],MATCH(CombinedTable[[#This Row],[ProductID]],Products[ProductID],0),2)</f>
        <v>Doodadizer T</v>
      </c>
      <c r="L74">
        <f>INDEX(Products[],MATCH(CombinedTable[[#This Row],[ProductID]],Products[ProductID],0),3)</f>
        <v>102</v>
      </c>
      <c r="M74">
        <f>INDEX(TransactionsOrders[],MATCH(CombinedTable[[#This Row],[TransactionID]],TransactionsOrders[TransactionID],0),8)</f>
        <v>234674</v>
      </c>
      <c r="N74" t="str">
        <f>_xlfn.IFNA(INDEX(CustomerDemographics[],MATCH(CombinedTable[[#This Row],[CustomerID]],CustomerDemographics[CustomerID],0),2)," ")</f>
        <v xml:space="preserve"> </v>
      </c>
      <c r="O74" t="str">
        <f>_xlfn.IFNA(INDEX(CustomerDemographics[],MATCH(CombinedTable[[#This Row],[CustomerID]],CustomerDemographics[CustomerID],0),7),"Not Registered")</f>
        <v>Not Registered</v>
      </c>
      <c r="P74">
        <f>INDEX(TransactionsOrders[],MATCH(CombinedTable[[#This Row],[TransactionID]],TransactionsOrders[TransactionID],0),3)</f>
        <v>0</v>
      </c>
      <c r="Q74">
        <f>INDEX(PointsTransaction[],MATCH(CombinedTable[[#This Row],[TransactionID]],PointsTransaction[TransactionID],0),4)</f>
        <v>0</v>
      </c>
    </row>
    <row r="75" spans="1:17" x14ac:dyDescent="0.25">
      <c r="A75">
        <v>74</v>
      </c>
      <c r="B75">
        <v>11010056</v>
      </c>
      <c r="C75" s="6">
        <v>2024022010010</v>
      </c>
      <c r="D75" s="12">
        <v>44070</v>
      </c>
      <c r="E75">
        <v>4</v>
      </c>
      <c r="F75">
        <v>290.5</v>
      </c>
      <c r="G75">
        <v>1162</v>
      </c>
      <c r="I75">
        <v>1162</v>
      </c>
      <c r="J75" t="str">
        <f>INDEX(EmployeeDemographics[],MATCH(CombinedTable[[#This Row],[EmployeeID ]],EmployeeDemographics[EmployeeId],0),2)</f>
        <v>Aiden</v>
      </c>
      <c r="K75" t="str">
        <f>INDEX(Products[],MATCH(CombinedTable[[#This Row],[ProductID]],Products[ProductID],0),2)</f>
        <v>Gismo G</v>
      </c>
      <c r="L75">
        <f>INDEX(Products[],MATCH(CombinedTable[[#This Row],[ProductID]],Products[ProductID],0),3)</f>
        <v>104</v>
      </c>
      <c r="M75">
        <f>INDEX(TransactionsOrders[],MATCH(CombinedTable[[#This Row],[TransactionID]],TransactionsOrders[TransactionID],0),8)</f>
        <v>234656</v>
      </c>
      <c r="N75" t="str">
        <f>_xlfn.IFNA(INDEX(CustomerDemographics[],MATCH(CombinedTable[[#This Row],[CustomerID]],CustomerDemographics[CustomerID],0),2)," ")</f>
        <v xml:space="preserve"> </v>
      </c>
      <c r="O75" t="str">
        <f>_xlfn.IFNA(INDEX(CustomerDemographics[],MATCH(CombinedTable[[#This Row],[CustomerID]],CustomerDemographics[CustomerID],0),7),"Not Registered")</f>
        <v>Not Registered</v>
      </c>
      <c r="P75">
        <f>INDEX(TransactionsOrders[],MATCH(CombinedTable[[#This Row],[TransactionID]],TransactionsOrders[TransactionID],0),3)</f>
        <v>0</v>
      </c>
      <c r="Q75">
        <f>INDEX(PointsTransaction[],MATCH(CombinedTable[[#This Row],[TransactionID]],PointsTransaction[TransactionID],0),4)</f>
        <v>0</v>
      </c>
    </row>
    <row r="76" spans="1:17" x14ac:dyDescent="0.25">
      <c r="A76">
        <v>75</v>
      </c>
      <c r="B76">
        <v>11010052</v>
      </c>
      <c r="C76" s="6">
        <v>2024022010011</v>
      </c>
      <c r="D76" s="12">
        <v>44077</v>
      </c>
      <c r="E76">
        <v>4</v>
      </c>
      <c r="F76">
        <v>150.5</v>
      </c>
      <c r="G76">
        <v>602</v>
      </c>
      <c r="I76">
        <v>602</v>
      </c>
      <c r="J76" t="str">
        <f>INDEX(EmployeeDemographics[],MATCH(CombinedTable[[#This Row],[EmployeeID ]],EmployeeDemographics[EmployeeId],0),2)</f>
        <v>Logan</v>
      </c>
      <c r="K76" t="str">
        <f>INDEX(Products[],MATCH(CombinedTable[[#This Row],[ProductID]],Products[ProductID],0),2)</f>
        <v>Gadget C</v>
      </c>
      <c r="L76">
        <f>INDEX(Products[],MATCH(CombinedTable[[#This Row],[ProductID]],Products[ProductID],0),3)</f>
        <v>103</v>
      </c>
      <c r="M76">
        <f>INDEX(TransactionsOrders[],MATCH(CombinedTable[[#This Row],[TransactionID]],TransactionsOrders[TransactionID],0),8)</f>
        <v>234604</v>
      </c>
      <c r="N76" t="str">
        <f>_xlfn.IFNA(INDEX(CustomerDemographics[],MATCH(CombinedTable[[#This Row],[CustomerID]],CustomerDemographics[CustomerID],0),2)," ")</f>
        <v xml:space="preserve"> </v>
      </c>
      <c r="O76" t="str">
        <f>_xlfn.IFNA(INDEX(CustomerDemographics[],MATCH(CombinedTable[[#This Row],[CustomerID]],CustomerDemographics[CustomerID],0),7),"Not Registered")</f>
        <v>Not Registered</v>
      </c>
      <c r="P76">
        <f>INDEX(TransactionsOrders[],MATCH(CombinedTable[[#This Row],[TransactionID]],TransactionsOrders[TransactionID],0),3)</f>
        <v>0</v>
      </c>
      <c r="Q76">
        <f>INDEX(PointsTransaction[],MATCH(CombinedTable[[#This Row],[TransactionID]],PointsTransaction[TransactionID],0),4)</f>
        <v>0</v>
      </c>
    </row>
    <row r="77" spans="1:17" x14ac:dyDescent="0.25">
      <c r="A77">
        <v>76</v>
      </c>
      <c r="B77">
        <v>11010068</v>
      </c>
      <c r="C77" s="6">
        <v>2024022010013</v>
      </c>
      <c r="D77" s="12">
        <v>44084</v>
      </c>
      <c r="E77">
        <v>9</v>
      </c>
      <c r="F77">
        <v>212.49</v>
      </c>
      <c r="G77">
        <v>1912.41</v>
      </c>
      <c r="I77">
        <v>1912.41</v>
      </c>
      <c r="J77" t="str">
        <f>INDEX(EmployeeDemographics[],MATCH(CombinedTable[[#This Row],[EmployeeID ]],EmployeeDemographics[EmployeeId],0),2)</f>
        <v>Jackson</v>
      </c>
      <c r="K77" t="str">
        <f>INDEX(Products[],MATCH(CombinedTable[[#This Row],[ProductID]],Products[ProductID],0),2)</f>
        <v>Thingamajigger S</v>
      </c>
      <c r="L77">
        <f>INDEX(Products[],MATCH(CombinedTable[[#This Row],[ProductID]],Products[ProductID],0),3)</f>
        <v>105</v>
      </c>
      <c r="M77">
        <f>INDEX(TransactionsOrders[],MATCH(CombinedTable[[#This Row],[TransactionID]],TransactionsOrders[TransactionID],0),8)</f>
        <v>234524</v>
      </c>
      <c r="N77" t="str">
        <f>_xlfn.IFNA(INDEX(CustomerDemographics[],MATCH(CombinedTable[[#This Row],[CustomerID]],CustomerDemographics[CustomerID],0),2)," ")</f>
        <v xml:space="preserve"> </v>
      </c>
      <c r="O77" t="str">
        <f>_xlfn.IFNA(INDEX(CustomerDemographics[],MATCH(CombinedTable[[#This Row],[CustomerID]],CustomerDemographics[CustomerID],0),7),"Not Registered")</f>
        <v>Not Registered</v>
      </c>
      <c r="P77">
        <f>INDEX(TransactionsOrders[],MATCH(CombinedTable[[#This Row],[TransactionID]],TransactionsOrders[TransactionID],0),3)</f>
        <v>0</v>
      </c>
      <c r="Q77">
        <f>INDEX(PointsTransaction[],MATCH(CombinedTable[[#This Row],[TransactionID]],PointsTransaction[TransactionID],0),4)</f>
        <v>0</v>
      </c>
    </row>
    <row r="78" spans="1:17" x14ac:dyDescent="0.25">
      <c r="A78">
        <v>77</v>
      </c>
      <c r="B78">
        <v>11010052</v>
      </c>
      <c r="C78" s="6">
        <v>2024022010013</v>
      </c>
      <c r="D78" s="12">
        <v>44091</v>
      </c>
      <c r="E78">
        <v>2</v>
      </c>
      <c r="F78">
        <v>150.5</v>
      </c>
      <c r="G78">
        <v>301</v>
      </c>
      <c r="I78">
        <v>301</v>
      </c>
      <c r="J78" t="str">
        <f>INDEX(EmployeeDemographics[],MATCH(CombinedTable[[#This Row],[EmployeeID ]],EmployeeDemographics[EmployeeId],0),2)</f>
        <v>Jackson</v>
      </c>
      <c r="K78" t="str">
        <f>INDEX(Products[],MATCH(CombinedTable[[#This Row],[ProductID]],Products[ProductID],0),2)</f>
        <v>Gadget C</v>
      </c>
      <c r="L78">
        <f>INDEX(Products[],MATCH(CombinedTable[[#This Row],[ProductID]],Products[ProductID],0),3)</f>
        <v>103</v>
      </c>
      <c r="M78">
        <f>INDEX(TransactionsOrders[],MATCH(CombinedTable[[#This Row],[TransactionID]],TransactionsOrders[TransactionID],0),8)</f>
        <v>234637</v>
      </c>
      <c r="N78" t="str">
        <f>_xlfn.IFNA(INDEX(CustomerDemographics[],MATCH(CombinedTable[[#This Row],[CustomerID]],CustomerDemographics[CustomerID],0),2)," ")</f>
        <v xml:space="preserve"> </v>
      </c>
      <c r="O78" t="str">
        <f>_xlfn.IFNA(INDEX(CustomerDemographics[],MATCH(CombinedTable[[#This Row],[CustomerID]],CustomerDemographics[CustomerID],0),7),"Not Registered")</f>
        <v>Not Registered</v>
      </c>
      <c r="P78">
        <f>INDEX(TransactionsOrders[],MATCH(CombinedTable[[#This Row],[TransactionID]],TransactionsOrders[TransactionID],0),3)</f>
        <v>0</v>
      </c>
      <c r="Q78">
        <f>INDEX(PointsTransaction[],MATCH(CombinedTable[[#This Row],[TransactionID]],PointsTransaction[TransactionID],0),4)</f>
        <v>0</v>
      </c>
    </row>
    <row r="79" spans="1:17" x14ac:dyDescent="0.25">
      <c r="A79">
        <v>78</v>
      </c>
      <c r="B79">
        <v>11010067</v>
      </c>
      <c r="C79" s="6">
        <v>2024022010010</v>
      </c>
      <c r="D79" s="12">
        <v>44098</v>
      </c>
      <c r="E79">
        <v>5</v>
      </c>
      <c r="F79">
        <v>150.99</v>
      </c>
      <c r="G79">
        <v>754.95</v>
      </c>
      <c r="I79">
        <v>754.95</v>
      </c>
      <c r="J79" t="str">
        <f>INDEX(EmployeeDemographics[],MATCH(CombinedTable[[#This Row],[EmployeeID ]],EmployeeDemographics[EmployeeId],0),2)</f>
        <v>Aiden</v>
      </c>
      <c r="K79" t="str">
        <f>INDEX(Products[],MATCH(CombinedTable[[#This Row],[ProductID]],Products[ProductID],0),2)</f>
        <v>Gizmobot R</v>
      </c>
      <c r="L79">
        <f>INDEX(Products[],MATCH(CombinedTable[[#This Row],[ProductID]],Products[ProductID],0),3)</f>
        <v>104</v>
      </c>
      <c r="M79">
        <f>INDEX(TransactionsOrders[],MATCH(CombinedTable[[#This Row],[TransactionID]],TransactionsOrders[TransactionID],0),8)</f>
        <v>234574</v>
      </c>
      <c r="N79" t="str">
        <f>_xlfn.IFNA(INDEX(CustomerDemographics[],MATCH(CombinedTable[[#This Row],[CustomerID]],CustomerDemographics[CustomerID],0),2)," ")</f>
        <v xml:space="preserve"> </v>
      </c>
      <c r="O79" t="str">
        <f>_xlfn.IFNA(INDEX(CustomerDemographics[],MATCH(CombinedTable[[#This Row],[CustomerID]],CustomerDemographics[CustomerID],0),7),"Not Registered")</f>
        <v>Not Registered</v>
      </c>
      <c r="P79">
        <f>INDEX(TransactionsOrders[],MATCH(CombinedTable[[#This Row],[TransactionID]],TransactionsOrders[TransactionID],0),3)</f>
        <v>0</v>
      </c>
      <c r="Q79">
        <f>INDEX(PointsTransaction[],MATCH(CombinedTable[[#This Row],[TransactionID]],PointsTransaction[TransactionID],0),4)</f>
        <v>0</v>
      </c>
    </row>
    <row r="80" spans="1:17" x14ac:dyDescent="0.25">
      <c r="A80">
        <v>79</v>
      </c>
      <c r="B80">
        <v>11010057</v>
      </c>
      <c r="C80" s="6">
        <v>2024022010013</v>
      </c>
      <c r="D80" s="12">
        <v>44105</v>
      </c>
      <c r="E80">
        <v>7</v>
      </c>
      <c r="F80">
        <v>80.489999999999995</v>
      </c>
      <c r="G80">
        <v>563.42999999999995</v>
      </c>
      <c r="H80">
        <v>0.1</v>
      </c>
      <c r="I80">
        <v>507.08699999999999</v>
      </c>
      <c r="J80" t="str">
        <f>INDEX(EmployeeDemographics[],MATCH(CombinedTable[[#This Row],[EmployeeID ]],EmployeeDemographics[EmployeeId],0),2)</f>
        <v>Jackson</v>
      </c>
      <c r="K80" t="str">
        <f>INDEX(Products[],MATCH(CombinedTable[[#This Row],[ProductID]],Products[ProductID],0),2)</f>
        <v>Contraption H</v>
      </c>
      <c r="L80">
        <f>INDEX(Products[],MATCH(CombinedTable[[#This Row],[ProductID]],Products[ProductID],0),3)</f>
        <v>105</v>
      </c>
      <c r="M80">
        <f>INDEX(TransactionsOrders[],MATCH(CombinedTable[[#This Row],[TransactionID]],TransactionsOrders[TransactionID],0),8)</f>
        <v>143003</v>
      </c>
      <c r="N80" t="str">
        <f>_xlfn.IFNA(INDEX(CustomerDemographics[],MATCH(CombinedTable[[#This Row],[CustomerID]],CustomerDemographics[CustomerID],0),2)," ")</f>
        <v>Geralt</v>
      </c>
      <c r="O80" t="str">
        <f>_xlfn.IFNA(INDEX(CustomerDemographics[],MATCH(CombinedTable[[#This Row],[CustomerID]],CustomerDemographics[CustomerID],0),7),"Not Registered")</f>
        <v xml:space="preserve">Valid </v>
      </c>
      <c r="P80">
        <f>INDEX(TransactionsOrders[],MATCH(CombinedTable[[#This Row],[TransactionID]],TransactionsOrders[TransactionID],0),3)</f>
        <v>54523010003</v>
      </c>
      <c r="Q80">
        <f>INDEX(PointsTransaction[],MATCH(CombinedTable[[#This Row],[TransactionID]],PointsTransaction[TransactionID],0),4)</f>
        <v>4</v>
      </c>
    </row>
    <row r="81" spans="1:17" x14ac:dyDescent="0.25">
      <c r="A81">
        <v>80</v>
      </c>
      <c r="B81">
        <v>11010050</v>
      </c>
      <c r="C81" s="6">
        <v>2024022010011</v>
      </c>
      <c r="D81" s="12">
        <v>44112</v>
      </c>
      <c r="E81">
        <v>8</v>
      </c>
      <c r="F81">
        <v>99.99</v>
      </c>
      <c r="G81">
        <v>799.92</v>
      </c>
      <c r="I81">
        <v>799.92</v>
      </c>
      <c r="J81" t="str">
        <f>INDEX(EmployeeDemographics[],MATCH(CombinedTable[[#This Row],[EmployeeID ]],EmployeeDemographics[EmployeeId],0),2)</f>
        <v>Logan</v>
      </c>
      <c r="K81" t="str">
        <f>INDEX(Products[],MATCH(CombinedTable[[#This Row],[ProductID]],Products[ProductID],0),2)</f>
        <v>Widget A</v>
      </c>
      <c r="L81">
        <f>INDEX(Products[],MATCH(CombinedTable[[#This Row],[ProductID]],Products[ProductID],0),3)</f>
        <v>102</v>
      </c>
      <c r="M81">
        <f>INDEX(TransactionsOrders[],MATCH(CombinedTable[[#This Row],[TransactionID]],TransactionsOrders[TransactionID],0),8)</f>
        <v>234642</v>
      </c>
      <c r="N81" t="str">
        <f>_xlfn.IFNA(INDEX(CustomerDemographics[],MATCH(CombinedTable[[#This Row],[CustomerID]],CustomerDemographics[CustomerID],0),2)," ")</f>
        <v xml:space="preserve"> </v>
      </c>
      <c r="O81" t="str">
        <f>_xlfn.IFNA(INDEX(CustomerDemographics[],MATCH(CombinedTable[[#This Row],[CustomerID]],CustomerDemographics[CustomerID],0),7),"Not Registered")</f>
        <v>Not Registered</v>
      </c>
      <c r="P81">
        <f>INDEX(TransactionsOrders[],MATCH(CombinedTable[[#This Row],[TransactionID]],TransactionsOrders[TransactionID],0),3)</f>
        <v>0</v>
      </c>
      <c r="Q81">
        <f>INDEX(PointsTransaction[],MATCH(CombinedTable[[#This Row],[TransactionID]],PointsTransaction[TransactionID],0),4)</f>
        <v>0</v>
      </c>
    </row>
    <row r="82" spans="1:17" x14ac:dyDescent="0.25">
      <c r="A82">
        <v>81</v>
      </c>
      <c r="B82">
        <v>11010057</v>
      </c>
      <c r="C82" s="6">
        <v>2024022010011</v>
      </c>
      <c r="D82" s="12">
        <v>44119</v>
      </c>
      <c r="E82">
        <v>6</v>
      </c>
      <c r="F82">
        <v>80.489999999999995</v>
      </c>
      <c r="G82">
        <v>482.94</v>
      </c>
      <c r="H82">
        <v>0.1</v>
      </c>
      <c r="I82">
        <v>434.64600000000002</v>
      </c>
      <c r="J82" t="str">
        <f>INDEX(EmployeeDemographics[],MATCH(CombinedTable[[#This Row],[EmployeeID ]],EmployeeDemographics[EmployeeId],0),2)</f>
        <v>Logan</v>
      </c>
      <c r="K82" t="str">
        <f>INDEX(Products[],MATCH(CombinedTable[[#This Row],[ProductID]],Products[ProductID],0),2)</f>
        <v>Contraption H</v>
      </c>
      <c r="L82">
        <f>INDEX(Products[],MATCH(CombinedTable[[#This Row],[ProductID]],Products[ProductID],0),3)</f>
        <v>105</v>
      </c>
      <c r="M82">
        <f>INDEX(TransactionsOrders[],MATCH(CombinedTable[[#This Row],[TransactionID]],TransactionsOrders[TransactionID],0),8)</f>
        <v>143004</v>
      </c>
      <c r="N82" t="str">
        <f>_xlfn.IFNA(INDEX(CustomerDemographics[],MATCH(CombinedTable[[#This Row],[CustomerID]],CustomerDemographics[CustomerID],0),2)," ")</f>
        <v>Ezio</v>
      </c>
      <c r="O82" t="str">
        <f>_xlfn.IFNA(INDEX(CustomerDemographics[],MATCH(CombinedTable[[#This Row],[CustomerID]],CustomerDemographics[CustomerID],0),7),"Not Registered")</f>
        <v xml:space="preserve">Valid </v>
      </c>
      <c r="P82">
        <f>INDEX(TransactionsOrders[],MATCH(CombinedTable[[#This Row],[TransactionID]],TransactionsOrders[TransactionID],0),3)</f>
        <v>54523010004</v>
      </c>
      <c r="Q82">
        <f>INDEX(PointsTransaction[],MATCH(CombinedTable[[#This Row],[TransactionID]],PointsTransaction[TransactionID],0),4)</f>
        <v>3</v>
      </c>
    </row>
    <row r="83" spans="1:17" x14ac:dyDescent="0.25">
      <c r="A83">
        <v>82</v>
      </c>
      <c r="B83">
        <v>11010067</v>
      </c>
      <c r="C83" s="6">
        <v>2024022010012</v>
      </c>
      <c r="D83" s="12">
        <v>44126</v>
      </c>
      <c r="E83">
        <v>1</v>
      </c>
      <c r="F83">
        <v>150.99</v>
      </c>
      <c r="G83">
        <v>150.99</v>
      </c>
      <c r="I83">
        <v>150.99</v>
      </c>
      <c r="J83" t="str">
        <f>INDEX(EmployeeDemographics[],MATCH(CombinedTable[[#This Row],[EmployeeID ]],EmployeeDemographics[EmployeeId],0),2)</f>
        <v>Olivia</v>
      </c>
      <c r="K83" t="str">
        <f>INDEX(Products[],MATCH(CombinedTable[[#This Row],[ProductID]],Products[ProductID],0),2)</f>
        <v>Gizmobot R</v>
      </c>
      <c r="L83">
        <f>INDEX(Products[],MATCH(CombinedTable[[#This Row],[ProductID]],Products[ProductID],0),3)</f>
        <v>104</v>
      </c>
      <c r="M83">
        <f>INDEX(TransactionsOrders[],MATCH(CombinedTable[[#This Row],[TransactionID]],TransactionsOrders[TransactionID],0),8)</f>
        <v>234551</v>
      </c>
      <c r="N83" t="str">
        <f>_xlfn.IFNA(INDEX(CustomerDemographics[],MATCH(CombinedTable[[#This Row],[CustomerID]],CustomerDemographics[CustomerID],0),2)," ")</f>
        <v xml:space="preserve"> </v>
      </c>
      <c r="O83" t="str">
        <f>_xlfn.IFNA(INDEX(CustomerDemographics[],MATCH(CombinedTable[[#This Row],[CustomerID]],CustomerDemographics[CustomerID],0),7),"Not Registered")</f>
        <v>Not Registered</v>
      </c>
      <c r="P83">
        <f>INDEX(TransactionsOrders[],MATCH(CombinedTable[[#This Row],[TransactionID]],TransactionsOrders[TransactionID],0),3)</f>
        <v>0</v>
      </c>
      <c r="Q83">
        <f>INDEX(PointsTransaction[],MATCH(CombinedTable[[#This Row],[TransactionID]],PointsTransaction[TransactionID],0),4)</f>
        <v>0</v>
      </c>
    </row>
    <row r="84" spans="1:17" x14ac:dyDescent="0.25">
      <c r="A84">
        <v>83</v>
      </c>
      <c r="B84">
        <v>11010050</v>
      </c>
      <c r="C84" s="6">
        <v>2024022010010</v>
      </c>
      <c r="D84" s="12">
        <v>44133</v>
      </c>
      <c r="E84">
        <v>1</v>
      </c>
      <c r="F84">
        <v>99.99</v>
      </c>
      <c r="G84">
        <v>99.99</v>
      </c>
      <c r="I84">
        <v>99.99</v>
      </c>
      <c r="J84" t="str">
        <f>INDEX(EmployeeDemographics[],MATCH(CombinedTable[[#This Row],[EmployeeID ]],EmployeeDemographics[EmployeeId],0),2)</f>
        <v>Aiden</v>
      </c>
      <c r="K84" t="str">
        <f>INDEX(Products[],MATCH(CombinedTable[[#This Row],[ProductID]],Products[ProductID],0),2)</f>
        <v>Widget A</v>
      </c>
      <c r="L84">
        <f>INDEX(Products[],MATCH(CombinedTable[[#This Row],[ProductID]],Products[ProductID],0),3)</f>
        <v>102</v>
      </c>
      <c r="M84">
        <f>INDEX(TransactionsOrders[],MATCH(CombinedTable[[#This Row],[TransactionID]],TransactionsOrders[TransactionID],0),8)</f>
        <v>234515</v>
      </c>
      <c r="N84" t="str">
        <f>_xlfn.IFNA(INDEX(CustomerDemographics[],MATCH(CombinedTable[[#This Row],[CustomerID]],CustomerDemographics[CustomerID],0),2)," ")</f>
        <v xml:space="preserve"> </v>
      </c>
      <c r="O84" t="str">
        <f>_xlfn.IFNA(INDEX(CustomerDemographics[],MATCH(CombinedTable[[#This Row],[CustomerID]],CustomerDemographics[CustomerID],0),7),"Not Registered")</f>
        <v>Not Registered</v>
      </c>
      <c r="P84">
        <f>INDEX(TransactionsOrders[],MATCH(CombinedTable[[#This Row],[TransactionID]],TransactionsOrders[TransactionID],0),3)</f>
        <v>0</v>
      </c>
      <c r="Q84">
        <f>INDEX(PointsTransaction[],MATCH(CombinedTable[[#This Row],[TransactionID]],PointsTransaction[TransactionID],0),4)</f>
        <v>0</v>
      </c>
    </row>
    <row r="85" spans="1:17" x14ac:dyDescent="0.25">
      <c r="A85">
        <v>84</v>
      </c>
      <c r="B85">
        <v>11010059</v>
      </c>
      <c r="C85" s="6">
        <v>2024022010010</v>
      </c>
      <c r="D85" s="12">
        <v>44140</v>
      </c>
      <c r="E85">
        <v>8</v>
      </c>
      <c r="F85">
        <v>110.25</v>
      </c>
      <c r="G85">
        <v>882</v>
      </c>
      <c r="H85">
        <v>0.1</v>
      </c>
      <c r="I85">
        <v>793.8</v>
      </c>
      <c r="J85" t="str">
        <f>INDEX(EmployeeDemographics[],MATCH(CombinedTable[[#This Row],[EmployeeID ]],EmployeeDemographics[EmployeeId],0),2)</f>
        <v>Aiden</v>
      </c>
      <c r="K85" t="str">
        <f>INDEX(Products[],MATCH(CombinedTable[[#This Row],[ProductID]],Products[ProductID],0),2)</f>
        <v>Dinglehopper J</v>
      </c>
      <c r="L85">
        <f>INDEX(Products[],MATCH(CombinedTable[[#This Row],[ProductID]],Products[ProductID],0),3)</f>
        <v>104</v>
      </c>
      <c r="M85">
        <f>INDEX(TransactionsOrders[],MATCH(CombinedTable[[#This Row],[TransactionID]],TransactionsOrders[TransactionID],0),8)</f>
        <v>143006</v>
      </c>
      <c r="N85" t="str">
        <f>_xlfn.IFNA(INDEX(CustomerDemographics[],MATCH(CombinedTable[[#This Row],[CustomerID]],CustomerDemographics[CustomerID],0),2)," ")</f>
        <v>Aloy</v>
      </c>
      <c r="O85" t="str">
        <f>_xlfn.IFNA(INDEX(CustomerDemographics[],MATCH(CombinedTable[[#This Row],[CustomerID]],CustomerDemographics[CustomerID],0),7),"Not Registered")</f>
        <v xml:space="preserve">Expired\Cancelled </v>
      </c>
      <c r="P85">
        <f>INDEX(TransactionsOrders[],MATCH(CombinedTable[[#This Row],[TransactionID]],TransactionsOrders[TransactionID],0),3)</f>
        <v>54523010006</v>
      </c>
      <c r="Q85">
        <f>INDEX(PointsTransaction[],MATCH(CombinedTable[[#This Row],[TransactionID]],PointsTransaction[TransactionID],0),4)</f>
        <v>4</v>
      </c>
    </row>
    <row r="86" spans="1:17" x14ac:dyDescent="0.25">
      <c r="A86">
        <v>85</v>
      </c>
      <c r="B86">
        <v>11010069</v>
      </c>
      <c r="C86" s="6">
        <v>2024022010011</v>
      </c>
      <c r="D86" s="12">
        <v>44147</v>
      </c>
      <c r="E86">
        <v>7</v>
      </c>
      <c r="F86">
        <v>127.99</v>
      </c>
      <c r="G86">
        <v>895.93</v>
      </c>
      <c r="I86">
        <v>895.93</v>
      </c>
      <c r="J86" t="str">
        <f>INDEX(EmployeeDemographics[],MATCH(CombinedTable[[#This Row],[EmployeeID ]],EmployeeDemographics[EmployeeId],0),2)</f>
        <v>Logan</v>
      </c>
      <c r="K86" t="str">
        <f>INDEX(Products[],MATCH(CombinedTable[[#This Row],[ProductID]],Products[ProductID],0),2)</f>
        <v>Doodadizer T</v>
      </c>
      <c r="L86">
        <f>INDEX(Products[],MATCH(CombinedTable[[#This Row],[ProductID]],Products[ProductID],0),3)</f>
        <v>102</v>
      </c>
      <c r="M86">
        <f>INDEX(TransactionsOrders[],MATCH(CombinedTable[[#This Row],[TransactionID]],TransactionsOrders[TransactionID],0),8)</f>
        <v>234593</v>
      </c>
      <c r="N86" t="str">
        <f>_xlfn.IFNA(INDEX(CustomerDemographics[],MATCH(CombinedTable[[#This Row],[CustomerID]],CustomerDemographics[CustomerID],0),2)," ")</f>
        <v xml:space="preserve"> </v>
      </c>
      <c r="O86" t="str">
        <f>_xlfn.IFNA(INDEX(CustomerDemographics[],MATCH(CombinedTable[[#This Row],[CustomerID]],CustomerDemographics[CustomerID],0),7),"Not Registered")</f>
        <v>Not Registered</v>
      </c>
      <c r="P86">
        <f>INDEX(TransactionsOrders[],MATCH(CombinedTable[[#This Row],[TransactionID]],TransactionsOrders[TransactionID],0),3)</f>
        <v>0</v>
      </c>
      <c r="Q86">
        <f>INDEX(PointsTransaction[],MATCH(CombinedTable[[#This Row],[TransactionID]],PointsTransaction[TransactionID],0),4)</f>
        <v>0</v>
      </c>
    </row>
    <row r="87" spans="1:17" x14ac:dyDescent="0.25">
      <c r="A87">
        <v>86</v>
      </c>
      <c r="B87">
        <v>11010061</v>
      </c>
      <c r="C87" s="6">
        <v>2024022010012</v>
      </c>
      <c r="D87" s="12">
        <v>44147</v>
      </c>
      <c r="E87">
        <v>7</v>
      </c>
      <c r="F87">
        <v>122.99</v>
      </c>
      <c r="G87">
        <v>860.93</v>
      </c>
      <c r="I87">
        <v>860.93</v>
      </c>
      <c r="J87" t="str">
        <f>INDEX(EmployeeDemographics[],MATCH(CombinedTable[[#This Row],[EmployeeID ]],EmployeeDemographics[EmployeeId],0),2)</f>
        <v>Olivia</v>
      </c>
      <c r="K87" t="str">
        <f>INDEX(Products[],MATCH(CombinedTable[[#This Row],[ProductID]],Products[ProductID],0),2)</f>
        <v>Doodah L</v>
      </c>
      <c r="L87">
        <f>INDEX(Products[],MATCH(CombinedTable[[#This Row],[ProductID]],Products[ProductID],0),3)</f>
        <v>101</v>
      </c>
      <c r="M87">
        <f>INDEX(TransactionsOrders[],MATCH(CombinedTable[[#This Row],[TransactionID]],TransactionsOrders[TransactionID],0),8)</f>
        <v>234557</v>
      </c>
      <c r="N87" t="str">
        <f>_xlfn.IFNA(INDEX(CustomerDemographics[],MATCH(CombinedTable[[#This Row],[CustomerID]],CustomerDemographics[CustomerID],0),2)," ")</f>
        <v xml:space="preserve"> </v>
      </c>
      <c r="O87" t="str">
        <f>_xlfn.IFNA(INDEX(CustomerDemographics[],MATCH(CombinedTable[[#This Row],[CustomerID]],CustomerDemographics[CustomerID],0),7),"Not Registered")</f>
        <v>Not Registered</v>
      </c>
      <c r="P87">
        <f>INDEX(TransactionsOrders[],MATCH(CombinedTable[[#This Row],[TransactionID]],TransactionsOrders[TransactionID],0),3)</f>
        <v>0</v>
      </c>
      <c r="Q87">
        <f>INDEX(PointsTransaction[],MATCH(CombinedTable[[#This Row],[TransactionID]],PointsTransaction[TransactionID],0),4)</f>
        <v>0</v>
      </c>
    </row>
    <row r="88" spans="1:17" x14ac:dyDescent="0.25">
      <c r="A88">
        <v>87</v>
      </c>
      <c r="B88">
        <v>11010068</v>
      </c>
      <c r="C88" s="6">
        <v>2024022010011</v>
      </c>
      <c r="D88" s="12">
        <v>44147</v>
      </c>
      <c r="E88">
        <v>5</v>
      </c>
      <c r="F88">
        <v>212.49</v>
      </c>
      <c r="G88">
        <v>1062.45</v>
      </c>
      <c r="I88">
        <v>1062.45</v>
      </c>
      <c r="J88" t="str">
        <f>INDEX(EmployeeDemographics[],MATCH(CombinedTable[[#This Row],[EmployeeID ]],EmployeeDemographics[EmployeeId],0),2)</f>
        <v>Logan</v>
      </c>
      <c r="K88" t="str">
        <f>INDEX(Products[],MATCH(CombinedTable[[#This Row],[ProductID]],Products[ProductID],0),2)</f>
        <v>Thingamajigger S</v>
      </c>
      <c r="L88">
        <f>INDEX(Products[],MATCH(CombinedTable[[#This Row],[ProductID]],Products[ProductID],0),3)</f>
        <v>105</v>
      </c>
      <c r="M88">
        <f>INDEX(TransactionsOrders[],MATCH(CombinedTable[[#This Row],[TransactionID]],TransactionsOrders[TransactionID],0),8)</f>
        <v>234555</v>
      </c>
      <c r="N88" t="str">
        <f>_xlfn.IFNA(INDEX(CustomerDemographics[],MATCH(CombinedTable[[#This Row],[CustomerID]],CustomerDemographics[CustomerID],0),2)," ")</f>
        <v xml:space="preserve"> </v>
      </c>
      <c r="O88" t="str">
        <f>_xlfn.IFNA(INDEX(CustomerDemographics[],MATCH(CombinedTable[[#This Row],[CustomerID]],CustomerDemographics[CustomerID],0),7),"Not Registered")</f>
        <v>Not Registered</v>
      </c>
      <c r="P88">
        <f>INDEX(TransactionsOrders[],MATCH(CombinedTable[[#This Row],[TransactionID]],TransactionsOrders[TransactionID],0),3)</f>
        <v>0</v>
      </c>
      <c r="Q88">
        <f>INDEX(PointsTransaction[],MATCH(CombinedTable[[#This Row],[TransactionID]],PointsTransaction[TransactionID],0),4)</f>
        <v>0</v>
      </c>
    </row>
    <row r="89" spans="1:17" x14ac:dyDescent="0.25">
      <c r="A89">
        <v>88</v>
      </c>
      <c r="B89">
        <v>11010068</v>
      </c>
      <c r="C89" s="6">
        <v>2024022010010</v>
      </c>
      <c r="D89" s="12">
        <v>44147</v>
      </c>
      <c r="E89">
        <v>4</v>
      </c>
      <c r="F89">
        <v>212.49</v>
      </c>
      <c r="G89">
        <v>849.96</v>
      </c>
      <c r="I89">
        <v>849.96</v>
      </c>
      <c r="J89" t="str">
        <f>INDEX(EmployeeDemographics[],MATCH(CombinedTable[[#This Row],[EmployeeID ]],EmployeeDemographics[EmployeeId],0),2)</f>
        <v>Aiden</v>
      </c>
      <c r="K89" t="str">
        <f>INDEX(Products[],MATCH(CombinedTable[[#This Row],[ProductID]],Products[ProductID],0),2)</f>
        <v>Thingamajigger S</v>
      </c>
      <c r="L89">
        <f>INDEX(Products[],MATCH(CombinedTable[[#This Row],[ProductID]],Products[ProductID],0),3)</f>
        <v>105</v>
      </c>
      <c r="M89">
        <f>INDEX(TransactionsOrders[],MATCH(CombinedTable[[#This Row],[TransactionID]],TransactionsOrders[TransactionID],0),8)</f>
        <v>234692</v>
      </c>
      <c r="N89" t="str">
        <f>_xlfn.IFNA(INDEX(CustomerDemographics[],MATCH(CombinedTable[[#This Row],[CustomerID]],CustomerDemographics[CustomerID],0),2)," ")</f>
        <v xml:space="preserve"> </v>
      </c>
      <c r="O89" t="str">
        <f>_xlfn.IFNA(INDEX(CustomerDemographics[],MATCH(CombinedTable[[#This Row],[CustomerID]],CustomerDemographics[CustomerID],0),7),"Not Registered")</f>
        <v>Not Registered</v>
      </c>
      <c r="P89">
        <f>INDEX(TransactionsOrders[],MATCH(CombinedTable[[#This Row],[TransactionID]],TransactionsOrders[TransactionID],0),3)</f>
        <v>0</v>
      </c>
      <c r="Q89">
        <f>INDEX(PointsTransaction[],MATCH(CombinedTable[[#This Row],[TransactionID]],PointsTransaction[TransactionID],0),4)</f>
        <v>0</v>
      </c>
    </row>
    <row r="90" spans="1:17" x14ac:dyDescent="0.25">
      <c r="A90">
        <v>89</v>
      </c>
      <c r="B90">
        <v>11010055</v>
      </c>
      <c r="C90" s="6">
        <v>2024022010011</v>
      </c>
      <c r="D90" s="12">
        <v>44150</v>
      </c>
      <c r="E90">
        <v>3</v>
      </c>
      <c r="F90">
        <v>190.99</v>
      </c>
      <c r="G90">
        <v>572.97</v>
      </c>
      <c r="I90">
        <v>572.97</v>
      </c>
      <c r="J90" t="str">
        <f>INDEX(EmployeeDemographics[],MATCH(CombinedTable[[#This Row],[EmployeeID ]],EmployeeDemographics[EmployeeId],0),2)</f>
        <v>Logan</v>
      </c>
      <c r="K90" t="str">
        <f>INDEX(Products[],MATCH(CombinedTable[[#This Row],[ProductID]],Products[ProductID],0),2)</f>
        <v>Whatchamacallit F</v>
      </c>
      <c r="L90">
        <f>INDEX(Products[],MATCH(CombinedTable[[#This Row],[ProductID]],Products[ProductID],0),3)</f>
        <v>101</v>
      </c>
      <c r="M90">
        <f>INDEX(TransactionsOrders[],MATCH(CombinedTable[[#This Row],[TransactionID]],TransactionsOrders[TransactionID],0),8)</f>
        <v>234660</v>
      </c>
      <c r="N90" t="str">
        <f>_xlfn.IFNA(INDEX(CustomerDemographics[],MATCH(CombinedTable[[#This Row],[CustomerID]],CustomerDemographics[CustomerID],0),2)," ")</f>
        <v xml:space="preserve"> </v>
      </c>
      <c r="O90" t="str">
        <f>_xlfn.IFNA(INDEX(CustomerDemographics[],MATCH(CombinedTable[[#This Row],[CustomerID]],CustomerDemographics[CustomerID],0),7),"Not Registered")</f>
        <v>Not Registered</v>
      </c>
      <c r="P90">
        <f>INDEX(TransactionsOrders[],MATCH(CombinedTable[[#This Row],[TransactionID]],TransactionsOrders[TransactionID],0),3)</f>
        <v>0</v>
      </c>
      <c r="Q90">
        <f>INDEX(PointsTransaction[],MATCH(CombinedTable[[#This Row],[TransactionID]],PointsTransaction[TransactionID],0),4)</f>
        <v>0</v>
      </c>
    </row>
    <row r="91" spans="1:17" x14ac:dyDescent="0.25">
      <c r="A91">
        <v>90</v>
      </c>
      <c r="B91">
        <v>11010055</v>
      </c>
      <c r="C91" s="6">
        <v>2024022010010</v>
      </c>
      <c r="D91" s="12">
        <v>44150</v>
      </c>
      <c r="E91">
        <v>3</v>
      </c>
      <c r="F91">
        <v>190.99</v>
      </c>
      <c r="G91">
        <v>572.97</v>
      </c>
      <c r="I91">
        <v>572.97</v>
      </c>
      <c r="J91" t="str">
        <f>INDEX(EmployeeDemographics[],MATCH(CombinedTable[[#This Row],[EmployeeID ]],EmployeeDemographics[EmployeeId],0),2)</f>
        <v>Aiden</v>
      </c>
      <c r="K91" t="str">
        <f>INDEX(Products[],MATCH(CombinedTable[[#This Row],[ProductID]],Products[ProductID],0),2)</f>
        <v>Whatchamacallit F</v>
      </c>
      <c r="L91">
        <f>INDEX(Products[],MATCH(CombinedTable[[#This Row],[ProductID]],Products[ProductID],0),3)</f>
        <v>101</v>
      </c>
      <c r="M91">
        <f>INDEX(TransactionsOrders[],MATCH(CombinedTable[[#This Row],[TransactionID]],TransactionsOrders[TransactionID],0),8)</f>
        <v>234509</v>
      </c>
      <c r="N91" t="str">
        <f>_xlfn.IFNA(INDEX(CustomerDemographics[],MATCH(CombinedTable[[#This Row],[CustomerID]],CustomerDemographics[CustomerID],0),2)," ")</f>
        <v xml:space="preserve"> </v>
      </c>
      <c r="O91" t="str">
        <f>_xlfn.IFNA(INDEX(CustomerDemographics[],MATCH(CombinedTable[[#This Row],[CustomerID]],CustomerDemographics[CustomerID],0),7),"Not Registered")</f>
        <v>Not Registered</v>
      </c>
      <c r="P91">
        <f>INDEX(TransactionsOrders[],MATCH(CombinedTable[[#This Row],[TransactionID]],TransactionsOrders[TransactionID],0),3)</f>
        <v>0</v>
      </c>
      <c r="Q91">
        <f>INDEX(PointsTransaction[],MATCH(CombinedTable[[#This Row],[TransactionID]],PointsTransaction[TransactionID],0),4)</f>
        <v>0</v>
      </c>
    </row>
    <row r="92" spans="1:17" x14ac:dyDescent="0.25">
      <c r="A92">
        <v>91</v>
      </c>
      <c r="B92">
        <v>11010055</v>
      </c>
      <c r="C92" s="6">
        <v>2024022010012</v>
      </c>
      <c r="D92" s="12">
        <v>44153</v>
      </c>
      <c r="E92">
        <v>2</v>
      </c>
      <c r="F92">
        <v>190.99</v>
      </c>
      <c r="G92">
        <v>381.98</v>
      </c>
      <c r="I92">
        <v>381.98</v>
      </c>
      <c r="J92" t="str">
        <f>INDEX(EmployeeDemographics[],MATCH(CombinedTable[[#This Row],[EmployeeID ]],EmployeeDemographics[EmployeeId],0),2)</f>
        <v>Olivia</v>
      </c>
      <c r="K92" t="str">
        <f>INDEX(Products[],MATCH(CombinedTable[[#This Row],[ProductID]],Products[ProductID],0),2)</f>
        <v>Whatchamacallit F</v>
      </c>
      <c r="L92">
        <f>INDEX(Products[],MATCH(CombinedTable[[#This Row],[ProductID]],Products[ProductID],0),3)</f>
        <v>101</v>
      </c>
      <c r="M92">
        <f>INDEX(TransactionsOrders[],MATCH(CombinedTable[[#This Row],[TransactionID]],TransactionsOrders[TransactionID],0),8)</f>
        <v>234673</v>
      </c>
      <c r="N92" t="str">
        <f>_xlfn.IFNA(INDEX(CustomerDemographics[],MATCH(CombinedTable[[#This Row],[CustomerID]],CustomerDemographics[CustomerID],0),2)," ")</f>
        <v xml:space="preserve"> </v>
      </c>
      <c r="O92" t="str">
        <f>_xlfn.IFNA(INDEX(CustomerDemographics[],MATCH(CombinedTable[[#This Row],[CustomerID]],CustomerDemographics[CustomerID],0),7),"Not Registered")</f>
        <v>Not Registered</v>
      </c>
      <c r="P92">
        <f>INDEX(TransactionsOrders[],MATCH(CombinedTable[[#This Row],[TransactionID]],TransactionsOrders[TransactionID],0),3)</f>
        <v>0</v>
      </c>
      <c r="Q92">
        <f>INDEX(PointsTransaction[],MATCH(CombinedTable[[#This Row],[TransactionID]],PointsTransaction[TransactionID],0),4)</f>
        <v>0</v>
      </c>
    </row>
    <row r="93" spans="1:17" x14ac:dyDescent="0.25">
      <c r="A93">
        <v>92</v>
      </c>
      <c r="B93">
        <v>11010054</v>
      </c>
      <c r="C93" s="6">
        <v>2024022010013</v>
      </c>
      <c r="D93" s="12">
        <v>44155</v>
      </c>
      <c r="E93">
        <v>7</v>
      </c>
      <c r="F93">
        <v>120.75</v>
      </c>
      <c r="G93">
        <v>845.25</v>
      </c>
      <c r="H93">
        <v>0.1</v>
      </c>
      <c r="I93">
        <v>760.72500000000002</v>
      </c>
      <c r="J93" t="str">
        <f>INDEX(EmployeeDemographics[],MATCH(CombinedTable[[#This Row],[EmployeeID ]],EmployeeDemographics[EmployeeId],0),2)</f>
        <v>Jackson</v>
      </c>
      <c r="K93" t="str">
        <f>INDEX(Products[],MATCH(CombinedTable[[#This Row],[ProductID]],Products[ProductID],0),2)</f>
        <v>Doodad E</v>
      </c>
      <c r="L93">
        <f>INDEX(Products[],MATCH(CombinedTable[[#This Row],[ProductID]],Products[ProductID],0),3)</f>
        <v>102</v>
      </c>
      <c r="M93">
        <f>INDEX(TransactionsOrders[],MATCH(CombinedTable[[#This Row],[TransactionID]],TransactionsOrders[TransactionID],0),8)</f>
        <v>143007</v>
      </c>
      <c r="N93" t="str">
        <f>_xlfn.IFNA(INDEX(CustomerDemographics[],MATCH(CombinedTable[[#This Row],[CustomerID]],CustomerDemographics[CustomerID],0),2)," ")</f>
        <v>Kratos</v>
      </c>
      <c r="O93" t="str">
        <f>_xlfn.IFNA(INDEX(CustomerDemographics[],MATCH(CombinedTable[[#This Row],[CustomerID]],CustomerDemographics[CustomerID],0),7),"Not Registered")</f>
        <v xml:space="preserve">Valid </v>
      </c>
      <c r="P93">
        <f>INDEX(TransactionsOrders[],MATCH(CombinedTable[[#This Row],[TransactionID]],TransactionsOrders[TransactionID],0),3)</f>
        <v>54523010007</v>
      </c>
      <c r="Q93">
        <f>INDEX(PointsTransaction[],MATCH(CombinedTable[[#This Row],[TransactionID]],PointsTransaction[TransactionID],0),4)</f>
        <v>4</v>
      </c>
    </row>
    <row r="94" spans="1:17" x14ac:dyDescent="0.25">
      <c r="A94">
        <v>93</v>
      </c>
      <c r="B94">
        <v>11010055</v>
      </c>
      <c r="C94" s="6">
        <v>2024022010013</v>
      </c>
      <c r="D94" s="12">
        <v>44155</v>
      </c>
      <c r="E94">
        <v>2</v>
      </c>
      <c r="F94">
        <v>190.99</v>
      </c>
      <c r="G94">
        <v>381.98</v>
      </c>
      <c r="I94">
        <v>381.98</v>
      </c>
      <c r="J94" t="str">
        <f>INDEX(EmployeeDemographics[],MATCH(CombinedTable[[#This Row],[EmployeeID ]],EmployeeDemographics[EmployeeId],0),2)</f>
        <v>Jackson</v>
      </c>
      <c r="K94" t="str">
        <f>INDEX(Products[],MATCH(CombinedTable[[#This Row],[ProductID]],Products[ProductID],0),2)</f>
        <v>Whatchamacallit F</v>
      </c>
      <c r="L94">
        <f>INDEX(Products[],MATCH(CombinedTable[[#This Row],[ProductID]],Products[ProductID],0),3)</f>
        <v>101</v>
      </c>
      <c r="M94">
        <f>INDEX(TransactionsOrders[],MATCH(CombinedTable[[#This Row],[TransactionID]],TransactionsOrders[TransactionID],0),8)</f>
        <v>234559</v>
      </c>
      <c r="N94" t="str">
        <f>_xlfn.IFNA(INDEX(CustomerDemographics[],MATCH(CombinedTable[[#This Row],[CustomerID]],CustomerDemographics[CustomerID],0),2)," ")</f>
        <v xml:space="preserve"> </v>
      </c>
      <c r="O94" t="str">
        <f>_xlfn.IFNA(INDEX(CustomerDemographics[],MATCH(CombinedTable[[#This Row],[CustomerID]],CustomerDemographics[CustomerID],0),7),"Not Registered")</f>
        <v>Not Registered</v>
      </c>
      <c r="P94">
        <f>INDEX(TransactionsOrders[],MATCH(CombinedTable[[#This Row],[TransactionID]],TransactionsOrders[TransactionID],0),3)</f>
        <v>0</v>
      </c>
      <c r="Q94">
        <f>INDEX(PointsTransaction[],MATCH(CombinedTable[[#This Row],[TransactionID]],PointsTransaction[TransactionID],0),4)</f>
        <v>0</v>
      </c>
    </row>
    <row r="95" spans="1:17" x14ac:dyDescent="0.25">
      <c r="A95">
        <v>94</v>
      </c>
      <c r="B95">
        <v>11010058</v>
      </c>
      <c r="C95" s="6">
        <v>2024022010010</v>
      </c>
      <c r="D95" s="12">
        <v>44160</v>
      </c>
      <c r="E95">
        <v>4</v>
      </c>
      <c r="F95">
        <v>140.99</v>
      </c>
      <c r="G95">
        <v>563.96</v>
      </c>
      <c r="H95">
        <v>0.15</v>
      </c>
      <c r="I95">
        <v>479.36599999999999</v>
      </c>
      <c r="J95" t="str">
        <f>INDEX(EmployeeDemographics[],MATCH(CombinedTable[[#This Row],[EmployeeID ]],EmployeeDemographics[EmployeeId],0),2)</f>
        <v>Aiden</v>
      </c>
      <c r="K95" t="str">
        <f>INDEX(Products[],MATCH(CombinedTable[[#This Row],[ProductID]],Products[ProductID],0),2)</f>
        <v>Widgetizer I</v>
      </c>
      <c r="L95">
        <f>INDEX(Products[],MATCH(CombinedTable[[#This Row],[ProductID]],Products[ProductID],0),3)</f>
        <v>101</v>
      </c>
      <c r="M95">
        <f>INDEX(TransactionsOrders[],MATCH(CombinedTable[[#This Row],[TransactionID]],TransactionsOrders[TransactionID],0),8)</f>
        <v>143001</v>
      </c>
      <c r="N95" t="str">
        <f>_xlfn.IFNA(INDEX(CustomerDemographics[],MATCH(CombinedTable[[#This Row],[CustomerID]],CustomerDemographics[CustomerID],0),2)," ")</f>
        <v>Lara</v>
      </c>
      <c r="O95" t="str">
        <f>_xlfn.IFNA(INDEX(CustomerDemographics[],MATCH(CombinedTable[[#This Row],[CustomerID]],CustomerDemographics[CustomerID],0),7),"Not Registered")</f>
        <v xml:space="preserve">Valid </v>
      </c>
      <c r="P95">
        <f>INDEX(TransactionsOrders[],MATCH(CombinedTable[[#This Row],[TransactionID]],TransactionsOrders[TransactionID],0),3)</f>
        <v>54523010001</v>
      </c>
      <c r="Q95">
        <f>INDEX(PointsTransaction[],MATCH(CombinedTable[[#This Row],[TransactionID]],PointsTransaction[TransactionID],0),4)</f>
        <v>2</v>
      </c>
    </row>
    <row r="96" spans="1:17" x14ac:dyDescent="0.25">
      <c r="A96">
        <v>95</v>
      </c>
      <c r="B96">
        <v>11010055</v>
      </c>
      <c r="C96" s="6">
        <v>2024022010013</v>
      </c>
      <c r="D96" s="12">
        <v>44162</v>
      </c>
      <c r="E96">
        <v>5</v>
      </c>
      <c r="F96">
        <v>190.99</v>
      </c>
      <c r="G96">
        <v>954.95</v>
      </c>
      <c r="I96">
        <v>954.95</v>
      </c>
      <c r="J96" t="str">
        <f>INDEX(EmployeeDemographics[],MATCH(CombinedTable[[#This Row],[EmployeeID ]],EmployeeDemographics[EmployeeId],0),2)</f>
        <v>Jackson</v>
      </c>
      <c r="K96" t="str">
        <f>INDEX(Products[],MATCH(CombinedTable[[#This Row],[ProductID]],Products[ProductID],0),2)</f>
        <v>Whatchamacallit F</v>
      </c>
      <c r="L96">
        <f>INDEX(Products[],MATCH(CombinedTable[[#This Row],[ProductID]],Products[ProductID],0),3)</f>
        <v>101</v>
      </c>
      <c r="M96">
        <f>INDEX(TransactionsOrders[],MATCH(CombinedTable[[#This Row],[TransactionID]],TransactionsOrders[TransactionID],0),8)</f>
        <v>234515</v>
      </c>
      <c r="N96" t="str">
        <f>_xlfn.IFNA(INDEX(CustomerDemographics[],MATCH(CombinedTable[[#This Row],[CustomerID]],CustomerDemographics[CustomerID],0),2)," ")</f>
        <v xml:space="preserve"> </v>
      </c>
      <c r="O96" t="str">
        <f>_xlfn.IFNA(INDEX(CustomerDemographics[],MATCH(CombinedTable[[#This Row],[CustomerID]],CustomerDemographics[CustomerID],0),7),"Not Registered")</f>
        <v>Not Registered</v>
      </c>
      <c r="P96">
        <f>INDEX(TransactionsOrders[],MATCH(CombinedTable[[#This Row],[TransactionID]],TransactionsOrders[TransactionID],0),3)</f>
        <v>0</v>
      </c>
      <c r="Q96">
        <f>INDEX(PointsTransaction[],MATCH(CombinedTable[[#This Row],[TransactionID]],PointsTransaction[TransactionID],0),4)</f>
        <v>0</v>
      </c>
    </row>
    <row r="97" spans="1:17" x14ac:dyDescent="0.25">
      <c r="A97">
        <v>96</v>
      </c>
      <c r="B97">
        <v>11010055</v>
      </c>
      <c r="C97" s="6">
        <v>2024022010011</v>
      </c>
      <c r="D97" s="12">
        <v>44165</v>
      </c>
      <c r="E97">
        <v>7</v>
      </c>
      <c r="F97">
        <v>190.99</v>
      </c>
      <c r="G97">
        <v>1336.93</v>
      </c>
      <c r="I97">
        <v>1336.93</v>
      </c>
      <c r="J97" t="str">
        <f>INDEX(EmployeeDemographics[],MATCH(CombinedTable[[#This Row],[EmployeeID ]],EmployeeDemographics[EmployeeId],0),2)</f>
        <v>Logan</v>
      </c>
      <c r="K97" t="str">
        <f>INDEX(Products[],MATCH(CombinedTable[[#This Row],[ProductID]],Products[ProductID],0),2)</f>
        <v>Whatchamacallit F</v>
      </c>
      <c r="L97">
        <f>INDEX(Products[],MATCH(CombinedTable[[#This Row],[ProductID]],Products[ProductID],0),3)</f>
        <v>101</v>
      </c>
      <c r="M97">
        <f>INDEX(TransactionsOrders[],MATCH(CombinedTable[[#This Row],[TransactionID]],TransactionsOrders[TransactionID],0),8)</f>
        <v>234664</v>
      </c>
      <c r="N97" t="str">
        <f>_xlfn.IFNA(INDEX(CustomerDemographics[],MATCH(CombinedTable[[#This Row],[CustomerID]],CustomerDemographics[CustomerID],0),2)," ")</f>
        <v xml:space="preserve"> </v>
      </c>
      <c r="O97" t="str">
        <f>_xlfn.IFNA(INDEX(CustomerDemographics[],MATCH(CombinedTable[[#This Row],[CustomerID]],CustomerDemographics[CustomerID],0),7),"Not Registered")</f>
        <v>Not Registered</v>
      </c>
      <c r="P97">
        <f>INDEX(TransactionsOrders[],MATCH(CombinedTable[[#This Row],[TransactionID]],TransactionsOrders[TransactionID],0),3)</f>
        <v>0</v>
      </c>
      <c r="Q97">
        <f>INDEX(PointsTransaction[],MATCH(CombinedTable[[#This Row],[TransactionID]],PointsTransaction[TransactionID],0),4)</f>
        <v>0</v>
      </c>
    </row>
    <row r="98" spans="1:17" x14ac:dyDescent="0.25">
      <c r="A98">
        <v>97</v>
      </c>
      <c r="B98">
        <v>11010052</v>
      </c>
      <c r="C98" s="6">
        <v>2024022010013</v>
      </c>
      <c r="D98" s="12">
        <v>44169</v>
      </c>
      <c r="E98">
        <v>7</v>
      </c>
      <c r="F98">
        <v>150.5</v>
      </c>
      <c r="G98">
        <v>1053.5</v>
      </c>
      <c r="I98">
        <v>1053.5</v>
      </c>
      <c r="J98" t="str">
        <f>INDEX(EmployeeDemographics[],MATCH(CombinedTable[[#This Row],[EmployeeID ]],EmployeeDemographics[EmployeeId],0),2)</f>
        <v>Jackson</v>
      </c>
      <c r="K98" t="str">
        <f>INDEX(Products[],MATCH(CombinedTable[[#This Row],[ProductID]],Products[ProductID],0),2)</f>
        <v>Gadget C</v>
      </c>
      <c r="L98">
        <f>INDEX(Products[],MATCH(CombinedTable[[#This Row],[ProductID]],Products[ProductID],0),3)</f>
        <v>103</v>
      </c>
      <c r="M98">
        <f>INDEX(TransactionsOrders[],MATCH(CombinedTable[[#This Row],[TransactionID]],TransactionsOrders[TransactionID],0),8)</f>
        <v>234692</v>
      </c>
      <c r="N98" t="str">
        <f>_xlfn.IFNA(INDEX(CustomerDemographics[],MATCH(CombinedTable[[#This Row],[CustomerID]],CustomerDemographics[CustomerID],0),2)," ")</f>
        <v xml:space="preserve"> </v>
      </c>
      <c r="O98" t="str">
        <f>_xlfn.IFNA(INDEX(CustomerDemographics[],MATCH(CombinedTable[[#This Row],[CustomerID]],CustomerDemographics[CustomerID],0),7),"Not Registered")</f>
        <v>Not Registered</v>
      </c>
      <c r="P98">
        <f>INDEX(TransactionsOrders[],MATCH(CombinedTable[[#This Row],[TransactionID]],TransactionsOrders[TransactionID],0),3)</f>
        <v>0</v>
      </c>
      <c r="Q98">
        <f>INDEX(PointsTransaction[],MATCH(CombinedTable[[#This Row],[TransactionID]],PointsTransaction[TransactionID],0),4)</f>
        <v>0</v>
      </c>
    </row>
    <row r="99" spans="1:17" x14ac:dyDescent="0.25">
      <c r="A99">
        <v>98</v>
      </c>
      <c r="B99">
        <v>11010052</v>
      </c>
      <c r="C99" s="6">
        <v>2024022010013</v>
      </c>
      <c r="D99" s="12">
        <v>44169</v>
      </c>
      <c r="E99">
        <v>2</v>
      </c>
      <c r="F99">
        <v>150.5</v>
      </c>
      <c r="G99">
        <v>301</v>
      </c>
      <c r="I99">
        <v>301</v>
      </c>
      <c r="J99" t="str">
        <f>INDEX(EmployeeDemographics[],MATCH(CombinedTable[[#This Row],[EmployeeID ]],EmployeeDemographics[EmployeeId],0),2)</f>
        <v>Jackson</v>
      </c>
      <c r="K99" t="str">
        <f>INDEX(Products[],MATCH(CombinedTable[[#This Row],[ProductID]],Products[ProductID],0),2)</f>
        <v>Gadget C</v>
      </c>
      <c r="L99">
        <f>INDEX(Products[],MATCH(CombinedTable[[#This Row],[ProductID]],Products[ProductID],0),3)</f>
        <v>103</v>
      </c>
      <c r="M99">
        <f>INDEX(TransactionsOrders[],MATCH(CombinedTable[[#This Row],[TransactionID]],TransactionsOrders[TransactionID],0),8)</f>
        <v>234610</v>
      </c>
      <c r="N99" t="str">
        <f>_xlfn.IFNA(INDEX(CustomerDemographics[],MATCH(CombinedTable[[#This Row],[CustomerID]],CustomerDemographics[CustomerID],0),2)," ")</f>
        <v xml:space="preserve"> </v>
      </c>
      <c r="O99" t="str">
        <f>_xlfn.IFNA(INDEX(CustomerDemographics[],MATCH(CombinedTable[[#This Row],[CustomerID]],CustomerDemographics[CustomerID],0),7),"Not Registered")</f>
        <v>Not Registered</v>
      </c>
      <c r="P99">
        <f>INDEX(TransactionsOrders[],MATCH(CombinedTable[[#This Row],[TransactionID]],TransactionsOrders[TransactionID],0),3)</f>
        <v>0</v>
      </c>
      <c r="Q99">
        <f>INDEX(PointsTransaction[],MATCH(CombinedTable[[#This Row],[TransactionID]],PointsTransaction[TransactionID],0),4)</f>
        <v>0</v>
      </c>
    </row>
    <row r="100" spans="1:17" x14ac:dyDescent="0.25">
      <c r="A100">
        <v>99</v>
      </c>
      <c r="B100">
        <v>11010052</v>
      </c>
      <c r="C100" s="6">
        <v>2024022010012</v>
      </c>
      <c r="D100" s="12">
        <v>44172</v>
      </c>
      <c r="E100">
        <v>4</v>
      </c>
      <c r="F100">
        <v>150.5</v>
      </c>
      <c r="G100">
        <v>602</v>
      </c>
      <c r="I100">
        <v>602</v>
      </c>
      <c r="J100" t="str">
        <f>INDEX(EmployeeDemographics[],MATCH(CombinedTable[[#This Row],[EmployeeID ]],EmployeeDemographics[EmployeeId],0),2)</f>
        <v>Olivia</v>
      </c>
      <c r="K100" t="str">
        <f>INDEX(Products[],MATCH(CombinedTable[[#This Row],[ProductID]],Products[ProductID],0),2)</f>
        <v>Gadget C</v>
      </c>
      <c r="L100">
        <f>INDEX(Products[],MATCH(CombinedTable[[#This Row],[ProductID]],Products[ProductID],0),3)</f>
        <v>103</v>
      </c>
      <c r="M100">
        <f>INDEX(TransactionsOrders[],MATCH(CombinedTable[[#This Row],[TransactionID]],TransactionsOrders[TransactionID],0),8)</f>
        <v>234591</v>
      </c>
      <c r="N100" t="str">
        <f>_xlfn.IFNA(INDEX(CustomerDemographics[],MATCH(CombinedTable[[#This Row],[CustomerID]],CustomerDemographics[CustomerID],0),2)," ")</f>
        <v xml:space="preserve"> </v>
      </c>
      <c r="O100" t="str">
        <f>_xlfn.IFNA(INDEX(CustomerDemographics[],MATCH(CombinedTable[[#This Row],[CustomerID]],CustomerDemographics[CustomerID],0),7),"Not Registered")</f>
        <v>Not Registered</v>
      </c>
      <c r="P100">
        <f>INDEX(TransactionsOrders[],MATCH(CombinedTable[[#This Row],[TransactionID]],TransactionsOrders[TransactionID],0),3)</f>
        <v>0</v>
      </c>
      <c r="Q100">
        <f>INDEX(PointsTransaction[],MATCH(CombinedTable[[#This Row],[TransactionID]],PointsTransaction[TransactionID],0),4)</f>
        <v>0</v>
      </c>
    </row>
    <row r="101" spans="1:17" x14ac:dyDescent="0.25">
      <c r="A101">
        <v>100</v>
      </c>
      <c r="B101">
        <v>11010052</v>
      </c>
      <c r="C101" s="6">
        <v>2024022010012</v>
      </c>
      <c r="D101" s="12">
        <v>44172</v>
      </c>
      <c r="E101">
        <v>1</v>
      </c>
      <c r="F101">
        <v>150.5</v>
      </c>
      <c r="G101">
        <v>150.5</v>
      </c>
      <c r="I101">
        <v>150.5</v>
      </c>
      <c r="J101" t="str">
        <f>INDEX(EmployeeDemographics[],MATCH(CombinedTable[[#This Row],[EmployeeID ]],EmployeeDemographics[EmployeeId],0),2)</f>
        <v>Olivia</v>
      </c>
      <c r="K101" t="str">
        <f>INDEX(Products[],MATCH(CombinedTable[[#This Row],[ProductID]],Products[ProductID],0),2)</f>
        <v>Gadget C</v>
      </c>
      <c r="L101">
        <f>INDEX(Products[],MATCH(CombinedTable[[#This Row],[ProductID]],Products[ProductID],0),3)</f>
        <v>103</v>
      </c>
      <c r="M101">
        <f>INDEX(TransactionsOrders[],MATCH(CombinedTable[[#This Row],[TransactionID]],TransactionsOrders[TransactionID],0),8)</f>
        <v>234534</v>
      </c>
      <c r="N101" t="str">
        <f>_xlfn.IFNA(INDEX(CustomerDemographics[],MATCH(CombinedTable[[#This Row],[CustomerID]],CustomerDemographics[CustomerID],0),2)," ")</f>
        <v xml:space="preserve"> </v>
      </c>
      <c r="O101" t="str">
        <f>_xlfn.IFNA(INDEX(CustomerDemographics[],MATCH(CombinedTable[[#This Row],[CustomerID]],CustomerDemographics[CustomerID],0),7),"Not Registered")</f>
        <v>Not Registered</v>
      </c>
      <c r="P101">
        <f>INDEX(TransactionsOrders[],MATCH(CombinedTable[[#This Row],[TransactionID]],TransactionsOrders[TransactionID],0),3)</f>
        <v>0</v>
      </c>
      <c r="Q101">
        <f>INDEX(PointsTransaction[],MATCH(CombinedTable[[#This Row],[TransactionID]],PointsTransaction[TransactionID],0),4)</f>
        <v>0</v>
      </c>
    </row>
    <row r="102" spans="1:17" x14ac:dyDescent="0.25">
      <c r="A102">
        <v>101</v>
      </c>
      <c r="B102">
        <v>11010056</v>
      </c>
      <c r="C102" s="6">
        <v>2024022010014</v>
      </c>
      <c r="D102" s="12">
        <v>44177</v>
      </c>
      <c r="E102">
        <v>7</v>
      </c>
      <c r="F102">
        <v>290.5</v>
      </c>
      <c r="G102">
        <v>2033.5</v>
      </c>
      <c r="H102">
        <v>0.1</v>
      </c>
      <c r="I102">
        <v>1830.15</v>
      </c>
      <c r="J102" t="str">
        <f>INDEX(EmployeeDemographics[],MATCH(CombinedTable[[#This Row],[EmployeeID ]],EmployeeDemographics[EmployeeId],0),2)</f>
        <v>Lucas</v>
      </c>
      <c r="K102" t="str">
        <f>INDEX(Products[],MATCH(CombinedTable[[#This Row],[ProductID]],Products[ProductID],0),2)</f>
        <v>Gismo G</v>
      </c>
      <c r="L102">
        <f>INDEX(Products[],MATCH(CombinedTable[[#This Row],[ProductID]],Products[ProductID],0),3)</f>
        <v>104</v>
      </c>
      <c r="M102">
        <f>INDEX(TransactionsOrders[],MATCH(CombinedTable[[#This Row],[TransactionID]],TransactionsOrders[TransactionID],0),8)</f>
        <v>143009</v>
      </c>
      <c r="N102" t="str">
        <f>_xlfn.IFNA(INDEX(CustomerDemographics[],MATCH(CombinedTable[[#This Row],[CustomerID]],CustomerDemographics[CustomerID],0),2)," ")</f>
        <v>Marcus</v>
      </c>
      <c r="O102" t="str">
        <f>_xlfn.IFNA(INDEX(CustomerDemographics[],MATCH(CombinedTable[[#This Row],[CustomerID]],CustomerDemographics[CustomerID],0),7),"Not Registered")</f>
        <v xml:space="preserve">Valid </v>
      </c>
      <c r="P102">
        <f>INDEX(TransactionsOrders[],MATCH(CombinedTable[[#This Row],[TransactionID]],TransactionsOrders[TransactionID],0),3)</f>
        <v>54523010009</v>
      </c>
      <c r="Q102">
        <f>INDEX(PointsTransaction[],MATCH(CombinedTable[[#This Row],[TransactionID]],PointsTransaction[TransactionID],0),4)</f>
        <v>4</v>
      </c>
    </row>
    <row r="103" spans="1:17" x14ac:dyDescent="0.25">
      <c r="A103">
        <v>102</v>
      </c>
      <c r="B103">
        <v>11010063</v>
      </c>
      <c r="C103" s="6">
        <v>2024022010010</v>
      </c>
      <c r="D103" s="12">
        <v>44180</v>
      </c>
      <c r="E103">
        <v>1</v>
      </c>
      <c r="F103">
        <v>218.75</v>
      </c>
      <c r="G103">
        <v>218.75</v>
      </c>
      <c r="I103">
        <v>218.75</v>
      </c>
      <c r="J103" t="str">
        <f>INDEX(EmployeeDemographics[],MATCH(CombinedTable[[#This Row],[EmployeeID ]],EmployeeDemographics[EmployeeId],0),2)</f>
        <v>Aiden</v>
      </c>
      <c r="K103" t="str">
        <f>INDEX(Products[],MATCH(CombinedTable[[#This Row],[ProductID]],Products[ProductID],0),2)</f>
        <v>Widgettron N</v>
      </c>
      <c r="L103">
        <f>INDEX(Products[],MATCH(CombinedTable[[#This Row],[ProductID]],Products[ProductID],0),3)</f>
        <v>105</v>
      </c>
      <c r="M103">
        <f>INDEX(TransactionsOrders[],MATCH(CombinedTable[[#This Row],[TransactionID]],TransactionsOrders[TransactionID],0),8)</f>
        <v>234696</v>
      </c>
      <c r="N103" t="str">
        <f>_xlfn.IFNA(INDEX(CustomerDemographics[],MATCH(CombinedTable[[#This Row],[CustomerID]],CustomerDemographics[CustomerID],0),2)," ")</f>
        <v xml:space="preserve"> </v>
      </c>
      <c r="O103" t="str">
        <f>_xlfn.IFNA(INDEX(CustomerDemographics[],MATCH(CombinedTable[[#This Row],[CustomerID]],CustomerDemographics[CustomerID],0),7),"Not Registered")</f>
        <v>Not Registered</v>
      </c>
      <c r="P103">
        <f>INDEX(TransactionsOrders[],MATCH(CombinedTable[[#This Row],[TransactionID]],TransactionsOrders[TransactionID],0),3)</f>
        <v>0</v>
      </c>
      <c r="Q103">
        <f>INDEX(PointsTransaction[],MATCH(CombinedTable[[#This Row],[TransactionID]],PointsTransaction[TransactionID],0),4)</f>
        <v>0</v>
      </c>
    </row>
    <row r="104" spans="1:17" x14ac:dyDescent="0.25">
      <c r="A104">
        <v>103</v>
      </c>
      <c r="B104">
        <v>11010057</v>
      </c>
      <c r="C104" s="6">
        <v>2024022010014</v>
      </c>
      <c r="D104" s="12">
        <v>44183</v>
      </c>
      <c r="E104">
        <v>2</v>
      </c>
      <c r="F104">
        <v>80.489999999999995</v>
      </c>
      <c r="G104">
        <v>160.97999999999999</v>
      </c>
      <c r="H104">
        <v>0.15</v>
      </c>
      <c r="I104">
        <v>136.833</v>
      </c>
      <c r="J104" t="str">
        <f>INDEX(EmployeeDemographics[],MATCH(CombinedTable[[#This Row],[EmployeeID ]],EmployeeDemographics[EmployeeId],0),2)</f>
        <v>Lucas</v>
      </c>
      <c r="K104" t="str">
        <f>INDEX(Products[],MATCH(CombinedTable[[#This Row],[ProductID]],Products[ProductID],0),2)</f>
        <v>Contraption H</v>
      </c>
      <c r="L104">
        <f>INDEX(Products[],MATCH(CombinedTable[[#This Row],[ProductID]],Products[ProductID],0),3)</f>
        <v>105</v>
      </c>
      <c r="M104">
        <f>INDEX(TransactionsOrders[],MATCH(CombinedTable[[#This Row],[TransactionID]],TransactionsOrders[TransactionID],0),8)</f>
        <v>143002</v>
      </c>
      <c r="N104" t="str">
        <f>_xlfn.IFNA(INDEX(CustomerDemographics[],MATCH(CombinedTable[[#This Row],[CustomerID]],CustomerDemographics[CustomerID],0),2)," ")</f>
        <v>Nathan</v>
      </c>
      <c r="O104" t="str">
        <f>_xlfn.IFNA(INDEX(CustomerDemographics[],MATCH(CombinedTable[[#This Row],[CustomerID]],CustomerDemographics[CustomerID],0),7),"Not Registered")</f>
        <v xml:space="preserve">Expired\Cancelled </v>
      </c>
      <c r="P104">
        <f>INDEX(TransactionsOrders[],MATCH(CombinedTable[[#This Row],[TransactionID]],TransactionsOrders[TransactionID],0),3)</f>
        <v>54523010002</v>
      </c>
      <c r="Q104">
        <f>INDEX(PointsTransaction[],MATCH(CombinedTable[[#This Row],[TransactionID]],PointsTransaction[TransactionID],0),4)</f>
        <v>1</v>
      </c>
    </row>
    <row r="105" spans="1:17" x14ac:dyDescent="0.25">
      <c r="A105">
        <v>104</v>
      </c>
      <c r="B105">
        <v>11010052</v>
      </c>
      <c r="C105" s="6">
        <v>2024022010010</v>
      </c>
      <c r="D105" s="12">
        <v>44183</v>
      </c>
      <c r="E105">
        <v>7</v>
      </c>
      <c r="F105">
        <v>150.5</v>
      </c>
      <c r="G105">
        <v>1053.5</v>
      </c>
      <c r="I105">
        <v>1053.5</v>
      </c>
      <c r="J105" t="str">
        <f>INDEX(EmployeeDemographics[],MATCH(CombinedTable[[#This Row],[EmployeeID ]],EmployeeDemographics[EmployeeId],0),2)</f>
        <v>Aiden</v>
      </c>
      <c r="K105" t="str">
        <f>INDEX(Products[],MATCH(CombinedTable[[#This Row],[ProductID]],Products[ProductID],0),2)</f>
        <v>Gadget C</v>
      </c>
      <c r="L105">
        <f>INDEX(Products[],MATCH(CombinedTable[[#This Row],[ProductID]],Products[ProductID],0),3)</f>
        <v>103</v>
      </c>
      <c r="M105">
        <f>INDEX(TransactionsOrders[],MATCH(CombinedTable[[#This Row],[TransactionID]],TransactionsOrders[TransactionID],0),8)</f>
        <v>234610</v>
      </c>
      <c r="N105" t="str">
        <f>_xlfn.IFNA(INDEX(CustomerDemographics[],MATCH(CombinedTable[[#This Row],[CustomerID]],CustomerDemographics[CustomerID],0),2)," ")</f>
        <v xml:space="preserve"> </v>
      </c>
      <c r="O105" t="str">
        <f>_xlfn.IFNA(INDEX(CustomerDemographics[],MATCH(CombinedTable[[#This Row],[CustomerID]],CustomerDemographics[CustomerID],0),7),"Not Registered")</f>
        <v>Not Registered</v>
      </c>
      <c r="P105">
        <f>INDEX(TransactionsOrders[],MATCH(CombinedTable[[#This Row],[TransactionID]],TransactionsOrders[TransactionID],0),3)</f>
        <v>0</v>
      </c>
      <c r="Q105">
        <f>INDEX(PointsTransaction[],MATCH(CombinedTable[[#This Row],[TransactionID]],PointsTransaction[TransactionID],0),4)</f>
        <v>0</v>
      </c>
    </row>
    <row r="106" spans="1:17" x14ac:dyDescent="0.25">
      <c r="A106">
        <v>105</v>
      </c>
      <c r="B106">
        <v>11010062</v>
      </c>
      <c r="C106" s="6">
        <v>2024022010011</v>
      </c>
      <c r="D106" s="12">
        <v>44186</v>
      </c>
      <c r="E106">
        <v>3</v>
      </c>
      <c r="F106">
        <v>113.45</v>
      </c>
      <c r="G106">
        <v>340.35</v>
      </c>
      <c r="I106">
        <v>340.35</v>
      </c>
      <c r="J106" t="str">
        <f>INDEX(EmployeeDemographics[],MATCH(CombinedTable[[#This Row],[EmployeeID ]],EmployeeDemographics[EmployeeId],0),2)</f>
        <v>Logan</v>
      </c>
      <c r="K106" t="str">
        <f>INDEX(Products[],MATCH(CombinedTable[[#This Row],[ProductID]],Products[ProductID],0),2)</f>
        <v>Whizbang M</v>
      </c>
      <c r="L106">
        <f>INDEX(Products[],MATCH(CombinedTable[[#This Row],[ProductID]],Products[ProductID],0),3)</f>
        <v>102</v>
      </c>
      <c r="M106">
        <f>INDEX(TransactionsOrders[],MATCH(CombinedTable[[#This Row],[TransactionID]],TransactionsOrders[TransactionID],0),8)</f>
        <v>234680</v>
      </c>
      <c r="N106" t="str">
        <f>_xlfn.IFNA(INDEX(CustomerDemographics[],MATCH(CombinedTable[[#This Row],[CustomerID]],CustomerDemographics[CustomerID],0),2)," ")</f>
        <v xml:space="preserve"> </v>
      </c>
      <c r="O106" t="str">
        <f>_xlfn.IFNA(INDEX(CustomerDemographics[],MATCH(CombinedTable[[#This Row],[CustomerID]],CustomerDemographics[CustomerID],0),7),"Not Registered")</f>
        <v>Not Registered</v>
      </c>
      <c r="P106">
        <f>INDEX(TransactionsOrders[],MATCH(CombinedTable[[#This Row],[TransactionID]],TransactionsOrders[TransactionID],0),3)</f>
        <v>0</v>
      </c>
      <c r="Q106">
        <f>INDEX(PointsTransaction[],MATCH(CombinedTable[[#This Row],[TransactionID]],PointsTransaction[TransactionID],0),4)</f>
        <v>0</v>
      </c>
    </row>
    <row r="107" spans="1:17" x14ac:dyDescent="0.25">
      <c r="A107">
        <v>106</v>
      </c>
      <c r="B107">
        <v>11010062</v>
      </c>
      <c r="C107" s="6">
        <v>2024022010010</v>
      </c>
      <c r="D107" s="12">
        <v>44186</v>
      </c>
      <c r="E107">
        <v>3</v>
      </c>
      <c r="F107">
        <v>113.45</v>
      </c>
      <c r="G107">
        <v>340.35</v>
      </c>
      <c r="I107">
        <v>340.35</v>
      </c>
      <c r="J107" t="str">
        <f>INDEX(EmployeeDemographics[],MATCH(CombinedTable[[#This Row],[EmployeeID ]],EmployeeDemographics[EmployeeId],0),2)</f>
        <v>Aiden</v>
      </c>
      <c r="K107" t="str">
        <f>INDEX(Products[],MATCH(CombinedTable[[#This Row],[ProductID]],Products[ProductID],0),2)</f>
        <v>Whizbang M</v>
      </c>
      <c r="L107">
        <f>INDEX(Products[],MATCH(CombinedTable[[#This Row],[ProductID]],Products[ProductID],0),3)</f>
        <v>102</v>
      </c>
      <c r="M107">
        <f>INDEX(TransactionsOrders[],MATCH(CombinedTable[[#This Row],[TransactionID]],TransactionsOrders[TransactionID],0),8)</f>
        <v>234501</v>
      </c>
      <c r="N107" t="str">
        <f>_xlfn.IFNA(INDEX(CustomerDemographics[],MATCH(CombinedTable[[#This Row],[CustomerID]],CustomerDemographics[CustomerID],0),2)," ")</f>
        <v xml:space="preserve"> </v>
      </c>
      <c r="O107" t="str">
        <f>_xlfn.IFNA(INDEX(CustomerDemographics[],MATCH(CombinedTable[[#This Row],[CustomerID]],CustomerDemographics[CustomerID],0),7),"Not Registered")</f>
        <v>Not Registered</v>
      </c>
      <c r="P107">
        <f>INDEX(TransactionsOrders[],MATCH(CombinedTable[[#This Row],[TransactionID]],TransactionsOrders[TransactionID],0),3)</f>
        <v>0</v>
      </c>
      <c r="Q107">
        <f>INDEX(PointsTransaction[],MATCH(CombinedTable[[#This Row],[TransactionID]],PointsTransaction[TransactionID],0),4)</f>
        <v>0</v>
      </c>
    </row>
    <row r="108" spans="1:17" x14ac:dyDescent="0.25">
      <c r="A108">
        <v>107</v>
      </c>
      <c r="B108">
        <v>11010065</v>
      </c>
      <c r="C108" s="6">
        <v>2024022010014</v>
      </c>
      <c r="D108" s="12">
        <v>44190</v>
      </c>
      <c r="E108">
        <v>9</v>
      </c>
      <c r="F108">
        <v>126.5</v>
      </c>
      <c r="G108">
        <v>1138.5</v>
      </c>
      <c r="I108">
        <v>1138.5</v>
      </c>
      <c r="J108" t="str">
        <f>INDEX(EmployeeDemographics[],MATCH(CombinedTable[[#This Row],[EmployeeID ]],EmployeeDemographics[EmployeeId],0),2)</f>
        <v>Lucas</v>
      </c>
      <c r="K108" t="str">
        <f>INDEX(Products[],MATCH(CombinedTable[[#This Row],[ProductID]],Products[ProductID],0),2)</f>
        <v>Gizmometer P</v>
      </c>
      <c r="L108">
        <f>INDEX(Products[],MATCH(CombinedTable[[#This Row],[ProductID]],Products[ProductID],0),3)</f>
        <v>105</v>
      </c>
      <c r="M108">
        <f>INDEX(TransactionsOrders[],MATCH(CombinedTable[[#This Row],[TransactionID]],TransactionsOrders[TransactionID],0),8)</f>
        <v>234683</v>
      </c>
      <c r="N108" t="str">
        <f>_xlfn.IFNA(INDEX(CustomerDemographics[],MATCH(CombinedTable[[#This Row],[CustomerID]],CustomerDemographics[CustomerID],0),2)," ")</f>
        <v xml:space="preserve"> </v>
      </c>
      <c r="O108" t="str">
        <f>_xlfn.IFNA(INDEX(CustomerDemographics[],MATCH(CombinedTable[[#This Row],[CustomerID]],CustomerDemographics[CustomerID],0),7),"Not Registered")</f>
        <v>Not Registered</v>
      </c>
      <c r="P108">
        <f>INDEX(TransactionsOrders[],MATCH(CombinedTable[[#This Row],[TransactionID]],TransactionsOrders[TransactionID],0),3)</f>
        <v>0</v>
      </c>
      <c r="Q108">
        <f>INDEX(PointsTransaction[],MATCH(CombinedTable[[#This Row],[TransactionID]],PointsTransaction[TransactionID],0),4)</f>
        <v>0</v>
      </c>
    </row>
    <row r="109" spans="1:17" x14ac:dyDescent="0.25">
      <c r="A109">
        <v>108</v>
      </c>
      <c r="B109">
        <v>11010062</v>
      </c>
      <c r="C109" s="6">
        <v>2024022010011</v>
      </c>
      <c r="D109" s="12">
        <v>44190</v>
      </c>
      <c r="E109">
        <v>8</v>
      </c>
      <c r="F109">
        <v>113.45</v>
      </c>
      <c r="G109">
        <v>907.6</v>
      </c>
      <c r="I109">
        <v>907.6</v>
      </c>
      <c r="J109" t="str">
        <f>INDEX(EmployeeDemographics[],MATCH(CombinedTable[[#This Row],[EmployeeID ]],EmployeeDemographics[EmployeeId],0),2)</f>
        <v>Logan</v>
      </c>
      <c r="K109" t="str">
        <f>INDEX(Products[],MATCH(CombinedTable[[#This Row],[ProductID]],Products[ProductID],0),2)</f>
        <v>Whizbang M</v>
      </c>
      <c r="L109">
        <f>INDEX(Products[],MATCH(CombinedTable[[#This Row],[ProductID]],Products[ProductID],0),3)</f>
        <v>102</v>
      </c>
      <c r="M109">
        <f>INDEX(TransactionsOrders[],MATCH(CombinedTable[[#This Row],[TransactionID]],TransactionsOrders[TransactionID],0),8)</f>
        <v>234576</v>
      </c>
      <c r="N109" t="str">
        <f>_xlfn.IFNA(INDEX(CustomerDemographics[],MATCH(CombinedTable[[#This Row],[CustomerID]],CustomerDemographics[CustomerID],0),2)," ")</f>
        <v xml:space="preserve"> </v>
      </c>
      <c r="O109" t="str">
        <f>_xlfn.IFNA(INDEX(CustomerDemographics[],MATCH(CombinedTable[[#This Row],[CustomerID]],CustomerDemographics[CustomerID],0),7),"Not Registered")</f>
        <v>Not Registered</v>
      </c>
      <c r="P109">
        <f>INDEX(TransactionsOrders[],MATCH(CombinedTable[[#This Row],[TransactionID]],TransactionsOrders[TransactionID],0),3)</f>
        <v>0</v>
      </c>
      <c r="Q109">
        <f>INDEX(PointsTransaction[],MATCH(CombinedTable[[#This Row],[TransactionID]],PointsTransaction[TransactionID],0),4)</f>
        <v>0</v>
      </c>
    </row>
    <row r="110" spans="1:17" x14ac:dyDescent="0.25">
      <c r="A110">
        <v>109</v>
      </c>
      <c r="B110">
        <v>11010056</v>
      </c>
      <c r="C110" s="6">
        <v>2024022010014</v>
      </c>
      <c r="D110" s="12">
        <v>44198</v>
      </c>
      <c r="E110">
        <v>2</v>
      </c>
      <c r="F110">
        <v>290.5</v>
      </c>
      <c r="G110">
        <v>581</v>
      </c>
      <c r="H110">
        <v>0.1</v>
      </c>
      <c r="I110">
        <v>522.9</v>
      </c>
      <c r="J110" t="str">
        <f>INDEX(EmployeeDemographics[],MATCH(CombinedTable[[#This Row],[EmployeeID ]],EmployeeDemographics[EmployeeId],0),2)</f>
        <v>Lucas</v>
      </c>
      <c r="K110" t="str">
        <f>INDEX(Products[],MATCH(CombinedTable[[#This Row],[ProductID]],Products[ProductID],0),2)</f>
        <v>Gismo G</v>
      </c>
      <c r="L110">
        <f>INDEX(Products[],MATCH(CombinedTable[[#This Row],[ProductID]],Products[ProductID],0),3)</f>
        <v>104</v>
      </c>
      <c r="M110">
        <f>INDEX(TransactionsOrders[],MATCH(CombinedTable[[#This Row],[TransactionID]],TransactionsOrders[TransactionID],0),8)</f>
        <v>143009</v>
      </c>
      <c r="N110" t="str">
        <f>_xlfn.IFNA(INDEX(CustomerDemographics[],MATCH(CombinedTable[[#This Row],[CustomerID]],CustomerDemographics[CustomerID],0),2)," ")</f>
        <v>Marcus</v>
      </c>
      <c r="O110" t="str">
        <f>_xlfn.IFNA(INDEX(CustomerDemographics[],MATCH(CombinedTable[[#This Row],[CustomerID]],CustomerDemographics[CustomerID],0),7),"Not Registered")</f>
        <v xml:space="preserve">Valid </v>
      </c>
      <c r="P110">
        <f>INDEX(TransactionsOrders[],MATCH(CombinedTable[[#This Row],[TransactionID]],TransactionsOrders[TransactionID],0),3)</f>
        <v>54523010009</v>
      </c>
      <c r="Q110">
        <f>INDEX(PointsTransaction[],MATCH(CombinedTable[[#This Row],[TransactionID]],PointsTransaction[TransactionID],0),4)</f>
        <v>1</v>
      </c>
    </row>
    <row r="111" spans="1:17" x14ac:dyDescent="0.25">
      <c r="A111">
        <v>110</v>
      </c>
      <c r="B111">
        <v>11010059</v>
      </c>
      <c r="C111" s="6">
        <v>2024022010013</v>
      </c>
      <c r="D111" s="12">
        <v>44201</v>
      </c>
      <c r="E111">
        <v>10</v>
      </c>
      <c r="F111">
        <v>110.25</v>
      </c>
      <c r="G111">
        <v>1102.5</v>
      </c>
      <c r="I111">
        <v>1102.5</v>
      </c>
      <c r="J111" t="str">
        <f>INDEX(EmployeeDemographics[],MATCH(CombinedTable[[#This Row],[EmployeeID ]],EmployeeDemographics[EmployeeId],0),2)</f>
        <v>Jackson</v>
      </c>
      <c r="K111" t="str">
        <f>INDEX(Products[],MATCH(CombinedTable[[#This Row],[ProductID]],Products[ProductID],0),2)</f>
        <v>Dinglehopper J</v>
      </c>
      <c r="L111">
        <f>INDEX(Products[],MATCH(CombinedTable[[#This Row],[ProductID]],Products[ProductID],0),3)</f>
        <v>104</v>
      </c>
      <c r="M111">
        <f>INDEX(TransactionsOrders[],MATCH(CombinedTable[[#This Row],[TransactionID]],TransactionsOrders[TransactionID],0),8)</f>
        <v>234509</v>
      </c>
      <c r="N111" t="str">
        <f>_xlfn.IFNA(INDEX(CustomerDemographics[],MATCH(CombinedTable[[#This Row],[CustomerID]],CustomerDemographics[CustomerID],0),2)," ")</f>
        <v xml:space="preserve"> </v>
      </c>
      <c r="O111" t="str">
        <f>_xlfn.IFNA(INDEX(CustomerDemographics[],MATCH(CombinedTable[[#This Row],[CustomerID]],CustomerDemographics[CustomerID],0),7),"Not Registered")</f>
        <v>Not Registered</v>
      </c>
      <c r="P111">
        <f>INDEX(TransactionsOrders[],MATCH(CombinedTable[[#This Row],[TransactionID]],TransactionsOrders[TransactionID],0),3)</f>
        <v>0</v>
      </c>
      <c r="Q111">
        <f>INDEX(PointsTransaction[],MATCH(CombinedTable[[#This Row],[TransactionID]],PointsTransaction[TransactionID],0),4)</f>
        <v>0</v>
      </c>
    </row>
    <row r="112" spans="1:17" x14ac:dyDescent="0.25">
      <c r="A112">
        <v>111</v>
      </c>
      <c r="B112">
        <v>11010055</v>
      </c>
      <c r="C112" s="6">
        <v>2024022010011</v>
      </c>
      <c r="D112" s="12">
        <v>44201</v>
      </c>
      <c r="E112">
        <v>3</v>
      </c>
      <c r="F112">
        <v>190.99</v>
      </c>
      <c r="G112">
        <v>572.97</v>
      </c>
      <c r="H112">
        <v>0.1</v>
      </c>
      <c r="I112">
        <v>515.673</v>
      </c>
      <c r="J112" t="str">
        <f>INDEX(EmployeeDemographics[],MATCH(CombinedTable[[#This Row],[EmployeeID ]],EmployeeDemographics[EmployeeId],0),2)</f>
        <v>Logan</v>
      </c>
      <c r="K112" t="str">
        <f>INDEX(Products[],MATCH(CombinedTable[[#This Row],[ProductID]],Products[ProductID],0),2)</f>
        <v>Whatchamacallit F</v>
      </c>
      <c r="L112">
        <f>INDEX(Products[],MATCH(CombinedTable[[#This Row],[ProductID]],Products[ProductID],0),3)</f>
        <v>101</v>
      </c>
      <c r="M112">
        <f>INDEX(TransactionsOrders[],MATCH(CombinedTable[[#This Row],[TransactionID]],TransactionsOrders[TransactionID],0),8)</f>
        <v>143007</v>
      </c>
      <c r="N112" t="str">
        <f>_xlfn.IFNA(INDEX(CustomerDemographics[],MATCH(CombinedTable[[#This Row],[CustomerID]],CustomerDemographics[CustomerID],0),2)," ")</f>
        <v>Kratos</v>
      </c>
      <c r="O112" t="str">
        <f>_xlfn.IFNA(INDEX(CustomerDemographics[],MATCH(CombinedTable[[#This Row],[CustomerID]],CustomerDemographics[CustomerID],0),7),"Not Registered")</f>
        <v xml:space="preserve">Valid </v>
      </c>
      <c r="P112">
        <f>INDEX(TransactionsOrders[],MATCH(CombinedTable[[#This Row],[TransactionID]],TransactionsOrders[TransactionID],0),3)</f>
        <v>54523010007</v>
      </c>
      <c r="Q112">
        <f>INDEX(PointsTransaction[],MATCH(CombinedTable[[#This Row],[TransactionID]],PointsTransaction[TransactionID],0),4)</f>
        <v>2</v>
      </c>
    </row>
    <row r="113" spans="1:17" x14ac:dyDescent="0.25">
      <c r="A113">
        <v>112</v>
      </c>
      <c r="B113">
        <v>11010055</v>
      </c>
      <c r="C113" s="6">
        <v>2024022010012</v>
      </c>
      <c r="D113" s="12">
        <v>44201</v>
      </c>
      <c r="E113">
        <v>6</v>
      </c>
      <c r="F113">
        <v>190.99</v>
      </c>
      <c r="G113">
        <v>1145.94</v>
      </c>
      <c r="I113">
        <v>1145.94</v>
      </c>
      <c r="J113" t="str">
        <f>INDEX(EmployeeDemographics[],MATCH(CombinedTable[[#This Row],[EmployeeID ]],EmployeeDemographics[EmployeeId],0),2)</f>
        <v>Olivia</v>
      </c>
      <c r="K113" t="str">
        <f>INDEX(Products[],MATCH(CombinedTable[[#This Row],[ProductID]],Products[ProductID],0),2)</f>
        <v>Whatchamacallit F</v>
      </c>
      <c r="L113">
        <f>INDEX(Products[],MATCH(CombinedTable[[#This Row],[ProductID]],Products[ProductID],0),3)</f>
        <v>101</v>
      </c>
      <c r="M113">
        <f>INDEX(TransactionsOrders[],MATCH(CombinedTable[[#This Row],[TransactionID]],TransactionsOrders[TransactionID],0),8)</f>
        <v>234551</v>
      </c>
      <c r="N113" t="str">
        <f>_xlfn.IFNA(INDEX(CustomerDemographics[],MATCH(CombinedTable[[#This Row],[CustomerID]],CustomerDemographics[CustomerID],0),2)," ")</f>
        <v xml:space="preserve"> </v>
      </c>
      <c r="O113" t="str">
        <f>_xlfn.IFNA(INDEX(CustomerDemographics[],MATCH(CombinedTable[[#This Row],[CustomerID]],CustomerDemographics[CustomerID],0),7),"Not Registered")</f>
        <v>Not Registered</v>
      </c>
      <c r="P113">
        <f>INDEX(TransactionsOrders[],MATCH(CombinedTable[[#This Row],[TransactionID]],TransactionsOrders[TransactionID],0),3)</f>
        <v>0</v>
      </c>
      <c r="Q113">
        <f>INDEX(PointsTransaction[],MATCH(CombinedTable[[#This Row],[TransactionID]],PointsTransaction[TransactionID],0),4)</f>
        <v>0</v>
      </c>
    </row>
    <row r="114" spans="1:17" x14ac:dyDescent="0.25">
      <c r="A114">
        <v>113</v>
      </c>
      <c r="B114">
        <v>11010062</v>
      </c>
      <c r="C114" s="6">
        <v>2024022010011</v>
      </c>
      <c r="D114" s="12">
        <v>44201</v>
      </c>
      <c r="E114">
        <v>4</v>
      </c>
      <c r="F114">
        <v>113.45</v>
      </c>
      <c r="G114">
        <v>453.8</v>
      </c>
      <c r="I114">
        <v>453.8</v>
      </c>
      <c r="J114" t="str">
        <f>INDEX(EmployeeDemographics[],MATCH(CombinedTable[[#This Row],[EmployeeID ]],EmployeeDemographics[EmployeeId],0),2)</f>
        <v>Logan</v>
      </c>
      <c r="K114" t="str">
        <f>INDEX(Products[],MATCH(CombinedTable[[#This Row],[ProductID]],Products[ProductID],0),2)</f>
        <v>Whizbang M</v>
      </c>
      <c r="L114">
        <f>INDEX(Products[],MATCH(CombinedTable[[#This Row],[ProductID]],Products[ProductID],0),3)</f>
        <v>102</v>
      </c>
      <c r="M114">
        <f>INDEX(TransactionsOrders[],MATCH(CombinedTable[[#This Row],[TransactionID]],TransactionsOrders[TransactionID],0),8)</f>
        <v>234555</v>
      </c>
      <c r="N114" t="str">
        <f>_xlfn.IFNA(INDEX(CustomerDemographics[],MATCH(CombinedTable[[#This Row],[CustomerID]],CustomerDemographics[CustomerID],0),2)," ")</f>
        <v xml:space="preserve"> </v>
      </c>
      <c r="O114" t="str">
        <f>_xlfn.IFNA(INDEX(CustomerDemographics[],MATCH(CombinedTable[[#This Row],[CustomerID]],CustomerDemographics[CustomerID],0),7),"Not Registered")</f>
        <v>Not Registered</v>
      </c>
      <c r="P114">
        <f>INDEX(TransactionsOrders[],MATCH(CombinedTable[[#This Row],[TransactionID]],TransactionsOrders[TransactionID],0),3)</f>
        <v>0</v>
      </c>
      <c r="Q114">
        <f>INDEX(PointsTransaction[],MATCH(CombinedTable[[#This Row],[TransactionID]],PointsTransaction[TransactionID],0),4)</f>
        <v>0</v>
      </c>
    </row>
    <row r="115" spans="1:17" x14ac:dyDescent="0.25">
      <c r="A115">
        <v>114</v>
      </c>
      <c r="B115">
        <v>11010065</v>
      </c>
      <c r="C115" s="6">
        <v>2024022010014</v>
      </c>
      <c r="D115" s="12">
        <v>44201</v>
      </c>
      <c r="E115">
        <v>5</v>
      </c>
      <c r="F115">
        <v>126.5</v>
      </c>
      <c r="G115">
        <v>632.5</v>
      </c>
      <c r="I115">
        <v>632.5</v>
      </c>
      <c r="J115" t="str">
        <f>INDEX(EmployeeDemographics[],MATCH(CombinedTable[[#This Row],[EmployeeID ]],EmployeeDemographics[EmployeeId],0),2)</f>
        <v>Lucas</v>
      </c>
      <c r="K115" t="str">
        <f>INDEX(Products[],MATCH(CombinedTable[[#This Row],[ProductID]],Products[ProductID],0),2)</f>
        <v>Gizmometer P</v>
      </c>
      <c r="L115">
        <f>INDEX(Products[],MATCH(CombinedTable[[#This Row],[ProductID]],Products[ProductID],0),3)</f>
        <v>105</v>
      </c>
      <c r="M115">
        <f>INDEX(TransactionsOrders[],MATCH(CombinedTable[[#This Row],[TransactionID]],TransactionsOrders[TransactionID],0),8)</f>
        <v>234672</v>
      </c>
      <c r="N115" t="str">
        <f>_xlfn.IFNA(INDEX(CustomerDemographics[],MATCH(CombinedTable[[#This Row],[CustomerID]],CustomerDemographics[CustomerID],0),2)," ")</f>
        <v xml:space="preserve"> </v>
      </c>
      <c r="O115" t="str">
        <f>_xlfn.IFNA(INDEX(CustomerDemographics[],MATCH(CombinedTable[[#This Row],[CustomerID]],CustomerDemographics[CustomerID],0),7),"Not Registered")</f>
        <v>Not Registered</v>
      </c>
      <c r="P115">
        <f>INDEX(TransactionsOrders[],MATCH(CombinedTable[[#This Row],[TransactionID]],TransactionsOrders[TransactionID],0),3)</f>
        <v>0</v>
      </c>
      <c r="Q115">
        <f>INDEX(PointsTransaction[],MATCH(CombinedTable[[#This Row],[TransactionID]],PointsTransaction[TransactionID],0),4)</f>
        <v>0</v>
      </c>
    </row>
    <row r="116" spans="1:17" x14ac:dyDescent="0.25">
      <c r="A116">
        <v>115</v>
      </c>
      <c r="B116">
        <v>11010055</v>
      </c>
      <c r="C116" s="6">
        <v>2024022010010</v>
      </c>
      <c r="D116" s="12">
        <v>44204</v>
      </c>
      <c r="E116">
        <v>9</v>
      </c>
      <c r="F116">
        <v>190.99</v>
      </c>
      <c r="G116">
        <v>1718.91</v>
      </c>
      <c r="I116">
        <v>1718.91</v>
      </c>
      <c r="J116" t="str">
        <f>INDEX(EmployeeDemographics[],MATCH(CombinedTable[[#This Row],[EmployeeID ]],EmployeeDemographics[EmployeeId],0),2)</f>
        <v>Aiden</v>
      </c>
      <c r="K116" t="str">
        <f>INDEX(Products[],MATCH(CombinedTable[[#This Row],[ProductID]],Products[ProductID],0),2)</f>
        <v>Whatchamacallit F</v>
      </c>
      <c r="L116">
        <f>INDEX(Products[],MATCH(CombinedTable[[#This Row],[ProductID]],Products[ProductID],0),3)</f>
        <v>101</v>
      </c>
      <c r="M116">
        <f>INDEX(TransactionsOrders[],MATCH(CombinedTable[[#This Row],[TransactionID]],TransactionsOrders[TransactionID],0),8)</f>
        <v>234580</v>
      </c>
      <c r="N116" t="str">
        <f>_xlfn.IFNA(INDEX(CustomerDemographics[],MATCH(CombinedTable[[#This Row],[CustomerID]],CustomerDemographics[CustomerID],0),2)," ")</f>
        <v xml:space="preserve"> </v>
      </c>
      <c r="O116" t="str">
        <f>_xlfn.IFNA(INDEX(CustomerDemographics[],MATCH(CombinedTable[[#This Row],[CustomerID]],CustomerDemographics[CustomerID],0),7),"Not Registered")</f>
        <v>Not Registered</v>
      </c>
      <c r="P116">
        <f>INDEX(TransactionsOrders[],MATCH(CombinedTable[[#This Row],[TransactionID]],TransactionsOrders[TransactionID],0),3)</f>
        <v>0</v>
      </c>
      <c r="Q116">
        <f>INDEX(PointsTransaction[],MATCH(CombinedTable[[#This Row],[TransactionID]],PointsTransaction[TransactionID],0),4)</f>
        <v>0</v>
      </c>
    </row>
    <row r="117" spans="1:17" x14ac:dyDescent="0.25">
      <c r="A117">
        <v>116</v>
      </c>
      <c r="B117">
        <v>11010057</v>
      </c>
      <c r="C117" s="6">
        <v>2024022010013</v>
      </c>
      <c r="D117" s="12">
        <v>44204</v>
      </c>
      <c r="E117">
        <v>8</v>
      </c>
      <c r="F117">
        <v>80.489999999999995</v>
      </c>
      <c r="G117">
        <v>643.91999999999996</v>
      </c>
      <c r="I117">
        <v>643.91999999999996</v>
      </c>
      <c r="J117" t="str">
        <f>INDEX(EmployeeDemographics[],MATCH(CombinedTable[[#This Row],[EmployeeID ]],EmployeeDemographics[EmployeeId],0),2)</f>
        <v>Jackson</v>
      </c>
      <c r="K117" t="str">
        <f>INDEX(Products[],MATCH(CombinedTable[[#This Row],[ProductID]],Products[ProductID],0),2)</f>
        <v>Contraption H</v>
      </c>
      <c r="L117">
        <f>INDEX(Products[],MATCH(CombinedTable[[#This Row],[ProductID]],Products[ProductID],0),3)</f>
        <v>105</v>
      </c>
      <c r="M117">
        <f>INDEX(TransactionsOrders[],MATCH(CombinedTable[[#This Row],[TransactionID]],TransactionsOrders[TransactionID],0),8)</f>
        <v>234501</v>
      </c>
      <c r="N117" t="str">
        <f>_xlfn.IFNA(INDEX(CustomerDemographics[],MATCH(CombinedTable[[#This Row],[CustomerID]],CustomerDemographics[CustomerID],0),2)," ")</f>
        <v xml:space="preserve"> </v>
      </c>
      <c r="O117" t="str">
        <f>_xlfn.IFNA(INDEX(CustomerDemographics[],MATCH(CombinedTable[[#This Row],[CustomerID]],CustomerDemographics[CustomerID],0),7),"Not Registered")</f>
        <v>Not Registered</v>
      </c>
      <c r="P117">
        <f>INDEX(TransactionsOrders[],MATCH(CombinedTable[[#This Row],[TransactionID]],TransactionsOrders[TransactionID],0),3)</f>
        <v>0</v>
      </c>
      <c r="Q117">
        <f>INDEX(PointsTransaction[],MATCH(CombinedTable[[#This Row],[TransactionID]],PointsTransaction[TransactionID],0),4)</f>
        <v>0</v>
      </c>
    </row>
    <row r="118" spans="1:17" x14ac:dyDescent="0.25">
      <c r="A118">
        <v>117</v>
      </c>
      <c r="B118">
        <v>11010056</v>
      </c>
      <c r="C118" s="6">
        <v>2024022010013</v>
      </c>
      <c r="D118" s="12">
        <v>44208</v>
      </c>
      <c r="E118">
        <v>4</v>
      </c>
      <c r="F118">
        <v>290.5</v>
      </c>
      <c r="G118">
        <v>1162</v>
      </c>
      <c r="I118">
        <v>1162</v>
      </c>
      <c r="J118" t="str">
        <f>INDEX(EmployeeDemographics[],MATCH(CombinedTable[[#This Row],[EmployeeID ]],EmployeeDemographics[EmployeeId],0),2)</f>
        <v>Jackson</v>
      </c>
      <c r="K118" t="str">
        <f>INDEX(Products[],MATCH(CombinedTable[[#This Row],[ProductID]],Products[ProductID],0),2)</f>
        <v>Gismo G</v>
      </c>
      <c r="L118">
        <f>INDEX(Products[],MATCH(CombinedTable[[#This Row],[ProductID]],Products[ProductID],0),3)</f>
        <v>104</v>
      </c>
      <c r="M118">
        <f>INDEX(TransactionsOrders[],MATCH(CombinedTable[[#This Row],[TransactionID]],TransactionsOrders[TransactionID],0),8)</f>
        <v>234572</v>
      </c>
      <c r="N118" t="str">
        <f>_xlfn.IFNA(INDEX(CustomerDemographics[],MATCH(CombinedTable[[#This Row],[CustomerID]],CustomerDemographics[CustomerID],0),2)," ")</f>
        <v xml:space="preserve"> </v>
      </c>
      <c r="O118" t="str">
        <f>_xlfn.IFNA(INDEX(CustomerDemographics[],MATCH(CombinedTable[[#This Row],[CustomerID]],CustomerDemographics[CustomerID],0),7),"Not Registered")</f>
        <v>Not Registered</v>
      </c>
      <c r="P118">
        <f>INDEX(TransactionsOrders[],MATCH(CombinedTable[[#This Row],[TransactionID]],TransactionsOrders[TransactionID],0),3)</f>
        <v>0</v>
      </c>
      <c r="Q118">
        <f>INDEX(PointsTransaction[],MATCH(CombinedTable[[#This Row],[TransactionID]],PointsTransaction[TransactionID],0),4)</f>
        <v>0</v>
      </c>
    </row>
    <row r="119" spans="1:17" x14ac:dyDescent="0.25">
      <c r="A119">
        <v>118</v>
      </c>
      <c r="B119">
        <v>11010054</v>
      </c>
      <c r="C119" s="6">
        <v>2024022010012</v>
      </c>
      <c r="D119" s="12">
        <v>44211</v>
      </c>
      <c r="E119">
        <v>8</v>
      </c>
      <c r="F119">
        <v>120.75</v>
      </c>
      <c r="G119">
        <v>966</v>
      </c>
      <c r="I119">
        <v>966</v>
      </c>
      <c r="J119" t="str">
        <f>INDEX(EmployeeDemographics[],MATCH(CombinedTable[[#This Row],[EmployeeID ]],EmployeeDemographics[EmployeeId],0),2)</f>
        <v>Olivia</v>
      </c>
      <c r="K119" t="str">
        <f>INDEX(Products[],MATCH(CombinedTable[[#This Row],[ProductID]],Products[ProductID],0),2)</f>
        <v>Doodad E</v>
      </c>
      <c r="L119">
        <f>INDEX(Products[],MATCH(CombinedTable[[#This Row],[ProductID]],Products[ProductID],0),3)</f>
        <v>102</v>
      </c>
      <c r="M119">
        <f>INDEX(TransactionsOrders[],MATCH(CombinedTable[[#This Row],[TransactionID]],TransactionsOrders[TransactionID],0),8)</f>
        <v>234584</v>
      </c>
      <c r="N119" t="str">
        <f>_xlfn.IFNA(INDEX(CustomerDemographics[],MATCH(CombinedTable[[#This Row],[CustomerID]],CustomerDemographics[CustomerID],0),2)," ")</f>
        <v xml:space="preserve"> </v>
      </c>
      <c r="O119" t="str">
        <f>_xlfn.IFNA(INDEX(CustomerDemographics[],MATCH(CombinedTable[[#This Row],[CustomerID]],CustomerDemographics[CustomerID],0),7),"Not Registered")</f>
        <v>Not Registered</v>
      </c>
      <c r="P119">
        <f>INDEX(TransactionsOrders[],MATCH(CombinedTable[[#This Row],[TransactionID]],TransactionsOrders[TransactionID],0),3)</f>
        <v>0</v>
      </c>
      <c r="Q119">
        <f>INDEX(PointsTransaction[],MATCH(CombinedTable[[#This Row],[TransactionID]],PointsTransaction[TransactionID],0),4)</f>
        <v>0</v>
      </c>
    </row>
    <row r="120" spans="1:17" x14ac:dyDescent="0.25">
      <c r="A120">
        <v>119</v>
      </c>
      <c r="B120">
        <v>11010055</v>
      </c>
      <c r="C120" s="6">
        <v>2024022010011</v>
      </c>
      <c r="D120" s="12">
        <v>44211</v>
      </c>
      <c r="E120">
        <v>2</v>
      </c>
      <c r="F120">
        <v>190.99</v>
      </c>
      <c r="G120">
        <v>381.98</v>
      </c>
      <c r="I120">
        <v>381.98</v>
      </c>
      <c r="J120" t="str">
        <f>INDEX(EmployeeDemographics[],MATCH(CombinedTable[[#This Row],[EmployeeID ]],EmployeeDemographics[EmployeeId],0),2)</f>
        <v>Logan</v>
      </c>
      <c r="K120" t="str">
        <f>INDEX(Products[],MATCH(CombinedTable[[#This Row],[ProductID]],Products[ProductID],0),2)</f>
        <v>Whatchamacallit F</v>
      </c>
      <c r="L120">
        <f>INDEX(Products[],MATCH(CombinedTable[[#This Row],[ProductID]],Products[ProductID],0),3)</f>
        <v>101</v>
      </c>
      <c r="M120">
        <f>INDEX(TransactionsOrders[],MATCH(CombinedTable[[#This Row],[TransactionID]],TransactionsOrders[TransactionID],0),8)</f>
        <v>234568</v>
      </c>
      <c r="N120" t="str">
        <f>_xlfn.IFNA(INDEX(CustomerDemographics[],MATCH(CombinedTable[[#This Row],[CustomerID]],CustomerDemographics[CustomerID],0),2)," ")</f>
        <v xml:space="preserve"> </v>
      </c>
      <c r="O120" t="str">
        <f>_xlfn.IFNA(INDEX(CustomerDemographics[],MATCH(CombinedTable[[#This Row],[CustomerID]],CustomerDemographics[CustomerID],0),7),"Not Registered")</f>
        <v>Not Registered</v>
      </c>
      <c r="P120">
        <f>INDEX(TransactionsOrders[],MATCH(CombinedTable[[#This Row],[TransactionID]],TransactionsOrders[TransactionID],0),3)</f>
        <v>0</v>
      </c>
      <c r="Q120">
        <f>INDEX(PointsTransaction[],MATCH(CombinedTable[[#This Row],[TransactionID]],PointsTransaction[TransactionID],0),4)</f>
        <v>0</v>
      </c>
    </row>
    <row r="121" spans="1:17" x14ac:dyDescent="0.25">
      <c r="A121">
        <v>120</v>
      </c>
      <c r="B121">
        <v>11010068</v>
      </c>
      <c r="C121" s="6">
        <v>2024022010011</v>
      </c>
      <c r="D121" s="12">
        <v>44216</v>
      </c>
      <c r="E121">
        <v>8</v>
      </c>
      <c r="F121">
        <v>212.49</v>
      </c>
      <c r="G121">
        <v>1699.92</v>
      </c>
      <c r="I121">
        <v>1699.92</v>
      </c>
      <c r="J121" t="str">
        <f>INDEX(EmployeeDemographics[],MATCH(CombinedTable[[#This Row],[EmployeeID ]],EmployeeDemographics[EmployeeId],0),2)</f>
        <v>Logan</v>
      </c>
      <c r="K121" t="str">
        <f>INDEX(Products[],MATCH(CombinedTable[[#This Row],[ProductID]],Products[ProductID],0),2)</f>
        <v>Thingamajigger S</v>
      </c>
      <c r="L121">
        <f>INDEX(Products[],MATCH(CombinedTable[[#This Row],[ProductID]],Products[ProductID],0),3)</f>
        <v>105</v>
      </c>
      <c r="M121">
        <f>INDEX(TransactionsOrders[],MATCH(CombinedTable[[#This Row],[TransactionID]],TransactionsOrders[TransactionID],0),8)</f>
        <v>234576</v>
      </c>
      <c r="N121" t="str">
        <f>_xlfn.IFNA(INDEX(CustomerDemographics[],MATCH(CombinedTable[[#This Row],[CustomerID]],CustomerDemographics[CustomerID],0),2)," ")</f>
        <v xml:space="preserve"> </v>
      </c>
      <c r="O121" t="str">
        <f>_xlfn.IFNA(INDEX(CustomerDemographics[],MATCH(CombinedTable[[#This Row],[CustomerID]],CustomerDemographics[CustomerID],0),7),"Not Registered")</f>
        <v>Not Registered</v>
      </c>
      <c r="P121">
        <f>INDEX(TransactionsOrders[],MATCH(CombinedTable[[#This Row],[TransactionID]],TransactionsOrders[TransactionID],0),3)</f>
        <v>0</v>
      </c>
      <c r="Q121">
        <f>INDEX(PointsTransaction[],MATCH(CombinedTable[[#This Row],[TransactionID]],PointsTransaction[TransactionID],0),4)</f>
        <v>0</v>
      </c>
    </row>
    <row r="122" spans="1:17" x14ac:dyDescent="0.25">
      <c r="A122">
        <v>121</v>
      </c>
      <c r="B122">
        <v>11010059</v>
      </c>
      <c r="C122" s="6">
        <v>2024022010013</v>
      </c>
      <c r="D122" s="12">
        <v>44220</v>
      </c>
      <c r="E122">
        <v>10</v>
      </c>
      <c r="F122">
        <v>110.25</v>
      </c>
      <c r="G122">
        <v>1102.5</v>
      </c>
      <c r="H122">
        <v>0.15</v>
      </c>
      <c r="I122">
        <v>937.125</v>
      </c>
      <c r="J122" t="str">
        <f>INDEX(EmployeeDemographics[],MATCH(CombinedTable[[#This Row],[EmployeeID ]],EmployeeDemographics[EmployeeId],0),2)</f>
        <v>Jackson</v>
      </c>
      <c r="K122" t="str">
        <f>INDEX(Products[],MATCH(CombinedTable[[#This Row],[ProductID]],Products[ProductID],0),2)</f>
        <v>Dinglehopper J</v>
      </c>
      <c r="L122">
        <f>INDEX(Products[],MATCH(CombinedTable[[#This Row],[ProductID]],Products[ProductID],0),3)</f>
        <v>104</v>
      </c>
      <c r="M122">
        <f>INDEX(TransactionsOrders[],MATCH(CombinedTable[[#This Row],[TransactionID]],TransactionsOrders[TransactionID],0),8)</f>
        <v>143002</v>
      </c>
      <c r="N122" t="str">
        <f>_xlfn.IFNA(INDEX(CustomerDemographics[],MATCH(CombinedTable[[#This Row],[CustomerID]],CustomerDemographics[CustomerID],0),2)," ")</f>
        <v>Nathan</v>
      </c>
      <c r="O122" t="str">
        <f>_xlfn.IFNA(INDEX(CustomerDemographics[],MATCH(CombinedTable[[#This Row],[CustomerID]],CustomerDemographics[CustomerID],0),7),"Not Registered")</f>
        <v xml:space="preserve">Expired\Cancelled </v>
      </c>
      <c r="P122">
        <f>INDEX(TransactionsOrders[],MATCH(CombinedTable[[#This Row],[TransactionID]],TransactionsOrders[TransactionID],0),3)</f>
        <v>54523010002</v>
      </c>
      <c r="Q122">
        <f>INDEX(PointsTransaction[],MATCH(CombinedTable[[#This Row],[TransactionID]],PointsTransaction[TransactionID],0),4)</f>
        <v>5</v>
      </c>
    </row>
    <row r="123" spans="1:17" x14ac:dyDescent="0.25">
      <c r="A123">
        <v>122</v>
      </c>
      <c r="B123">
        <v>11010067</v>
      </c>
      <c r="C123" s="6">
        <v>2024022010013</v>
      </c>
      <c r="D123" s="12">
        <v>44229</v>
      </c>
      <c r="E123">
        <v>3</v>
      </c>
      <c r="F123">
        <v>150.99</v>
      </c>
      <c r="G123">
        <v>452.97</v>
      </c>
      <c r="I123">
        <v>452.97</v>
      </c>
      <c r="J123" t="str">
        <f>INDEX(EmployeeDemographics[],MATCH(CombinedTable[[#This Row],[EmployeeID ]],EmployeeDemographics[EmployeeId],0),2)</f>
        <v>Jackson</v>
      </c>
      <c r="K123" t="str">
        <f>INDEX(Products[],MATCH(CombinedTable[[#This Row],[ProductID]],Products[ProductID],0),2)</f>
        <v>Gizmobot R</v>
      </c>
      <c r="L123">
        <f>INDEX(Products[],MATCH(CombinedTable[[#This Row],[ProductID]],Products[ProductID],0),3)</f>
        <v>104</v>
      </c>
      <c r="M123">
        <f>INDEX(TransactionsOrders[],MATCH(CombinedTable[[#This Row],[TransactionID]],TransactionsOrders[TransactionID],0),8)</f>
        <v>234525</v>
      </c>
      <c r="N123" t="str">
        <f>_xlfn.IFNA(INDEX(CustomerDemographics[],MATCH(CombinedTable[[#This Row],[CustomerID]],CustomerDemographics[CustomerID],0),2)," ")</f>
        <v xml:space="preserve"> </v>
      </c>
      <c r="O123" t="str">
        <f>_xlfn.IFNA(INDEX(CustomerDemographics[],MATCH(CombinedTable[[#This Row],[CustomerID]],CustomerDemographics[CustomerID],0),7),"Not Registered")</f>
        <v>Not Registered</v>
      </c>
      <c r="P123">
        <f>INDEX(TransactionsOrders[],MATCH(CombinedTable[[#This Row],[TransactionID]],TransactionsOrders[TransactionID],0),3)</f>
        <v>0</v>
      </c>
      <c r="Q123">
        <f>INDEX(PointsTransaction[],MATCH(CombinedTable[[#This Row],[TransactionID]],PointsTransaction[TransactionID],0),4)</f>
        <v>0</v>
      </c>
    </row>
    <row r="124" spans="1:17" x14ac:dyDescent="0.25">
      <c r="A124">
        <v>123</v>
      </c>
      <c r="B124">
        <v>11010061</v>
      </c>
      <c r="C124" s="6">
        <v>2024022010013</v>
      </c>
      <c r="D124" s="12">
        <v>44232</v>
      </c>
      <c r="E124">
        <v>5</v>
      </c>
      <c r="F124">
        <v>122.99</v>
      </c>
      <c r="G124">
        <v>614.95000000000005</v>
      </c>
      <c r="I124">
        <v>614.95000000000005</v>
      </c>
      <c r="J124" t="str">
        <f>INDEX(EmployeeDemographics[],MATCH(CombinedTable[[#This Row],[EmployeeID ]],EmployeeDemographics[EmployeeId],0),2)</f>
        <v>Jackson</v>
      </c>
      <c r="K124" t="str">
        <f>INDEX(Products[],MATCH(CombinedTable[[#This Row],[ProductID]],Products[ProductID],0),2)</f>
        <v>Doodah L</v>
      </c>
      <c r="L124">
        <f>INDEX(Products[],MATCH(CombinedTable[[#This Row],[ProductID]],Products[ProductID],0),3)</f>
        <v>101</v>
      </c>
      <c r="M124">
        <f>INDEX(TransactionsOrders[],MATCH(CombinedTable[[#This Row],[TransactionID]],TransactionsOrders[TransactionID],0),8)</f>
        <v>234663</v>
      </c>
      <c r="N124" t="str">
        <f>_xlfn.IFNA(INDEX(CustomerDemographics[],MATCH(CombinedTable[[#This Row],[CustomerID]],CustomerDemographics[CustomerID],0),2)," ")</f>
        <v xml:space="preserve"> </v>
      </c>
      <c r="O124" t="str">
        <f>_xlfn.IFNA(INDEX(CustomerDemographics[],MATCH(CombinedTable[[#This Row],[CustomerID]],CustomerDemographics[CustomerID],0),7),"Not Registered")</f>
        <v>Not Registered</v>
      </c>
      <c r="P124">
        <f>INDEX(TransactionsOrders[],MATCH(CombinedTable[[#This Row],[TransactionID]],TransactionsOrders[TransactionID],0),3)</f>
        <v>0</v>
      </c>
      <c r="Q124">
        <f>INDEX(PointsTransaction[],MATCH(CombinedTable[[#This Row],[TransactionID]],PointsTransaction[TransactionID],0),4)</f>
        <v>0</v>
      </c>
    </row>
    <row r="125" spans="1:17" x14ac:dyDescent="0.25">
      <c r="A125">
        <v>124</v>
      </c>
      <c r="B125">
        <v>11010061</v>
      </c>
      <c r="C125" s="6">
        <v>2024022010013</v>
      </c>
      <c r="D125" s="12">
        <v>44232</v>
      </c>
      <c r="E125">
        <v>8</v>
      </c>
      <c r="F125">
        <v>122.99</v>
      </c>
      <c r="G125">
        <v>983.92</v>
      </c>
      <c r="I125">
        <v>983.92</v>
      </c>
      <c r="J125" t="str">
        <f>INDEX(EmployeeDemographics[],MATCH(CombinedTable[[#This Row],[EmployeeID ]],EmployeeDemographics[EmployeeId],0),2)</f>
        <v>Jackson</v>
      </c>
      <c r="K125" t="str">
        <f>INDEX(Products[],MATCH(CombinedTable[[#This Row],[ProductID]],Products[ProductID],0),2)</f>
        <v>Doodah L</v>
      </c>
      <c r="L125">
        <f>INDEX(Products[],MATCH(CombinedTable[[#This Row],[ProductID]],Products[ProductID],0),3)</f>
        <v>101</v>
      </c>
      <c r="M125">
        <f>INDEX(TransactionsOrders[],MATCH(CombinedTable[[#This Row],[TransactionID]],TransactionsOrders[TransactionID],0),8)</f>
        <v>234695</v>
      </c>
      <c r="N125" t="str">
        <f>_xlfn.IFNA(INDEX(CustomerDemographics[],MATCH(CombinedTable[[#This Row],[CustomerID]],CustomerDemographics[CustomerID],0),2)," ")</f>
        <v xml:space="preserve"> </v>
      </c>
      <c r="O125" t="str">
        <f>_xlfn.IFNA(INDEX(CustomerDemographics[],MATCH(CombinedTable[[#This Row],[CustomerID]],CustomerDemographics[CustomerID],0),7),"Not Registered")</f>
        <v>Not Registered</v>
      </c>
      <c r="P125">
        <f>INDEX(TransactionsOrders[],MATCH(CombinedTable[[#This Row],[TransactionID]],TransactionsOrders[TransactionID],0),3)</f>
        <v>0</v>
      </c>
      <c r="Q125">
        <f>INDEX(PointsTransaction[],MATCH(CombinedTable[[#This Row],[TransactionID]],PointsTransaction[TransactionID],0),4)</f>
        <v>0</v>
      </c>
    </row>
    <row r="126" spans="1:17" x14ac:dyDescent="0.25">
      <c r="A126">
        <v>125</v>
      </c>
      <c r="B126">
        <v>11010062</v>
      </c>
      <c r="C126" s="6">
        <v>2024022010011</v>
      </c>
      <c r="D126" s="12">
        <v>44235</v>
      </c>
      <c r="E126">
        <v>5</v>
      </c>
      <c r="F126">
        <v>113.45</v>
      </c>
      <c r="G126">
        <v>567.25</v>
      </c>
      <c r="I126">
        <v>567.25</v>
      </c>
      <c r="J126" t="str">
        <f>INDEX(EmployeeDemographics[],MATCH(CombinedTable[[#This Row],[EmployeeID ]],EmployeeDemographics[EmployeeId],0),2)</f>
        <v>Logan</v>
      </c>
      <c r="K126" t="str">
        <f>INDEX(Products[],MATCH(CombinedTable[[#This Row],[ProductID]],Products[ProductID],0),2)</f>
        <v>Whizbang M</v>
      </c>
      <c r="L126">
        <f>INDEX(Products[],MATCH(CombinedTable[[#This Row],[ProductID]],Products[ProductID],0),3)</f>
        <v>102</v>
      </c>
      <c r="M126">
        <f>INDEX(TransactionsOrders[],MATCH(CombinedTable[[#This Row],[TransactionID]],TransactionsOrders[TransactionID],0),8)</f>
        <v>234529</v>
      </c>
      <c r="N126" t="str">
        <f>_xlfn.IFNA(INDEX(CustomerDemographics[],MATCH(CombinedTable[[#This Row],[CustomerID]],CustomerDemographics[CustomerID],0),2)," ")</f>
        <v xml:space="preserve"> </v>
      </c>
      <c r="O126" t="str">
        <f>_xlfn.IFNA(INDEX(CustomerDemographics[],MATCH(CombinedTable[[#This Row],[CustomerID]],CustomerDemographics[CustomerID],0),7),"Not Registered")</f>
        <v>Not Registered</v>
      </c>
      <c r="P126">
        <f>INDEX(TransactionsOrders[],MATCH(CombinedTable[[#This Row],[TransactionID]],TransactionsOrders[TransactionID],0),3)</f>
        <v>0</v>
      </c>
      <c r="Q126">
        <f>INDEX(PointsTransaction[],MATCH(CombinedTable[[#This Row],[TransactionID]],PointsTransaction[TransactionID],0),4)</f>
        <v>0</v>
      </c>
    </row>
    <row r="127" spans="1:17" x14ac:dyDescent="0.25">
      <c r="A127">
        <v>126</v>
      </c>
      <c r="B127">
        <v>11010051</v>
      </c>
      <c r="C127" s="6">
        <v>2024022010013</v>
      </c>
      <c r="D127" s="12">
        <v>44239</v>
      </c>
      <c r="E127">
        <v>1</v>
      </c>
      <c r="F127">
        <v>240.95</v>
      </c>
      <c r="G127">
        <v>240.95</v>
      </c>
      <c r="I127">
        <v>240.95</v>
      </c>
      <c r="J127" t="str">
        <f>INDEX(EmployeeDemographics[],MATCH(CombinedTable[[#This Row],[EmployeeID ]],EmployeeDemographics[EmployeeId],0),2)</f>
        <v>Jackson</v>
      </c>
      <c r="K127" t="str">
        <f>INDEX(Products[],MATCH(CombinedTable[[#This Row],[ProductID]],Products[ProductID],0),2)</f>
        <v>Gizmo B</v>
      </c>
      <c r="L127">
        <f>INDEX(Products[],MATCH(CombinedTable[[#This Row],[ProductID]],Products[ProductID],0),3)</f>
        <v>103</v>
      </c>
      <c r="M127">
        <f>INDEX(TransactionsOrders[],MATCH(CombinedTable[[#This Row],[TransactionID]],TransactionsOrders[TransactionID],0),8)</f>
        <v>234677</v>
      </c>
      <c r="N127" t="str">
        <f>_xlfn.IFNA(INDEX(CustomerDemographics[],MATCH(CombinedTable[[#This Row],[CustomerID]],CustomerDemographics[CustomerID],0),2)," ")</f>
        <v xml:space="preserve"> </v>
      </c>
      <c r="O127" t="str">
        <f>_xlfn.IFNA(INDEX(CustomerDemographics[],MATCH(CombinedTable[[#This Row],[CustomerID]],CustomerDemographics[CustomerID],0),7),"Not Registered")</f>
        <v>Not Registered</v>
      </c>
      <c r="P127">
        <f>INDEX(TransactionsOrders[],MATCH(CombinedTable[[#This Row],[TransactionID]],TransactionsOrders[TransactionID],0),3)</f>
        <v>0</v>
      </c>
      <c r="Q127">
        <f>INDEX(PointsTransaction[],MATCH(CombinedTable[[#This Row],[TransactionID]],PointsTransaction[TransactionID],0),4)</f>
        <v>0</v>
      </c>
    </row>
    <row r="128" spans="1:17" x14ac:dyDescent="0.25">
      <c r="A128">
        <v>127</v>
      </c>
      <c r="B128">
        <v>11010060</v>
      </c>
      <c r="C128" s="6">
        <v>2024022010014</v>
      </c>
      <c r="D128" s="12">
        <v>44242</v>
      </c>
      <c r="E128">
        <v>8</v>
      </c>
      <c r="F128">
        <v>117.5</v>
      </c>
      <c r="G128">
        <v>940</v>
      </c>
      <c r="H128">
        <v>0.15</v>
      </c>
      <c r="I128">
        <v>799</v>
      </c>
      <c r="J128" t="str">
        <f>INDEX(EmployeeDemographics[],MATCH(CombinedTable[[#This Row],[EmployeeID ]],EmployeeDemographics[EmployeeId],0),2)</f>
        <v>Lucas</v>
      </c>
      <c r="K128" t="str">
        <f>INDEX(Products[],MATCH(CombinedTable[[#This Row],[ProductID]],Products[ProductID],0),2)</f>
        <v>Thingummybob K</v>
      </c>
      <c r="L128">
        <f>INDEX(Products[],MATCH(CombinedTable[[#This Row],[ProductID]],Products[ProductID],0),3)</f>
        <v>104</v>
      </c>
      <c r="M128">
        <f>INDEX(TransactionsOrders[],MATCH(CombinedTable[[#This Row],[TransactionID]],TransactionsOrders[TransactionID],0),8)</f>
        <v>143001</v>
      </c>
      <c r="N128" t="str">
        <f>_xlfn.IFNA(INDEX(CustomerDemographics[],MATCH(CombinedTable[[#This Row],[CustomerID]],CustomerDemographics[CustomerID],0),2)," ")</f>
        <v>Lara</v>
      </c>
      <c r="O128" t="str">
        <f>_xlfn.IFNA(INDEX(CustomerDemographics[],MATCH(CombinedTable[[#This Row],[CustomerID]],CustomerDemographics[CustomerID],0),7),"Not Registered")</f>
        <v xml:space="preserve">Valid </v>
      </c>
      <c r="P128">
        <f>INDEX(TransactionsOrders[],MATCH(CombinedTable[[#This Row],[TransactionID]],TransactionsOrders[TransactionID],0),3)</f>
        <v>54523010001</v>
      </c>
      <c r="Q128">
        <f>INDEX(PointsTransaction[],MATCH(CombinedTable[[#This Row],[TransactionID]],PointsTransaction[TransactionID],0),4)</f>
        <v>4</v>
      </c>
    </row>
    <row r="129" spans="1:17" x14ac:dyDescent="0.25">
      <c r="A129">
        <v>128</v>
      </c>
      <c r="B129">
        <v>11010057</v>
      </c>
      <c r="C129" s="6">
        <v>2024022010011</v>
      </c>
      <c r="D129" s="12">
        <v>44242</v>
      </c>
      <c r="E129">
        <v>9</v>
      </c>
      <c r="F129">
        <v>80.489999999999995</v>
      </c>
      <c r="G129">
        <v>724.41</v>
      </c>
      <c r="I129">
        <v>724.41</v>
      </c>
      <c r="J129" t="str">
        <f>INDEX(EmployeeDemographics[],MATCH(CombinedTable[[#This Row],[EmployeeID ]],EmployeeDemographics[EmployeeId],0),2)</f>
        <v>Logan</v>
      </c>
      <c r="K129" t="str">
        <f>INDEX(Products[],MATCH(CombinedTable[[#This Row],[ProductID]],Products[ProductID],0),2)</f>
        <v>Contraption H</v>
      </c>
      <c r="L129">
        <f>INDEX(Products[],MATCH(CombinedTable[[#This Row],[ProductID]],Products[ProductID],0),3)</f>
        <v>105</v>
      </c>
      <c r="M129">
        <f>INDEX(TransactionsOrders[],MATCH(CombinedTable[[#This Row],[TransactionID]],TransactionsOrders[TransactionID],0),8)</f>
        <v>234501</v>
      </c>
      <c r="N129" t="str">
        <f>_xlfn.IFNA(INDEX(CustomerDemographics[],MATCH(CombinedTable[[#This Row],[CustomerID]],CustomerDemographics[CustomerID],0),2)," ")</f>
        <v xml:space="preserve"> </v>
      </c>
      <c r="O129" t="str">
        <f>_xlfn.IFNA(INDEX(CustomerDemographics[],MATCH(CombinedTable[[#This Row],[CustomerID]],CustomerDemographics[CustomerID],0),7),"Not Registered")</f>
        <v>Not Registered</v>
      </c>
      <c r="P129">
        <f>INDEX(TransactionsOrders[],MATCH(CombinedTable[[#This Row],[TransactionID]],TransactionsOrders[TransactionID],0),3)</f>
        <v>0</v>
      </c>
      <c r="Q129">
        <f>INDEX(PointsTransaction[],MATCH(CombinedTable[[#This Row],[TransactionID]],PointsTransaction[TransactionID],0),4)</f>
        <v>0</v>
      </c>
    </row>
    <row r="130" spans="1:17" x14ac:dyDescent="0.25">
      <c r="A130">
        <v>129</v>
      </c>
      <c r="B130">
        <v>11010061</v>
      </c>
      <c r="C130" s="6">
        <v>2024022010010</v>
      </c>
      <c r="D130" s="12">
        <v>44242</v>
      </c>
      <c r="E130">
        <v>8</v>
      </c>
      <c r="F130">
        <v>122.99</v>
      </c>
      <c r="G130">
        <v>983.92</v>
      </c>
      <c r="I130">
        <v>983.92</v>
      </c>
      <c r="J130" t="str">
        <f>INDEX(EmployeeDemographics[],MATCH(CombinedTable[[#This Row],[EmployeeID ]],EmployeeDemographics[EmployeeId],0),2)</f>
        <v>Aiden</v>
      </c>
      <c r="K130" t="str">
        <f>INDEX(Products[],MATCH(CombinedTable[[#This Row],[ProductID]],Products[ProductID],0),2)</f>
        <v>Doodah L</v>
      </c>
      <c r="L130">
        <f>INDEX(Products[],MATCH(CombinedTable[[#This Row],[ProductID]],Products[ProductID],0),3)</f>
        <v>101</v>
      </c>
      <c r="M130">
        <f>INDEX(TransactionsOrders[],MATCH(CombinedTable[[#This Row],[TransactionID]],TransactionsOrders[TransactionID],0),8)</f>
        <v>234674</v>
      </c>
      <c r="N130" t="str">
        <f>_xlfn.IFNA(INDEX(CustomerDemographics[],MATCH(CombinedTable[[#This Row],[CustomerID]],CustomerDemographics[CustomerID],0),2)," ")</f>
        <v xml:space="preserve"> </v>
      </c>
      <c r="O130" t="str">
        <f>_xlfn.IFNA(INDEX(CustomerDemographics[],MATCH(CombinedTable[[#This Row],[CustomerID]],CustomerDemographics[CustomerID],0),7),"Not Registered")</f>
        <v>Not Registered</v>
      </c>
      <c r="P130">
        <f>INDEX(TransactionsOrders[],MATCH(CombinedTable[[#This Row],[TransactionID]],TransactionsOrders[TransactionID],0),3)</f>
        <v>0</v>
      </c>
      <c r="Q130">
        <f>INDEX(PointsTransaction[],MATCH(CombinedTable[[#This Row],[TransactionID]],PointsTransaction[TransactionID],0),4)</f>
        <v>0</v>
      </c>
    </row>
    <row r="131" spans="1:17" x14ac:dyDescent="0.25">
      <c r="A131">
        <v>130</v>
      </c>
      <c r="B131">
        <v>11010062</v>
      </c>
      <c r="C131" s="6">
        <v>2024022010011</v>
      </c>
      <c r="D131" s="12">
        <v>44242</v>
      </c>
      <c r="E131">
        <v>2</v>
      </c>
      <c r="F131">
        <v>113.45</v>
      </c>
      <c r="G131">
        <v>226.9</v>
      </c>
      <c r="I131">
        <v>226.9</v>
      </c>
      <c r="J131" t="str">
        <f>INDEX(EmployeeDemographics[],MATCH(CombinedTable[[#This Row],[EmployeeID ]],EmployeeDemographics[EmployeeId],0),2)</f>
        <v>Logan</v>
      </c>
      <c r="K131" t="str">
        <f>INDEX(Products[],MATCH(CombinedTable[[#This Row],[ProductID]],Products[ProductID],0),2)</f>
        <v>Whizbang M</v>
      </c>
      <c r="L131">
        <f>INDEX(Products[],MATCH(CombinedTable[[#This Row],[ProductID]],Products[ProductID],0),3)</f>
        <v>102</v>
      </c>
      <c r="M131">
        <f>INDEX(TransactionsOrders[],MATCH(CombinedTable[[#This Row],[TransactionID]],TransactionsOrders[TransactionID],0),8)</f>
        <v>234631</v>
      </c>
      <c r="N131" t="str">
        <f>_xlfn.IFNA(INDEX(CustomerDemographics[],MATCH(CombinedTable[[#This Row],[CustomerID]],CustomerDemographics[CustomerID],0),2)," ")</f>
        <v xml:space="preserve"> </v>
      </c>
      <c r="O131" t="str">
        <f>_xlfn.IFNA(INDEX(CustomerDemographics[],MATCH(CombinedTable[[#This Row],[CustomerID]],CustomerDemographics[CustomerID],0),7),"Not Registered")</f>
        <v>Not Registered</v>
      </c>
      <c r="P131">
        <f>INDEX(TransactionsOrders[],MATCH(CombinedTable[[#This Row],[TransactionID]],TransactionsOrders[TransactionID],0),3)</f>
        <v>0</v>
      </c>
      <c r="Q131">
        <f>INDEX(PointsTransaction[],MATCH(CombinedTable[[#This Row],[TransactionID]],PointsTransaction[TransactionID],0),4)</f>
        <v>0</v>
      </c>
    </row>
    <row r="132" spans="1:17" x14ac:dyDescent="0.25">
      <c r="A132">
        <v>131</v>
      </c>
      <c r="B132">
        <v>11010061</v>
      </c>
      <c r="C132" s="6">
        <v>2024022010012</v>
      </c>
      <c r="D132" s="12">
        <v>44245</v>
      </c>
      <c r="E132">
        <v>4</v>
      </c>
      <c r="F132">
        <v>122.99</v>
      </c>
      <c r="G132">
        <v>491.96</v>
      </c>
      <c r="H132">
        <v>0.1</v>
      </c>
      <c r="I132">
        <v>442.76400000000001</v>
      </c>
      <c r="J132" t="str">
        <f>INDEX(EmployeeDemographics[],MATCH(CombinedTable[[#This Row],[EmployeeID ]],EmployeeDemographics[EmployeeId],0),2)</f>
        <v>Olivia</v>
      </c>
      <c r="K132" t="str">
        <f>INDEX(Products[],MATCH(CombinedTable[[#This Row],[ProductID]],Products[ProductID],0),2)</f>
        <v>Doodah L</v>
      </c>
      <c r="L132">
        <f>INDEX(Products[],MATCH(CombinedTable[[#This Row],[ProductID]],Products[ProductID],0),3)</f>
        <v>101</v>
      </c>
      <c r="M132">
        <f>INDEX(TransactionsOrders[],MATCH(CombinedTable[[#This Row],[TransactionID]],TransactionsOrders[TransactionID],0),8)</f>
        <v>143007</v>
      </c>
      <c r="N132" t="str">
        <f>_xlfn.IFNA(INDEX(CustomerDemographics[],MATCH(CombinedTable[[#This Row],[CustomerID]],CustomerDemographics[CustomerID],0),2)," ")</f>
        <v>Kratos</v>
      </c>
      <c r="O132" t="str">
        <f>_xlfn.IFNA(INDEX(CustomerDemographics[],MATCH(CombinedTable[[#This Row],[CustomerID]],CustomerDemographics[CustomerID],0),7),"Not Registered")</f>
        <v xml:space="preserve">Valid </v>
      </c>
      <c r="P132">
        <f>INDEX(TransactionsOrders[],MATCH(CombinedTable[[#This Row],[TransactionID]],TransactionsOrders[TransactionID],0),3)</f>
        <v>54523010007</v>
      </c>
      <c r="Q132">
        <f>INDEX(PointsTransaction[],MATCH(CombinedTable[[#This Row],[TransactionID]],PointsTransaction[TransactionID],0),4)</f>
        <v>2</v>
      </c>
    </row>
    <row r="133" spans="1:17" x14ac:dyDescent="0.25">
      <c r="A133">
        <v>132</v>
      </c>
      <c r="B133">
        <v>11010058</v>
      </c>
      <c r="C133" s="6">
        <v>2024022010012</v>
      </c>
      <c r="D133" s="12">
        <v>44245</v>
      </c>
      <c r="E133">
        <v>10</v>
      </c>
      <c r="F133">
        <v>140.99</v>
      </c>
      <c r="G133">
        <v>1409.9</v>
      </c>
      <c r="I133">
        <v>1409.9</v>
      </c>
      <c r="J133" t="str">
        <f>INDEX(EmployeeDemographics[],MATCH(CombinedTable[[#This Row],[EmployeeID ]],EmployeeDemographics[EmployeeId],0),2)</f>
        <v>Olivia</v>
      </c>
      <c r="K133" t="str">
        <f>INDEX(Products[],MATCH(CombinedTable[[#This Row],[ProductID]],Products[ProductID],0),2)</f>
        <v>Widgetizer I</v>
      </c>
      <c r="L133">
        <f>INDEX(Products[],MATCH(CombinedTable[[#This Row],[ProductID]],Products[ProductID],0),3)</f>
        <v>101</v>
      </c>
      <c r="M133">
        <f>INDEX(TransactionsOrders[],MATCH(CombinedTable[[#This Row],[TransactionID]],TransactionsOrders[TransactionID],0),8)</f>
        <v>234535</v>
      </c>
      <c r="N133" t="str">
        <f>_xlfn.IFNA(INDEX(CustomerDemographics[],MATCH(CombinedTable[[#This Row],[CustomerID]],CustomerDemographics[CustomerID],0),2)," ")</f>
        <v xml:space="preserve"> </v>
      </c>
      <c r="O133" t="str">
        <f>_xlfn.IFNA(INDEX(CustomerDemographics[],MATCH(CombinedTable[[#This Row],[CustomerID]],CustomerDemographics[CustomerID],0),7),"Not Registered")</f>
        <v>Not Registered</v>
      </c>
      <c r="P133">
        <f>INDEX(TransactionsOrders[],MATCH(CombinedTable[[#This Row],[TransactionID]],TransactionsOrders[TransactionID],0),3)</f>
        <v>0</v>
      </c>
      <c r="Q133">
        <f>INDEX(PointsTransaction[],MATCH(CombinedTable[[#This Row],[TransactionID]],PointsTransaction[TransactionID],0),4)</f>
        <v>0</v>
      </c>
    </row>
    <row r="134" spans="1:17" x14ac:dyDescent="0.25">
      <c r="A134">
        <v>133</v>
      </c>
      <c r="B134">
        <v>11010068</v>
      </c>
      <c r="C134" s="6">
        <v>2024022010011</v>
      </c>
      <c r="D134" s="12">
        <v>44249</v>
      </c>
      <c r="E134">
        <v>4</v>
      </c>
      <c r="F134">
        <v>212.49</v>
      </c>
      <c r="G134">
        <v>849.96</v>
      </c>
      <c r="I134">
        <v>849.96</v>
      </c>
      <c r="J134" t="str">
        <f>INDEX(EmployeeDemographics[],MATCH(CombinedTable[[#This Row],[EmployeeID ]],EmployeeDemographics[EmployeeId],0),2)</f>
        <v>Logan</v>
      </c>
      <c r="K134" t="str">
        <f>INDEX(Products[],MATCH(CombinedTable[[#This Row],[ProductID]],Products[ProductID],0),2)</f>
        <v>Thingamajigger S</v>
      </c>
      <c r="L134">
        <f>INDEX(Products[],MATCH(CombinedTable[[#This Row],[ProductID]],Products[ProductID],0),3)</f>
        <v>105</v>
      </c>
      <c r="M134">
        <f>INDEX(TransactionsOrders[],MATCH(CombinedTable[[#This Row],[TransactionID]],TransactionsOrders[TransactionID],0),8)</f>
        <v>234533</v>
      </c>
      <c r="N134" t="str">
        <f>_xlfn.IFNA(INDEX(CustomerDemographics[],MATCH(CombinedTable[[#This Row],[CustomerID]],CustomerDemographics[CustomerID],0),2)," ")</f>
        <v xml:space="preserve"> </v>
      </c>
      <c r="O134" t="str">
        <f>_xlfn.IFNA(INDEX(CustomerDemographics[],MATCH(CombinedTable[[#This Row],[CustomerID]],CustomerDemographics[CustomerID],0),7),"Not Registered")</f>
        <v>Not Registered</v>
      </c>
      <c r="P134">
        <f>INDEX(TransactionsOrders[],MATCH(CombinedTable[[#This Row],[TransactionID]],TransactionsOrders[TransactionID],0),3)</f>
        <v>0</v>
      </c>
      <c r="Q134">
        <f>INDEX(PointsTransaction[],MATCH(CombinedTable[[#This Row],[TransactionID]],PointsTransaction[TransactionID],0),4)</f>
        <v>0</v>
      </c>
    </row>
    <row r="135" spans="1:17" x14ac:dyDescent="0.25">
      <c r="A135">
        <v>134</v>
      </c>
      <c r="B135">
        <v>11010054</v>
      </c>
      <c r="C135" s="6">
        <v>2024022010013</v>
      </c>
      <c r="D135" s="12">
        <v>44258</v>
      </c>
      <c r="E135">
        <v>3</v>
      </c>
      <c r="F135">
        <v>120.75</v>
      </c>
      <c r="G135">
        <v>362.25</v>
      </c>
      <c r="I135">
        <v>362.25</v>
      </c>
      <c r="J135" t="str">
        <f>INDEX(EmployeeDemographics[],MATCH(CombinedTable[[#This Row],[EmployeeID ]],EmployeeDemographics[EmployeeId],0),2)</f>
        <v>Jackson</v>
      </c>
      <c r="K135" t="str">
        <f>INDEX(Products[],MATCH(CombinedTable[[#This Row],[ProductID]],Products[ProductID],0),2)</f>
        <v>Doodad E</v>
      </c>
      <c r="L135">
        <f>INDEX(Products[],MATCH(CombinedTable[[#This Row],[ProductID]],Products[ProductID],0),3)</f>
        <v>102</v>
      </c>
      <c r="M135">
        <f>INDEX(TransactionsOrders[],MATCH(CombinedTable[[#This Row],[TransactionID]],TransactionsOrders[TransactionID],0),8)</f>
        <v>234506</v>
      </c>
      <c r="N135" t="str">
        <f>_xlfn.IFNA(INDEX(CustomerDemographics[],MATCH(CombinedTable[[#This Row],[CustomerID]],CustomerDemographics[CustomerID],0),2)," ")</f>
        <v xml:space="preserve"> </v>
      </c>
      <c r="O135" t="str">
        <f>_xlfn.IFNA(INDEX(CustomerDemographics[],MATCH(CombinedTable[[#This Row],[CustomerID]],CustomerDemographics[CustomerID],0),7),"Not Registered")</f>
        <v>Not Registered</v>
      </c>
      <c r="P135">
        <f>INDEX(TransactionsOrders[],MATCH(CombinedTable[[#This Row],[TransactionID]],TransactionsOrders[TransactionID],0),3)</f>
        <v>0</v>
      </c>
      <c r="Q135">
        <f>INDEX(PointsTransaction[],MATCH(CombinedTable[[#This Row],[TransactionID]],PointsTransaction[TransactionID],0),4)</f>
        <v>0</v>
      </c>
    </row>
    <row r="136" spans="1:17" x14ac:dyDescent="0.25">
      <c r="A136">
        <v>135</v>
      </c>
      <c r="B136">
        <v>11010058</v>
      </c>
      <c r="C136" s="6">
        <v>2024022010013</v>
      </c>
      <c r="D136" s="12">
        <v>44258</v>
      </c>
      <c r="E136">
        <v>6</v>
      </c>
      <c r="F136">
        <v>140.99</v>
      </c>
      <c r="G136">
        <v>845.94</v>
      </c>
      <c r="H136">
        <v>0.15</v>
      </c>
      <c r="I136">
        <v>719.04899999999998</v>
      </c>
      <c r="J136" t="str">
        <f>INDEX(EmployeeDemographics[],MATCH(CombinedTable[[#This Row],[EmployeeID ]],EmployeeDemographics[EmployeeId],0),2)</f>
        <v>Jackson</v>
      </c>
      <c r="K136" t="str">
        <f>INDEX(Products[],MATCH(CombinedTable[[#This Row],[ProductID]],Products[ProductID],0),2)</f>
        <v>Widgetizer I</v>
      </c>
      <c r="L136">
        <f>INDEX(Products[],MATCH(CombinedTable[[#This Row],[ProductID]],Products[ProductID],0),3)</f>
        <v>101</v>
      </c>
      <c r="M136">
        <f>INDEX(TransactionsOrders[],MATCH(CombinedTable[[#This Row],[TransactionID]],TransactionsOrders[TransactionID],0),8)</f>
        <v>143001</v>
      </c>
      <c r="N136" t="str">
        <f>_xlfn.IFNA(INDEX(CustomerDemographics[],MATCH(CombinedTable[[#This Row],[CustomerID]],CustomerDemographics[CustomerID],0),2)," ")</f>
        <v>Lara</v>
      </c>
      <c r="O136" t="str">
        <f>_xlfn.IFNA(INDEX(CustomerDemographics[],MATCH(CombinedTable[[#This Row],[CustomerID]],CustomerDemographics[CustomerID],0),7),"Not Registered")</f>
        <v xml:space="preserve">Valid </v>
      </c>
      <c r="P136">
        <f>INDEX(TransactionsOrders[],MATCH(CombinedTable[[#This Row],[TransactionID]],TransactionsOrders[TransactionID],0),3)</f>
        <v>54523010001</v>
      </c>
      <c r="Q136">
        <f>INDEX(PointsTransaction[],MATCH(CombinedTable[[#This Row],[TransactionID]],PointsTransaction[TransactionID],0),4)</f>
        <v>3</v>
      </c>
    </row>
    <row r="137" spans="1:17" x14ac:dyDescent="0.25">
      <c r="A137">
        <v>136</v>
      </c>
      <c r="B137">
        <v>11010053</v>
      </c>
      <c r="C137" s="6">
        <v>2024022010013</v>
      </c>
      <c r="D137" s="12">
        <v>44263</v>
      </c>
      <c r="E137">
        <v>1</v>
      </c>
      <c r="F137">
        <v>70.989999999999995</v>
      </c>
      <c r="G137">
        <v>70.989999999999995</v>
      </c>
      <c r="I137">
        <v>70.989999999999995</v>
      </c>
      <c r="J137" t="str">
        <f>INDEX(EmployeeDemographics[],MATCH(CombinedTable[[#This Row],[EmployeeID ]],EmployeeDemographics[EmployeeId],0),2)</f>
        <v>Jackson</v>
      </c>
      <c r="K137" t="str">
        <f>INDEX(Products[],MATCH(CombinedTable[[#This Row],[ProductID]],Products[ProductID],0),2)</f>
        <v>Thingamajig D</v>
      </c>
      <c r="L137">
        <f>INDEX(Products[],MATCH(CombinedTable[[#This Row],[ProductID]],Products[ProductID],0),3)</f>
        <v>102</v>
      </c>
      <c r="M137">
        <f>INDEX(TransactionsOrders[],MATCH(CombinedTable[[#This Row],[TransactionID]],TransactionsOrders[TransactionID],0),8)</f>
        <v>234522</v>
      </c>
      <c r="N137" t="str">
        <f>_xlfn.IFNA(INDEX(CustomerDemographics[],MATCH(CombinedTable[[#This Row],[CustomerID]],CustomerDemographics[CustomerID],0),2)," ")</f>
        <v xml:space="preserve"> </v>
      </c>
      <c r="O137" t="str">
        <f>_xlfn.IFNA(INDEX(CustomerDemographics[],MATCH(CombinedTable[[#This Row],[CustomerID]],CustomerDemographics[CustomerID],0),7),"Not Registered")</f>
        <v>Not Registered</v>
      </c>
      <c r="P137">
        <f>INDEX(TransactionsOrders[],MATCH(CombinedTable[[#This Row],[TransactionID]],TransactionsOrders[TransactionID],0),3)</f>
        <v>0</v>
      </c>
      <c r="Q137">
        <f>INDEX(PointsTransaction[],MATCH(CombinedTable[[#This Row],[TransactionID]],PointsTransaction[TransactionID],0),4)</f>
        <v>0</v>
      </c>
    </row>
    <row r="138" spans="1:17" x14ac:dyDescent="0.25">
      <c r="A138">
        <v>137</v>
      </c>
      <c r="B138">
        <v>11010057</v>
      </c>
      <c r="C138" s="6">
        <v>2024022010013</v>
      </c>
      <c r="D138" s="12">
        <v>44267</v>
      </c>
      <c r="E138">
        <v>7</v>
      </c>
      <c r="F138">
        <v>80.489999999999995</v>
      </c>
      <c r="G138">
        <v>563.42999999999995</v>
      </c>
      <c r="I138">
        <v>563.42999999999995</v>
      </c>
      <c r="J138" t="str">
        <f>INDEX(EmployeeDemographics[],MATCH(CombinedTable[[#This Row],[EmployeeID ]],EmployeeDemographics[EmployeeId],0),2)</f>
        <v>Jackson</v>
      </c>
      <c r="K138" t="str">
        <f>INDEX(Products[],MATCH(CombinedTable[[#This Row],[ProductID]],Products[ProductID],0),2)</f>
        <v>Contraption H</v>
      </c>
      <c r="L138">
        <f>INDEX(Products[],MATCH(CombinedTable[[#This Row],[ProductID]],Products[ProductID],0),3)</f>
        <v>105</v>
      </c>
      <c r="M138">
        <f>INDEX(TransactionsOrders[],MATCH(CombinedTable[[#This Row],[TransactionID]],TransactionsOrders[TransactionID],0),8)</f>
        <v>234504</v>
      </c>
      <c r="N138" t="str">
        <f>_xlfn.IFNA(INDEX(CustomerDemographics[],MATCH(CombinedTable[[#This Row],[CustomerID]],CustomerDemographics[CustomerID],0),2)," ")</f>
        <v xml:space="preserve"> </v>
      </c>
      <c r="O138" t="str">
        <f>_xlfn.IFNA(INDEX(CustomerDemographics[],MATCH(CombinedTable[[#This Row],[CustomerID]],CustomerDemographics[CustomerID],0),7),"Not Registered")</f>
        <v>Not Registered</v>
      </c>
      <c r="P138">
        <f>INDEX(TransactionsOrders[],MATCH(CombinedTable[[#This Row],[TransactionID]],TransactionsOrders[TransactionID],0),3)</f>
        <v>0</v>
      </c>
      <c r="Q138">
        <f>INDEX(PointsTransaction[],MATCH(CombinedTable[[#This Row],[TransactionID]],PointsTransaction[TransactionID],0),4)</f>
        <v>0</v>
      </c>
    </row>
    <row r="139" spans="1:17" x14ac:dyDescent="0.25">
      <c r="A139">
        <v>138</v>
      </c>
      <c r="B139">
        <v>11010058</v>
      </c>
      <c r="C139" s="6">
        <v>2024022010015</v>
      </c>
      <c r="D139" s="12">
        <v>44267</v>
      </c>
      <c r="E139">
        <v>6</v>
      </c>
      <c r="F139">
        <v>140.99</v>
      </c>
      <c r="G139">
        <v>845.94</v>
      </c>
      <c r="H139">
        <v>0.1</v>
      </c>
      <c r="I139">
        <v>761.346</v>
      </c>
      <c r="J139" t="str">
        <f>INDEX(EmployeeDemographics[],MATCH(CombinedTable[[#This Row],[EmployeeID ]],EmployeeDemographics[EmployeeId],0),2)</f>
        <v>Noah</v>
      </c>
      <c r="K139" t="str">
        <f>INDEX(Products[],MATCH(CombinedTable[[#This Row],[ProductID]],Products[ProductID],0),2)</f>
        <v>Widgetizer I</v>
      </c>
      <c r="L139">
        <f>INDEX(Products[],MATCH(CombinedTable[[#This Row],[ProductID]],Products[ProductID],0),3)</f>
        <v>101</v>
      </c>
      <c r="M139">
        <f>INDEX(TransactionsOrders[],MATCH(CombinedTable[[#This Row],[TransactionID]],TransactionsOrders[TransactionID],0),8)</f>
        <v>143010</v>
      </c>
      <c r="N139" t="str">
        <f>_xlfn.IFNA(INDEX(CustomerDemographics[],MATCH(CombinedTable[[#This Row],[CustomerID]],CustomerDemographics[CustomerID],0),2)," ")</f>
        <v>Joel</v>
      </c>
      <c r="O139" t="str">
        <f>_xlfn.IFNA(INDEX(CustomerDemographics[],MATCH(CombinedTable[[#This Row],[CustomerID]],CustomerDemographics[CustomerID],0),7),"Not Registered")</f>
        <v xml:space="preserve">Expired\Cancelled </v>
      </c>
      <c r="P139">
        <f>INDEX(TransactionsOrders[],MATCH(CombinedTable[[#This Row],[TransactionID]],TransactionsOrders[TransactionID],0),3)</f>
        <v>54523010010</v>
      </c>
      <c r="Q139">
        <f>INDEX(PointsTransaction[],MATCH(CombinedTable[[#This Row],[TransactionID]],PointsTransaction[TransactionID],0),4)</f>
        <v>3</v>
      </c>
    </row>
    <row r="140" spans="1:17" x14ac:dyDescent="0.25">
      <c r="A140">
        <v>139</v>
      </c>
      <c r="B140">
        <v>11010057</v>
      </c>
      <c r="C140" s="6">
        <v>2024022010014</v>
      </c>
      <c r="D140" s="12">
        <v>44270</v>
      </c>
      <c r="E140">
        <v>2</v>
      </c>
      <c r="F140">
        <v>80.489999999999995</v>
      </c>
      <c r="G140">
        <v>160.97999999999999</v>
      </c>
      <c r="I140">
        <v>160.97999999999999</v>
      </c>
      <c r="J140" t="str">
        <f>INDEX(EmployeeDemographics[],MATCH(CombinedTable[[#This Row],[EmployeeID ]],EmployeeDemographics[EmployeeId],0),2)</f>
        <v>Lucas</v>
      </c>
      <c r="K140" t="str">
        <f>INDEX(Products[],MATCH(CombinedTable[[#This Row],[ProductID]],Products[ProductID],0),2)</f>
        <v>Contraption H</v>
      </c>
      <c r="L140">
        <f>INDEX(Products[],MATCH(CombinedTable[[#This Row],[ProductID]],Products[ProductID],0),3)</f>
        <v>105</v>
      </c>
      <c r="M140">
        <f>INDEX(TransactionsOrders[],MATCH(CombinedTable[[#This Row],[TransactionID]],TransactionsOrders[TransactionID],0),8)</f>
        <v>234534</v>
      </c>
      <c r="N140" t="str">
        <f>_xlfn.IFNA(INDEX(CustomerDemographics[],MATCH(CombinedTable[[#This Row],[CustomerID]],CustomerDemographics[CustomerID],0),2)," ")</f>
        <v xml:space="preserve"> </v>
      </c>
      <c r="O140" t="str">
        <f>_xlfn.IFNA(INDEX(CustomerDemographics[],MATCH(CombinedTable[[#This Row],[CustomerID]],CustomerDemographics[CustomerID],0),7),"Not Registered")</f>
        <v>Not Registered</v>
      </c>
      <c r="P140">
        <f>INDEX(TransactionsOrders[],MATCH(CombinedTable[[#This Row],[TransactionID]],TransactionsOrders[TransactionID],0),3)</f>
        <v>0</v>
      </c>
      <c r="Q140">
        <f>INDEX(PointsTransaction[],MATCH(CombinedTable[[#This Row],[TransactionID]],PointsTransaction[TransactionID],0),4)</f>
        <v>0</v>
      </c>
    </row>
    <row r="141" spans="1:17" x14ac:dyDescent="0.25">
      <c r="A141">
        <v>140</v>
      </c>
      <c r="B141">
        <v>11010058</v>
      </c>
      <c r="C141" s="6">
        <v>2024022010010</v>
      </c>
      <c r="D141" s="12">
        <v>44270</v>
      </c>
      <c r="E141">
        <v>10</v>
      </c>
      <c r="F141">
        <v>140.99</v>
      </c>
      <c r="G141">
        <v>1409.9</v>
      </c>
      <c r="I141">
        <v>1409.9</v>
      </c>
      <c r="J141" t="str">
        <f>INDEX(EmployeeDemographics[],MATCH(CombinedTable[[#This Row],[EmployeeID ]],EmployeeDemographics[EmployeeId],0),2)</f>
        <v>Aiden</v>
      </c>
      <c r="K141" t="str">
        <f>INDEX(Products[],MATCH(CombinedTable[[#This Row],[ProductID]],Products[ProductID],0),2)</f>
        <v>Widgetizer I</v>
      </c>
      <c r="L141">
        <f>INDEX(Products[],MATCH(CombinedTable[[#This Row],[ProductID]],Products[ProductID],0),3)</f>
        <v>101</v>
      </c>
      <c r="M141">
        <f>INDEX(TransactionsOrders[],MATCH(CombinedTable[[#This Row],[TransactionID]],TransactionsOrders[TransactionID],0),8)</f>
        <v>234525</v>
      </c>
      <c r="N141" t="str">
        <f>_xlfn.IFNA(INDEX(CustomerDemographics[],MATCH(CombinedTable[[#This Row],[CustomerID]],CustomerDemographics[CustomerID],0),2)," ")</f>
        <v xml:space="preserve"> </v>
      </c>
      <c r="O141" t="str">
        <f>_xlfn.IFNA(INDEX(CustomerDemographics[],MATCH(CombinedTable[[#This Row],[CustomerID]],CustomerDemographics[CustomerID],0),7),"Not Registered")</f>
        <v>Not Registered</v>
      </c>
      <c r="P141">
        <f>INDEX(TransactionsOrders[],MATCH(CombinedTable[[#This Row],[TransactionID]],TransactionsOrders[TransactionID],0),3)</f>
        <v>0</v>
      </c>
      <c r="Q141">
        <f>INDEX(PointsTransaction[],MATCH(CombinedTable[[#This Row],[TransactionID]],PointsTransaction[TransactionID],0),4)</f>
        <v>0</v>
      </c>
    </row>
    <row r="142" spans="1:17" x14ac:dyDescent="0.25">
      <c r="A142">
        <v>141</v>
      </c>
      <c r="B142">
        <v>11010069</v>
      </c>
      <c r="C142" s="6">
        <v>2024022010010</v>
      </c>
      <c r="D142" s="12">
        <v>44275</v>
      </c>
      <c r="E142">
        <v>1</v>
      </c>
      <c r="F142">
        <v>127.99</v>
      </c>
      <c r="G142">
        <v>127.99</v>
      </c>
      <c r="I142">
        <v>127.99</v>
      </c>
      <c r="J142" t="str">
        <f>INDEX(EmployeeDemographics[],MATCH(CombinedTable[[#This Row],[EmployeeID ]],EmployeeDemographics[EmployeeId],0),2)</f>
        <v>Aiden</v>
      </c>
      <c r="K142" t="str">
        <f>INDEX(Products[],MATCH(CombinedTable[[#This Row],[ProductID]],Products[ProductID],0),2)</f>
        <v>Doodadizer T</v>
      </c>
      <c r="L142">
        <f>INDEX(Products[],MATCH(CombinedTable[[#This Row],[ProductID]],Products[ProductID],0),3)</f>
        <v>102</v>
      </c>
      <c r="M142">
        <f>INDEX(TransactionsOrders[],MATCH(CombinedTable[[#This Row],[TransactionID]],TransactionsOrders[TransactionID],0),8)</f>
        <v>234682</v>
      </c>
      <c r="N142" t="str">
        <f>_xlfn.IFNA(INDEX(CustomerDemographics[],MATCH(CombinedTable[[#This Row],[CustomerID]],CustomerDemographics[CustomerID],0),2)," ")</f>
        <v xml:space="preserve"> </v>
      </c>
      <c r="O142" t="str">
        <f>_xlfn.IFNA(INDEX(CustomerDemographics[],MATCH(CombinedTable[[#This Row],[CustomerID]],CustomerDemographics[CustomerID],0),7),"Not Registered")</f>
        <v>Not Registered</v>
      </c>
      <c r="P142">
        <f>INDEX(TransactionsOrders[],MATCH(CombinedTable[[#This Row],[TransactionID]],TransactionsOrders[TransactionID],0),3)</f>
        <v>0</v>
      </c>
      <c r="Q142">
        <f>INDEX(PointsTransaction[],MATCH(CombinedTable[[#This Row],[TransactionID]],PointsTransaction[TransactionID],0),4)</f>
        <v>0</v>
      </c>
    </row>
    <row r="143" spans="1:17" x14ac:dyDescent="0.25">
      <c r="A143">
        <v>142</v>
      </c>
      <c r="B143">
        <v>11010058</v>
      </c>
      <c r="C143" s="6">
        <v>2024022010011</v>
      </c>
      <c r="D143" s="12">
        <v>44275</v>
      </c>
      <c r="E143">
        <v>6</v>
      </c>
      <c r="F143">
        <v>140.99</v>
      </c>
      <c r="G143">
        <v>845.94</v>
      </c>
      <c r="I143">
        <v>845.94</v>
      </c>
      <c r="J143" t="str">
        <f>INDEX(EmployeeDemographics[],MATCH(CombinedTable[[#This Row],[EmployeeID ]],EmployeeDemographics[EmployeeId],0),2)</f>
        <v>Logan</v>
      </c>
      <c r="K143" t="str">
        <f>INDEX(Products[],MATCH(CombinedTable[[#This Row],[ProductID]],Products[ProductID],0),2)</f>
        <v>Widgetizer I</v>
      </c>
      <c r="L143">
        <f>INDEX(Products[],MATCH(CombinedTable[[#This Row],[ProductID]],Products[ProductID],0),3)</f>
        <v>101</v>
      </c>
      <c r="M143">
        <f>INDEX(TransactionsOrders[],MATCH(CombinedTable[[#This Row],[TransactionID]],TransactionsOrders[TransactionID],0),8)</f>
        <v>234609</v>
      </c>
      <c r="N143" t="str">
        <f>_xlfn.IFNA(INDEX(CustomerDemographics[],MATCH(CombinedTable[[#This Row],[CustomerID]],CustomerDemographics[CustomerID],0),2)," ")</f>
        <v xml:space="preserve"> </v>
      </c>
      <c r="O143" t="str">
        <f>_xlfn.IFNA(INDEX(CustomerDemographics[],MATCH(CombinedTable[[#This Row],[CustomerID]],CustomerDemographics[CustomerID],0),7),"Not Registered")</f>
        <v>Not Registered</v>
      </c>
      <c r="P143">
        <f>INDEX(TransactionsOrders[],MATCH(CombinedTable[[#This Row],[TransactionID]],TransactionsOrders[TransactionID],0),3)</f>
        <v>0</v>
      </c>
      <c r="Q143">
        <f>INDEX(PointsTransaction[],MATCH(CombinedTable[[#This Row],[TransactionID]],PointsTransaction[TransactionID],0),4)</f>
        <v>0</v>
      </c>
    </row>
    <row r="144" spans="1:17" x14ac:dyDescent="0.25">
      <c r="A144">
        <v>143</v>
      </c>
      <c r="B144">
        <v>11010058</v>
      </c>
      <c r="C144" s="6">
        <v>2024022010010</v>
      </c>
      <c r="D144" s="12">
        <v>44275</v>
      </c>
      <c r="E144">
        <v>4</v>
      </c>
      <c r="F144">
        <v>140.99</v>
      </c>
      <c r="G144">
        <v>563.96</v>
      </c>
      <c r="I144">
        <v>563.96</v>
      </c>
      <c r="J144" t="str">
        <f>INDEX(EmployeeDemographics[],MATCH(CombinedTable[[#This Row],[EmployeeID ]],EmployeeDemographics[EmployeeId],0),2)</f>
        <v>Aiden</v>
      </c>
      <c r="K144" t="str">
        <f>INDEX(Products[],MATCH(CombinedTable[[#This Row],[ProductID]],Products[ProductID],0),2)</f>
        <v>Widgetizer I</v>
      </c>
      <c r="L144">
        <f>INDEX(Products[],MATCH(CombinedTable[[#This Row],[ProductID]],Products[ProductID],0),3)</f>
        <v>101</v>
      </c>
      <c r="M144">
        <f>INDEX(TransactionsOrders[],MATCH(CombinedTable[[#This Row],[TransactionID]],TransactionsOrders[TransactionID],0),8)</f>
        <v>234505</v>
      </c>
      <c r="N144" t="str">
        <f>_xlfn.IFNA(INDEX(CustomerDemographics[],MATCH(CombinedTable[[#This Row],[CustomerID]],CustomerDemographics[CustomerID],0),2)," ")</f>
        <v xml:space="preserve"> </v>
      </c>
      <c r="O144" t="str">
        <f>_xlfn.IFNA(INDEX(CustomerDemographics[],MATCH(CombinedTable[[#This Row],[CustomerID]],CustomerDemographics[CustomerID],0),7),"Not Registered")</f>
        <v>Not Registered</v>
      </c>
      <c r="P144">
        <f>INDEX(TransactionsOrders[],MATCH(CombinedTable[[#This Row],[TransactionID]],TransactionsOrders[TransactionID],0),3)</f>
        <v>0</v>
      </c>
      <c r="Q144">
        <f>INDEX(PointsTransaction[],MATCH(CombinedTable[[#This Row],[TransactionID]],PointsTransaction[TransactionID],0),4)</f>
        <v>0</v>
      </c>
    </row>
    <row r="145" spans="1:17" x14ac:dyDescent="0.25">
      <c r="A145">
        <v>144</v>
      </c>
      <c r="B145">
        <v>11010063</v>
      </c>
      <c r="C145" s="6">
        <v>2024022010014</v>
      </c>
      <c r="D145" s="12">
        <v>44279</v>
      </c>
      <c r="E145">
        <v>4</v>
      </c>
      <c r="F145">
        <v>218.75</v>
      </c>
      <c r="G145">
        <v>875</v>
      </c>
      <c r="I145">
        <v>875</v>
      </c>
      <c r="J145" t="str">
        <f>INDEX(EmployeeDemographics[],MATCH(CombinedTable[[#This Row],[EmployeeID ]],EmployeeDemographics[EmployeeId],0),2)</f>
        <v>Lucas</v>
      </c>
      <c r="K145" t="str">
        <f>INDEX(Products[],MATCH(CombinedTable[[#This Row],[ProductID]],Products[ProductID],0),2)</f>
        <v>Widgettron N</v>
      </c>
      <c r="L145">
        <f>INDEX(Products[],MATCH(CombinedTable[[#This Row],[ProductID]],Products[ProductID],0),3)</f>
        <v>105</v>
      </c>
      <c r="M145">
        <f>INDEX(TransactionsOrders[],MATCH(CombinedTable[[#This Row],[TransactionID]],TransactionsOrders[TransactionID],0),8)</f>
        <v>234534</v>
      </c>
      <c r="N145" t="str">
        <f>_xlfn.IFNA(INDEX(CustomerDemographics[],MATCH(CombinedTable[[#This Row],[CustomerID]],CustomerDemographics[CustomerID],0),2)," ")</f>
        <v xml:space="preserve"> </v>
      </c>
      <c r="O145" t="str">
        <f>_xlfn.IFNA(INDEX(CustomerDemographics[],MATCH(CombinedTable[[#This Row],[CustomerID]],CustomerDemographics[CustomerID],0),7),"Not Registered")</f>
        <v>Not Registered</v>
      </c>
      <c r="P145">
        <f>INDEX(TransactionsOrders[],MATCH(CombinedTable[[#This Row],[TransactionID]],TransactionsOrders[TransactionID],0),3)</f>
        <v>0</v>
      </c>
      <c r="Q145">
        <f>INDEX(PointsTransaction[],MATCH(CombinedTable[[#This Row],[TransactionID]],PointsTransaction[TransactionID],0),4)</f>
        <v>0</v>
      </c>
    </row>
    <row r="146" spans="1:17" x14ac:dyDescent="0.25">
      <c r="A146">
        <v>145</v>
      </c>
      <c r="B146">
        <v>11010061</v>
      </c>
      <c r="C146" s="6">
        <v>2024022010010</v>
      </c>
      <c r="D146" s="12">
        <v>44283</v>
      </c>
      <c r="E146">
        <v>5</v>
      </c>
      <c r="F146">
        <v>122.99</v>
      </c>
      <c r="G146">
        <v>614.95000000000005</v>
      </c>
      <c r="I146">
        <v>614.95000000000005</v>
      </c>
      <c r="J146" t="str">
        <f>INDEX(EmployeeDemographics[],MATCH(CombinedTable[[#This Row],[EmployeeID ]],EmployeeDemographics[EmployeeId],0),2)</f>
        <v>Aiden</v>
      </c>
      <c r="K146" t="str">
        <f>INDEX(Products[],MATCH(CombinedTable[[#This Row],[ProductID]],Products[ProductID],0),2)</f>
        <v>Doodah L</v>
      </c>
      <c r="L146">
        <f>INDEX(Products[],MATCH(CombinedTable[[#This Row],[ProductID]],Products[ProductID],0),3)</f>
        <v>101</v>
      </c>
      <c r="M146">
        <f>INDEX(TransactionsOrders[],MATCH(CombinedTable[[#This Row],[TransactionID]],TransactionsOrders[TransactionID],0),8)</f>
        <v>234688</v>
      </c>
      <c r="N146" t="str">
        <f>_xlfn.IFNA(INDEX(CustomerDemographics[],MATCH(CombinedTable[[#This Row],[CustomerID]],CustomerDemographics[CustomerID],0),2)," ")</f>
        <v xml:space="preserve"> </v>
      </c>
      <c r="O146" t="str">
        <f>_xlfn.IFNA(INDEX(CustomerDemographics[],MATCH(CombinedTable[[#This Row],[CustomerID]],CustomerDemographics[CustomerID],0),7),"Not Registered")</f>
        <v>Not Registered</v>
      </c>
      <c r="P146">
        <f>INDEX(TransactionsOrders[],MATCH(CombinedTable[[#This Row],[TransactionID]],TransactionsOrders[TransactionID],0),3)</f>
        <v>0</v>
      </c>
      <c r="Q146">
        <f>INDEX(PointsTransaction[],MATCH(CombinedTable[[#This Row],[TransactionID]],PointsTransaction[TransactionID],0),4)</f>
        <v>0</v>
      </c>
    </row>
    <row r="147" spans="1:17" x14ac:dyDescent="0.25">
      <c r="A147">
        <v>146</v>
      </c>
      <c r="B147">
        <v>11010068</v>
      </c>
      <c r="C147" s="6">
        <v>2024022010015</v>
      </c>
      <c r="D147" s="12">
        <v>44288</v>
      </c>
      <c r="E147">
        <v>7</v>
      </c>
      <c r="F147">
        <v>212.49</v>
      </c>
      <c r="G147">
        <v>1487.43</v>
      </c>
      <c r="I147">
        <v>1487.43</v>
      </c>
      <c r="J147" t="str">
        <f>INDEX(EmployeeDemographics[],MATCH(CombinedTable[[#This Row],[EmployeeID ]],EmployeeDemographics[EmployeeId],0),2)</f>
        <v>Noah</v>
      </c>
      <c r="K147" t="str">
        <f>INDEX(Products[],MATCH(CombinedTable[[#This Row],[ProductID]],Products[ProductID],0),2)</f>
        <v>Thingamajigger S</v>
      </c>
      <c r="L147">
        <f>INDEX(Products[],MATCH(CombinedTable[[#This Row],[ProductID]],Products[ProductID],0),3)</f>
        <v>105</v>
      </c>
      <c r="M147">
        <f>INDEX(TransactionsOrders[],MATCH(CombinedTable[[#This Row],[TransactionID]],TransactionsOrders[TransactionID],0),8)</f>
        <v>234642</v>
      </c>
      <c r="N147" t="str">
        <f>_xlfn.IFNA(INDEX(CustomerDemographics[],MATCH(CombinedTable[[#This Row],[CustomerID]],CustomerDemographics[CustomerID],0),2)," ")</f>
        <v xml:space="preserve"> </v>
      </c>
      <c r="O147" t="str">
        <f>_xlfn.IFNA(INDEX(CustomerDemographics[],MATCH(CombinedTable[[#This Row],[CustomerID]],CustomerDemographics[CustomerID],0),7),"Not Registered")</f>
        <v>Not Registered</v>
      </c>
      <c r="P147">
        <f>INDEX(TransactionsOrders[],MATCH(CombinedTable[[#This Row],[TransactionID]],TransactionsOrders[TransactionID],0),3)</f>
        <v>0</v>
      </c>
      <c r="Q147">
        <f>INDEX(PointsTransaction[],MATCH(CombinedTable[[#This Row],[TransactionID]],PointsTransaction[TransactionID],0),4)</f>
        <v>0</v>
      </c>
    </row>
    <row r="148" spans="1:17" x14ac:dyDescent="0.25">
      <c r="A148">
        <v>147</v>
      </c>
      <c r="B148">
        <v>11010069</v>
      </c>
      <c r="C148" s="6">
        <v>2024022010015</v>
      </c>
      <c r="D148" s="12">
        <v>44288</v>
      </c>
      <c r="E148">
        <v>2</v>
      </c>
      <c r="F148">
        <v>127.99</v>
      </c>
      <c r="G148">
        <v>255.98</v>
      </c>
      <c r="I148">
        <v>255.98</v>
      </c>
      <c r="J148" t="str">
        <f>INDEX(EmployeeDemographics[],MATCH(CombinedTable[[#This Row],[EmployeeID ]],EmployeeDemographics[EmployeeId],0),2)</f>
        <v>Noah</v>
      </c>
      <c r="K148" t="str">
        <f>INDEX(Products[],MATCH(CombinedTable[[#This Row],[ProductID]],Products[ProductID],0),2)</f>
        <v>Doodadizer T</v>
      </c>
      <c r="L148">
        <f>INDEX(Products[],MATCH(CombinedTable[[#This Row],[ProductID]],Products[ProductID],0),3)</f>
        <v>102</v>
      </c>
      <c r="M148">
        <f>INDEX(TransactionsOrders[],MATCH(CombinedTable[[#This Row],[TransactionID]],TransactionsOrders[TransactionID],0),8)</f>
        <v>234662</v>
      </c>
      <c r="N148" t="str">
        <f>_xlfn.IFNA(INDEX(CustomerDemographics[],MATCH(CombinedTable[[#This Row],[CustomerID]],CustomerDemographics[CustomerID],0),2)," ")</f>
        <v xml:space="preserve"> </v>
      </c>
      <c r="O148" t="str">
        <f>_xlfn.IFNA(INDEX(CustomerDemographics[],MATCH(CombinedTable[[#This Row],[CustomerID]],CustomerDemographics[CustomerID],0),7),"Not Registered")</f>
        <v>Not Registered</v>
      </c>
      <c r="P148">
        <f>INDEX(TransactionsOrders[],MATCH(CombinedTable[[#This Row],[TransactionID]],TransactionsOrders[TransactionID],0),3)</f>
        <v>0</v>
      </c>
      <c r="Q148">
        <f>INDEX(PointsTransaction[],MATCH(CombinedTable[[#This Row],[TransactionID]],PointsTransaction[TransactionID],0),4)</f>
        <v>0</v>
      </c>
    </row>
    <row r="149" spans="1:17" x14ac:dyDescent="0.25">
      <c r="A149">
        <v>148</v>
      </c>
      <c r="B149">
        <v>11010050</v>
      </c>
      <c r="C149" s="6">
        <v>2024022010011</v>
      </c>
      <c r="D149" s="12">
        <v>44293</v>
      </c>
      <c r="E149">
        <v>5</v>
      </c>
      <c r="F149">
        <v>99.99</v>
      </c>
      <c r="G149">
        <v>499.95</v>
      </c>
      <c r="H149">
        <v>0.15</v>
      </c>
      <c r="I149">
        <v>424.95749999999998</v>
      </c>
      <c r="J149" t="str">
        <f>INDEX(EmployeeDemographics[],MATCH(CombinedTable[[#This Row],[EmployeeID ]],EmployeeDemographics[EmployeeId],0),2)</f>
        <v>Logan</v>
      </c>
      <c r="K149" t="str">
        <f>INDEX(Products[],MATCH(CombinedTable[[#This Row],[ProductID]],Products[ProductID],0),2)</f>
        <v>Widget A</v>
      </c>
      <c r="L149">
        <f>INDEX(Products[],MATCH(CombinedTable[[#This Row],[ProductID]],Products[ProductID],0),3)</f>
        <v>102</v>
      </c>
      <c r="M149">
        <f>INDEX(TransactionsOrders[],MATCH(CombinedTable[[#This Row],[TransactionID]],TransactionsOrders[TransactionID],0),8)</f>
        <v>143012</v>
      </c>
      <c r="N149" t="str">
        <f>_xlfn.IFNA(INDEX(CustomerDemographics[],MATCH(CombinedTable[[#This Row],[CustomerID]],CustomerDemographics[CustomerID],0),2)," ")</f>
        <v>Bayonetta</v>
      </c>
      <c r="O149" t="str">
        <f>_xlfn.IFNA(INDEX(CustomerDemographics[],MATCH(CombinedTable[[#This Row],[CustomerID]],CustomerDemographics[CustomerID],0),7),"Not Registered")</f>
        <v xml:space="preserve">Expired\Cancelled </v>
      </c>
      <c r="P149">
        <f>INDEX(TransactionsOrders[],MATCH(CombinedTable[[#This Row],[TransactionID]],TransactionsOrders[TransactionID],0),3)</f>
        <v>54523010012</v>
      </c>
      <c r="Q149">
        <f>INDEX(PointsTransaction[],MATCH(CombinedTable[[#This Row],[TransactionID]],PointsTransaction[TransactionID],0),4)</f>
        <v>3</v>
      </c>
    </row>
    <row r="150" spans="1:17" x14ac:dyDescent="0.25">
      <c r="A150">
        <v>149</v>
      </c>
      <c r="B150">
        <v>11010069</v>
      </c>
      <c r="C150" s="6">
        <v>2024022010015</v>
      </c>
      <c r="D150" s="12">
        <v>44298</v>
      </c>
      <c r="E150">
        <v>5</v>
      </c>
      <c r="F150">
        <v>127.99</v>
      </c>
      <c r="G150">
        <v>639.95000000000005</v>
      </c>
      <c r="I150">
        <v>639.95000000000005</v>
      </c>
      <c r="J150" t="str">
        <f>INDEX(EmployeeDemographics[],MATCH(CombinedTable[[#This Row],[EmployeeID ]],EmployeeDemographics[EmployeeId],0),2)</f>
        <v>Noah</v>
      </c>
      <c r="K150" t="str">
        <f>INDEX(Products[],MATCH(CombinedTable[[#This Row],[ProductID]],Products[ProductID],0),2)</f>
        <v>Doodadizer T</v>
      </c>
      <c r="L150">
        <f>INDEX(Products[],MATCH(CombinedTable[[#This Row],[ProductID]],Products[ProductID],0),3)</f>
        <v>102</v>
      </c>
      <c r="M150">
        <f>INDEX(TransactionsOrders[],MATCH(CombinedTable[[#This Row],[TransactionID]],TransactionsOrders[TransactionID],0),8)</f>
        <v>234663</v>
      </c>
      <c r="N150" t="str">
        <f>_xlfn.IFNA(INDEX(CustomerDemographics[],MATCH(CombinedTable[[#This Row],[CustomerID]],CustomerDemographics[CustomerID],0),2)," ")</f>
        <v xml:space="preserve"> </v>
      </c>
      <c r="O150" t="str">
        <f>_xlfn.IFNA(INDEX(CustomerDemographics[],MATCH(CombinedTable[[#This Row],[CustomerID]],CustomerDemographics[CustomerID],0),7),"Not Registered")</f>
        <v>Not Registered</v>
      </c>
      <c r="P150">
        <f>INDEX(TransactionsOrders[],MATCH(CombinedTable[[#This Row],[TransactionID]],TransactionsOrders[TransactionID],0),3)</f>
        <v>0</v>
      </c>
      <c r="Q150">
        <f>INDEX(PointsTransaction[],MATCH(CombinedTable[[#This Row],[TransactionID]],PointsTransaction[TransactionID],0),4)</f>
        <v>0</v>
      </c>
    </row>
    <row r="151" spans="1:17" x14ac:dyDescent="0.25">
      <c r="A151">
        <v>150</v>
      </c>
      <c r="B151">
        <v>11010058</v>
      </c>
      <c r="C151" s="6">
        <v>2024022010012</v>
      </c>
      <c r="D151" s="12">
        <v>44301</v>
      </c>
      <c r="E151">
        <v>5</v>
      </c>
      <c r="F151">
        <v>140.99</v>
      </c>
      <c r="G151">
        <v>704.95</v>
      </c>
      <c r="I151">
        <v>704.95</v>
      </c>
      <c r="J151" t="str">
        <f>INDEX(EmployeeDemographics[],MATCH(CombinedTable[[#This Row],[EmployeeID ]],EmployeeDemographics[EmployeeId],0),2)</f>
        <v>Olivia</v>
      </c>
      <c r="K151" t="str">
        <f>INDEX(Products[],MATCH(CombinedTable[[#This Row],[ProductID]],Products[ProductID],0),2)</f>
        <v>Widgetizer I</v>
      </c>
      <c r="L151">
        <f>INDEX(Products[],MATCH(CombinedTable[[#This Row],[ProductID]],Products[ProductID],0),3)</f>
        <v>101</v>
      </c>
      <c r="M151">
        <f>INDEX(TransactionsOrders[],MATCH(CombinedTable[[#This Row],[TransactionID]],TransactionsOrders[TransactionID],0),8)</f>
        <v>234543</v>
      </c>
      <c r="N151" t="str">
        <f>_xlfn.IFNA(INDEX(CustomerDemographics[],MATCH(CombinedTable[[#This Row],[CustomerID]],CustomerDemographics[CustomerID],0),2)," ")</f>
        <v xml:space="preserve"> </v>
      </c>
      <c r="O151" t="str">
        <f>_xlfn.IFNA(INDEX(CustomerDemographics[],MATCH(CombinedTable[[#This Row],[CustomerID]],CustomerDemographics[CustomerID],0),7),"Not Registered")</f>
        <v>Not Registered</v>
      </c>
      <c r="P151">
        <f>INDEX(TransactionsOrders[],MATCH(CombinedTable[[#This Row],[TransactionID]],TransactionsOrders[TransactionID],0),3)</f>
        <v>0</v>
      </c>
      <c r="Q151">
        <f>INDEX(PointsTransaction[],MATCH(CombinedTable[[#This Row],[TransactionID]],PointsTransaction[TransactionID],0),4)</f>
        <v>0</v>
      </c>
    </row>
    <row r="152" spans="1:17" x14ac:dyDescent="0.25">
      <c r="A152">
        <v>151</v>
      </c>
      <c r="B152">
        <v>11010069</v>
      </c>
      <c r="C152" s="6">
        <v>2024022010013</v>
      </c>
      <c r="D152" s="12">
        <v>44301</v>
      </c>
      <c r="E152">
        <v>8</v>
      </c>
      <c r="F152">
        <v>127.99</v>
      </c>
      <c r="G152">
        <v>1023.92</v>
      </c>
      <c r="I152">
        <v>1023.92</v>
      </c>
      <c r="J152" t="str">
        <f>INDEX(EmployeeDemographics[],MATCH(CombinedTable[[#This Row],[EmployeeID ]],EmployeeDemographics[EmployeeId],0),2)</f>
        <v>Jackson</v>
      </c>
      <c r="K152" t="str">
        <f>INDEX(Products[],MATCH(CombinedTable[[#This Row],[ProductID]],Products[ProductID],0),2)</f>
        <v>Doodadizer T</v>
      </c>
      <c r="L152">
        <f>INDEX(Products[],MATCH(CombinedTable[[#This Row],[ProductID]],Products[ProductID],0),3)</f>
        <v>102</v>
      </c>
      <c r="M152">
        <f>INDEX(TransactionsOrders[],MATCH(CombinedTable[[#This Row],[TransactionID]],TransactionsOrders[TransactionID],0),8)</f>
        <v>234577</v>
      </c>
      <c r="N152" t="str">
        <f>_xlfn.IFNA(INDEX(CustomerDemographics[],MATCH(CombinedTable[[#This Row],[CustomerID]],CustomerDemographics[CustomerID],0),2)," ")</f>
        <v xml:space="preserve"> </v>
      </c>
      <c r="O152" t="str">
        <f>_xlfn.IFNA(INDEX(CustomerDemographics[],MATCH(CombinedTable[[#This Row],[CustomerID]],CustomerDemographics[CustomerID],0),7),"Not Registered")</f>
        <v>Not Registered</v>
      </c>
      <c r="P152">
        <f>INDEX(TransactionsOrders[],MATCH(CombinedTable[[#This Row],[TransactionID]],TransactionsOrders[TransactionID],0),3)</f>
        <v>0</v>
      </c>
      <c r="Q152">
        <f>INDEX(PointsTransaction[],MATCH(CombinedTable[[#This Row],[TransactionID]],PointsTransaction[TransactionID],0),4)</f>
        <v>0</v>
      </c>
    </row>
    <row r="153" spans="1:17" x14ac:dyDescent="0.25">
      <c r="A153">
        <v>152</v>
      </c>
      <c r="B153">
        <v>11010050</v>
      </c>
      <c r="C153" s="6">
        <v>2024022010012</v>
      </c>
      <c r="D153" s="12">
        <v>44304</v>
      </c>
      <c r="E153">
        <v>3</v>
      </c>
      <c r="F153">
        <v>99.99</v>
      </c>
      <c r="G153">
        <v>299.97000000000003</v>
      </c>
      <c r="I153">
        <v>299.97000000000003</v>
      </c>
      <c r="J153" t="str">
        <f>INDEX(EmployeeDemographics[],MATCH(CombinedTable[[#This Row],[EmployeeID ]],EmployeeDemographics[EmployeeId],0),2)</f>
        <v>Olivia</v>
      </c>
      <c r="K153" t="str">
        <f>INDEX(Products[],MATCH(CombinedTable[[#This Row],[ProductID]],Products[ProductID],0),2)</f>
        <v>Widget A</v>
      </c>
      <c r="L153">
        <f>INDEX(Products[],MATCH(CombinedTable[[#This Row],[ProductID]],Products[ProductID],0),3)</f>
        <v>102</v>
      </c>
      <c r="M153">
        <f>INDEX(TransactionsOrders[],MATCH(CombinedTable[[#This Row],[TransactionID]],TransactionsOrders[TransactionID],0),8)</f>
        <v>234541</v>
      </c>
      <c r="N153" t="str">
        <f>_xlfn.IFNA(INDEX(CustomerDemographics[],MATCH(CombinedTable[[#This Row],[CustomerID]],CustomerDemographics[CustomerID],0),2)," ")</f>
        <v xml:space="preserve"> </v>
      </c>
      <c r="O153" t="str">
        <f>_xlfn.IFNA(INDEX(CustomerDemographics[],MATCH(CombinedTable[[#This Row],[CustomerID]],CustomerDemographics[CustomerID],0),7),"Not Registered")</f>
        <v>Not Registered</v>
      </c>
      <c r="P153">
        <f>INDEX(TransactionsOrders[],MATCH(CombinedTable[[#This Row],[TransactionID]],TransactionsOrders[TransactionID],0),3)</f>
        <v>0</v>
      </c>
      <c r="Q153">
        <f>INDEX(PointsTransaction[],MATCH(CombinedTable[[#This Row],[TransactionID]],PointsTransaction[TransactionID],0),4)</f>
        <v>0</v>
      </c>
    </row>
    <row r="154" spans="1:17" x14ac:dyDescent="0.25">
      <c r="A154">
        <v>153</v>
      </c>
      <c r="B154">
        <v>11010069</v>
      </c>
      <c r="C154" s="6">
        <v>2024022010013</v>
      </c>
      <c r="D154" s="12">
        <v>44307</v>
      </c>
      <c r="E154">
        <v>10</v>
      </c>
      <c r="F154">
        <v>127.99</v>
      </c>
      <c r="G154">
        <v>1279.9000000000001</v>
      </c>
      <c r="I154">
        <v>1279.9000000000001</v>
      </c>
      <c r="J154" t="str">
        <f>INDEX(EmployeeDemographics[],MATCH(CombinedTable[[#This Row],[EmployeeID ]],EmployeeDemographics[EmployeeId],0),2)</f>
        <v>Jackson</v>
      </c>
      <c r="K154" t="str">
        <f>INDEX(Products[],MATCH(CombinedTable[[#This Row],[ProductID]],Products[ProductID],0),2)</f>
        <v>Doodadizer T</v>
      </c>
      <c r="L154">
        <f>INDEX(Products[],MATCH(CombinedTable[[#This Row],[ProductID]],Products[ProductID],0),3)</f>
        <v>102</v>
      </c>
      <c r="M154">
        <f>INDEX(TransactionsOrders[],MATCH(CombinedTable[[#This Row],[TransactionID]],TransactionsOrders[TransactionID],0),8)</f>
        <v>234611</v>
      </c>
      <c r="N154" t="str">
        <f>_xlfn.IFNA(INDEX(CustomerDemographics[],MATCH(CombinedTable[[#This Row],[CustomerID]],CustomerDemographics[CustomerID],0),2)," ")</f>
        <v xml:space="preserve"> </v>
      </c>
      <c r="O154" t="str">
        <f>_xlfn.IFNA(INDEX(CustomerDemographics[],MATCH(CombinedTable[[#This Row],[CustomerID]],CustomerDemographics[CustomerID],0),7),"Not Registered")</f>
        <v>Not Registered</v>
      </c>
      <c r="P154">
        <f>INDEX(TransactionsOrders[],MATCH(CombinedTable[[#This Row],[TransactionID]],TransactionsOrders[TransactionID],0),3)</f>
        <v>0</v>
      </c>
      <c r="Q154">
        <f>INDEX(PointsTransaction[],MATCH(CombinedTable[[#This Row],[TransactionID]],PointsTransaction[TransactionID],0),4)</f>
        <v>0</v>
      </c>
    </row>
    <row r="155" spans="1:17" x14ac:dyDescent="0.25">
      <c r="A155">
        <v>154</v>
      </c>
      <c r="B155">
        <v>11010057</v>
      </c>
      <c r="C155" s="6">
        <v>2024022010010</v>
      </c>
      <c r="D155" s="12">
        <v>44307</v>
      </c>
      <c r="E155">
        <v>3</v>
      </c>
      <c r="F155">
        <v>80.489999999999995</v>
      </c>
      <c r="G155">
        <v>241.47</v>
      </c>
      <c r="I155">
        <v>241.47</v>
      </c>
      <c r="J155" t="str">
        <f>INDEX(EmployeeDemographics[],MATCH(CombinedTable[[#This Row],[EmployeeID ]],EmployeeDemographics[EmployeeId],0),2)</f>
        <v>Aiden</v>
      </c>
      <c r="K155" t="str">
        <f>INDEX(Products[],MATCH(CombinedTable[[#This Row],[ProductID]],Products[ProductID],0),2)</f>
        <v>Contraption H</v>
      </c>
      <c r="L155">
        <f>INDEX(Products[],MATCH(CombinedTable[[#This Row],[ProductID]],Products[ProductID],0),3)</f>
        <v>105</v>
      </c>
      <c r="M155">
        <f>INDEX(TransactionsOrders[],MATCH(CombinedTable[[#This Row],[TransactionID]],TransactionsOrders[TransactionID],0),8)</f>
        <v>234542</v>
      </c>
      <c r="N155" t="str">
        <f>_xlfn.IFNA(INDEX(CustomerDemographics[],MATCH(CombinedTable[[#This Row],[CustomerID]],CustomerDemographics[CustomerID],0),2)," ")</f>
        <v xml:space="preserve"> </v>
      </c>
      <c r="O155" t="str">
        <f>_xlfn.IFNA(INDEX(CustomerDemographics[],MATCH(CombinedTable[[#This Row],[CustomerID]],CustomerDemographics[CustomerID],0),7),"Not Registered")</f>
        <v>Not Registered</v>
      </c>
      <c r="P155">
        <f>INDEX(TransactionsOrders[],MATCH(CombinedTable[[#This Row],[TransactionID]],TransactionsOrders[TransactionID],0),3)</f>
        <v>0</v>
      </c>
      <c r="Q155">
        <f>INDEX(PointsTransaction[],MATCH(CombinedTable[[#This Row],[TransactionID]],PointsTransaction[TransactionID],0),4)</f>
        <v>0</v>
      </c>
    </row>
    <row r="156" spans="1:17" x14ac:dyDescent="0.25">
      <c r="A156">
        <v>155</v>
      </c>
      <c r="B156">
        <v>11010050</v>
      </c>
      <c r="C156" s="6">
        <v>2024022010012</v>
      </c>
      <c r="D156" s="12">
        <v>44312</v>
      </c>
      <c r="E156">
        <v>2</v>
      </c>
      <c r="F156">
        <v>99.99</v>
      </c>
      <c r="G156">
        <v>199.98</v>
      </c>
      <c r="I156">
        <v>199.98</v>
      </c>
      <c r="J156" t="str">
        <f>INDEX(EmployeeDemographics[],MATCH(CombinedTable[[#This Row],[EmployeeID ]],EmployeeDemographics[EmployeeId],0),2)</f>
        <v>Olivia</v>
      </c>
      <c r="K156" t="str">
        <f>INDEX(Products[],MATCH(CombinedTable[[#This Row],[ProductID]],Products[ProductID],0),2)</f>
        <v>Widget A</v>
      </c>
      <c r="L156">
        <f>INDEX(Products[],MATCH(CombinedTable[[#This Row],[ProductID]],Products[ProductID],0),3)</f>
        <v>102</v>
      </c>
      <c r="M156">
        <f>INDEX(TransactionsOrders[],MATCH(CombinedTable[[#This Row],[TransactionID]],TransactionsOrders[TransactionID],0),8)</f>
        <v>234690</v>
      </c>
      <c r="N156" t="str">
        <f>_xlfn.IFNA(INDEX(CustomerDemographics[],MATCH(CombinedTable[[#This Row],[CustomerID]],CustomerDemographics[CustomerID],0),2)," ")</f>
        <v xml:space="preserve"> </v>
      </c>
      <c r="O156" t="str">
        <f>_xlfn.IFNA(INDEX(CustomerDemographics[],MATCH(CombinedTable[[#This Row],[CustomerID]],CustomerDemographics[CustomerID],0),7),"Not Registered")</f>
        <v>Not Registered</v>
      </c>
      <c r="P156">
        <f>INDEX(TransactionsOrders[],MATCH(CombinedTable[[#This Row],[TransactionID]],TransactionsOrders[TransactionID],0),3)</f>
        <v>0</v>
      </c>
      <c r="Q156">
        <f>INDEX(PointsTransaction[],MATCH(CombinedTable[[#This Row],[TransactionID]],PointsTransaction[TransactionID],0),4)</f>
        <v>0</v>
      </c>
    </row>
    <row r="157" spans="1:17" x14ac:dyDescent="0.25">
      <c r="A157">
        <v>156</v>
      </c>
      <c r="B157">
        <v>11010050</v>
      </c>
      <c r="C157" s="6">
        <v>2024022010010</v>
      </c>
      <c r="D157" s="12">
        <v>44312</v>
      </c>
      <c r="E157">
        <v>3</v>
      </c>
      <c r="F157">
        <v>99.99</v>
      </c>
      <c r="G157">
        <v>299.97000000000003</v>
      </c>
      <c r="I157">
        <v>299.97000000000003</v>
      </c>
      <c r="J157" t="str">
        <f>INDEX(EmployeeDemographics[],MATCH(CombinedTable[[#This Row],[EmployeeID ]],EmployeeDemographics[EmployeeId],0),2)</f>
        <v>Aiden</v>
      </c>
      <c r="K157" t="str">
        <f>INDEX(Products[],MATCH(CombinedTable[[#This Row],[ProductID]],Products[ProductID],0),2)</f>
        <v>Widget A</v>
      </c>
      <c r="L157">
        <f>INDEX(Products[],MATCH(CombinedTable[[#This Row],[ProductID]],Products[ProductID],0),3)</f>
        <v>102</v>
      </c>
      <c r="M157">
        <f>INDEX(TransactionsOrders[],MATCH(CombinedTable[[#This Row],[TransactionID]],TransactionsOrders[TransactionID],0),8)</f>
        <v>234546</v>
      </c>
      <c r="N157" t="str">
        <f>_xlfn.IFNA(INDEX(CustomerDemographics[],MATCH(CombinedTable[[#This Row],[CustomerID]],CustomerDemographics[CustomerID],0),2)," ")</f>
        <v xml:space="preserve"> </v>
      </c>
      <c r="O157" t="str">
        <f>_xlfn.IFNA(INDEX(CustomerDemographics[],MATCH(CombinedTable[[#This Row],[CustomerID]],CustomerDemographics[CustomerID],0),7),"Not Registered")</f>
        <v>Not Registered</v>
      </c>
      <c r="P157">
        <f>INDEX(TransactionsOrders[],MATCH(CombinedTable[[#This Row],[TransactionID]],TransactionsOrders[TransactionID],0),3)</f>
        <v>0</v>
      </c>
      <c r="Q157">
        <f>INDEX(PointsTransaction[],MATCH(CombinedTable[[#This Row],[TransactionID]],PointsTransaction[TransactionID],0),4)</f>
        <v>0</v>
      </c>
    </row>
    <row r="158" spans="1:17" x14ac:dyDescent="0.25">
      <c r="A158">
        <v>157</v>
      </c>
      <c r="B158">
        <v>11010069</v>
      </c>
      <c r="C158" s="6">
        <v>2024022010015</v>
      </c>
      <c r="D158" s="12">
        <v>44312</v>
      </c>
      <c r="E158">
        <v>10</v>
      </c>
      <c r="F158">
        <v>127.99</v>
      </c>
      <c r="G158">
        <v>1279.9000000000001</v>
      </c>
      <c r="I158">
        <v>1279.9000000000001</v>
      </c>
      <c r="J158" t="str">
        <f>INDEX(EmployeeDemographics[],MATCH(CombinedTable[[#This Row],[EmployeeID ]],EmployeeDemographics[EmployeeId],0),2)</f>
        <v>Noah</v>
      </c>
      <c r="K158" t="str">
        <f>INDEX(Products[],MATCH(CombinedTable[[#This Row],[ProductID]],Products[ProductID],0),2)</f>
        <v>Doodadizer T</v>
      </c>
      <c r="L158">
        <f>INDEX(Products[],MATCH(CombinedTable[[#This Row],[ProductID]],Products[ProductID],0),3)</f>
        <v>102</v>
      </c>
      <c r="M158">
        <f>INDEX(TransactionsOrders[],MATCH(CombinedTable[[#This Row],[TransactionID]],TransactionsOrders[TransactionID],0),8)</f>
        <v>234584</v>
      </c>
      <c r="N158" t="str">
        <f>_xlfn.IFNA(INDEX(CustomerDemographics[],MATCH(CombinedTable[[#This Row],[CustomerID]],CustomerDemographics[CustomerID],0),2)," ")</f>
        <v xml:space="preserve"> </v>
      </c>
      <c r="O158" t="str">
        <f>_xlfn.IFNA(INDEX(CustomerDemographics[],MATCH(CombinedTable[[#This Row],[CustomerID]],CustomerDemographics[CustomerID],0),7),"Not Registered")</f>
        <v>Not Registered</v>
      </c>
      <c r="P158">
        <f>INDEX(TransactionsOrders[],MATCH(CombinedTable[[#This Row],[TransactionID]],TransactionsOrders[TransactionID],0),3)</f>
        <v>0</v>
      </c>
      <c r="Q158">
        <f>INDEX(PointsTransaction[],MATCH(CombinedTable[[#This Row],[TransactionID]],PointsTransaction[TransactionID],0),4)</f>
        <v>0</v>
      </c>
    </row>
    <row r="159" spans="1:17" x14ac:dyDescent="0.25">
      <c r="A159">
        <v>158</v>
      </c>
      <c r="B159">
        <v>11010069</v>
      </c>
      <c r="C159" s="6">
        <v>2024022010015</v>
      </c>
      <c r="D159" s="12">
        <v>44319</v>
      </c>
      <c r="E159">
        <v>1</v>
      </c>
      <c r="F159">
        <v>127.99</v>
      </c>
      <c r="G159">
        <v>127.99</v>
      </c>
      <c r="H159">
        <v>0.1</v>
      </c>
      <c r="I159">
        <v>115.191</v>
      </c>
      <c r="J159" t="str">
        <f>INDEX(EmployeeDemographics[],MATCH(CombinedTable[[#This Row],[EmployeeID ]],EmployeeDemographics[EmployeeId],0),2)</f>
        <v>Noah</v>
      </c>
      <c r="K159" t="str">
        <f>INDEX(Products[],MATCH(CombinedTable[[#This Row],[ProductID]],Products[ProductID],0),2)</f>
        <v>Doodadizer T</v>
      </c>
      <c r="L159">
        <f>INDEX(Products[],MATCH(CombinedTable[[#This Row],[ProductID]],Products[ProductID],0),3)</f>
        <v>102</v>
      </c>
      <c r="M159">
        <f>INDEX(TransactionsOrders[],MATCH(CombinedTable[[#This Row],[TransactionID]],TransactionsOrders[TransactionID],0),8)</f>
        <v>143013</v>
      </c>
      <c r="N159" t="str">
        <f>_xlfn.IFNA(INDEX(CustomerDemographics[],MATCH(CombinedTable[[#This Row],[CustomerID]],CustomerDemographics[CustomerID],0),2)," ")</f>
        <v>Krystal</v>
      </c>
      <c r="O159" t="str">
        <f>_xlfn.IFNA(INDEX(CustomerDemographics[],MATCH(CombinedTable[[#This Row],[CustomerID]],CustomerDemographics[CustomerID],0),7),"Not Registered")</f>
        <v xml:space="preserve">Valid </v>
      </c>
      <c r="P159">
        <f>INDEX(TransactionsOrders[],MATCH(CombinedTable[[#This Row],[TransactionID]],TransactionsOrders[TransactionID],0),3)</f>
        <v>54523010013</v>
      </c>
      <c r="Q159">
        <f>INDEX(PointsTransaction[],MATCH(CombinedTable[[#This Row],[TransactionID]],PointsTransaction[TransactionID],0),4)</f>
        <v>1</v>
      </c>
    </row>
    <row r="160" spans="1:17" x14ac:dyDescent="0.25">
      <c r="A160">
        <v>159</v>
      </c>
      <c r="B160">
        <v>11010058</v>
      </c>
      <c r="C160" s="6">
        <v>2024022010015</v>
      </c>
      <c r="D160" s="12">
        <v>44324</v>
      </c>
      <c r="E160">
        <v>5</v>
      </c>
      <c r="F160">
        <v>140.99</v>
      </c>
      <c r="G160">
        <v>704.95</v>
      </c>
      <c r="I160">
        <v>704.95</v>
      </c>
      <c r="J160" t="str">
        <f>INDEX(EmployeeDemographics[],MATCH(CombinedTable[[#This Row],[EmployeeID ]],EmployeeDemographics[EmployeeId],0),2)</f>
        <v>Noah</v>
      </c>
      <c r="K160" t="str">
        <f>INDEX(Products[],MATCH(CombinedTable[[#This Row],[ProductID]],Products[ProductID],0),2)</f>
        <v>Widgetizer I</v>
      </c>
      <c r="L160">
        <f>INDEX(Products[],MATCH(CombinedTable[[#This Row],[ProductID]],Products[ProductID],0),3)</f>
        <v>101</v>
      </c>
      <c r="M160">
        <f>INDEX(TransactionsOrders[],MATCH(CombinedTable[[#This Row],[TransactionID]],TransactionsOrders[TransactionID],0),8)</f>
        <v>234522</v>
      </c>
      <c r="N160" t="str">
        <f>_xlfn.IFNA(INDEX(CustomerDemographics[],MATCH(CombinedTable[[#This Row],[CustomerID]],CustomerDemographics[CustomerID],0),2)," ")</f>
        <v xml:space="preserve"> </v>
      </c>
      <c r="O160" t="str">
        <f>_xlfn.IFNA(INDEX(CustomerDemographics[],MATCH(CombinedTable[[#This Row],[CustomerID]],CustomerDemographics[CustomerID],0),7),"Not Registered")</f>
        <v>Not Registered</v>
      </c>
      <c r="P160">
        <f>INDEX(TransactionsOrders[],MATCH(CombinedTable[[#This Row],[TransactionID]],TransactionsOrders[TransactionID],0),3)</f>
        <v>0</v>
      </c>
      <c r="Q160">
        <f>INDEX(PointsTransaction[],MATCH(CombinedTable[[#This Row],[TransactionID]],PointsTransaction[TransactionID],0),4)</f>
        <v>0</v>
      </c>
    </row>
    <row r="161" spans="1:17" x14ac:dyDescent="0.25">
      <c r="A161">
        <v>160</v>
      </c>
      <c r="B161">
        <v>11010057</v>
      </c>
      <c r="C161" s="6">
        <v>2024022010011</v>
      </c>
      <c r="D161" s="12">
        <v>44328</v>
      </c>
      <c r="E161">
        <v>7</v>
      </c>
      <c r="F161">
        <v>80.489999999999995</v>
      </c>
      <c r="G161">
        <v>563.42999999999995</v>
      </c>
      <c r="I161">
        <v>563.42999999999995</v>
      </c>
      <c r="J161" t="str">
        <f>INDEX(EmployeeDemographics[],MATCH(CombinedTable[[#This Row],[EmployeeID ]],EmployeeDemographics[EmployeeId],0),2)</f>
        <v>Logan</v>
      </c>
      <c r="K161" t="str">
        <f>INDEX(Products[],MATCH(CombinedTable[[#This Row],[ProductID]],Products[ProductID],0),2)</f>
        <v>Contraption H</v>
      </c>
      <c r="L161">
        <f>INDEX(Products[],MATCH(CombinedTable[[#This Row],[ProductID]],Products[ProductID],0),3)</f>
        <v>105</v>
      </c>
      <c r="M161">
        <f>INDEX(TransactionsOrders[],MATCH(CombinedTable[[#This Row],[TransactionID]],TransactionsOrders[TransactionID],0),8)</f>
        <v>234557</v>
      </c>
      <c r="N161" t="str">
        <f>_xlfn.IFNA(INDEX(CustomerDemographics[],MATCH(CombinedTable[[#This Row],[CustomerID]],CustomerDemographics[CustomerID],0),2)," ")</f>
        <v xml:space="preserve"> </v>
      </c>
      <c r="O161" t="str">
        <f>_xlfn.IFNA(INDEX(CustomerDemographics[],MATCH(CombinedTable[[#This Row],[CustomerID]],CustomerDemographics[CustomerID],0),7),"Not Registered")</f>
        <v>Not Registered</v>
      </c>
      <c r="P161">
        <f>INDEX(TransactionsOrders[],MATCH(CombinedTable[[#This Row],[TransactionID]],TransactionsOrders[TransactionID],0),3)</f>
        <v>0</v>
      </c>
      <c r="Q161">
        <f>INDEX(PointsTransaction[],MATCH(CombinedTable[[#This Row],[TransactionID]],PointsTransaction[TransactionID],0),4)</f>
        <v>0</v>
      </c>
    </row>
    <row r="162" spans="1:17" x14ac:dyDescent="0.25">
      <c r="A162">
        <v>161</v>
      </c>
      <c r="B162">
        <v>11010069</v>
      </c>
      <c r="C162" s="6">
        <v>2024022010011</v>
      </c>
      <c r="D162" s="12">
        <v>44328</v>
      </c>
      <c r="E162">
        <v>6</v>
      </c>
      <c r="F162">
        <v>127.99</v>
      </c>
      <c r="G162">
        <v>767.94</v>
      </c>
      <c r="H162">
        <v>0.1</v>
      </c>
      <c r="I162">
        <v>691.14599999999996</v>
      </c>
      <c r="J162" t="str">
        <f>INDEX(EmployeeDemographics[],MATCH(CombinedTable[[#This Row],[EmployeeID ]],EmployeeDemographics[EmployeeId],0),2)</f>
        <v>Logan</v>
      </c>
      <c r="K162" t="str">
        <f>INDEX(Products[],MATCH(CombinedTable[[#This Row],[ProductID]],Products[ProductID],0),2)</f>
        <v>Doodadizer T</v>
      </c>
      <c r="L162">
        <f>INDEX(Products[],MATCH(CombinedTable[[#This Row],[ProductID]],Products[ProductID],0),3)</f>
        <v>102</v>
      </c>
      <c r="M162">
        <f>INDEX(TransactionsOrders[],MATCH(CombinedTable[[#This Row],[TransactionID]],TransactionsOrders[TransactionID],0),8)</f>
        <v>143004</v>
      </c>
      <c r="N162" t="str">
        <f>_xlfn.IFNA(INDEX(CustomerDemographics[],MATCH(CombinedTable[[#This Row],[CustomerID]],CustomerDemographics[CustomerID],0),2)," ")</f>
        <v>Ezio</v>
      </c>
      <c r="O162" t="str">
        <f>_xlfn.IFNA(INDEX(CustomerDemographics[],MATCH(CombinedTable[[#This Row],[CustomerID]],CustomerDemographics[CustomerID],0),7),"Not Registered")</f>
        <v xml:space="preserve">Valid </v>
      </c>
      <c r="P162">
        <f>INDEX(TransactionsOrders[],MATCH(CombinedTable[[#This Row],[TransactionID]],TransactionsOrders[TransactionID],0),3)</f>
        <v>54523010004</v>
      </c>
      <c r="Q162">
        <f>INDEX(PointsTransaction[],MATCH(CombinedTable[[#This Row],[TransactionID]],PointsTransaction[TransactionID],0),4)</f>
        <v>3</v>
      </c>
    </row>
    <row r="163" spans="1:17" x14ac:dyDescent="0.25">
      <c r="A163">
        <v>162</v>
      </c>
      <c r="B163">
        <v>11010057</v>
      </c>
      <c r="C163" s="6">
        <v>2024022010010</v>
      </c>
      <c r="D163" s="12">
        <v>44328</v>
      </c>
      <c r="E163">
        <v>8</v>
      </c>
      <c r="F163">
        <v>80.489999999999995</v>
      </c>
      <c r="G163">
        <v>643.91999999999996</v>
      </c>
      <c r="I163">
        <v>643.91999999999996</v>
      </c>
      <c r="J163" t="str">
        <f>INDEX(EmployeeDemographics[],MATCH(CombinedTable[[#This Row],[EmployeeID ]],EmployeeDemographics[EmployeeId],0),2)</f>
        <v>Aiden</v>
      </c>
      <c r="K163" t="str">
        <f>INDEX(Products[],MATCH(CombinedTable[[#This Row],[ProductID]],Products[ProductID],0),2)</f>
        <v>Contraption H</v>
      </c>
      <c r="L163">
        <f>INDEX(Products[],MATCH(CombinedTable[[#This Row],[ProductID]],Products[ProductID],0),3)</f>
        <v>105</v>
      </c>
      <c r="M163">
        <f>INDEX(TransactionsOrders[],MATCH(CombinedTable[[#This Row],[TransactionID]],TransactionsOrders[TransactionID],0),8)</f>
        <v>234615</v>
      </c>
      <c r="N163" t="str">
        <f>_xlfn.IFNA(INDEX(CustomerDemographics[],MATCH(CombinedTable[[#This Row],[CustomerID]],CustomerDemographics[CustomerID],0),2)," ")</f>
        <v xml:space="preserve"> </v>
      </c>
      <c r="O163" t="str">
        <f>_xlfn.IFNA(INDEX(CustomerDemographics[],MATCH(CombinedTable[[#This Row],[CustomerID]],CustomerDemographics[CustomerID],0),7),"Not Registered")</f>
        <v>Not Registered</v>
      </c>
      <c r="P163">
        <f>INDEX(TransactionsOrders[],MATCH(CombinedTable[[#This Row],[TransactionID]],TransactionsOrders[TransactionID],0),3)</f>
        <v>0</v>
      </c>
      <c r="Q163">
        <f>INDEX(PointsTransaction[],MATCH(CombinedTable[[#This Row],[TransactionID]],PointsTransaction[TransactionID],0),4)</f>
        <v>0</v>
      </c>
    </row>
    <row r="164" spans="1:17" x14ac:dyDescent="0.25">
      <c r="A164">
        <v>163</v>
      </c>
      <c r="B164">
        <v>11010057</v>
      </c>
      <c r="C164" s="6">
        <v>2024022010012</v>
      </c>
      <c r="D164" s="12">
        <v>44328</v>
      </c>
      <c r="E164">
        <v>4</v>
      </c>
      <c r="F164">
        <v>80.489999999999995</v>
      </c>
      <c r="G164">
        <v>321.95999999999998</v>
      </c>
      <c r="I164">
        <v>321.95999999999998</v>
      </c>
      <c r="J164" t="str">
        <f>INDEX(EmployeeDemographics[],MATCH(CombinedTable[[#This Row],[EmployeeID ]],EmployeeDemographics[EmployeeId],0),2)</f>
        <v>Olivia</v>
      </c>
      <c r="K164" t="str">
        <f>INDEX(Products[],MATCH(CombinedTable[[#This Row],[ProductID]],Products[ProductID],0),2)</f>
        <v>Contraption H</v>
      </c>
      <c r="L164">
        <f>INDEX(Products[],MATCH(CombinedTable[[#This Row],[ProductID]],Products[ProductID],0),3)</f>
        <v>105</v>
      </c>
      <c r="M164">
        <f>INDEX(TransactionsOrders[],MATCH(CombinedTable[[#This Row],[TransactionID]],TransactionsOrders[TransactionID],0),8)</f>
        <v>234510</v>
      </c>
      <c r="N164" t="str">
        <f>_xlfn.IFNA(INDEX(CustomerDemographics[],MATCH(CombinedTable[[#This Row],[CustomerID]],CustomerDemographics[CustomerID],0),2)," ")</f>
        <v xml:space="preserve"> </v>
      </c>
      <c r="O164" t="str">
        <f>_xlfn.IFNA(INDEX(CustomerDemographics[],MATCH(CombinedTable[[#This Row],[CustomerID]],CustomerDemographics[CustomerID],0),7),"Not Registered")</f>
        <v>Not Registered</v>
      </c>
      <c r="P164">
        <f>INDEX(TransactionsOrders[],MATCH(CombinedTable[[#This Row],[TransactionID]],TransactionsOrders[TransactionID],0),3)</f>
        <v>0</v>
      </c>
      <c r="Q164">
        <f>INDEX(PointsTransaction[],MATCH(CombinedTable[[#This Row],[TransactionID]],PointsTransaction[TransactionID],0),4)</f>
        <v>0</v>
      </c>
    </row>
    <row r="165" spans="1:17" x14ac:dyDescent="0.25">
      <c r="A165">
        <v>164</v>
      </c>
      <c r="B165">
        <v>11010057</v>
      </c>
      <c r="C165" s="6">
        <v>2024022010011</v>
      </c>
      <c r="D165" s="12">
        <v>44328</v>
      </c>
      <c r="E165">
        <v>6</v>
      </c>
      <c r="F165">
        <v>80.489999999999995</v>
      </c>
      <c r="G165">
        <v>482.94</v>
      </c>
      <c r="I165">
        <v>482.94</v>
      </c>
      <c r="J165" t="str">
        <f>INDEX(EmployeeDemographics[],MATCH(CombinedTable[[#This Row],[EmployeeID ]],EmployeeDemographics[EmployeeId],0),2)</f>
        <v>Logan</v>
      </c>
      <c r="K165" t="str">
        <f>INDEX(Products[],MATCH(CombinedTable[[#This Row],[ProductID]],Products[ProductID],0),2)</f>
        <v>Contraption H</v>
      </c>
      <c r="L165">
        <f>INDEX(Products[],MATCH(CombinedTable[[#This Row],[ProductID]],Products[ProductID],0),3)</f>
        <v>105</v>
      </c>
      <c r="M165">
        <f>INDEX(TransactionsOrders[],MATCH(CombinedTable[[#This Row],[TransactionID]],TransactionsOrders[TransactionID],0),8)</f>
        <v>234564</v>
      </c>
      <c r="N165" t="str">
        <f>_xlfn.IFNA(INDEX(CustomerDemographics[],MATCH(CombinedTable[[#This Row],[CustomerID]],CustomerDemographics[CustomerID],0),2)," ")</f>
        <v xml:space="preserve"> </v>
      </c>
      <c r="O165" t="str">
        <f>_xlfn.IFNA(INDEX(CustomerDemographics[],MATCH(CombinedTable[[#This Row],[CustomerID]],CustomerDemographics[CustomerID],0),7),"Not Registered")</f>
        <v>Not Registered</v>
      </c>
      <c r="P165">
        <f>INDEX(TransactionsOrders[],MATCH(CombinedTable[[#This Row],[TransactionID]],TransactionsOrders[TransactionID],0),3)</f>
        <v>0</v>
      </c>
      <c r="Q165">
        <f>INDEX(PointsTransaction[],MATCH(CombinedTable[[#This Row],[TransactionID]],PointsTransaction[TransactionID],0),4)</f>
        <v>0</v>
      </c>
    </row>
    <row r="166" spans="1:17" x14ac:dyDescent="0.25">
      <c r="A166">
        <v>165</v>
      </c>
      <c r="B166">
        <v>11010069</v>
      </c>
      <c r="C166" s="6">
        <v>2024022010014</v>
      </c>
      <c r="D166" s="12">
        <v>44328</v>
      </c>
      <c r="E166">
        <v>4</v>
      </c>
      <c r="F166">
        <v>127.99</v>
      </c>
      <c r="G166">
        <v>511.96</v>
      </c>
      <c r="I166">
        <v>511.96</v>
      </c>
      <c r="J166" t="str">
        <f>INDEX(EmployeeDemographics[],MATCH(CombinedTable[[#This Row],[EmployeeID ]],EmployeeDemographics[EmployeeId],0),2)</f>
        <v>Lucas</v>
      </c>
      <c r="K166" t="str">
        <f>INDEX(Products[],MATCH(CombinedTable[[#This Row],[ProductID]],Products[ProductID],0),2)</f>
        <v>Doodadizer T</v>
      </c>
      <c r="L166">
        <f>INDEX(Products[],MATCH(CombinedTable[[#This Row],[ProductID]],Products[ProductID],0),3)</f>
        <v>102</v>
      </c>
      <c r="M166">
        <f>INDEX(TransactionsOrders[],MATCH(CombinedTable[[#This Row],[TransactionID]],TransactionsOrders[TransactionID],0),8)</f>
        <v>234546</v>
      </c>
      <c r="N166" t="str">
        <f>_xlfn.IFNA(INDEX(CustomerDemographics[],MATCH(CombinedTable[[#This Row],[CustomerID]],CustomerDemographics[CustomerID],0),2)," ")</f>
        <v xml:space="preserve"> </v>
      </c>
      <c r="O166" t="str">
        <f>_xlfn.IFNA(INDEX(CustomerDemographics[],MATCH(CombinedTable[[#This Row],[CustomerID]],CustomerDemographics[CustomerID],0),7),"Not Registered")</f>
        <v>Not Registered</v>
      </c>
      <c r="P166">
        <f>INDEX(TransactionsOrders[],MATCH(CombinedTable[[#This Row],[TransactionID]],TransactionsOrders[TransactionID],0),3)</f>
        <v>0</v>
      </c>
      <c r="Q166">
        <f>INDEX(PointsTransaction[],MATCH(CombinedTable[[#This Row],[TransactionID]],PointsTransaction[TransactionID],0),4)</f>
        <v>0</v>
      </c>
    </row>
    <row r="167" spans="1:17" x14ac:dyDescent="0.25">
      <c r="A167">
        <v>166</v>
      </c>
      <c r="B167">
        <v>11010057</v>
      </c>
      <c r="C167" s="6">
        <v>2024022010015</v>
      </c>
      <c r="D167" s="12">
        <v>44331</v>
      </c>
      <c r="E167">
        <v>1</v>
      </c>
      <c r="F167">
        <v>80.489999999999995</v>
      </c>
      <c r="G167">
        <v>80.489999999999995</v>
      </c>
      <c r="H167">
        <v>0.15</v>
      </c>
      <c r="I167">
        <v>68.416499999999999</v>
      </c>
      <c r="J167" t="str">
        <f>INDEX(EmployeeDemographics[],MATCH(CombinedTable[[#This Row],[EmployeeID ]],EmployeeDemographics[EmployeeId],0),2)</f>
        <v>Noah</v>
      </c>
      <c r="K167" t="str">
        <f>INDEX(Products[],MATCH(CombinedTable[[#This Row],[ProductID]],Products[ProductID],0),2)</f>
        <v>Contraption H</v>
      </c>
      <c r="L167">
        <f>INDEX(Products[],MATCH(CombinedTable[[#This Row],[ProductID]],Products[ProductID],0),3)</f>
        <v>105</v>
      </c>
      <c r="M167">
        <f>INDEX(TransactionsOrders[],MATCH(CombinedTable[[#This Row],[TransactionID]],TransactionsOrders[TransactionID],0),8)</f>
        <v>143016</v>
      </c>
      <c r="N167" t="str">
        <f>_xlfn.IFNA(INDEX(CustomerDemographics[],MATCH(CombinedTable[[#This Row],[CustomerID]],CustomerDemographics[CustomerID],0),2)," ")</f>
        <v>Chloe</v>
      </c>
      <c r="O167" t="str">
        <f>_xlfn.IFNA(INDEX(CustomerDemographics[],MATCH(CombinedTable[[#This Row],[CustomerID]],CustomerDemographics[CustomerID],0),7),"Not Registered")</f>
        <v xml:space="preserve">Expired\Cancelled </v>
      </c>
      <c r="P167">
        <f>INDEX(TransactionsOrders[],MATCH(CombinedTable[[#This Row],[TransactionID]],TransactionsOrders[TransactionID],0),3)</f>
        <v>54523010016</v>
      </c>
      <c r="Q167">
        <f>INDEX(PointsTransaction[],MATCH(CombinedTable[[#This Row],[TransactionID]],PointsTransaction[TransactionID],0),4)</f>
        <v>1</v>
      </c>
    </row>
    <row r="168" spans="1:17" x14ac:dyDescent="0.25">
      <c r="A168">
        <v>167</v>
      </c>
      <c r="B168">
        <v>11010061</v>
      </c>
      <c r="C168" s="6">
        <v>2024022010012</v>
      </c>
      <c r="D168" s="12">
        <v>44336</v>
      </c>
      <c r="E168">
        <v>1</v>
      </c>
      <c r="F168">
        <v>122.99</v>
      </c>
      <c r="G168">
        <v>122.99</v>
      </c>
      <c r="I168">
        <v>122.99</v>
      </c>
      <c r="J168" t="str">
        <f>INDEX(EmployeeDemographics[],MATCH(CombinedTable[[#This Row],[EmployeeID ]],EmployeeDemographics[EmployeeId],0),2)</f>
        <v>Olivia</v>
      </c>
      <c r="K168" t="str">
        <f>INDEX(Products[],MATCH(CombinedTable[[#This Row],[ProductID]],Products[ProductID],0),2)</f>
        <v>Doodah L</v>
      </c>
      <c r="L168">
        <f>INDEX(Products[],MATCH(CombinedTable[[#This Row],[ProductID]],Products[ProductID],0),3)</f>
        <v>101</v>
      </c>
      <c r="M168">
        <f>INDEX(TransactionsOrders[],MATCH(CombinedTable[[#This Row],[TransactionID]],TransactionsOrders[TransactionID],0),8)</f>
        <v>234651</v>
      </c>
      <c r="N168" t="str">
        <f>_xlfn.IFNA(INDEX(CustomerDemographics[],MATCH(CombinedTable[[#This Row],[CustomerID]],CustomerDemographics[CustomerID],0),2)," ")</f>
        <v xml:space="preserve"> </v>
      </c>
      <c r="O168" t="str">
        <f>_xlfn.IFNA(INDEX(CustomerDemographics[],MATCH(CombinedTable[[#This Row],[CustomerID]],CustomerDemographics[CustomerID],0),7),"Not Registered")</f>
        <v>Not Registered</v>
      </c>
      <c r="P168">
        <f>INDEX(TransactionsOrders[],MATCH(CombinedTable[[#This Row],[TransactionID]],TransactionsOrders[TransactionID],0),3)</f>
        <v>0</v>
      </c>
      <c r="Q168">
        <f>INDEX(PointsTransaction[],MATCH(CombinedTable[[#This Row],[TransactionID]],PointsTransaction[TransactionID],0),4)</f>
        <v>0</v>
      </c>
    </row>
    <row r="169" spans="1:17" x14ac:dyDescent="0.25">
      <c r="A169">
        <v>168</v>
      </c>
      <c r="B169">
        <v>11010057</v>
      </c>
      <c r="C169" s="6">
        <v>2024022010012</v>
      </c>
      <c r="D169" s="12">
        <v>44336</v>
      </c>
      <c r="E169">
        <v>4</v>
      </c>
      <c r="F169">
        <v>80.489999999999995</v>
      </c>
      <c r="G169">
        <v>321.95999999999998</v>
      </c>
      <c r="I169">
        <v>321.95999999999998</v>
      </c>
      <c r="J169" t="str">
        <f>INDEX(EmployeeDemographics[],MATCH(CombinedTable[[#This Row],[EmployeeID ]],EmployeeDemographics[EmployeeId],0),2)</f>
        <v>Olivia</v>
      </c>
      <c r="K169" t="str">
        <f>INDEX(Products[],MATCH(CombinedTable[[#This Row],[ProductID]],Products[ProductID],0),2)</f>
        <v>Contraption H</v>
      </c>
      <c r="L169">
        <f>INDEX(Products[],MATCH(CombinedTable[[#This Row],[ProductID]],Products[ProductID],0),3)</f>
        <v>105</v>
      </c>
      <c r="M169">
        <f>INDEX(TransactionsOrders[],MATCH(CombinedTable[[#This Row],[TransactionID]],TransactionsOrders[TransactionID],0),8)</f>
        <v>234529</v>
      </c>
      <c r="N169" t="str">
        <f>_xlfn.IFNA(INDEX(CustomerDemographics[],MATCH(CombinedTable[[#This Row],[CustomerID]],CustomerDemographics[CustomerID],0),2)," ")</f>
        <v xml:space="preserve"> </v>
      </c>
      <c r="O169" t="str">
        <f>_xlfn.IFNA(INDEX(CustomerDemographics[],MATCH(CombinedTable[[#This Row],[CustomerID]],CustomerDemographics[CustomerID],0),7),"Not Registered")</f>
        <v>Not Registered</v>
      </c>
      <c r="P169">
        <f>INDEX(TransactionsOrders[],MATCH(CombinedTable[[#This Row],[TransactionID]],TransactionsOrders[TransactionID],0),3)</f>
        <v>0</v>
      </c>
      <c r="Q169">
        <f>INDEX(PointsTransaction[],MATCH(CombinedTable[[#This Row],[TransactionID]],PointsTransaction[TransactionID],0),4)</f>
        <v>0</v>
      </c>
    </row>
    <row r="170" spans="1:17" x14ac:dyDescent="0.25">
      <c r="A170">
        <v>169</v>
      </c>
      <c r="B170">
        <v>11010057</v>
      </c>
      <c r="C170" s="6">
        <v>2024022010012</v>
      </c>
      <c r="D170" s="12">
        <v>44340</v>
      </c>
      <c r="E170">
        <v>3</v>
      </c>
      <c r="F170">
        <v>80.489999999999995</v>
      </c>
      <c r="G170">
        <v>241.47</v>
      </c>
      <c r="I170">
        <v>241.47</v>
      </c>
      <c r="J170" t="str">
        <f>INDEX(EmployeeDemographics[],MATCH(CombinedTable[[#This Row],[EmployeeID ]],EmployeeDemographics[EmployeeId],0),2)</f>
        <v>Olivia</v>
      </c>
      <c r="K170" t="str">
        <f>INDEX(Products[],MATCH(CombinedTable[[#This Row],[ProductID]],Products[ProductID],0),2)</f>
        <v>Contraption H</v>
      </c>
      <c r="L170">
        <f>INDEX(Products[],MATCH(CombinedTable[[#This Row],[ProductID]],Products[ProductID],0),3)</f>
        <v>105</v>
      </c>
      <c r="M170">
        <f>INDEX(TransactionsOrders[],MATCH(CombinedTable[[#This Row],[TransactionID]],TransactionsOrders[TransactionID],0),8)</f>
        <v>234589</v>
      </c>
      <c r="N170" t="str">
        <f>_xlfn.IFNA(INDEX(CustomerDemographics[],MATCH(CombinedTable[[#This Row],[CustomerID]],CustomerDemographics[CustomerID],0),2)," ")</f>
        <v xml:space="preserve"> </v>
      </c>
      <c r="O170" t="str">
        <f>_xlfn.IFNA(INDEX(CustomerDemographics[],MATCH(CombinedTable[[#This Row],[CustomerID]],CustomerDemographics[CustomerID],0),7),"Not Registered")</f>
        <v>Not Registered</v>
      </c>
      <c r="P170">
        <f>INDEX(TransactionsOrders[],MATCH(CombinedTable[[#This Row],[TransactionID]],TransactionsOrders[TransactionID],0),3)</f>
        <v>0</v>
      </c>
      <c r="Q170">
        <f>INDEX(PointsTransaction[],MATCH(CombinedTable[[#This Row],[TransactionID]],PointsTransaction[TransactionID],0),4)</f>
        <v>0</v>
      </c>
    </row>
    <row r="171" spans="1:17" x14ac:dyDescent="0.25">
      <c r="A171">
        <v>170</v>
      </c>
      <c r="B171">
        <v>11010053</v>
      </c>
      <c r="C171" s="6">
        <v>2024022010012</v>
      </c>
      <c r="D171" s="12">
        <v>44344</v>
      </c>
      <c r="E171">
        <v>5</v>
      </c>
      <c r="F171">
        <v>70.989999999999995</v>
      </c>
      <c r="G171">
        <v>354.95</v>
      </c>
      <c r="I171">
        <v>354.95</v>
      </c>
      <c r="J171" t="str">
        <f>INDEX(EmployeeDemographics[],MATCH(CombinedTable[[#This Row],[EmployeeID ]],EmployeeDemographics[EmployeeId],0),2)</f>
        <v>Olivia</v>
      </c>
      <c r="K171" t="str">
        <f>INDEX(Products[],MATCH(CombinedTable[[#This Row],[ProductID]],Products[ProductID],0),2)</f>
        <v>Thingamajig D</v>
      </c>
      <c r="L171">
        <f>INDEX(Products[],MATCH(CombinedTable[[#This Row],[ProductID]],Products[ProductID],0),3)</f>
        <v>102</v>
      </c>
      <c r="M171">
        <f>INDEX(TransactionsOrders[],MATCH(CombinedTable[[#This Row],[TransactionID]],TransactionsOrders[TransactionID],0),8)</f>
        <v>234556</v>
      </c>
      <c r="N171" t="str">
        <f>_xlfn.IFNA(INDEX(CustomerDemographics[],MATCH(CombinedTable[[#This Row],[CustomerID]],CustomerDemographics[CustomerID],0),2)," ")</f>
        <v xml:space="preserve"> </v>
      </c>
      <c r="O171" t="str">
        <f>_xlfn.IFNA(INDEX(CustomerDemographics[],MATCH(CombinedTable[[#This Row],[CustomerID]],CustomerDemographics[CustomerID],0),7),"Not Registered")</f>
        <v>Not Registered</v>
      </c>
      <c r="P171">
        <f>INDEX(TransactionsOrders[],MATCH(CombinedTable[[#This Row],[TransactionID]],TransactionsOrders[TransactionID],0),3)</f>
        <v>0</v>
      </c>
      <c r="Q171">
        <f>INDEX(PointsTransaction[],MATCH(CombinedTable[[#This Row],[TransactionID]],PointsTransaction[TransactionID],0),4)</f>
        <v>0</v>
      </c>
    </row>
    <row r="172" spans="1:17" x14ac:dyDescent="0.25">
      <c r="A172">
        <v>171</v>
      </c>
      <c r="B172">
        <v>11010058</v>
      </c>
      <c r="C172" s="6">
        <v>2024022010013</v>
      </c>
      <c r="D172" s="12">
        <v>44344</v>
      </c>
      <c r="E172">
        <v>3</v>
      </c>
      <c r="F172">
        <v>140.99</v>
      </c>
      <c r="G172">
        <v>422.97</v>
      </c>
      <c r="I172">
        <v>422.97</v>
      </c>
      <c r="J172" t="str">
        <f>INDEX(EmployeeDemographics[],MATCH(CombinedTable[[#This Row],[EmployeeID ]],EmployeeDemographics[EmployeeId],0),2)</f>
        <v>Jackson</v>
      </c>
      <c r="K172" t="str">
        <f>INDEX(Products[],MATCH(CombinedTable[[#This Row],[ProductID]],Products[ProductID],0),2)</f>
        <v>Widgetizer I</v>
      </c>
      <c r="L172">
        <f>INDEX(Products[],MATCH(CombinedTable[[#This Row],[ProductID]],Products[ProductID],0),3)</f>
        <v>101</v>
      </c>
      <c r="M172">
        <f>INDEX(TransactionsOrders[],MATCH(CombinedTable[[#This Row],[TransactionID]],TransactionsOrders[TransactionID],0),8)</f>
        <v>234639</v>
      </c>
      <c r="N172" t="str">
        <f>_xlfn.IFNA(INDEX(CustomerDemographics[],MATCH(CombinedTable[[#This Row],[CustomerID]],CustomerDemographics[CustomerID],0),2)," ")</f>
        <v xml:space="preserve"> </v>
      </c>
      <c r="O172" t="str">
        <f>_xlfn.IFNA(INDEX(CustomerDemographics[],MATCH(CombinedTable[[#This Row],[CustomerID]],CustomerDemographics[CustomerID],0),7),"Not Registered")</f>
        <v>Not Registered</v>
      </c>
      <c r="P172">
        <f>INDEX(TransactionsOrders[],MATCH(CombinedTable[[#This Row],[TransactionID]],TransactionsOrders[TransactionID],0),3)</f>
        <v>0</v>
      </c>
      <c r="Q172">
        <f>INDEX(PointsTransaction[],MATCH(CombinedTable[[#This Row],[TransactionID]],PointsTransaction[TransactionID],0),4)</f>
        <v>0</v>
      </c>
    </row>
    <row r="173" spans="1:17" x14ac:dyDescent="0.25">
      <c r="A173">
        <v>172</v>
      </c>
      <c r="B173">
        <v>11010055</v>
      </c>
      <c r="C173" s="6">
        <v>2024022010011</v>
      </c>
      <c r="D173" s="12">
        <v>44349</v>
      </c>
      <c r="E173">
        <v>1</v>
      </c>
      <c r="F173">
        <v>190.99</v>
      </c>
      <c r="G173">
        <v>190.99</v>
      </c>
      <c r="H173">
        <v>0.15</v>
      </c>
      <c r="I173">
        <v>162.3415</v>
      </c>
      <c r="J173" t="str">
        <f>INDEX(EmployeeDemographics[],MATCH(CombinedTable[[#This Row],[EmployeeID ]],EmployeeDemographics[EmployeeId],0),2)</f>
        <v>Logan</v>
      </c>
      <c r="K173" t="str">
        <f>INDEX(Products[],MATCH(CombinedTable[[#This Row],[ProductID]],Products[ProductID],0),2)</f>
        <v>Whatchamacallit F</v>
      </c>
      <c r="L173">
        <f>INDEX(Products[],MATCH(CombinedTable[[#This Row],[ProductID]],Products[ProductID],0),3)</f>
        <v>101</v>
      </c>
      <c r="M173">
        <f>INDEX(TransactionsOrders[],MATCH(CombinedTable[[#This Row],[TransactionID]],TransactionsOrders[TransactionID],0),8)</f>
        <v>143012</v>
      </c>
      <c r="N173" t="str">
        <f>_xlfn.IFNA(INDEX(CustomerDemographics[],MATCH(CombinedTable[[#This Row],[CustomerID]],CustomerDemographics[CustomerID],0),2)," ")</f>
        <v>Bayonetta</v>
      </c>
      <c r="O173" t="str">
        <f>_xlfn.IFNA(INDEX(CustomerDemographics[],MATCH(CombinedTable[[#This Row],[CustomerID]],CustomerDemographics[CustomerID],0),7),"Not Registered")</f>
        <v xml:space="preserve">Expired\Cancelled </v>
      </c>
      <c r="P173">
        <f>INDEX(TransactionsOrders[],MATCH(CombinedTable[[#This Row],[TransactionID]],TransactionsOrders[TransactionID],0),3)</f>
        <v>54523010012</v>
      </c>
      <c r="Q173">
        <f>INDEX(PointsTransaction[],MATCH(CombinedTable[[#This Row],[TransactionID]],PointsTransaction[TransactionID],0),4)</f>
        <v>1</v>
      </c>
    </row>
    <row r="174" spans="1:17" x14ac:dyDescent="0.25">
      <c r="A174">
        <v>173</v>
      </c>
      <c r="B174">
        <v>11010055</v>
      </c>
      <c r="C174" s="6">
        <v>2024022010011</v>
      </c>
      <c r="D174" s="12">
        <v>44354</v>
      </c>
      <c r="E174">
        <v>5</v>
      </c>
      <c r="F174">
        <v>190.99</v>
      </c>
      <c r="G174">
        <v>954.95</v>
      </c>
      <c r="I174">
        <v>954.95</v>
      </c>
      <c r="J174" t="str">
        <f>INDEX(EmployeeDemographics[],MATCH(CombinedTable[[#This Row],[EmployeeID ]],EmployeeDemographics[EmployeeId],0),2)</f>
        <v>Logan</v>
      </c>
      <c r="K174" t="str">
        <f>INDEX(Products[],MATCH(CombinedTable[[#This Row],[ProductID]],Products[ProductID],0),2)</f>
        <v>Whatchamacallit F</v>
      </c>
      <c r="L174">
        <f>INDEX(Products[],MATCH(CombinedTable[[#This Row],[ProductID]],Products[ProductID],0),3)</f>
        <v>101</v>
      </c>
      <c r="M174">
        <f>INDEX(TransactionsOrders[],MATCH(CombinedTable[[#This Row],[TransactionID]],TransactionsOrders[TransactionID],0),8)</f>
        <v>234618</v>
      </c>
      <c r="N174" t="str">
        <f>_xlfn.IFNA(INDEX(CustomerDemographics[],MATCH(CombinedTable[[#This Row],[CustomerID]],CustomerDemographics[CustomerID],0),2)," ")</f>
        <v xml:space="preserve"> </v>
      </c>
      <c r="O174" t="str">
        <f>_xlfn.IFNA(INDEX(CustomerDemographics[],MATCH(CombinedTable[[#This Row],[CustomerID]],CustomerDemographics[CustomerID],0),7),"Not Registered")</f>
        <v>Not Registered</v>
      </c>
      <c r="P174">
        <f>INDEX(TransactionsOrders[],MATCH(CombinedTable[[#This Row],[TransactionID]],TransactionsOrders[TransactionID],0),3)</f>
        <v>0</v>
      </c>
      <c r="Q174">
        <f>INDEX(PointsTransaction[],MATCH(CombinedTable[[#This Row],[TransactionID]],PointsTransaction[TransactionID],0),4)</f>
        <v>0</v>
      </c>
    </row>
    <row r="175" spans="1:17" x14ac:dyDescent="0.25">
      <c r="A175">
        <v>174</v>
      </c>
      <c r="B175">
        <v>11010056</v>
      </c>
      <c r="C175" s="6">
        <v>2024022010012</v>
      </c>
      <c r="D175" s="12">
        <v>44359</v>
      </c>
      <c r="E175">
        <v>7</v>
      </c>
      <c r="F175">
        <v>290.5</v>
      </c>
      <c r="G175">
        <v>2033.5</v>
      </c>
      <c r="I175">
        <v>2033.5</v>
      </c>
      <c r="J175" t="str">
        <f>INDEX(EmployeeDemographics[],MATCH(CombinedTable[[#This Row],[EmployeeID ]],EmployeeDemographics[EmployeeId],0),2)</f>
        <v>Olivia</v>
      </c>
      <c r="K175" t="str">
        <f>INDEX(Products[],MATCH(CombinedTable[[#This Row],[ProductID]],Products[ProductID],0),2)</f>
        <v>Gismo G</v>
      </c>
      <c r="L175">
        <f>INDEX(Products[],MATCH(CombinedTable[[#This Row],[ProductID]],Products[ProductID],0),3)</f>
        <v>104</v>
      </c>
      <c r="M175">
        <f>INDEX(TransactionsOrders[],MATCH(CombinedTable[[#This Row],[TransactionID]],TransactionsOrders[TransactionID],0),8)</f>
        <v>234638</v>
      </c>
      <c r="N175" t="str">
        <f>_xlfn.IFNA(INDEX(CustomerDemographics[],MATCH(CombinedTable[[#This Row],[CustomerID]],CustomerDemographics[CustomerID],0),2)," ")</f>
        <v xml:space="preserve"> </v>
      </c>
      <c r="O175" t="str">
        <f>_xlfn.IFNA(INDEX(CustomerDemographics[],MATCH(CombinedTable[[#This Row],[CustomerID]],CustomerDemographics[CustomerID],0),7),"Not Registered")</f>
        <v>Not Registered</v>
      </c>
      <c r="P175">
        <f>INDEX(TransactionsOrders[],MATCH(CombinedTable[[#This Row],[TransactionID]],TransactionsOrders[TransactionID],0),3)</f>
        <v>0</v>
      </c>
      <c r="Q175">
        <f>INDEX(PointsTransaction[],MATCH(CombinedTable[[#This Row],[TransactionID]],PointsTransaction[TransactionID],0),4)</f>
        <v>0</v>
      </c>
    </row>
    <row r="176" spans="1:17" x14ac:dyDescent="0.25">
      <c r="A176">
        <v>175</v>
      </c>
      <c r="B176">
        <v>11010058</v>
      </c>
      <c r="C176" s="6">
        <v>2024022010010</v>
      </c>
      <c r="D176" s="12">
        <v>44359</v>
      </c>
      <c r="E176">
        <v>9</v>
      </c>
      <c r="F176">
        <v>140.99</v>
      </c>
      <c r="G176">
        <v>1268.9100000000001</v>
      </c>
      <c r="I176">
        <v>1268.9100000000001</v>
      </c>
      <c r="J176" t="str">
        <f>INDEX(EmployeeDemographics[],MATCH(CombinedTable[[#This Row],[EmployeeID ]],EmployeeDemographics[EmployeeId],0),2)</f>
        <v>Aiden</v>
      </c>
      <c r="K176" t="str">
        <f>INDEX(Products[],MATCH(CombinedTable[[#This Row],[ProductID]],Products[ProductID],0),2)</f>
        <v>Widgetizer I</v>
      </c>
      <c r="L176">
        <f>INDEX(Products[],MATCH(CombinedTable[[#This Row],[ProductID]],Products[ProductID],0),3)</f>
        <v>101</v>
      </c>
      <c r="M176">
        <f>INDEX(TransactionsOrders[],MATCH(CombinedTable[[#This Row],[TransactionID]],TransactionsOrders[TransactionID],0),8)</f>
        <v>234689</v>
      </c>
      <c r="N176" t="str">
        <f>_xlfn.IFNA(INDEX(CustomerDemographics[],MATCH(CombinedTable[[#This Row],[CustomerID]],CustomerDemographics[CustomerID],0),2)," ")</f>
        <v xml:space="preserve"> </v>
      </c>
      <c r="O176" t="str">
        <f>_xlfn.IFNA(INDEX(CustomerDemographics[],MATCH(CombinedTable[[#This Row],[CustomerID]],CustomerDemographics[CustomerID],0),7),"Not Registered")</f>
        <v>Not Registered</v>
      </c>
      <c r="P176">
        <f>INDEX(TransactionsOrders[],MATCH(CombinedTable[[#This Row],[TransactionID]],TransactionsOrders[TransactionID],0),3)</f>
        <v>0</v>
      </c>
      <c r="Q176">
        <f>INDEX(PointsTransaction[],MATCH(CombinedTable[[#This Row],[TransactionID]],PointsTransaction[TransactionID],0),4)</f>
        <v>0</v>
      </c>
    </row>
    <row r="177" spans="1:17" x14ac:dyDescent="0.25">
      <c r="A177">
        <v>176</v>
      </c>
      <c r="B177">
        <v>11010058</v>
      </c>
      <c r="C177" s="6">
        <v>2024022010013</v>
      </c>
      <c r="D177" s="12">
        <v>44359</v>
      </c>
      <c r="E177">
        <v>7</v>
      </c>
      <c r="F177">
        <v>140.99</v>
      </c>
      <c r="G177">
        <v>986.93</v>
      </c>
      <c r="I177">
        <v>986.93</v>
      </c>
      <c r="J177" t="str">
        <f>INDEX(EmployeeDemographics[],MATCH(CombinedTable[[#This Row],[EmployeeID ]],EmployeeDemographics[EmployeeId],0),2)</f>
        <v>Jackson</v>
      </c>
      <c r="K177" t="str">
        <f>INDEX(Products[],MATCH(CombinedTable[[#This Row],[ProductID]],Products[ProductID],0),2)</f>
        <v>Widgetizer I</v>
      </c>
      <c r="L177">
        <f>INDEX(Products[],MATCH(CombinedTable[[#This Row],[ProductID]],Products[ProductID],0),3)</f>
        <v>101</v>
      </c>
      <c r="M177">
        <f>INDEX(TransactionsOrders[],MATCH(CombinedTable[[#This Row],[TransactionID]],TransactionsOrders[TransactionID],0),8)</f>
        <v>234530</v>
      </c>
      <c r="N177" t="str">
        <f>_xlfn.IFNA(INDEX(CustomerDemographics[],MATCH(CombinedTable[[#This Row],[CustomerID]],CustomerDemographics[CustomerID],0),2)," ")</f>
        <v xml:space="preserve"> </v>
      </c>
      <c r="O177" t="str">
        <f>_xlfn.IFNA(INDEX(CustomerDemographics[],MATCH(CombinedTable[[#This Row],[CustomerID]],CustomerDemographics[CustomerID],0),7),"Not Registered")</f>
        <v>Not Registered</v>
      </c>
      <c r="P177">
        <f>INDEX(TransactionsOrders[],MATCH(CombinedTable[[#This Row],[TransactionID]],TransactionsOrders[TransactionID],0),3)</f>
        <v>0</v>
      </c>
      <c r="Q177">
        <f>INDEX(PointsTransaction[],MATCH(CombinedTable[[#This Row],[TransactionID]],PointsTransaction[TransactionID],0),4)</f>
        <v>0</v>
      </c>
    </row>
    <row r="178" spans="1:17" x14ac:dyDescent="0.25">
      <c r="A178">
        <v>177</v>
      </c>
      <c r="B178">
        <v>11010051</v>
      </c>
      <c r="C178" s="6">
        <v>2024022010011</v>
      </c>
      <c r="D178" s="12">
        <v>44362</v>
      </c>
      <c r="E178">
        <v>5</v>
      </c>
      <c r="F178">
        <v>240.95</v>
      </c>
      <c r="G178">
        <v>1204.75</v>
      </c>
      <c r="H178">
        <v>0.15</v>
      </c>
      <c r="I178">
        <v>1024.0374999999999</v>
      </c>
      <c r="J178" t="str">
        <f>INDEX(EmployeeDemographics[],MATCH(CombinedTable[[#This Row],[EmployeeID ]],EmployeeDemographics[EmployeeId],0),2)</f>
        <v>Logan</v>
      </c>
      <c r="K178" t="str">
        <f>INDEX(Products[],MATCH(CombinedTable[[#This Row],[ProductID]],Products[ProductID],0),2)</f>
        <v>Gizmo B</v>
      </c>
      <c r="L178">
        <f>INDEX(Products[],MATCH(CombinedTable[[#This Row],[ProductID]],Products[ProductID],0),3)</f>
        <v>103</v>
      </c>
      <c r="M178">
        <f>INDEX(TransactionsOrders[],MATCH(CombinedTable[[#This Row],[TransactionID]],TransactionsOrders[TransactionID],0),8)</f>
        <v>143002</v>
      </c>
      <c r="N178" t="str">
        <f>_xlfn.IFNA(INDEX(CustomerDemographics[],MATCH(CombinedTable[[#This Row],[CustomerID]],CustomerDemographics[CustomerID],0),2)," ")</f>
        <v>Nathan</v>
      </c>
      <c r="O178" t="str">
        <f>_xlfn.IFNA(INDEX(CustomerDemographics[],MATCH(CombinedTable[[#This Row],[CustomerID]],CustomerDemographics[CustomerID],0),7),"Not Registered")</f>
        <v xml:space="preserve">Expired\Cancelled </v>
      </c>
      <c r="P178">
        <f>INDEX(TransactionsOrders[],MATCH(CombinedTable[[#This Row],[TransactionID]],TransactionsOrders[TransactionID],0),3)</f>
        <v>54523010002</v>
      </c>
      <c r="Q178">
        <f>INDEX(PointsTransaction[],MATCH(CombinedTable[[#This Row],[TransactionID]],PointsTransaction[TransactionID],0),4)</f>
        <v>3</v>
      </c>
    </row>
    <row r="179" spans="1:17" x14ac:dyDescent="0.25">
      <c r="A179">
        <v>178</v>
      </c>
      <c r="B179">
        <v>11010062</v>
      </c>
      <c r="C179" s="6">
        <v>2024022010014</v>
      </c>
      <c r="D179" s="12">
        <v>44362</v>
      </c>
      <c r="E179">
        <v>10</v>
      </c>
      <c r="F179">
        <v>113.45</v>
      </c>
      <c r="G179">
        <v>1134.5</v>
      </c>
      <c r="I179">
        <v>1134.5</v>
      </c>
      <c r="J179" t="str">
        <f>INDEX(EmployeeDemographics[],MATCH(CombinedTable[[#This Row],[EmployeeID ]],EmployeeDemographics[EmployeeId],0),2)</f>
        <v>Lucas</v>
      </c>
      <c r="K179" t="str">
        <f>INDEX(Products[],MATCH(CombinedTable[[#This Row],[ProductID]],Products[ProductID],0),2)</f>
        <v>Whizbang M</v>
      </c>
      <c r="L179">
        <f>INDEX(Products[],MATCH(CombinedTable[[#This Row],[ProductID]],Products[ProductID],0),3)</f>
        <v>102</v>
      </c>
      <c r="M179">
        <f>INDEX(TransactionsOrders[],MATCH(CombinedTable[[#This Row],[TransactionID]],TransactionsOrders[TransactionID],0),8)</f>
        <v>234600</v>
      </c>
      <c r="N179" t="str">
        <f>_xlfn.IFNA(INDEX(CustomerDemographics[],MATCH(CombinedTable[[#This Row],[CustomerID]],CustomerDemographics[CustomerID],0),2)," ")</f>
        <v xml:space="preserve"> </v>
      </c>
      <c r="O179" t="str">
        <f>_xlfn.IFNA(INDEX(CustomerDemographics[],MATCH(CombinedTable[[#This Row],[CustomerID]],CustomerDemographics[CustomerID],0),7),"Not Registered")</f>
        <v>Not Registered</v>
      </c>
      <c r="P179">
        <f>INDEX(TransactionsOrders[],MATCH(CombinedTable[[#This Row],[TransactionID]],TransactionsOrders[TransactionID],0),3)</f>
        <v>0</v>
      </c>
      <c r="Q179">
        <f>INDEX(PointsTransaction[],MATCH(CombinedTable[[#This Row],[TransactionID]],PointsTransaction[TransactionID],0),4)</f>
        <v>0</v>
      </c>
    </row>
    <row r="180" spans="1:17" x14ac:dyDescent="0.25">
      <c r="A180">
        <v>179</v>
      </c>
      <c r="B180">
        <v>11010068</v>
      </c>
      <c r="C180" s="6">
        <v>2024022010011</v>
      </c>
      <c r="D180" s="12">
        <v>44362</v>
      </c>
      <c r="E180">
        <v>6</v>
      </c>
      <c r="F180">
        <v>212.49</v>
      </c>
      <c r="G180">
        <v>1274.94</v>
      </c>
      <c r="I180">
        <v>1274.94</v>
      </c>
      <c r="J180" t="str">
        <f>INDEX(EmployeeDemographics[],MATCH(CombinedTable[[#This Row],[EmployeeID ]],EmployeeDemographics[EmployeeId],0),2)</f>
        <v>Logan</v>
      </c>
      <c r="K180" t="str">
        <f>INDEX(Products[],MATCH(CombinedTable[[#This Row],[ProductID]],Products[ProductID],0),2)</f>
        <v>Thingamajigger S</v>
      </c>
      <c r="L180">
        <f>INDEX(Products[],MATCH(CombinedTable[[#This Row],[ProductID]],Products[ProductID],0),3)</f>
        <v>105</v>
      </c>
      <c r="M180">
        <f>INDEX(TransactionsOrders[],MATCH(CombinedTable[[#This Row],[TransactionID]],TransactionsOrders[TransactionID],0),8)</f>
        <v>234549</v>
      </c>
      <c r="N180" t="str">
        <f>_xlfn.IFNA(INDEX(CustomerDemographics[],MATCH(CombinedTable[[#This Row],[CustomerID]],CustomerDemographics[CustomerID],0),2)," ")</f>
        <v xml:space="preserve"> </v>
      </c>
      <c r="O180" t="str">
        <f>_xlfn.IFNA(INDEX(CustomerDemographics[],MATCH(CombinedTable[[#This Row],[CustomerID]],CustomerDemographics[CustomerID],0),7),"Not Registered")</f>
        <v>Not Registered</v>
      </c>
      <c r="P180">
        <f>INDEX(TransactionsOrders[],MATCH(CombinedTable[[#This Row],[TransactionID]],TransactionsOrders[TransactionID],0),3)</f>
        <v>0</v>
      </c>
      <c r="Q180">
        <f>INDEX(PointsTransaction[],MATCH(CombinedTable[[#This Row],[TransactionID]],PointsTransaction[TransactionID],0),4)</f>
        <v>0</v>
      </c>
    </row>
    <row r="181" spans="1:17" x14ac:dyDescent="0.25">
      <c r="A181">
        <v>180</v>
      </c>
      <c r="B181">
        <v>11010066</v>
      </c>
      <c r="C181" s="6">
        <v>2024022010012</v>
      </c>
      <c r="D181" s="12">
        <v>44362</v>
      </c>
      <c r="E181">
        <v>2</v>
      </c>
      <c r="F181">
        <v>121.25</v>
      </c>
      <c r="G181">
        <v>242.5</v>
      </c>
      <c r="H181">
        <v>0.1</v>
      </c>
      <c r="I181">
        <v>218.25</v>
      </c>
      <c r="J181" t="str">
        <f>INDEX(EmployeeDemographics[],MATCH(CombinedTable[[#This Row],[EmployeeID ]],EmployeeDemographics[EmployeeId],0),2)</f>
        <v>Olivia</v>
      </c>
      <c r="K181" t="str">
        <f>INDEX(Products[],MATCH(CombinedTable[[#This Row],[ProductID]],Products[ProductID],0),2)</f>
        <v>WidgetMaster Q</v>
      </c>
      <c r="L181">
        <f>INDEX(Products[],MATCH(CombinedTable[[#This Row],[ProductID]],Products[ProductID],0),3)</f>
        <v>105</v>
      </c>
      <c r="M181">
        <f>INDEX(TransactionsOrders[],MATCH(CombinedTable[[#This Row],[TransactionID]],TransactionsOrders[TransactionID],0),8)</f>
        <v>143014</v>
      </c>
      <c r="N181" t="str">
        <f>_xlfn.IFNA(INDEX(CustomerDemographics[],MATCH(CombinedTable[[#This Row],[CustomerID]],CustomerDemographics[CustomerID],0),2)," ")</f>
        <v>Jaina</v>
      </c>
      <c r="O181" t="str">
        <f>_xlfn.IFNA(INDEX(CustomerDemographics[],MATCH(CombinedTable[[#This Row],[CustomerID]],CustomerDemographics[CustomerID],0),7),"Not Registered")</f>
        <v xml:space="preserve">Valid </v>
      </c>
      <c r="P181">
        <f>INDEX(TransactionsOrders[],MATCH(CombinedTable[[#This Row],[TransactionID]],TransactionsOrders[TransactionID],0),3)</f>
        <v>54523010014</v>
      </c>
      <c r="Q181">
        <f>INDEX(PointsTransaction[],MATCH(CombinedTable[[#This Row],[TransactionID]],PointsTransaction[TransactionID],0),4)</f>
        <v>1</v>
      </c>
    </row>
    <row r="182" spans="1:17" x14ac:dyDescent="0.25">
      <c r="A182">
        <v>181</v>
      </c>
      <c r="B182">
        <v>11010062</v>
      </c>
      <c r="C182" s="6">
        <v>2024022010014</v>
      </c>
      <c r="D182" s="12">
        <v>44362</v>
      </c>
      <c r="E182">
        <v>10</v>
      </c>
      <c r="F182">
        <v>113.45</v>
      </c>
      <c r="G182">
        <v>1134.5</v>
      </c>
      <c r="H182">
        <v>0.1</v>
      </c>
      <c r="I182">
        <v>1021.05</v>
      </c>
      <c r="J182" t="str">
        <f>INDEX(EmployeeDemographics[],MATCH(CombinedTable[[#This Row],[EmployeeID ]],EmployeeDemographics[EmployeeId],0),2)</f>
        <v>Lucas</v>
      </c>
      <c r="K182" t="str">
        <f>INDEX(Products[],MATCH(CombinedTable[[#This Row],[ProductID]],Products[ProductID],0),2)</f>
        <v>Whizbang M</v>
      </c>
      <c r="L182">
        <f>INDEX(Products[],MATCH(CombinedTable[[#This Row],[ProductID]],Products[ProductID],0),3)</f>
        <v>102</v>
      </c>
      <c r="M182">
        <f>INDEX(TransactionsOrders[],MATCH(CombinedTable[[#This Row],[TransactionID]],TransactionsOrders[TransactionID],0),8)</f>
        <v>143014</v>
      </c>
      <c r="N182" t="str">
        <f>_xlfn.IFNA(INDEX(CustomerDemographics[],MATCH(CombinedTable[[#This Row],[CustomerID]],CustomerDemographics[CustomerID],0),2)," ")</f>
        <v>Jaina</v>
      </c>
      <c r="O182" t="str">
        <f>_xlfn.IFNA(INDEX(CustomerDemographics[],MATCH(CombinedTable[[#This Row],[CustomerID]],CustomerDemographics[CustomerID],0),7),"Not Registered")</f>
        <v xml:space="preserve">Valid </v>
      </c>
      <c r="P182">
        <f>INDEX(TransactionsOrders[],MATCH(CombinedTable[[#This Row],[TransactionID]],TransactionsOrders[TransactionID],0),3)</f>
        <v>54523010014</v>
      </c>
      <c r="Q182">
        <f>INDEX(PointsTransaction[],MATCH(CombinedTable[[#This Row],[TransactionID]],PointsTransaction[TransactionID],0),4)</f>
        <v>5</v>
      </c>
    </row>
    <row r="183" spans="1:17" x14ac:dyDescent="0.25">
      <c r="A183">
        <v>182</v>
      </c>
      <c r="B183">
        <v>11010062</v>
      </c>
      <c r="C183" s="6">
        <v>2024022010012</v>
      </c>
      <c r="D183" s="12">
        <v>44362</v>
      </c>
      <c r="E183">
        <v>9</v>
      </c>
      <c r="F183">
        <v>113.45</v>
      </c>
      <c r="G183">
        <v>1021.05</v>
      </c>
      <c r="I183">
        <v>1021.05</v>
      </c>
      <c r="J183" t="str">
        <f>INDEX(EmployeeDemographics[],MATCH(CombinedTable[[#This Row],[EmployeeID ]],EmployeeDemographics[EmployeeId],0),2)</f>
        <v>Olivia</v>
      </c>
      <c r="K183" t="str">
        <f>INDEX(Products[],MATCH(CombinedTable[[#This Row],[ProductID]],Products[ProductID],0),2)</f>
        <v>Whizbang M</v>
      </c>
      <c r="L183">
        <f>INDEX(Products[],MATCH(CombinedTable[[#This Row],[ProductID]],Products[ProductID],0),3)</f>
        <v>102</v>
      </c>
      <c r="M183">
        <f>INDEX(TransactionsOrders[],MATCH(CombinedTable[[#This Row],[TransactionID]],TransactionsOrders[TransactionID],0),8)</f>
        <v>234633</v>
      </c>
      <c r="N183" t="str">
        <f>_xlfn.IFNA(INDEX(CustomerDemographics[],MATCH(CombinedTable[[#This Row],[CustomerID]],CustomerDemographics[CustomerID],0),2)," ")</f>
        <v xml:space="preserve"> </v>
      </c>
      <c r="O183" t="str">
        <f>_xlfn.IFNA(INDEX(CustomerDemographics[],MATCH(CombinedTable[[#This Row],[CustomerID]],CustomerDemographics[CustomerID],0),7),"Not Registered")</f>
        <v>Not Registered</v>
      </c>
      <c r="P183">
        <f>INDEX(TransactionsOrders[],MATCH(CombinedTable[[#This Row],[TransactionID]],TransactionsOrders[TransactionID],0),3)</f>
        <v>0</v>
      </c>
      <c r="Q183">
        <f>INDEX(PointsTransaction[],MATCH(CombinedTable[[#This Row],[TransactionID]],PointsTransaction[TransactionID],0),4)</f>
        <v>0</v>
      </c>
    </row>
    <row r="184" spans="1:17" x14ac:dyDescent="0.25">
      <c r="A184">
        <v>183</v>
      </c>
      <c r="B184">
        <v>11010068</v>
      </c>
      <c r="C184" s="6">
        <v>2024022010012</v>
      </c>
      <c r="D184" s="12">
        <v>44362</v>
      </c>
      <c r="E184">
        <v>4</v>
      </c>
      <c r="F184">
        <v>212.49</v>
      </c>
      <c r="G184">
        <v>849.96</v>
      </c>
      <c r="I184">
        <v>849.96</v>
      </c>
      <c r="J184" t="str">
        <f>INDEX(EmployeeDemographics[],MATCH(CombinedTable[[#This Row],[EmployeeID ]],EmployeeDemographics[EmployeeId],0),2)</f>
        <v>Olivia</v>
      </c>
      <c r="K184" t="str">
        <f>INDEX(Products[],MATCH(CombinedTable[[#This Row],[ProductID]],Products[ProductID],0),2)</f>
        <v>Thingamajigger S</v>
      </c>
      <c r="L184">
        <f>INDEX(Products[],MATCH(CombinedTable[[#This Row],[ProductID]],Products[ProductID],0),3)</f>
        <v>105</v>
      </c>
      <c r="M184">
        <f>INDEX(TransactionsOrders[],MATCH(CombinedTable[[#This Row],[TransactionID]],TransactionsOrders[TransactionID],0),8)</f>
        <v>234646</v>
      </c>
      <c r="N184" t="str">
        <f>_xlfn.IFNA(INDEX(CustomerDemographics[],MATCH(CombinedTable[[#This Row],[CustomerID]],CustomerDemographics[CustomerID],0),2)," ")</f>
        <v xml:space="preserve"> </v>
      </c>
      <c r="O184" t="str">
        <f>_xlfn.IFNA(INDEX(CustomerDemographics[],MATCH(CombinedTable[[#This Row],[CustomerID]],CustomerDemographics[CustomerID],0),7),"Not Registered")</f>
        <v>Not Registered</v>
      </c>
      <c r="P184">
        <f>INDEX(TransactionsOrders[],MATCH(CombinedTable[[#This Row],[TransactionID]],TransactionsOrders[TransactionID],0),3)</f>
        <v>0</v>
      </c>
      <c r="Q184">
        <f>INDEX(PointsTransaction[],MATCH(CombinedTable[[#This Row],[TransactionID]],PointsTransaction[TransactionID],0),4)</f>
        <v>0</v>
      </c>
    </row>
    <row r="185" spans="1:17" x14ac:dyDescent="0.25">
      <c r="A185">
        <v>184</v>
      </c>
      <c r="B185">
        <v>11010059</v>
      </c>
      <c r="C185" s="6">
        <v>2024022010015</v>
      </c>
      <c r="D185" s="12">
        <v>44362</v>
      </c>
      <c r="E185">
        <v>2</v>
      </c>
      <c r="F185">
        <v>110.25</v>
      </c>
      <c r="G185">
        <v>220.5</v>
      </c>
      <c r="I185">
        <v>220.5</v>
      </c>
      <c r="J185" t="str">
        <f>INDEX(EmployeeDemographics[],MATCH(CombinedTable[[#This Row],[EmployeeID ]],EmployeeDemographics[EmployeeId],0),2)</f>
        <v>Noah</v>
      </c>
      <c r="K185" t="str">
        <f>INDEX(Products[],MATCH(CombinedTable[[#This Row],[ProductID]],Products[ProductID],0),2)</f>
        <v>Dinglehopper J</v>
      </c>
      <c r="L185">
        <f>INDEX(Products[],MATCH(CombinedTable[[#This Row],[ProductID]],Products[ProductID],0),3)</f>
        <v>104</v>
      </c>
      <c r="M185">
        <f>INDEX(TransactionsOrders[],MATCH(CombinedTable[[#This Row],[TransactionID]],TransactionsOrders[TransactionID],0),8)</f>
        <v>234503</v>
      </c>
      <c r="N185" t="str">
        <f>_xlfn.IFNA(INDEX(CustomerDemographics[],MATCH(CombinedTable[[#This Row],[CustomerID]],CustomerDemographics[CustomerID],0),2)," ")</f>
        <v xml:space="preserve"> </v>
      </c>
      <c r="O185" t="str">
        <f>_xlfn.IFNA(INDEX(CustomerDemographics[],MATCH(CombinedTable[[#This Row],[CustomerID]],CustomerDemographics[CustomerID],0),7),"Not Registered")</f>
        <v>Not Registered</v>
      </c>
      <c r="P185">
        <f>INDEX(TransactionsOrders[],MATCH(CombinedTable[[#This Row],[TransactionID]],TransactionsOrders[TransactionID],0),3)</f>
        <v>0</v>
      </c>
      <c r="Q185">
        <f>INDEX(PointsTransaction[],MATCH(CombinedTable[[#This Row],[TransactionID]],PointsTransaction[TransactionID],0),4)</f>
        <v>0</v>
      </c>
    </row>
    <row r="186" spans="1:17" x14ac:dyDescent="0.25">
      <c r="A186">
        <v>185</v>
      </c>
      <c r="B186">
        <v>11010066</v>
      </c>
      <c r="C186" s="6">
        <v>2024022010011</v>
      </c>
      <c r="D186" s="12">
        <v>44365</v>
      </c>
      <c r="E186">
        <v>7</v>
      </c>
      <c r="F186">
        <v>121.25</v>
      </c>
      <c r="G186">
        <v>848.75</v>
      </c>
      <c r="I186">
        <v>848.75</v>
      </c>
      <c r="J186" t="str">
        <f>INDEX(EmployeeDemographics[],MATCH(CombinedTable[[#This Row],[EmployeeID ]],EmployeeDemographics[EmployeeId],0),2)</f>
        <v>Logan</v>
      </c>
      <c r="K186" t="str">
        <f>INDEX(Products[],MATCH(CombinedTable[[#This Row],[ProductID]],Products[ProductID],0),2)</f>
        <v>WidgetMaster Q</v>
      </c>
      <c r="L186">
        <f>INDEX(Products[],MATCH(CombinedTable[[#This Row],[ProductID]],Products[ProductID],0),3)</f>
        <v>105</v>
      </c>
      <c r="M186">
        <f>INDEX(TransactionsOrders[],MATCH(CombinedTable[[#This Row],[TransactionID]],TransactionsOrders[TransactionID],0),8)</f>
        <v>234631</v>
      </c>
      <c r="N186" t="str">
        <f>_xlfn.IFNA(INDEX(CustomerDemographics[],MATCH(CombinedTable[[#This Row],[CustomerID]],CustomerDemographics[CustomerID],0),2)," ")</f>
        <v xml:space="preserve"> </v>
      </c>
      <c r="O186" t="str">
        <f>_xlfn.IFNA(INDEX(CustomerDemographics[],MATCH(CombinedTable[[#This Row],[CustomerID]],CustomerDemographics[CustomerID],0),7),"Not Registered")</f>
        <v>Not Registered</v>
      </c>
      <c r="P186">
        <f>INDEX(TransactionsOrders[],MATCH(CombinedTable[[#This Row],[TransactionID]],TransactionsOrders[TransactionID],0),3)</f>
        <v>0</v>
      </c>
      <c r="Q186">
        <f>INDEX(PointsTransaction[],MATCH(CombinedTable[[#This Row],[TransactionID]],PointsTransaction[TransactionID],0),4)</f>
        <v>0</v>
      </c>
    </row>
    <row r="187" spans="1:17" x14ac:dyDescent="0.25">
      <c r="A187">
        <v>186</v>
      </c>
      <c r="B187">
        <v>11010062</v>
      </c>
      <c r="C187" s="6">
        <v>2024022010010</v>
      </c>
      <c r="D187" s="12">
        <v>44368</v>
      </c>
      <c r="E187">
        <v>2</v>
      </c>
      <c r="F187">
        <v>113.45</v>
      </c>
      <c r="G187">
        <v>226.9</v>
      </c>
      <c r="I187">
        <v>226.9</v>
      </c>
      <c r="J187" t="str">
        <f>INDEX(EmployeeDemographics[],MATCH(CombinedTable[[#This Row],[EmployeeID ]],EmployeeDemographics[EmployeeId],0),2)</f>
        <v>Aiden</v>
      </c>
      <c r="K187" t="str">
        <f>INDEX(Products[],MATCH(CombinedTable[[#This Row],[ProductID]],Products[ProductID],0),2)</f>
        <v>Whizbang M</v>
      </c>
      <c r="L187">
        <f>INDEX(Products[],MATCH(CombinedTable[[#This Row],[ProductID]],Products[ProductID],0),3)</f>
        <v>102</v>
      </c>
      <c r="M187">
        <f>INDEX(TransactionsOrders[],MATCH(CombinedTable[[#This Row],[TransactionID]],TransactionsOrders[TransactionID],0),8)</f>
        <v>234579</v>
      </c>
      <c r="N187" t="str">
        <f>_xlfn.IFNA(INDEX(CustomerDemographics[],MATCH(CombinedTable[[#This Row],[CustomerID]],CustomerDemographics[CustomerID],0),2)," ")</f>
        <v xml:space="preserve"> </v>
      </c>
      <c r="O187" t="str">
        <f>_xlfn.IFNA(INDEX(CustomerDemographics[],MATCH(CombinedTable[[#This Row],[CustomerID]],CustomerDemographics[CustomerID],0),7),"Not Registered")</f>
        <v>Not Registered</v>
      </c>
      <c r="P187">
        <f>INDEX(TransactionsOrders[],MATCH(CombinedTable[[#This Row],[TransactionID]],TransactionsOrders[TransactionID],0),3)</f>
        <v>0</v>
      </c>
      <c r="Q187">
        <f>INDEX(PointsTransaction[],MATCH(CombinedTable[[#This Row],[TransactionID]],PointsTransaction[TransactionID],0),4)</f>
        <v>0</v>
      </c>
    </row>
    <row r="188" spans="1:17" x14ac:dyDescent="0.25">
      <c r="A188">
        <v>187</v>
      </c>
      <c r="B188">
        <v>11010062</v>
      </c>
      <c r="C188" s="6">
        <v>2024022010013</v>
      </c>
      <c r="D188" s="12">
        <v>44373</v>
      </c>
      <c r="E188">
        <v>9</v>
      </c>
      <c r="F188">
        <v>113.45</v>
      </c>
      <c r="G188">
        <v>1021.05</v>
      </c>
      <c r="H188">
        <v>0.15</v>
      </c>
      <c r="I188">
        <v>867.89250000000004</v>
      </c>
      <c r="J188" t="str">
        <f>INDEX(EmployeeDemographics[],MATCH(CombinedTable[[#This Row],[EmployeeID ]],EmployeeDemographics[EmployeeId],0),2)</f>
        <v>Jackson</v>
      </c>
      <c r="K188" t="str">
        <f>INDEX(Products[],MATCH(CombinedTable[[#This Row],[ProductID]],Products[ProductID],0),2)</f>
        <v>Whizbang M</v>
      </c>
      <c r="L188">
        <f>INDEX(Products[],MATCH(CombinedTable[[#This Row],[ProductID]],Products[ProductID],0),3)</f>
        <v>102</v>
      </c>
      <c r="M188">
        <f>INDEX(TransactionsOrders[],MATCH(CombinedTable[[#This Row],[TransactionID]],TransactionsOrders[TransactionID],0),8)</f>
        <v>143016</v>
      </c>
      <c r="N188" t="str">
        <f>_xlfn.IFNA(INDEX(CustomerDemographics[],MATCH(CombinedTable[[#This Row],[CustomerID]],CustomerDemographics[CustomerID],0),2)," ")</f>
        <v>Chloe</v>
      </c>
      <c r="O188" t="str">
        <f>_xlfn.IFNA(INDEX(CustomerDemographics[],MATCH(CombinedTable[[#This Row],[CustomerID]],CustomerDemographics[CustomerID],0),7),"Not Registered")</f>
        <v xml:space="preserve">Expired\Cancelled </v>
      </c>
      <c r="P188">
        <f>INDEX(TransactionsOrders[],MATCH(CombinedTable[[#This Row],[TransactionID]],TransactionsOrders[TransactionID],0),3)</f>
        <v>54523010016</v>
      </c>
      <c r="Q188">
        <f>INDEX(PointsTransaction[],MATCH(CombinedTable[[#This Row],[TransactionID]],PointsTransaction[TransactionID],0),4)</f>
        <v>5</v>
      </c>
    </row>
    <row r="189" spans="1:17" x14ac:dyDescent="0.25">
      <c r="A189">
        <v>188</v>
      </c>
      <c r="B189">
        <v>11010060</v>
      </c>
      <c r="C189" s="6">
        <v>2024022010015</v>
      </c>
      <c r="D189" s="12">
        <v>44379</v>
      </c>
      <c r="E189">
        <v>1</v>
      </c>
      <c r="F189">
        <v>117.5</v>
      </c>
      <c r="G189">
        <v>117.5</v>
      </c>
      <c r="I189">
        <v>117.5</v>
      </c>
      <c r="J189" t="str">
        <f>INDEX(EmployeeDemographics[],MATCH(CombinedTable[[#This Row],[EmployeeID ]],EmployeeDemographics[EmployeeId],0),2)</f>
        <v>Noah</v>
      </c>
      <c r="K189" t="str">
        <f>INDEX(Products[],MATCH(CombinedTable[[#This Row],[ProductID]],Products[ProductID],0),2)</f>
        <v>Thingummybob K</v>
      </c>
      <c r="L189">
        <f>INDEX(Products[],MATCH(CombinedTable[[#This Row],[ProductID]],Products[ProductID],0),3)</f>
        <v>104</v>
      </c>
      <c r="M189">
        <f>INDEX(TransactionsOrders[],MATCH(CombinedTable[[#This Row],[TransactionID]],TransactionsOrders[TransactionID],0),8)</f>
        <v>234676</v>
      </c>
      <c r="N189" t="str">
        <f>_xlfn.IFNA(INDEX(CustomerDemographics[],MATCH(CombinedTable[[#This Row],[CustomerID]],CustomerDemographics[CustomerID],0),2)," ")</f>
        <v xml:space="preserve"> </v>
      </c>
      <c r="O189" t="str">
        <f>_xlfn.IFNA(INDEX(CustomerDemographics[],MATCH(CombinedTable[[#This Row],[CustomerID]],CustomerDemographics[CustomerID],0),7),"Not Registered")</f>
        <v>Not Registered</v>
      </c>
      <c r="P189">
        <f>INDEX(TransactionsOrders[],MATCH(CombinedTable[[#This Row],[TransactionID]],TransactionsOrders[TransactionID],0),3)</f>
        <v>0</v>
      </c>
      <c r="Q189">
        <f>INDEX(PointsTransaction[],MATCH(CombinedTable[[#This Row],[TransactionID]],PointsTransaction[TransactionID],0),4)</f>
        <v>0</v>
      </c>
    </row>
    <row r="190" spans="1:17" x14ac:dyDescent="0.25">
      <c r="A190">
        <v>189</v>
      </c>
      <c r="B190">
        <v>11010068</v>
      </c>
      <c r="C190" s="6">
        <v>2024022010015</v>
      </c>
      <c r="D190" s="12">
        <v>44382</v>
      </c>
      <c r="E190">
        <v>9</v>
      </c>
      <c r="F190">
        <v>212.49</v>
      </c>
      <c r="G190">
        <v>1912.41</v>
      </c>
      <c r="I190">
        <v>1912.41</v>
      </c>
      <c r="J190" t="str">
        <f>INDEX(EmployeeDemographics[],MATCH(CombinedTable[[#This Row],[EmployeeID ]],EmployeeDemographics[EmployeeId],0),2)</f>
        <v>Noah</v>
      </c>
      <c r="K190" t="str">
        <f>INDEX(Products[],MATCH(CombinedTable[[#This Row],[ProductID]],Products[ProductID],0),2)</f>
        <v>Thingamajigger S</v>
      </c>
      <c r="L190">
        <f>INDEX(Products[],MATCH(CombinedTable[[#This Row],[ProductID]],Products[ProductID],0),3)</f>
        <v>105</v>
      </c>
      <c r="M190">
        <f>INDEX(TransactionsOrders[],MATCH(CombinedTable[[#This Row],[TransactionID]],TransactionsOrders[TransactionID],0),8)</f>
        <v>234617</v>
      </c>
      <c r="N190" t="str">
        <f>_xlfn.IFNA(INDEX(CustomerDemographics[],MATCH(CombinedTable[[#This Row],[CustomerID]],CustomerDemographics[CustomerID],0),2)," ")</f>
        <v xml:space="preserve"> </v>
      </c>
      <c r="O190" t="str">
        <f>_xlfn.IFNA(INDEX(CustomerDemographics[],MATCH(CombinedTable[[#This Row],[CustomerID]],CustomerDemographics[CustomerID],0),7),"Not Registered")</f>
        <v>Not Registered</v>
      </c>
      <c r="P190">
        <f>INDEX(TransactionsOrders[],MATCH(CombinedTable[[#This Row],[TransactionID]],TransactionsOrders[TransactionID],0),3)</f>
        <v>0</v>
      </c>
      <c r="Q190">
        <f>INDEX(PointsTransaction[],MATCH(CombinedTable[[#This Row],[TransactionID]],PointsTransaction[TransactionID],0),4)</f>
        <v>0</v>
      </c>
    </row>
    <row r="191" spans="1:17" x14ac:dyDescent="0.25">
      <c r="A191">
        <v>190</v>
      </c>
      <c r="B191">
        <v>11010068</v>
      </c>
      <c r="C191" s="6">
        <v>2024022010013</v>
      </c>
      <c r="D191" s="12">
        <v>44382</v>
      </c>
      <c r="E191">
        <v>9</v>
      </c>
      <c r="F191">
        <v>212.49</v>
      </c>
      <c r="G191">
        <v>1912.41</v>
      </c>
      <c r="I191">
        <v>1912.41</v>
      </c>
      <c r="J191" t="str">
        <f>INDEX(EmployeeDemographics[],MATCH(CombinedTable[[#This Row],[EmployeeID ]],EmployeeDemographics[EmployeeId],0),2)</f>
        <v>Jackson</v>
      </c>
      <c r="K191" t="str">
        <f>INDEX(Products[],MATCH(CombinedTable[[#This Row],[ProductID]],Products[ProductID],0),2)</f>
        <v>Thingamajigger S</v>
      </c>
      <c r="L191">
        <f>INDEX(Products[],MATCH(CombinedTable[[#This Row],[ProductID]],Products[ProductID],0),3)</f>
        <v>105</v>
      </c>
      <c r="M191">
        <f>INDEX(TransactionsOrders[],MATCH(CombinedTable[[#This Row],[TransactionID]],TransactionsOrders[TransactionID],0),8)</f>
        <v>234565</v>
      </c>
      <c r="N191" t="str">
        <f>_xlfn.IFNA(INDEX(CustomerDemographics[],MATCH(CombinedTable[[#This Row],[CustomerID]],CustomerDemographics[CustomerID],0),2)," ")</f>
        <v xml:space="preserve"> </v>
      </c>
      <c r="O191" t="str">
        <f>_xlfn.IFNA(INDEX(CustomerDemographics[],MATCH(CombinedTable[[#This Row],[CustomerID]],CustomerDemographics[CustomerID],0),7),"Not Registered")</f>
        <v>Not Registered</v>
      </c>
      <c r="P191">
        <f>INDEX(TransactionsOrders[],MATCH(CombinedTable[[#This Row],[TransactionID]],TransactionsOrders[TransactionID],0),3)</f>
        <v>0</v>
      </c>
      <c r="Q191">
        <f>INDEX(PointsTransaction[],MATCH(CombinedTable[[#This Row],[TransactionID]],PointsTransaction[TransactionID],0),4)</f>
        <v>0</v>
      </c>
    </row>
    <row r="192" spans="1:17" x14ac:dyDescent="0.25">
      <c r="A192">
        <v>191</v>
      </c>
      <c r="B192">
        <v>11010068</v>
      </c>
      <c r="C192" s="6">
        <v>2024022010014</v>
      </c>
      <c r="D192" s="12">
        <v>44385</v>
      </c>
      <c r="E192">
        <v>6</v>
      </c>
      <c r="F192">
        <v>212.49</v>
      </c>
      <c r="G192">
        <v>1274.94</v>
      </c>
      <c r="H192">
        <v>0.1</v>
      </c>
      <c r="I192">
        <v>1147.4459999999999</v>
      </c>
      <c r="J192" t="str">
        <f>INDEX(EmployeeDemographics[],MATCH(CombinedTable[[#This Row],[EmployeeID ]],EmployeeDemographics[EmployeeId],0),2)</f>
        <v>Lucas</v>
      </c>
      <c r="K192" t="str">
        <f>INDEX(Products[],MATCH(CombinedTable[[#This Row],[ProductID]],Products[ProductID],0),2)</f>
        <v>Thingamajigger S</v>
      </c>
      <c r="L192">
        <f>INDEX(Products[],MATCH(CombinedTable[[#This Row],[ProductID]],Products[ProductID],0),3)</f>
        <v>105</v>
      </c>
      <c r="M192">
        <f>INDEX(TransactionsOrders[],MATCH(CombinedTable[[#This Row],[TransactionID]],TransactionsOrders[TransactionID],0),8)</f>
        <v>143014</v>
      </c>
      <c r="N192" t="str">
        <f>_xlfn.IFNA(INDEX(CustomerDemographics[],MATCH(CombinedTable[[#This Row],[CustomerID]],CustomerDemographics[CustomerID],0),2)," ")</f>
        <v>Jaina</v>
      </c>
      <c r="O192" t="str">
        <f>_xlfn.IFNA(INDEX(CustomerDemographics[],MATCH(CombinedTable[[#This Row],[CustomerID]],CustomerDemographics[CustomerID],0),7),"Not Registered")</f>
        <v xml:space="preserve">Valid </v>
      </c>
      <c r="P192">
        <f>INDEX(TransactionsOrders[],MATCH(CombinedTable[[#This Row],[TransactionID]],TransactionsOrders[TransactionID],0),3)</f>
        <v>54523010014</v>
      </c>
      <c r="Q192">
        <f>INDEX(PointsTransaction[],MATCH(CombinedTable[[#This Row],[TransactionID]],PointsTransaction[TransactionID],0),4)</f>
        <v>3</v>
      </c>
    </row>
    <row r="193" spans="1:17" x14ac:dyDescent="0.25">
      <c r="A193">
        <v>192</v>
      </c>
      <c r="B193">
        <v>11010051</v>
      </c>
      <c r="C193" s="6">
        <v>2024022010010</v>
      </c>
      <c r="D193" s="12">
        <v>44389</v>
      </c>
      <c r="E193">
        <v>1</v>
      </c>
      <c r="F193">
        <v>240.95</v>
      </c>
      <c r="G193">
        <v>240.95</v>
      </c>
      <c r="I193">
        <v>240.95</v>
      </c>
      <c r="J193" t="str">
        <f>INDEX(EmployeeDemographics[],MATCH(CombinedTable[[#This Row],[EmployeeID ]],EmployeeDemographics[EmployeeId],0),2)</f>
        <v>Aiden</v>
      </c>
      <c r="K193" t="str">
        <f>INDEX(Products[],MATCH(CombinedTable[[#This Row],[ProductID]],Products[ProductID],0),2)</f>
        <v>Gizmo B</v>
      </c>
      <c r="L193">
        <f>INDEX(Products[],MATCH(CombinedTable[[#This Row],[ProductID]],Products[ProductID],0),3)</f>
        <v>103</v>
      </c>
      <c r="M193">
        <f>INDEX(TransactionsOrders[],MATCH(CombinedTable[[#This Row],[TransactionID]],TransactionsOrders[TransactionID],0),8)</f>
        <v>234693</v>
      </c>
      <c r="N193" t="str">
        <f>_xlfn.IFNA(INDEX(CustomerDemographics[],MATCH(CombinedTable[[#This Row],[CustomerID]],CustomerDemographics[CustomerID],0),2)," ")</f>
        <v xml:space="preserve"> </v>
      </c>
      <c r="O193" t="str">
        <f>_xlfn.IFNA(INDEX(CustomerDemographics[],MATCH(CombinedTable[[#This Row],[CustomerID]],CustomerDemographics[CustomerID],0),7),"Not Registered")</f>
        <v>Not Registered</v>
      </c>
      <c r="P193">
        <f>INDEX(TransactionsOrders[],MATCH(CombinedTable[[#This Row],[TransactionID]],TransactionsOrders[TransactionID],0),3)</f>
        <v>0</v>
      </c>
      <c r="Q193">
        <f>INDEX(PointsTransaction[],MATCH(CombinedTable[[#This Row],[TransactionID]],PointsTransaction[TransactionID],0),4)</f>
        <v>0</v>
      </c>
    </row>
    <row r="194" spans="1:17" x14ac:dyDescent="0.25">
      <c r="A194">
        <v>193</v>
      </c>
      <c r="B194">
        <v>11010066</v>
      </c>
      <c r="C194" s="6">
        <v>2024022010011</v>
      </c>
      <c r="D194" s="12">
        <v>44389</v>
      </c>
      <c r="E194">
        <v>3</v>
      </c>
      <c r="F194">
        <v>121.25</v>
      </c>
      <c r="G194">
        <v>363.75</v>
      </c>
      <c r="I194">
        <v>363.75</v>
      </c>
      <c r="J194" t="str">
        <f>INDEX(EmployeeDemographics[],MATCH(CombinedTable[[#This Row],[EmployeeID ]],EmployeeDemographics[EmployeeId],0),2)</f>
        <v>Logan</v>
      </c>
      <c r="K194" t="str">
        <f>INDEX(Products[],MATCH(CombinedTable[[#This Row],[ProductID]],Products[ProductID],0),2)</f>
        <v>WidgetMaster Q</v>
      </c>
      <c r="L194">
        <f>INDEX(Products[],MATCH(CombinedTable[[#This Row],[ProductID]],Products[ProductID],0),3)</f>
        <v>105</v>
      </c>
      <c r="M194">
        <f>INDEX(TransactionsOrders[],MATCH(CombinedTable[[#This Row],[TransactionID]],TransactionsOrders[TransactionID],0),8)</f>
        <v>234518</v>
      </c>
      <c r="N194" t="str">
        <f>_xlfn.IFNA(INDEX(CustomerDemographics[],MATCH(CombinedTable[[#This Row],[CustomerID]],CustomerDemographics[CustomerID],0),2)," ")</f>
        <v xml:space="preserve"> </v>
      </c>
      <c r="O194" t="str">
        <f>_xlfn.IFNA(INDEX(CustomerDemographics[],MATCH(CombinedTable[[#This Row],[CustomerID]],CustomerDemographics[CustomerID],0),7),"Not Registered")</f>
        <v>Not Registered</v>
      </c>
      <c r="P194">
        <f>INDEX(TransactionsOrders[],MATCH(CombinedTable[[#This Row],[TransactionID]],TransactionsOrders[TransactionID],0),3)</f>
        <v>0</v>
      </c>
      <c r="Q194">
        <f>INDEX(PointsTransaction[],MATCH(CombinedTable[[#This Row],[TransactionID]],PointsTransaction[TransactionID],0),4)</f>
        <v>0</v>
      </c>
    </row>
    <row r="195" spans="1:17" x14ac:dyDescent="0.25">
      <c r="A195">
        <v>194</v>
      </c>
      <c r="B195">
        <v>11010068</v>
      </c>
      <c r="C195" s="6">
        <v>2024022010012</v>
      </c>
      <c r="D195" s="12">
        <v>44389</v>
      </c>
      <c r="E195">
        <v>9</v>
      </c>
      <c r="F195">
        <v>212.49</v>
      </c>
      <c r="G195">
        <v>1912.41</v>
      </c>
      <c r="I195">
        <v>1912.41</v>
      </c>
      <c r="J195" t="str">
        <f>INDEX(EmployeeDemographics[],MATCH(CombinedTable[[#This Row],[EmployeeID ]],EmployeeDemographics[EmployeeId],0),2)</f>
        <v>Olivia</v>
      </c>
      <c r="K195" t="str">
        <f>INDEX(Products[],MATCH(CombinedTable[[#This Row],[ProductID]],Products[ProductID],0),2)</f>
        <v>Thingamajigger S</v>
      </c>
      <c r="L195">
        <f>INDEX(Products[],MATCH(CombinedTable[[#This Row],[ProductID]],Products[ProductID],0),3)</f>
        <v>105</v>
      </c>
      <c r="M195">
        <f>INDEX(TransactionsOrders[],MATCH(CombinedTable[[#This Row],[TransactionID]],TransactionsOrders[TransactionID],0),8)</f>
        <v>234543</v>
      </c>
      <c r="N195" t="str">
        <f>_xlfn.IFNA(INDEX(CustomerDemographics[],MATCH(CombinedTable[[#This Row],[CustomerID]],CustomerDemographics[CustomerID],0),2)," ")</f>
        <v xml:space="preserve"> </v>
      </c>
      <c r="O195" t="str">
        <f>_xlfn.IFNA(INDEX(CustomerDemographics[],MATCH(CombinedTable[[#This Row],[CustomerID]],CustomerDemographics[CustomerID],0),7),"Not Registered")</f>
        <v>Not Registered</v>
      </c>
      <c r="P195">
        <f>INDEX(TransactionsOrders[],MATCH(CombinedTable[[#This Row],[TransactionID]],TransactionsOrders[TransactionID],0),3)</f>
        <v>0</v>
      </c>
      <c r="Q195">
        <f>INDEX(PointsTransaction[],MATCH(CombinedTable[[#This Row],[TransactionID]],PointsTransaction[TransactionID],0),4)</f>
        <v>0</v>
      </c>
    </row>
    <row r="196" spans="1:17" x14ac:dyDescent="0.25">
      <c r="A196">
        <v>195</v>
      </c>
      <c r="B196">
        <v>11010063</v>
      </c>
      <c r="C196" s="6">
        <v>2024022010015</v>
      </c>
      <c r="D196" s="12">
        <v>44389</v>
      </c>
      <c r="E196">
        <v>10</v>
      </c>
      <c r="F196">
        <v>218.75</v>
      </c>
      <c r="G196">
        <v>2187.5</v>
      </c>
      <c r="I196">
        <v>2187.5</v>
      </c>
      <c r="J196" t="str">
        <f>INDEX(EmployeeDemographics[],MATCH(CombinedTable[[#This Row],[EmployeeID ]],EmployeeDemographics[EmployeeId],0),2)</f>
        <v>Noah</v>
      </c>
      <c r="K196" t="str">
        <f>INDEX(Products[],MATCH(CombinedTable[[#This Row],[ProductID]],Products[ProductID],0),2)</f>
        <v>Widgettron N</v>
      </c>
      <c r="L196">
        <f>INDEX(Products[],MATCH(CombinedTable[[#This Row],[ProductID]],Products[ProductID],0),3)</f>
        <v>105</v>
      </c>
      <c r="M196">
        <f>INDEX(TransactionsOrders[],MATCH(CombinedTable[[#This Row],[TransactionID]],TransactionsOrders[TransactionID],0),8)</f>
        <v>234610</v>
      </c>
      <c r="N196" t="str">
        <f>_xlfn.IFNA(INDEX(CustomerDemographics[],MATCH(CombinedTable[[#This Row],[CustomerID]],CustomerDemographics[CustomerID],0),2)," ")</f>
        <v xml:space="preserve"> </v>
      </c>
      <c r="O196" t="str">
        <f>_xlfn.IFNA(INDEX(CustomerDemographics[],MATCH(CombinedTable[[#This Row],[CustomerID]],CustomerDemographics[CustomerID],0),7),"Not Registered")</f>
        <v>Not Registered</v>
      </c>
      <c r="P196">
        <f>INDEX(TransactionsOrders[],MATCH(CombinedTable[[#This Row],[TransactionID]],TransactionsOrders[TransactionID],0),3)</f>
        <v>0</v>
      </c>
      <c r="Q196">
        <f>INDEX(PointsTransaction[],MATCH(CombinedTable[[#This Row],[TransactionID]],PointsTransaction[TransactionID],0),4)</f>
        <v>0</v>
      </c>
    </row>
    <row r="197" spans="1:17" x14ac:dyDescent="0.25">
      <c r="A197">
        <v>196</v>
      </c>
      <c r="B197">
        <v>11010068</v>
      </c>
      <c r="C197" s="6">
        <v>2024022010010</v>
      </c>
      <c r="D197" s="12">
        <v>44397</v>
      </c>
      <c r="E197">
        <v>6</v>
      </c>
      <c r="F197">
        <v>212.49</v>
      </c>
      <c r="G197">
        <v>1274.94</v>
      </c>
      <c r="I197">
        <v>1274.94</v>
      </c>
      <c r="J197" t="str">
        <f>INDEX(EmployeeDemographics[],MATCH(CombinedTable[[#This Row],[EmployeeID ]],EmployeeDemographics[EmployeeId],0),2)</f>
        <v>Aiden</v>
      </c>
      <c r="K197" t="str">
        <f>INDEX(Products[],MATCH(CombinedTable[[#This Row],[ProductID]],Products[ProductID],0),2)</f>
        <v>Thingamajigger S</v>
      </c>
      <c r="L197">
        <f>INDEX(Products[],MATCH(CombinedTable[[#This Row],[ProductID]],Products[ProductID],0),3)</f>
        <v>105</v>
      </c>
      <c r="M197">
        <f>INDEX(TransactionsOrders[],MATCH(CombinedTable[[#This Row],[TransactionID]],TransactionsOrders[TransactionID],0),8)</f>
        <v>234575</v>
      </c>
      <c r="N197" t="str">
        <f>_xlfn.IFNA(INDEX(CustomerDemographics[],MATCH(CombinedTable[[#This Row],[CustomerID]],CustomerDemographics[CustomerID],0),2)," ")</f>
        <v xml:space="preserve"> </v>
      </c>
      <c r="O197" t="str">
        <f>_xlfn.IFNA(INDEX(CustomerDemographics[],MATCH(CombinedTable[[#This Row],[CustomerID]],CustomerDemographics[CustomerID],0),7),"Not Registered")</f>
        <v>Not Registered</v>
      </c>
      <c r="P197">
        <f>INDEX(TransactionsOrders[],MATCH(CombinedTable[[#This Row],[TransactionID]],TransactionsOrders[TransactionID],0),3)</f>
        <v>0</v>
      </c>
      <c r="Q197">
        <f>INDEX(PointsTransaction[],MATCH(CombinedTable[[#This Row],[TransactionID]],PointsTransaction[TransactionID],0),4)</f>
        <v>0</v>
      </c>
    </row>
    <row r="198" spans="1:17" x14ac:dyDescent="0.25">
      <c r="A198">
        <v>197</v>
      </c>
      <c r="B198">
        <v>11010051</v>
      </c>
      <c r="C198" s="6">
        <v>2024022010012</v>
      </c>
      <c r="D198" s="12">
        <v>44397</v>
      </c>
      <c r="E198">
        <v>8</v>
      </c>
      <c r="F198">
        <v>240.95</v>
      </c>
      <c r="G198">
        <v>1927.6</v>
      </c>
      <c r="I198">
        <v>1927.6</v>
      </c>
      <c r="J198" t="str">
        <f>INDEX(EmployeeDemographics[],MATCH(CombinedTable[[#This Row],[EmployeeID ]],EmployeeDemographics[EmployeeId],0),2)</f>
        <v>Olivia</v>
      </c>
      <c r="K198" t="str">
        <f>INDEX(Products[],MATCH(CombinedTable[[#This Row],[ProductID]],Products[ProductID],0),2)</f>
        <v>Gizmo B</v>
      </c>
      <c r="L198">
        <f>INDEX(Products[],MATCH(CombinedTable[[#This Row],[ProductID]],Products[ProductID],0),3)</f>
        <v>103</v>
      </c>
      <c r="M198">
        <f>INDEX(TransactionsOrders[],MATCH(CombinedTable[[#This Row],[TransactionID]],TransactionsOrders[TransactionID],0),8)</f>
        <v>234513</v>
      </c>
      <c r="N198" t="str">
        <f>_xlfn.IFNA(INDEX(CustomerDemographics[],MATCH(CombinedTable[[#This Row],[CustomerID]],CustomerDemographics[CustomerID],0),2)," ")</f>
        <v xml:space="preserve"> </v>
      </c>
      <c r="O198" t="str">
        <f>_xlfn.IFNA(INDEX(CustomerDemographics[],MATCH(CombinedTable[[#This Row],[CustomerID]],CustomerDemographics[CustomerID],0),7),"Not Registered")</f>
        <v>Not Registered</v>
      </c>
      <c r="P198">
        <f>INDEX(TransactionsOrders[],MATCH(CombinedTable[[#This Row],[TransactionID]],TransactionsOrders[TransactionID],0),3)</f>
        <v>0</v>
      </c>
      <c r="Q198">
        <f>INDEX(PointsTransaction[],MATCH(CombinedTable[[#This Row],[TransactionID]],PointsTransaction[TransactionID],0),4)</f>
        <v>0</v>
      </c>
    </row>
    <row r="199" spans="1:17" x14ac:dyDescent="0.25">
      <c r="A199">
        <v>198</v>
      </c>
      <c r="B199">
        <v>11010052</v>
      </c>
      <c r="C199" s="6">
        <v>2024022010013</v>
      </c>
      <c r="D199" s="12">
        <v>44401</v>
      </c>
      <c r="E199">
        <v>10</v>
      </c>
      <c r="F199">
        <v>150.5</v>
      </c>
      <c r="G199">
        <v>1505</v>
      </c>
      <c r="I199">
        <v>1505</v>
      </c>
      <c r="J199" t="str">
        <f>INDEX(EmployeeDemographics[],MATCH(CombinedTable[[#This Row],[EmployeeID ]],EmployeeDemographics[EmployeeId],0),2)</f>
        <v>Jackson</v>
      </c>
      <c r="K199" t="str">
        <f>INDEX(Products[],MATCH(CombinedTable[[#This Row],[ProductID]],Products[ProductID],0),2)</f>
        <v>Gadget C</v>
      </c>
      <c r="L199">
        <f>INDEX(Products[],MATCH(CombinedTable[[#This Row],[ProductID]],Products[ProductID],0),3)</f>
        <v>103</v>
      </c>
      <c r="M199">
        <f>INDEX(TransactionsOrders[],MATCH(CombinedTable[[#This Row],[TransactionID]],TransactionsOrders[TransactionID],0),8)</f>
        <v>234547</v>
      </c>
      <c r="N199" t="str">
        <f>_xlfn.IFNA(INDEX(CustomerDemographics[],MATCH(CombinedTable[[#This Row],[CustomerID]],CustomerDemographics[CustomerID],0),2)," ")</f>
        <v xml:space="preserve"> </v>
      </c>
      <c r="O199" t="str">
        <f>_xlfn.IFNA(INDEX(CustomerDemographics[],MATCH(CombinedTable[[#This Row],[CustomerID]],CustomerDemographics[CustomerID],0),7),"Not Registered")</f>
        <v>Not Registered</v>
      </c>
      <c r="P199">
        <f>INDEX(TransactionsOrders[],MATCH(CombinedTable[[#This Row],[TransactionID]],TransactionsOrders[TransactionID],0),3)</f>
        <v>0</v>
      </c>
      <c r="Q199">
        <f>INDEX(PointsTransaction[],MATCH(CombinedTable[[#This Row],[TransactionID]],PointsTransaction[TransactionID],0),4)</f>
        <v>0</v>
      </c>
    </row>
    <row r="200" spans="1:17" x14ac:dyDescent="0.25">
      <c r="A200">
        <v>199</v>
      </c>
      <c r="B200">
        <v>11010059</v>
      </c>
      <c r="C200" s="6">
        <v>2024022010010</v>
      </c>
      <c r="D200" s="12">
        <v>44410</v>
      </c>
      <c r="E200">
        <v>9</v>
      </c>
      <c r="F200">
        <v>110.25</v>
      </c>
      <c r="G200">
        <v>992.25</v>
      </c>
      <c r="I200">
        <v>992.25</v>
      </c>
      <c r="J200" t="str">
        <f>INDEX(EmployeeDemographics[],MATCH(CombinedTable[[#This Row],[EmployeeID ]],EmployeeDemographics[EmployeeId],0),2)</f>
        <v>Aiden</v>
      </c>
      <c r="K200" t="str">
        <f>INDEX(Products[],MATCH(CombinedTable[[#This Row],[ProductID]],Products[ProductID],0),2)</f>
        <v>Dinglehopper J</v>
      </c>
      <c r="L200">
        <f>INDEX(Products[],MATCH(CombinedTable[[#This Row],[ProductID]],Products[ProductID],0),3)</f>
        <v>104</v>
      </c>
      <c r="M200">
        <f>INDEX(TransactionsOrders[],MATCH(CombinedTable[[#This Row],[TransactionID]],TransactionsOrders[TransactionID],0),8)</f>
        <v>234616</v>
      </c>
      <c r="N200" t="str">
        <f>_xlfn.IFNA(INDEX(CustomerDemographics[],MATCH(CombinedTable[[#This Row],[CustomerID]],CustomerDemographics[CustomerID],0),2)," ")</f>
        <v xml:space="preserve"> </v>
      </c>
      <c r="O200" t="str">
        <f>_xlfn.IFNA(INDEX(CustomerDemographics[],MATCH(CombinedTable[[#This Row],[CustomerID]],CustomerDemographics[CustomerID],0),7),"Not Registered")</f>
        <v>Not Registered</v>
      </c>
      <c r="P200">
        <f>INDEX(TransactionsOrders[],MATCH(CombinedTable[[#This Row],[TransactionID]],TransactionsOrders[TransactionID],0),3)</f>
        <v>0</v>
      </c>
      <c r="Q200">
        <f>INDEX(PointsTransaction[],MATCH(CombinedTable[[#This Row],[TransactionID]],PointsTransaction[TransactionID],0),4)</f>
        <v>0</v>
      </c>
    </row>
    <row r="201" spans="1:17" x14ac:dyDescent="0.25">
      <c r="A201">
        <v>200</v>
      </c>
      <c r="B201">
        <v>11010065</v>
      </c>
      <c r="C201" s="6">
        <v>2024022010015</v>
      </c>
      <c r="D201" s="12">
        <v>44413</v>
      </c>
      <c r="E201">
        <v>1</v>
      </c>
      <c r="F201">
        <v>126.5</v>
      </c>
      <c r="G201">
        <v>126.5</v>
      </c>
      <c r="H201">
        <v>0.1</v>
      </c>
      <c r="I201">
        <v>113.85</v>
      </c>
      <c r="J201" t="str">
        <f>INDEX(EmployeeDemographics[],MATCH(CombinedTable[[#This Row],[EmployeeID ]],EmployeeDemographics[EmployeeId],0),2)</f>
        <v>Noah</v>
      </c>
      <c r="K201" t="str">
        <f>INDEX(Products[],MATCH(CombinedTable[[#This Row],[ProductID]],Products[ProductID],0),2)</f>
        <v>Gizmometer P</v>
      </c>
      <c r="L201">
        <f>INDEX(Products[],MATCH(CombinedTable[[#This Row],[ProductID]],Products[ProductID],0),3)</f>
        <v>105</v>
      </c>
      <c r="M201">
        <f>INDEX(TransactionsOrders[],MATCH(CombinedTable[[#This Row],[TransactionID]],TransactionsOrders[TransactionID],0),8)</f>
        <v>143009</v>
      </c>
      <c r="N201" t="str">
        <f>_xlfn.IFNA(INDEX(CustomerDemographics[],MATCH(CombinedTable[[#This Row],[CustomerID]],CustomerDemographics[CustomerID],0),2)," ")</f>
        <v>Marcus</v>
      </c>
      <c r="O201" t="str">
        <f>_xlfn.IFNA(INDEX(CustomerDemographics[],MATCH(CombinedTable[[#This Row],[CustomerID]],CustomerDemographics[CustomerID],0),7),"Not Registered")</f>
        <v xml:space="preserve">Valid </v>
      </c>
      <c r="P201">
        <f>INDEX(TransactionsOrders[],MATCH(CombinedTable[[#This Row],[TransactionID]],TransactionsOrders[TransactionID],0),3)</f>
        <v>54523010009</v>
      </c>
      <c r="Q201">
        <f>INDEX(PointsTransaction[],MATCH(CombinedTable[[#This Row],[TransactionID]],PointsTransaction[TransactionID],0),4)</f>
        <v>1</v>
      </c>
    </row>
    <row r="202" spans="1:17" x14ac:dyDescent="0.25">
      <c r="A202">
        <v>201</v>
      </c>
      <c r="B202">
        <v>11010058</v>
      </c>
      <c r="C202" s="6">
        <v>2024022010014</v>
      </c>
      <c r="D202" s="12">
        <v>44413</v>
      </c>
      <c r="E202">
        <v>8</v>
      </c>
      <c r="F202">
        <v>140.99</v>
      </c>
      <c r="G202">
        <v>1127.92</v>
      </c>
      <c r="I202">
        <v>1127.92</v>
      </c>
      <c r="J202" t="str">
        <f>INDEX(EmployeeDemographics[],MATCH(CombinedTable[[#This Row],[EmployeeID ]],EmployeeDemographics[EmployeeId],0),2)</f>
        <v>Lucas</v>
      </c>
      <c r="K202" t="str">
        <f>INDEX(Products[],MATCH(CombinedTable[[#This Row],[ProductID]],Products[ProductID],0),2)</f>
        <v>Widgetizer I</v>
      </c>
      <c r="L202">
        <f>INDEX(Products[],MATCH(CombinedTable[[#This Row],[ProductID]],Products[ProductID],0),3)</f>
        <v>101</v>
      </c>
      <c r="M202">
        <f>INDEX(TransactionsOrders[],MATCH(CombinedTable[[#This Row],[TransactionID]],TransactionsOrders[TransactionID],0),8)</f>
        <v>234581</v>
      </c>
      <c r="N202" t="str">
        <f>_xlfn.IFNA(INDEX(CustomerDemographics[],MATCH(CombinedTable[[#This Row],[CustomerID]],CustomerDemographics[CustomerID],0),2)," ")</f>
        <v xml:space="preserve"> </v>
      </c>
      <c r="O202" t="str">
        <f>_xlfn.IFNA(INDEX(CustomerDemographics[],MATCH(CombinedTable[[#This Row],[CustomerID]],CustomerDemographics[CustomerID],0),7),"Not Registered")</f>
        <v>Not Registered</v>
      </c>
      <c r="P202">
        <f>INDEX(TransactionsOrders[],MATCH(CombinedTable[[#This Row],[TransactionID]],TransactionsOrders[TransactionID],0),3)</f>
        <v>0</v>
      </c>
      <c r="Q202">
        <f>INDEX(PointsTransaction[],MATCH(CombinedTable[[#This Row],[TransactionID]],PointsTransaction[TransactionID],0),4)</f>
        <v>0</v>
      </c>
    </row>
    <row r="203" spans="1:17" x14ac:dyDescent="0.25">
      <c r="A203">
        <v>202</v>
      </c>
      <c r="B203">
        <v>11010051</v>
      </c>
      <c r="C203" s="6">
        <v>2024022010013</v>
      </c>
      <c r="D203" s="12">
        <v>44416</v>
      </c>
      <c r="E203">
        <v>3</v>
      </c>
      <c r="F203">
        <v>240.95</v>
      </c>
      <c r="G203">
        <v>722.85</v>
      </c>
      <c r="I203">
        <v>722.85</v>
      </c>
      <c r="J203" t="str">
        <f>INDEX(EmployeeDemographics[],MATCH(CombinedTable[[#This Row],[EmployeeID ]],EmployeeDemographics[EmployeeId],0),2)</f>
        <v>Jackson</v>
      </c>
      <c r="K203" t="str">
        <f>INDEX(Products[],MATCH(CombinedTable[[#This Row],[ProductID]],Products[ProductID],0),2)</f>
        <v>Gizmo B</v>
      </c>
      <c r="L203">
        <f>INDEX(Products[],MATCH(CombinedTable[[#This Row],[ProductID]],Products[ProductID],0),3)</f>
        <v>103</v>
      </c>
      <c r="M203">
        <f>INDEX(TransactionsOrders[],MATCH(CombinedTable[[#This Row],[TransactionID]],TransactionsOrders[TransactionID],0),8)</f>
        <v>234620</v>
      </c>
      <c r="N203" t="str">
        <f>_xlfn.IFNA(INDEX(CustomerDemographics[],MATCH(CombinedTable[[#This Row],[CustomerID]],CustomerDemographics[CustomerID],0),2)," ")</f>
        <v xml:space="preserve"> </v>
      </c>
      <c r="O203" t="str">
        <f>_xlfn.IFNA(INDEX(CustomerDemographics[],MATCH(CombinedTable[[#This Row],[CustomerID]],CustomerDemographics[CustomerID],0),7),"Not Registered")</f>
        <v>Not Registered</v>
      </c>
      <c r="P203">
        <f>INDEX(TransactionsOrders[],MATCH(CombinedTable[[#This Row],[TransactionID]],TransactionsOrders[TransactionID],0),3)</f>
        <v>0</v>
      </c>
      <c r="Q203">
        <f>INDEX(PointsTransaction[],MATCH(CombinedTable[[#This Row],[TransactionID]],PointsTransaction[TransactionID],0),4)</f>
        <v>0</v>
      </c>
    </row>
    <row r="204" spans="1:17" x14ac:dyDescent="0.25">
      <c r="A204">
        <v>203</v>
      </c>
      <c r="B204">
        <v>11010056</v>
      </c>
      <c r="C204" s="6">
        <v>2024022010014</v>
      </c>
      <c r="D204" s="12">
        <v>44420</v>
      </c>
      <c r="E204">
        <v>9</v>
      </c>
      <c r="F204">
        <v>290.5</v>
      </c>
      <c r="G204">
        <v>2614.5</v>
      </c>
      <c r="H204">
        <v>0.1</v>
      </c>
      <c r="I204">
        <v>2353.0500000000002</v>
      </c>
      <c r="J204" t="str">
        <f>INDEX(EmployeeDemographics[],MATCH(CombinedTable[[#This Row],[EmployeeID ]],EmployeeDemographics[EmployeeId],0),2)</f>
        <v>Lucas</v>
      </c>
      <c r="K204" t="str">
        <f>INDEX(Products[],MATCH(CombinedTable[[#This Row],[ProductID]],Products[ProductID],0),2)</f>
        <v>Gismo G</v>
      </c>
      <c r="L204">
        <f>INDEX(Products[],MATCH(CombinedTable[[#This Row],[ProductID]],Products[ProductID],0),3)</f>
        <v>104</v>
      </c>
      <c r="M204">
        <f>INDEX(TransactionsOrders[],MATCH(CombinedTable[[#This Row],[TransactionID]],TransactionsOrders[TransactionID],0),8)</f>
        <v>143004</v>
      </c>
      <c r="N204" t="str">
        <f>_xlfn.IFNA(INDEX(CustomerDemographics[],MATCH(CombinedTable[[#This Row],[CustomerID]],CustomerDemographics[CustomerID],0),2)," ")</f>
        <v>Ezio</v>
      </c>
      <c r="O204" t="str">
        <f>_xlfn.IFNA(INDEX(CustomerDemographics[],MATCH(CombinedTable[[#This Row],[CustomerID]],CustomerDemographics[CustomerID],0),7),"Not Registered")</f>
        <v xml:space="preserve">Valid </v>
      </c>
      <c r="P204">
        <f>INDEX(TransactionsOrders[],MATCH(CombinedTable[[#This Row],[TransactionID]],TransactionsOrders[TransactionID],0),3)</f>
        <v>54523010004</v>
      </c>
      <c r="Q204">
        <f>INDEX(PointsTransaction[],MATCH(CombinedTable[[#This Row],[TransactionID]],PointsTransaction[TransactionID],0),4)</f>
        <v>5</v>
      </c>
    </row>
    <row r="205" spans="1:17" x14ac:dyDescent="0.25">
      <c r="A205">
        <v>204</v>
      </c>
      <c r="B205">
        <v>11010060</v>
      </c>
      <c r="C205" s="6">
        <v>2024022010013</v>
      </c>
      <c r="D205" s="12">
        <v>44423</v>
      </c>
      <c r="E205">
        <v>2</v>
      </c>
      <c r="F205">
        <v>117.5</v>
      </c>
      <c r="G205">
        <v>235</v>
      </c>
      <c r="I205">
        <v>235</v>
      </c>
      <c r="J205" t="str">
        <f>INDEX(EmployeeDemographics[],MATCH(CombinedTable[[#This Row],[EmployeeID ]],EmployeeDemographics[EmployeeId],0),2)</f>
        <v>Jackson</v>
      </c>
      <c r="K205" t="str">
        <f>INDEX(Products[],MATCH(CombinedTable[[#This Row],[ProductID]],Products[ProductID],0),2)</f>
        <v>Thingummybob K</v>
      </c>
      <c r="L205">
        <f>INDEX(Products[],MATCH(CombinedTable[[#This Row],[ProductID]],Products[ProductID],0),3)</f>
        <v>104</v>
      </c>
      <c r="M205">
        <f>INDEX(TransactionsOrders[],MATCH(CombinedTable[[#This Row],[TransactionID]],TransactionsOrders[TransactionID],0),8)</f>
        <v>234508</v>
      </c>
      <c r="N205" t="str">
        <f>_xlfn.IFNA(INDEX(CustomerDemographics[],MATCH(CombinedTable[[#This Row],[CustomerID]],CustomerDemographics[CustomerID],0),2)," ")</f>
        <v xml:space="preserve"> </v>
      </c>
      <c r="O205" t="str">
        <f>_xlfn.IFNA(INDEX(CustomerDemographics[],MATCH(CombinedTable[[#This Row],[CustomerID]],CustomerDemographics[CustomerID],0),7),"Not Registered")</f>
        <v>Not Registered</v>
      </c>
      <c r="P205">
        <f>INDEX(TransactionsOrders[],MATCH(CombinedTable[[#This Row],[TransactionID]],TransactionsOrders[TransactionID],0),3)</f>
        <v>0</v>
      </c>
      <c r="Q205">
        <f>INDEX(PointsTransaction[],MATCH(CombinedTable[[#This Row],[TransactionID]],PointsTransaction[TransactionID],0),4)</f>
        <v>0</v>
      </c>
    </row>
    <row r="206" spans="1:17" x14ac:dyDescent="0.25">
      <c r="A206">
        <v>205</v>
      </c>
      <c r="B206">
        <v>11010058</v>
      </c>
      <c r="C206" s="6">
        <v>2024022010010</v>
      </c>
      <c r="D206" s="12">
        <v>44423</v>
      </c>
      <c r="E206">
        <v>7</v>
      </c>
      <c r="F206">
        <v>140.99</v>
      </c>
      <c r="G206">
        <v>986.93</v>
      </c>
      <c r="I206">
        <v>986.93</v>
      </c>
      <c r="J206" t="str">
        <f>INDEX(EmployeeDemographics[],MATCH(CombinedTable[[#This Row],[EmployeeID ]],EmployeeDemographics[EmployeeId],0),2)</f>
        <v>Aiden</v>
      </c>
      <c r="K206" t="str">
        <f>INDEX(Products[],MATCH(CombinedTable[[#This Row],[ProductID]],Products[ProductID],0),2)</f>
        <v>Widgetizer I</v>
      </c>
      <c r="L206">
        <f>INDEX(Products[],MATCH(CombinedTable[[#This Row],[ProductID]],Products[ProductID],0),3)</f>
        <v>101</v>
      </c>
      <c r="M206">
        <f>INDEX(TransactionsOrders[],MATCH(CombinedTable[[#This Row],[TransactionID]],TransactionsOrders[TransactionID],0),8)</f>
        <v>234507</v>
      </c>
      <c r="N206" t="str">
        <f>_xlfn.IFNA(INDEX(CustomerDemographics[],MATCH(CombinedTable[[#This Row],[CustomerID]],CustomerDemographics[CustomerID],0),2)," ")</f>
        <v xml:space="preserve"> </v>
      </c>
      <c r="O206" t="str">
        <f>_xlfn.IFNA(INDEX(CustomerDemographics[],MATCH(CombinedTable[[#This Row],[CustomerID]],CustomerDemographics[CustomerID],0),7),"Not Registered")</f>
        <v>Not Registered</v>
      </c>
      <c r="P206">
        <f>INDEX(TransactionsOrders[],MATCH(CombinedTable[[#This Row],[TransactionID]],TransactionsOrders[TransactionID],0),3)</f>
        <v>0</v>
      </c>
      <c r="Q206">
        <f>INDEX(PointsTransaction[],MATCH(CombinedTable[[#This Row],[TransactionID]],PointsTransaction[TransactionID],0),4)</f>
        <v>0</v>
      </c>
    </row>
    <row r="207" spans="1:17" x14ac:dyDescent="0.25">
      <c r="A207">
        <v>206</v>
      </c>
      <c r="B207">
        <v>11010059</v>
      </c>
      <c r="C207" s="6">
        <v>2024022010011</v>
      </c>
      <c r="D207" s="12">
        <v>44423</v>
      </c>
      <c r="E207">
        <v>2</v>
      </c>
      <c r="F207">
        <v>110.25</v>
      </c>
      <c r="G207">
        <v>220.5</v>
      </c>
      <c r="I207">
        <v>220.5</v>
      </c>
      <c r="J207" t="str">
        <f>INDEX(EmployeeDemographics[],MATCH(CombinedTable[[#This Row],[EmployeeID ]],EmployeeDemographics[EmployeeId],0),2)</f>
        <v>Logan</v>
      </c>
      <c r="K207" t="str">
        <f>INDEX(Products[],MATCH(CombinedTable[[#This Row],[ProductID]],Products[ProductID],0),2)</f>
        <v>Dinglehopper J</v>
      </c>
      <c r="L207">
        <f>INDEX(Products[],MATCH(CombinedTable[[#This Row],[ProductID]],Products[ProductID],0),3)</f>
        <v>104</v>
      </c>
      <c r="M207">
        <f>INDEX(TransactionsOrders[],MATCH(CombinedTable[[#This Row],[TransactionID]],TransactionsOrders[TransactionID],0),8)</f>
        <v>234509</v>
      </c>
      <c r="N207" t="str">
        <f>_xlfn.IFNA(INDEX(CustomerDemographics[],MATCH(CombinedTable[[#This Row],[CustomerID]],CustomerDemographics[CustomerID],0),2)," ")</f>
        <v xml:space="preserve"> </v>
      </c>
      <c r="O207" t="str">
        <f>_xlfn.IFNA(INDEX(CustomerDemographics[],MATCH(CombinedTable[[#This Row],[CustomerID]],CustomerDemographics[CustomerID],0),7),"Not Registered")</f>
        <v>Not Registered</v>
      </c>
      <c r="P207">
        <f>INDEX(TransactionsOrders[],MATCH(CombinedTable[[#This Row],[TransactionID]],TransactionsOrders[TransactionID],0),3)</f>
        <v>0</v>
      </c>
      <c r="Q207">
        <f>INDEX(PointsTransaction[],MATCH(CombinedTable[[#This Row],[TransactionID]],PointsTransaction[TransactionID],0),4)</f>
        <v>0</v>
      </c>
    </row>
    <row r="208" spans="1:17" x14ac:dyDescent="0.25">
      <c r="A208">
        <v>207</v>
      </c>
      <c r="B208">
        <v>11010059</v>
      </c>
      <c r="C208" s="6">
        <v>2024022010011</v>
      </c>
      <c r="D208" s="12">
        <v>44428</v>
      </c>
      <c r="E208">
        <v>7</v>
      </c>
      <c r="F208">
        <v>110.25</v>
      </c>
      <c r="G208">
        <v>771.75</v>
      </c>
      <c r="I208">
        <v>771.75</v>
      </c>
      <c r="J208" t="str">
        <f>INDEX(EmployeeDemographics[],MATCH(CombinedTable[[#This Row],[EmployeeID ]],EmployeeDemographics[EmployeeId],0),2)</f>
        <v>Logan</v>
      </c>
      <c r="K208" t="str">
        <f>INDEX(Products[],MATCH(CombinedTable[[#This Row],[ProductID]],Products[ProductID],0),2)</f>
        <v>Dinglehopper J</v>
      </c>
      <c r="L208">
        <f>INDEX(Products[],MATCH(CombinedTable[[#This Row],[ProductID]],Products[ProductID],0),3)</f>
        <v>104</v>
      </c>
      <c r="M208">
        <f>INDEX(TransactionsOrders[],MATCH(CombinedTable[[#This Row],[TransactionID]],TransactionsOrders[TransactionID],0),8)</f>
        <v>234504</v>
      </c>
      <c r="N208" t="str">
        <f>_xlfn.IFNA(INDEX(CustomerDemographics[],MATCH(CombinedTable[[#This Row],[CustomerID]],CustomerDemographics[CustomerID],0),2)," ")</f>
        <v xml:space="preserve"> </v>
      </c>
      <c r="O208" t="str">
        <f>_xlfn.IFNA(INDEX(CustomerDemographics[],MATCH(CombinedTable[[#This Row],[CustomerID]],CustomerDemographics[CustomerID],0),7),"Not Registered")</f>
        <v>Not Registered</v>
      </c>
      <c r="P208">
        <f>INDEX(TransactionsOrders[],MATCH(CombinedTable[[#This Row],[TransactionID]],TransactionsOrders[TransactionID],0),3)</f>
        <v>0</v>
      </c>
      <c r="Q208">
        <f>INDEX(PointsTransaction[],MATCH(CombinedTable[[#This Row],[TransactionID]],PointsTransaction[TransactionID],0),4)</f>
        <v>0</v>
      </c>
    </row>
    <row r="209" spans="1:17" x14ac:dyDescent="0.25">
      <c r="A209">
        <v>208</v>
      </c>
      <c r="B209">
        <v>11010058</v>
      </c>
      <c r="C209" s="6">
        <v>2024022010012</v>
      </c>
      <c r="D209" s="12">
        <v>44432</v>
      </c>
      <c r="E209">
        <v>1</v>
      </c>
      <c r="F209">
        <v>140.99</v>
      </c>
      <c r="G209">
        <v>140.99</v>
      </c>
      <c r="I209">
        <v>140.99</v>
      </c>
      <c r="J209" t="str">
        <f>INDEX(EmployeeDemographics[],MATCH(CombinedTable[[#This Row],[EmployeeID ]],EmployeeDemographics[EmployeeId],0),2)</f>
        <v>Olivia</v>
      </c>
      <c r="K209" t="str">
        <f>INDEX(Products[],MATCH(CombinedTable[[#This Row],[ProductID]],Products[ProductID],0),2)</f>
        <v>Widgetizer I</v>
      </c>
      <c r="L209">
        <f>INDEX(Products[],MATCH(CombinedTable[[#This Row],[ProductID]],Products[ProductID],0),3)</f>
        <v>101</v>
      </c>
      <c r="M209">
        <f>INDEX(TransactionsOrders[],MATCH(CombinedTable[[#This Row],[TransactionID]],TransactionsOrders[TransactionID],0),8)</f>
        <v>234682</v>
      </c>
      <c r="N209" t="str">
        <f>_xlfn.IFNA(INDEX(CustomerDemographics[],MATCH(CombinedTable[[#This Row],[CustomerID]],CustomerDemographics[CustomerID],0),2)," ")</f>
        <v xml:space="preserve"> </v>
      </c>
      <c r="O209" t="str">
        <f>_xlfn.IFNA(INDEX(CustomerDemographics[],MATCH(CombinedTable[[#This Row],[CustomerID]],CustomerDemographics[CustomerID],0),7),"Not Registered")</f>
        <v>Not Registered</v>
      </c>
      <c r="P209">
        <f>INDEX(TransactionsOrders[],MATCH(CombinedTable[[#This Row],[TransactionID]],TransactionsOrders[TransactionID],0),3)</f>
        <v>0</v>
      </c>
      <c r="Q209">
        <f>INDEX(PointsTransaction[],MATCH(CombinedTable[[#This Row],[TransactionID]],PointsTransaction[TransactionID],0),4)</f>
        <v>0</v>
      </c>
    </row>
    <row r="210" spans="1:17" x14ac:dyDescent="0.25">
      <c r="A210">
        <v>209</v>
      </c>
      <c r="B210">
        <v>11010065</v>
      </c>
      <c r="C210" s="6">
        <v>2024022010012</v>
      </c>
      <c r="D210" s="12">
        <v>44441</v>
      </c>
      <c r="E210">
        <v>10</v>
      </c>
      <c r="F210">
        <v>126.5</v>
      </c>
      <c r="G210">
        <v>1265</v>
      </c>
      <c r="I210">
        <v>1265</v>
      </c>
      <c r="J210" t="str">
        <f>INDEX(EmployeeDemographics[],MATCH(CombinedTable[[#This Row],[EmployeeID ]],EmployeeDemographics[EmployeeId],0),2)</f>
        <v>Olivia</v>
      </c>
      <c r="K210" t="str">
        <f>INDEX(Products[],MATCH(CombinedTable[[#This Row],[ProductID]],Products[ProductID],0),2)</f>
        <v>Gizmometer P</v>
      </c>
      <c r="L210">
        <f>INDEX(Products[],MATCH(CombinedTable[[#This Row],[ProductID]],Products[ProductID],0),3)</f>
        <v>105</v>
      </c>
      <c r="M210">
        <f>INDEX(TransactionsOrders[],MATCH(CombinedTable[[#This Row],[TransactionID]],TransactionsOrders[TransactionID],0),8)</f>
        <v>234653</v>
      </c>
      <c r="N210" t="str">
        <f>_xlfn.IFNA(INDEX(CustomerDemographics[],MATCH(CombinedTable[[#This Row],[CustomerID]],CustomerDemographics[CustomerID],0),2)," ")</f>
        <v xml:space="preserve"> </v>
      </c>
      <c r="O210" t="str">
        <f>_xlfn.IFNA(INDEX(CustomerDemographics[],MATCH(CombinedTable[[#This Row],[CustomerID]],CustomerDemographics[CustomerID],0),7),"Not Registered")</f>
        <v>Not Registered</v>
      </c>
      <c r="P210">
        <f>INDEX(TransactionsOrders[],MATCH(CombinedTable[[#This Row],[TransactionID]],TransactionsOrders[TransactionID],0),3)</f>
        <v>0</v>
      </c>
      <c r="Q210">
        <f>INDEX(PointsTransaction[],MATCH(CombinedTable[[#This Row],[TransactionID]],PointsTransaction[TransactionID],0),4)</f>
        <v>0</v>
      </c>
    </row>
    <row r="211" spans="1:17" x14ac:dyDescent="0.25">
      <c r="A211">
        <v>210</v>
      </c>
      <c r="B211">
        <v>11010051</v>
      </c>
      <c r="C211" s="6">
        <v>2024022010012</v>
      </c>
      <c r="D211" s="12">
        <v>44446</v>
      </c>
      <c r="E211">
        <v>6</v>
      </c>
      <c r="F211">
        <v>240.95</v>
      </c>
      <c r="G211">
        <v>1445.7</v>
      </c>
      <c r="H211">
        <v>0.1</v>
      </c>
      <c r="I211">
        <v>1301.1300000000001</v>
      </c>
      <c r="J211" t="str">
        <f>INDEX(EmployeeDemographics[],MATCH(CombinedTable[[#This Row],[EmployeeID ]],EmployeeDemographics[EmployeeId],0),2)</f>
        <v>Olivia</v>
      </c>
      <c r="K211" t="str">
        <f>INDEX(Products[],MATCH(CombinedTable[[#This Row],[ProductID]],Products[ProductID],0),2)</f>
        <v>Gizmo B</v>
      </c>
      <c r="L211">
        <f>INDEX(Products[],MATCH(CombinedTable[[#This Row],[ProductID]],Products[ProductID],0),3)</f>
        <v>103</v>
      </c>
      <c r="M211">
        <f>INDEX(TransactionsOrders[],MATCH(CombinedTable[[#This Row],[TransactionID]],TransactionsOrders[TransactionID],0),8)</f>
        <v>143015</v>
      </c>
      <c r="N211" t="str">
        <f>_xlfn.IFNA(INDEX(CustomerDemographics[],MATCH(CombinedTable[[#This Row],[CustomerID]],CustomerDemographics[CustomerID],0),2)," ")</f>
        <v>Solid</v>
      </c>
      <c r="O211" t="str">
        <f>_xlfn.IFNA(INDEX(CustomerDemographics[],MATCH(CombinedTable[[#This Row],[CustomerID]],CustomerDemographics[CustomerID],0),7),"Not Registered")</f>
        <v xml:space="preserve">Valid </v>
      </c>
      <c r="P211">
        <f>INDEX(TransactionsOrders[],MATCH(CombinedTable[[#This Row],[TransactionID]],TransactionsOrders[TransactionID],0),3)</f>
        <v>54523010015</v>
      </c>
      <c r="Q211">
        <f>INDEX(PointsTransaction[],MATCH(CombinedTable[[#This Row],[TransactionID]],PointsTransaction[TransactionID],0),4)</f>
        <v>3</v>
      </c>
    </row>
    <row r="212" spans="1:17" x14ac:dyDescent="0.25">
      <c r="A212">
        <v>211</v>
      </c>
      <c r="B212">
        <v>11010059</v>
      </c>
      <c r="C212" s="6">
        <v>2024022010015</v>
      </c>
      <c r="D212" s="12">
        <v>44446</v>
      </c>
      <c r="E212">
        <v>4</v>
      </c>
      <c r="F212">
        <v>110.25</v>
      </c>
      <c r="G212">
        <v>441</v>
      </c>
      <c r="I212">
        <v>441</v>
      </c>
      <c r="J212" t="str">
        <f>INDEX(EmployeeDemographics[],MATCH(CombinedTable[[#This Row],[EmployeeID ]],EmployeeDemographics[EmployeeId],0),2)</f>
        <v>Noah</v>
      </c>
      <c r="K212" t="str">
        <f>INDEX(Products[],MATCH(CombinedTable[[#This Row],[ProductID]],Products[ProductID],0),2)</f>
        <v>Dinglehopper J</v>
      </c>
      <c r="L212">
        <f>INDEX(Products[],MATCH(CombinedTable[[#This Row],[ProductID]],Products[ProductID],0),3)</f>
        <v>104</v>
      </c>
      <c r="M212">
        <f>INDEX(TransactionsOrders[],MATCH(CombinedTable[[#This Row],[TransactionID]],TransactionsOrders[TransactionID],0),8)</f>
        <v>234625</v>
      </c>
      <c r="N212" t="str">
        <f>_xlfn.IFNA(INDEX(CustomerDemographics[],MATCH(CombinedTable[[#This Row],[CustomerID]],CustomerDemographics[CustomerID],0),2)," ")</f>
        <v xml:space="preserve"> </v>
      </c>
      <c r="O212" t="str">
        <f>_xlfn.IFNA(INDEX(CustomerDemographics[],MATCH(CombinedTable[[#This Row],[CustomerID]],CustomerDemographics[CustomerID],0),7),"Not Registered")</f>
        <v>Not Registered</v>
      </c>
      <c r="P212">
        <f>INDEX(TransactionsOrders[],MATCH(CombinedTable[[#This Row],[TransactionID]],TransactionsOrders[TransactionID],0),3)</f>
        <v>0</v>
      </c>
      <c r="Q212">
        <f>INDEX(PointsTransaction[],MATCH(CombinedTable[[#This Row],[TransactionID]],PointsTransaction[TransactionID],0),4)</f>
        <v>0</v>
      </c>
    </row>
    <row r="213" spans="1:17" x14ac:dyDescent="0.25">
      <c r="A213">
        <v>212</v>
      </c>
      <c r="B213">
        <v>11010059</v>
      </c>
      <c r="C213" s="6">
        <v>2024022010015</v>
      </c>
      <c r="D213" s="12">
        <v>44446</v>
      </c>
      <c r="E213">
        <v>10</v>
      </c>
      <c r="F213">
        <v>110.25</v>
      </c>
      <c r="G213">
        <v>1102.5</v>
      </c>
      <c r="I213">
        <v>1102.5</v>
      </c>
      <c r="J213" t="str">
        <f>INDEX(EmployeeDemographics[],MATCH(CombinedTable[[#This Row],[EmployeeID ]],EmployeeDemographics[EmployeeId],0),2)</f>
        <v>Noah</v>
      </c>
      <c r="K213" t="str">
        <f>INDEX(Products[],MATCH(CombinedTable[[#This Row],[ProductID]],Products[ProductID],0),2)</f>
        <v>Dinglehopper J</v>
      </c>
      <c r="L213">
        <f>INDEX(Products[],MATCH(CombinedTable[[#This Row],[ProductID]],Products[ProductID],0),3)</f>
        <v>104</v>
      </c>
      <c r="M213">
        <f>INDEX(TransactionsOrders[],MATCH(CombinedTable[[#This Row],[TransactionID]],TransactionsOrders[TransactionID],0),8)</f>
        <v>234681</v>
      </c>
      <c r="N213" t="str">
        <f>_xlfn.IFNA(INDEX(CustomerDemographics[],MATCH(CombinedTable[[#This Row],[CustomerID]],CustomerDemographics[CustomerID],0),2)," ")</f>
        <v xml:space="preserve"> </v>
      </c>
      <c r="O213" t="str">
        <f>_xlfn.IFNA(INDEX(CustomerDemographics[],MATCH(CombinedTable[[#This Row],[CustomerID]],CustomerDemographics[CustomerID],0),7),"Not Registered")</f>
        <v>Not Registered</v>
      </c>
      <c r="P213">
        <f>INDEX(TransactionsOrders[],MATCH(CombinedTable[[#This Row],[TransactionID]],TransactionsOrders[TransactionID],0),3)</f>
        <v>0</v>
      </c>
      <c r="Q213">
        <f>INDEX(PointsTransaction[],MATCH(CombinedTable[[#This Row],[TransactionID]],PointsTransaction[TransactionID],0),4)</f>
        <v>0</v>
      </c>
    </row>
    <row r="214" spans="1:17" x14ac:dyDescent="0.25">
      <c r="A214">
        <v>213</v>
      </c>
      <c r="B214">
        <v>11010051</v>
      </c>
      <c r="C214" s="6">
        <v>2024022010015</v>
      </c>
      <c r="D214" s="12">
        <v>44446</v>
      </c>
      <c r="E214">
        <v>10</v>
      </c>
      <c r="F214">
        <v>240.95</v>
      </c>
      <c r="G214">
        <v>2409.5</v>
      </c>
      <c r="I214">
        <v>2409.5</v>
      </c>
      <c r="J214" t="str">
        <f>INDEX(EmployeeDemographics[],MATCH(CombinedTable[[#This Row],[EmployeeID ]],EmployeeDemographics[EmployeeId],0),2)</f>
        <v>Noah</v>
      </c>
      <c r="K214" t="str">
        <f>INDEX(Products[],MATCH(CombinedTable[[#This Row],[ProductID]],Products[ProductID],0),2)</f>
        <v>Gizmo B</v>
      </c>
      <c r="L214">
        <f>INDEX(Products[],MATCH(CombinedTable[[#This Row],[ProductID]],Products[ProductID],0),3)</f>
        <v>103</v>
      </c>
      <c r="M214">
        <f>INDEX(TransactionsOrders[],MATCH(CombinedTable[[#This Row],[TransactionID]],TransactionsOrders[TransactionID],0),8)</f>
        <v>234564</v>
      </c>
      <c r="N214" t="str">
        <f>_xlfn.IFNA(INDEX(CustomerDemographics[],MATCH(CombinedTable[[#This Row],[CustomerID]],CustomerDemographics[CustomerID],0),2)," ")</f>
        <v xml:space="preserve"> </v>
      </c>
      <c r="O214" t="str">
        <f>_xlfn.IFNA(INDEX(CustomerDemographics[],MATCH(CombinedTable[[#This Row],[CustomerID]],CustomerDemographics[CustomerID],0),7),"Not Registered")</f>
        <v>Not Registered</v>
      </c>
      <c r="P214">
        <f>INDEX(TransactionsOrders[],MATCH(CombinedTable[[#This Row],[TransactionID]],TransactionsOrders[TransactionID],0),3)</f>
        <v>0</v>
      </c>
      <c r="Q214">
        <f>INDEX(PointsTransaction[],MATCH(CombinedTable[[#This Row],[TransactionID]],PointsTransaction[TransactionID],0),4)</f>
        <v>0</v>
      </c>
    </row>
    <row r="215" spans="1:17" x14ac:dyDescent="0.25">
      <c r="A215">
        <v>214</v>
      </c>
      <c r="B215">
        <v>11010050</v>
      </c>
      <c r="C215" s="6">
        <v>2024022010011</v>
      </c>
      <c r="D215" s="12">
        <v>44451</v>
      </c>
      <c r="E215">
        <v>7</v>
      </c>
      <c r="F215">
        <v>99.99</v>
      </c>
      <c r="G215">
        <v>699.93</v>
      </c>
      <c r="H215">
        <v>0.15</v>
      </c>
      <c r="I215">
        <v>594.94050000000004</v>
      </c>
      <c r="J215" t="str">
        <f>INDEX(EmployeeDemographics[],MATCH(CombinedTable[[#This Row],[EmployeeID ]],EmployeeDemographics[EmployeeId],0),2)</f>
        <v>Logan</v>
      </c>
      <c r="K215" t="str">
        <f>INDEX(Products[],MATCH(CombinedTable[[#This Row],[ProductID]],Products[ProductID],0),2)</f>
        <v>Widget A</v>
      </c>
      <c r="L215">
        <f>INDEX(Products[],MATCH(CombinedTable[[#This Row],[ProductID]],Products[ProductID],0),3)</f>
        <v>102</v>
      </c>
      <c r="M215">
        <f>INDEX(TransactionsOrders[],MATCH(CombinedTable[[#This Row],[TransactionID]],TransactionsOrders[TransactionID],0),8)</f>
        <v>143002</v>
      </c>
      <c r="N215" t="str">
        <f>_xlfn.IFNA(INDEX(CustomerDemographics[],MATCH(CombinedTable[[#This Row],[CustomerID]],CustomerDemographics[CustomerID],0),2)," ")</f>
        <v>Nathan</v>
      </c>
      <c r="O215" t="str">
        <f>_xlfn.IFNA(INDEX(CustomerDemographics[],MATCH(CombinedTable[[#This Row],[CustomerID]],CustomerDemographics[CustomerID],0),7),"Not Registered")</f>
        <v xml:space="preserve">Expired\Cancelled </v>
      </c>
      <c r="P215">
        <f>INDEX(TransactionsOrders[],MATCH(CombinedTable[[#This Row],[TransactionID]],TransactionsOrders[TransactionID],0),3)</f>
        <v>54523010002</v>
      </c>
      <c r="Q215">
        <f>INDEX(PointsTransaction[],MATCH(CombinedTable[[#This Row],[TransactionID]],PointsTransaction[TransactionID],0),4)</f>
        <v>4</v>
      </c>
    </row>
    <row r="216" spans="1:17" x14ac:dyDescent="0.25">
      <c r="A216">
        <v>215</v>
      </c>
      <c r="B216">
        <v>11010051</v>
      </c>
      <c r="C216" s="6">
        <v>2024022010015</v>
      </c>
      <c r="D216" s="12">
        <v>44454</v>
      </c>
      <c r="E216">
        <v>8</v>
      </c>
      <c r="F216">
        <v>240.95</v>
      </c>
      <c r="G216">
        <v>1927.6</v>
      </c>
      <c r="I216">
        <v>1927.6</v>
      </c>
      <c r="J216" t="str">
        <f>INDEX(EmployeeDemographics[],MATCH(CombinedTable[[#This Row],[EmployeeID ]],EmployeeDemographics[EmployeeId],0),2)</f>
        <v>Noah</v>
      </c>
      <c r="K216" t="str">
        <f>INDEX(Products[],MATCH(CombinedTable[[#This Row],[ProductID]],Products[ProductID],0),2)</f>
        <v>Gizmo B</v>
      </c>
      <c r="L216">
        <f>INDEX(Products[],MATCH(CombinedTable[[#This Row],[ProductID]],Products[ProductID],0),3)</f>
        <v>103</v>
      </c>
      <c r="M216">
        <f>INDEX(TransactionsOrders[],MATCH(CombinedTable[[#This Row],[TransactionID]],TransactionsOrders[TransactionID],0),8)</f>
        <v>143016</v>
      </c>
      <c r="N216" t="str">
        <f>_xlfn.IFNA(INDEX(CustomerDemographics[],MATCH(CombinedTable[[#This Row],[CustomerID]],CustomerDemographics[CustomerID],0),2)," ")</f>
        <v>Chloe</v>
      </c>
      <c r="O216" t="str">
        <f>_xlfn.IFNA(INDEX(CustomerDemographics[],MATCH(CombinedTable[[#This Row],[CustomerID]],CustomerDemographics[CustomerID],0),7),"Not Registered")</f>
        <v xml:space="preserve">Expired\Cancelled </v>
      </c>
      <c r="P216">
        <f>INDEX(TransactionsOrders[],MATCH(CombinedTable[[#This Row],[TransactionID]],TransactionsOrders[TransactionID],0),3)</f>
        <v>54523010016</v>
      </c>
      <c r="Q216">
        <f>INDEX(PointsTransaction[],MATCH(CombinedTable[[#This Row],[TransactionID]],PointsTransaction[TransactionID],0),4)</f>
        <v>0</v>
      </c>
    </row>
    <row r="217" spans="1:17" x14ac:dyDescent="0.25">
      <c r="A217">
        <v>216</v>
      </c>
      <c r="B217">
        <v>11010059</v>
      </c>
      <c r="C217" s="6">
        <v>2024022010012</v>
      </c>
      <c r="D217" s="12">
        <v>44454</v>
      </c>
      <c r="E217">
        <v>7</v>
      </c>
      <c r="F217">
        <v>110.25</v>
      </c>
      <c r="G217">
        <v>771.75</v>
      </c>
      <c r="I217">
        <v>771.75</v>
      </c>
      <c r="J217" t="str">
        <f>INDEX(EmployeeDemographics[],MATCH(CombinedTable[[#This Row],[EmployeeID ]],EmployeeDemographics[EmployeeId],0),2)</f>
        <v>Olivia</v>
      </c>
      <c r="K217" t="str">
        <f>INDEX(Products[],MATCH(CombinedTable[[#This Row],[ProductID]],Products[ProductID],0),2)</f>
        <v>Dinglehopper J</v>
      </c>
      <c r="L217">
        <f>INDEX(Products[],MATCH(CombinedTable[[#This Row],[ProductID]],Products[ProductID],0),3)</f>
        <v>104</v>
      </c>
      <c r="M217">
        <f>INDEX(TransactionsOrders[],MATCH(CombinedTable[[#This Row],[TransactionID]],TransactionsOrders[TransactionID],0),8)</f>
        <v>234565</v>
      </c>
      <c r="N217" t="str">
        <f>_xlfn.IFNA(INDEX(CustomerDemographics[],MATCH(CombinedTable[[#This Row],[CustomerID]],CustomerDemographics[CustomerID],0),2)," ")</f>
        <v xml:space="preserve"> </v>
      </c>
      <c r="O217" t="str">
        <f>_xlfn.IFNA(INDEX(CustomerDemographics[],MATCH(CombinedTable[[#This Row],[CustomerID]],CustomerDemographics[CustomerID],0),7),"Not Registered")</f>
        <v>Not Registered</v>
      </c>
      <c r="P217">
        <f>INDEX(TransactionsOrders[],MATCH(CombinedTable[[#This Row],[TransactionID]],TransactionsOrders[TransactionID],0),3)</f>
        <v>0</v>
      </c>
      <c r="Q217">
        <f>INDEX(PointsTransaction[],MATCH(CombinedTable[[#This Row],[TransactionID]],PointsTransaction[TransactionID],0),4)</f>
        <v>0</v>
      </c>
    </row>
    <row r="218" spans="1:17" x14ac:dyDescent="0.25">
      <c r="A218">
        <v>217</v>
      </c>
      <c r="B218">
        <v>11010063</v>
      </c>
      <c r="C218" s="6">
        <v>2024022010015</v>
      </c>
      <c r="D218" s="12">
        <v>44454</v>
      </c>
      <c r="E218">
        <v>7</v>
      </c>
      <c r="F218">
        <v>218.75</v>
      </c>
      <c r="G218">
        <v>1531.25</v>
      </c>
      <c r="I218">
        <v>1531.25</v>
      </c>
      <c r="J218" t="str">
        <f>INDEX(EmployeeDemographics[],MATCH(CombinedTable[[#This Row],[EmployeeID ]],EmployeeDemographics[EmployeeId],0),2)</f>
        <v>Noah</v>
      </c>
      <c r="K218" t="str">
        <f>INDEX(Products[],MATCH(CombinedTable[[#This Row],[ProductID]],Products[ProductID],0),2)</f>
        <v>Widgettron N</v>
      </c>
      <c r="L218">
        <f>INDEX(Products[],MATCH(CombinedTable[[#This Row],[ProductID]],Products[ProductID],0),3)</f>
        <v>105</v>
      </c>
      <c r="M218">
        <f>INDEX(TransactionsOrders[],MATCH(CombinedTable[[#This Row],[TransactionID]],TransactionsOrders[TransactionID],0),8)</f>
        <v>234503</v>
      </c>
      <c r="N218" t="str">
        <f>_xlfn.IFNA(INDEX(CustomerDemographics[],MATCH(CombinedTable[[#This Row],[CustomerID]],CustomerDemographics[CustomerID],0),2)," ")</f>
        <v xml:space="preserve"> </v>
      </c>
      <c r="O218" t="str">
        <f>_xlfn.IFNA(INDEX(CustomerDemographics[],MATCH(CombinedTable[[#This Row],[CustomerID]],CustomerDemographics[CustomerID],0),7),"Not Registered")</f>
        <v>Not Registered</v>
      </c>
      <c r="P218">
        <f>INDEX(TransactionsOrders[],MATCH(CombinedTable[[#This Row],[TransactionID]],TransactionsOrders[TransactionID],0),3)</f>
        <v>0</v>
      </c>
      <c r="Q218">
        <f>INDEX(PointsTransaction[],MATCH(CombinedTable[[#This Row],[TransactionID]],PointsTransaction[TransactionID],0),4)</f>
        <v>0</v>
      </c>
    </row>
    <row r="219" spans="1:17" x14ac:dyDescent="0.25">
      <c r="A219">
        <v>218</v>
      </c>
      <c r="B219">
        <v>11010059</v>
      </c>
      <c r="C219" s="6">
        <v>2024022010010</v>
      </c>
      <c r="D219" s="12">
        <v>44454</v>
      </c>
      <c r="E219">
        <v>10</v>
      </c>
      <c r="F219">
        <v>110.25</v>
      </c>
      <c r="G219">
        <v>1102.5</v>
      </c>
      <c r="I219">
        <v>1102.5</v>
      </c>
      <c r="J219" t="str">
        <f>INDEX(EmployeeDemographics[],MATCH(CombinedTable[[#This Row],[EmployeeID ]],EmployeeDemographics[EmployeeId],0),2)</f>
        <v>Aiden</v>
      </c>
      <c r="K219" t="str">
        <f>INDEX(Products[],MATCH(CombinedTable[[#This Row],[ProductID]],Products[ProductID],0),2)</f>
        <v>Dinglehopper J</v>
      </c>
      <c r="L219">
        <f>INDEX(Products[],MATCH(CombinedTable[[#This Row],[ProductID]],Products[ProductID],0),3)</f>
        <v>104</v>
      </c>
      <c r="M219">
        <f>INDEX(TransactionsOrders[],MATCH(CombinedTable[[#This Row],[TransactionID]],TransactionsOrders[TransactionID],0),8)</f>
        <v>234540</v>
      </c>
      <c r="N219" t="str">
        <f>_xlfn.IFNA(INDEX(CustomerDemographics[],MATCH(CombinedTable[[#This Row],[CustomerID]],CustomerDemographics[CustomerID],0),2)," ")</f>
        <v xml:space="preserve"> </v>
      </c>
      <c r="O219" t="str">
        <f>_xlfn.IFNA(INDEX(CustomerDemographics[],MATCH(CombinedTable[[#This Row],[CustomerID]],CustomerDemographics[CustomerID],0),7),"Not Registered")</f>
        <v>Not Registered</v>
      </c>
      <c r="P219">
        <f>INDEX(TransactionsOrders[],MATCH(CombinedTable[[#This Row],[TransactionID]],TransactionsOrders[TransactionID],0),3)</f>
        <v>0</v>
      </c>
      <c r="Q219">
        <f>INDEX(PointsTransaction[],MATCH(CombinedTable[[#This Row],[TransactionID]],PointsTransaction[TransactionID],0),4)</f>
        <v>0</v>
      </c>
    </row>
    <row r="220" spans="1:17" x14ac:dyDescent="0.25">
      <c r="A220">
        <v>219</v>
      </c>
      <c r="B220">
        <v>11010059</v>
      </c>
      <c r="C220" s="6">
        <v>2024022010012</v>
      </c>
      <c r="D220" s="12">
        <v>44457</v>
      </c>
      <c r="E220">
        <v>2</v>
      </c>
      <c r="F220">
        <v>110.25</v>
      </c>
      <c r="G220">
        <v>220.5</v>
      </c>
      <c r="I220">
        <v>220.5</v>
      </c>
      <c r="J220" t="str">
        <f>INDEX(EmployeeDemographics[],MATCH(CombinedTable[[#This Row],[EmployeeID ]],EmployeeDemographics[EmployeeId],0),2)</f>
        <v>Olivia</v>
      </c>
      <c r="K220" t="str">
        <f>INDEX(Products[],MATCH(CombinedTable[[#This Row],[ProductID]],Products[ProductID],0),2)</f>
        <v>Dinglehopper J</v>
      </c>
      <c r="L220">
        <f>INDEX(Products[],MATCH(CombinedTable[[#This Row],[ProductID]],Products[ProductID],0),3)</f>
        <v>104</v>
      </c>
      <c r="M220">
        <f>INDEX(TransactionsOrders[],MATCH(CombinedTable[[#This Row],[TransactionID]],TransactionsOrders[TransactionID],0),8)</f>
        <v>234616</v>
      </c>
      <c r="N220" t="str">
        <f>_xlfn.IFNA(INDEX(CustomerDemographics[],MATCH(CombinedTable[[#This Row],[CustomerID]],CustomerDemographics[CustomerID],0),2)," ")</f>
        <v xml:space="preserve"> </v>
      </c>
      <c r="O220" t="str">
        <f>_xlfn.IFNA(INDEX(CustomerDemographics[],MATCH(CombinedTable[[#This Row],[CustomerID]],CustomerDemographics[CustomerID],0),7),"Not Registered")</f>
        <v>Not Registered</v>
      </c>
      <c r="P220">
        <f>INDEX(TransactionsOrders[],MATCH(CombinedTable[[#This Row],[TransactionID]],TransactionsOrders[TransactionID],0),3)</f>
        <v>0</v>
      </c>
      <c r="Q220">
        <f>INDEX(PointsTransaction[],MATCH(CombinedTable[[#This Row],[TransactionID]],PointsTransaction[TransactionID],0),4)</f>
        <v>0</v>
      </c>
    </row>
    <row r="221" spans="1:17" x14ac:dyDescent="0.25">
      <c r="A221">
        <v>220</v>
      </c>
      <c r="B221">
        <v>11010064</v>
      </c>
      <c r="C221" s="6">
        <v>2024022010012</v>
      </c>
      <c r="D221" s="12">
        <v>44460</v>
      </c>
      <c r="E221">
        <v>3</v>
      </c>
      <c r="F221">
        <v>119.95</v>
      </c>
      <c r="G221">
        <v>359.85</v>
      </c>
      <c r="I221">
        <v>359.85</v>
      </c>
      <c r="J221" t="str">
        <f>INDEX(EmployeeDemographics[],MATCH(CombinedTable[[#This Row],[EmployeeID ]],EmployeeDemographics[EmployeeId],0),2)</f>
        <v>Olivia</v>
      </c>
      <c r="K221" t="str">
        <f>INDEX(Products[],MATCH(CombinedTable[[#This Row],[ProductID]],Products[ProductID],0),2)</f>
        <v>Gadgetron O</v>
      </c>
      <c r="L221">
        <f>INDEX(Products[],MATCH(CombinedTable[[#This Row],[ProductID]],Products[ProductID],0),3)</f>
        <v>103</v>
      </c>
      <c r="M221">
        <f>INDEX(TransactionsOrders[],MATCH(CombinedTable[[#This Row],[TransactionID]],TransactionsOrders[TransactionID],0),8)</f>
        <v>234507</v>
      </c>
      <c r="N221" t="str">
        <f>_xlfn.IFNA(INDEX(CustomerDemographics[],MATCH(CombinedTable[[#This Row],[CustomerID]],CustomerDemographics[CustomerID],0),2)," ")</f>
        <v xml:space="preserve"> </v>
      </c>
      <c r="O221" t="str">
        <f>_xlfn.IFNA(INDEX(CustomerDemographics[],MATCH(CombinedTable[[#This Row],[CustomerID]],CustomerDemographics[CustomerID],0),7),"Not Registered")</f>
        <v>Not Registered</v>
      </c>
      <c r="P221">
        <f>INDEX(TransactionsOrders[],MATCH(CombinedTable[[#This Row],[TransactionID]],TransactionsOrders[TransactionID],0),3)</f>
        <v>0</v>
      </c>
      <c r="Q221">
        <f>INDEX(PointsTransaction[],MATCH(CombinedTable[[#This Row],[TransactionID]],PointsTransaction[TransactionID],0),4)</f>
        <v>0</v>
      </c>
    </row>
    <row r="222" spans="1:17" x14ac:dyDescent="0.25">
      <c r="A222">
        <v>221</v>
      </c>
      <c r="B222">
        <v>11010063</v>
      </c>
      <c r="C222" s="6">
        <v>2024022010013</v>
      </c>
      <c r="D222" s="12">
        <v>44465</v>
      </c>
      <c r="E222">
        <v>3</v>
      </c>
      <c r="F222">
        <v>218.75</v>
      </c>
      <c r="G222">
        <v>656.25</v>
      </c>
      <c r="H222">
        <v>0.15</v>
      </c>
      <c r="I222">
        <v>557.8125</v>
      </c>
      <c r="J222" t="str">
        <f>INDEX(EmployeeDemographics[],MATCH(CombinedTable[[#This Row],[EmployeeID ]],EmployeeDemographics[EmployeeId],0),2)</f>
        <v>Jackson</v>
      </c>
      <c r="K222" t="str">
        <f>INDEX(Products[],MATCH(CombinedTable[[#This Row],[ProductID]],Products[ProductID],0),2)</f>
        <v>Widgettron N</v>
      </c>
      <c r="L222">
        <f>INDEX(Products[],MATCH(CombinedTable[[#This Row],[ProductID]],Products[ProductID],0),3)</f>
        <v>105</v>
      </c>
      <c r="M222">
        <f>INDEX(TransactionsOrders[],MATCH(CombinedTable[[#This Row],[TransactionID]],TransactionsOrders[TransactionID],0),8)</f>
        <v>143016</v>
      </c>
      <c r="N222" t="str">
        <f>_xlfn.IFNA(INDEX(CustomerDemographics[],MATCH(CombinedTable[[#This Row],[CustomerID]],CustomerDemographics[CustomerID],0),2)," ")</f>
        <v>Chloe</v>
      </c>
      <c r="O222" t="str">
        <f>_xlfn.IFNA(INDEX(CustomerDemographics[],MATCH(CombinedTable[[#This Row],[CustomerID]],CustomerDemographics[CustomerID],0),7),"Not Registered")</f>
        <v xml:space="preserve">Expired\Cancelled </v>
      </c>
      <c r="P222">
        <f>INDEX(TransactionsOrders[],MATCH(CombinedTable[[#This Row],[TransactionID]],TransactionsOrders[TransactionID],0),3)</f>
        <v>54523010016</v>
      </c>
      <c r="Q222">
        <f>INDEX(PointsTransaction[],MATCH(CombinedTable[[#This Row],[TransactionID]],PointsTransaction[TransactionID],0),4)</f>
        <v>2</v>
      </c>
    </row>
    <row r="223" spans="1:17" x14ac:dyDescent="0.25">
      <c r="A223">
        <v>222</v>
      </c>
      <c r="B223">
        <v>11010052</v>
      </c>
      <c r="C223" s="6">
        <v>2024022010010</v>
      </c>
      <c r="D223" s="12">
        <v>44465</v>
      </c>
      <c r="E223">
        <v>10</v>
      </c>
      <c r="F223">
        <v>150.5</v>
      </c>
      <c r="G223">
        <v>1505</v>
      </c>
      <c r="I223">
        <v>1505</v>
      </c>
      <c r="J223" t="str">
        <f>INDEX(EmployeeDemographics[],MATCH(CombinedTable[[#This Row],[EmployeeID ]],EmployeeDemographics[EmployeeId],0),2)</f>
        <v>Aiden</v>
      </c>
      <c r="K223" t="str">
        <f>INDEX(Products[],MATCH(CombinedTable[[#This Row],[ProductID]],Products[ProductID],0),2)</f>
        <v>Gadget C</v>
      </c>
      <c r="L223">
        <f>INDEX(Products[],MATCH(CombinedTable[[#This Row],[ProductID]],Products[ProductID],0),3)</f>
        <v>103</v>
      </c>
      <c r="M223">
        <f>INDEX(TransactionsOrders[],MATCH(CombinedTable[[#This Row],[TransactionID]],TransactionsOrders[TransactionID],0),8)</f>
        <v>234604</v>
      </c>
      <c r="N223" t="str">
        <f>_xlfn.IFNA(INDEX(CustomerDemographics[],MATCH(CombinedTable[[#This Row],[CustomerID]],CustomerDemographics[CustomerID],0),2)," ")</f>
        <v xml:space="preserve"> </v>
      </c>
      <c r="O223" t="str">
        <f>_xlfn.IFNA(INDEX(CustomerDemographics[],MATCH(CombinedTable[[#This Row],[CustomerID]],CustomerDemographics[CustomerID],0),7),"Not Registered")</f>
        <v>Not Registered</v>
      </c>
      <c r="P223">
        <f>INDEX(TransactionsOrders[],MATCH(CombinedTable[[#This Row],[TransactionID]],TransactionsOrders[TransactionID],0),3)</f>
        <v>0</v>
      </c>
      <c r="Q223">
        <f>INDEX(PointsTransaction[],MATCH(CombinedTable[[#This Row],[TransactionID]],PointsTransaction[TransactionID],0),4)</f>
        <v>0</v>
      </c>
    </row>
    <row r="224" spans="1:17" x14ac:dyDescent="0.25">
      <c r="A224">
        <v>223</v>
      </c>
      <c r="B224">
        <v>11010067</v>
      </c>
      <c r="C224" s="6">
        <v>2024022010012</v>
      </c>
      <c r="D224" s="12">
        <v>44471</v>
      </c>
      <c r="E224">
        <v>9</v>
      </c>
      <c r="F224">
        <v>150.99</v>
      </c>
      <c r="G224">
        <v>1358.91</v>
      </c>
      <c r="I224">
        <v>1358.91</v>
      </c>
      <c r="J224" t="str">
        <f>INDEX(EmployeeDemographics[],MATCH(CombinedTable[[#This Row],[EmployeeID ]],EmployeeDemographics[EmployeeId],0),2)</f>
        <v>Olivia</v>
      </c>
      <c r="K224" t="str">
        <f>INDEX(Products[],MATCH(CombinedTable[[#This Row],[ProductID]],Products[ProductID],0),2)</f>
        <v>Gizmobot R</v>
      </c>
      <c r="L224">
        <f>INDEX(Products[],MATCH(CombinedTable[[#This Row],[ProductID]],Products[ProductID],0),3)</f>
        <v>104</v>
      </c>
      <c r="M224">
        <f>INDEX(TransactionsOrders[],MATCH(CombinedTable[[#This Row],[TransactionID]],TransactionsOrders[TransactionID],0),8)</f>
        <v>234644</v>
      </c>
      <c r="N224" t="str">
        <f>_xlfn.IFNA(INDEX(CustomerDemographics[],MATCH(CombinedTable[[#This Row],[CustomerID]],CustomerDemographics[CustomerID],0),2)," ")</f>
        <v xml:space="preserve"> </v>
      </c>
      <c r="O224" t="str">
        <f>_xlfn.IFNA(INDEX(CustomerDemographics[],MATCH(CombinedTable[[#This Row],[CustomerID]],CustomerDemographics[CustomerID],0),7),"Not Registered")</f>
        <v>Not Registered</v>
      </c>
      <c r="P224">
        <f>INDEX(TransactionsOrders[],MATCH(CombinedTable[[#This Row],[TransactionID]],TransactionsOrders[TransactionID],0),3)</f>
        <v>0</v>
      </c>
      <c r="Q224">
        <f>INDEX(PointsTransaction[],MATCH(CombinedTable[[#This Row],[TransactionID]],PointsTransaction[TransactionID],0),4)</f>
        <v>0</v>
      </c>
    </row>
    <row r="225" spans="1:17" x14ac:dyDescent="0.25">
      <c r="A225">
        <v>224</v>
      </c>
      <c r="B225">
        <v>11010053</v>
      </c>
      <c r="C225" s="6">
        <v>2024022010012</v>
      </c>
      <c r="D225" s="12">
        <v>44474</v>
      </c>
      <c r="E225">
        <v>8</v>
      </c>
      <c r="F225">
        <v>70.989999999999995</v>
      </c>
      <c r="G225">
        <v>567.91999999999996</v>
      </c>
      <c r="I225">
        <v>567.91999999999996</v>
      </c>
      <c r="J225" t="str">
        <f>INDEX(EmployeeDemographics[],MATCH(CombinedTable[[#This Row],[EmployeeID ]],EmployeeDemographics[EmployeeId],0),2)</f>
        <v>Olivia</v>
      </c>
      <c r="K225" t="str">
        <f>INDEX(Products[],MATCH(CombinedTable[[#This Row],[ProductID]],Products[ProductID],0),2)</f>
        <v>Thingamajig D</v>
      </c>
      <c r="L225">
        <f>INDEX(Products[],MATCH(CombinedTable[[#This Row],[ProductID]],Products[ProductID],0),3)</f>
        <v>102</v>
      </c>
      <c r="M225">
        <f>INDEX(TransactionsOrders[],MATCH(CombinedTable[[#This Row],[TransactionID]],TransactionsOrders[TransactionID],0),8)</f>
        <v>234638</v>
      </c>
      <c r="N225" t="str">
        <f>_xlfn.IFNA(INDEX(CustomerDemographics[],MATCH(CombinedTable[[#This Row],[CustomerID]],CustomerDemographics[CustomerID],0),2)," ")</f>
        <v xml:space="preserve"> </v>
      </c>
      <c r="O225" t="str">
        <f>_xlfn.IFNA(INDEX(CustomerDemographics[],MATCH(CombinedTable[[#This Row],[CustomerID]],CustomerDemographics[CustomerID],0),7),"Not Registered")</f>
        <v>Not Registered</v>
      </c>
      <c r="P225">
        <f>INDEX(TransactionsOrders[],MATCH(CombinedTable[[#This Row],[TransactionID]],TransactionsOrders[TransactionID],0),3)</f>
        <v>0</v>
      </c>
      <c r="Q225">
        <f>INDEX(PointsTransaction[],MATCH(CombinedTable[[#This Row],[TransactionID]],PointsTransaction[TransactionID],0),4)</f>
        <v>0</v>
      </c>
    </row>
    <row r="226" spans="1:17" x14ac:dyDescent="0.25">
      <c r="A226">
        <v>225</v>
      </c>
      <c r="B226">
        <v>11010063</v>
      </c>
      <c r="C226" s="6">
        <v>2024022010014</v>
      </c>
      <c r="D226" s="12">
        <v>44477</v>
      </c>
      <c r="E226">
        <v>9</v>
      </c>
      <c r="F226">
        <v>218.75</v>
      </c>
      <c r="G226">
        <v>1968.75</v>
      </c>
      <c r="I226">
        <v>1968.75</v>
      </c>
      <c r="J226" t="str">
        <f>INDEX(EmployeeDemographics[],MATCH(CombinedTable[[#This Row],[EmployeeID ]],EmployeeDemographics[EmployeeId],0),2)</f>
        <v>Lucas</v>
      </c>
      <c r="K226" t="str">
        <f>INDEX(Products[],MATCH(CombinedTable[[#This Row],[ProductID]],Products[ProductID],0),2)</f>
        <v>Widgettron N</v>
      </c>
      <c r="L226">
        <f>INDEX(Products[],MATCH(CombinedTable[[#This Row],[ProductID]],Products[ProductID],0),3)</f>
        <v>105</v>
      </c>
      <c r="M226">
        <f>INDEX(TransactionsOrders[],MATCH(CombinedTable[[#This Row],[TransactionID]],TransactionsOrders[TransactionID],0),8)</f>
        <v>234649</v>
      </c>
      <c r="N226" t="str">
        <f>_xlfn.IFNA(INDEX(CustomerDemographics[],MATCH(CombinedTable[[#This Row],[CustomerID]],CustomerDemographics[CustomerID],0),2)," ")</f>
        <v xml:space="preserve"> </v>
      </c>
      <c r="O226" t="str">
        <f>_xlfn.IFNA(INDEX(CustomerDemographics[],MATCH(CombinedTable[[#This Row],[CustomerID]],CustomerDemographics[CustomerID],0),7),"Not Registered")</f>
        <v>Not Registered</v>
      </c>
      <c r="P226">
        <f>INDEX(TransactionsOrders[],MATCH(CombinedTable[[#This Row],[TransactionID]],TransactionsOrders[TransactionID],0),3)</f>
        <v>0</v>
      </c>
      <c r="Q226">
        <f>INDEX(PointsTransaction[],MATCH(CombinedTable[[#This Row],[TransactionID]],PointsTransaction[TransactionID],0),4)</f>
        <v>0</v>
      </c>
    </row>
    <row r="227" spans="1:17" x14ac:dyDescent="0.25">
      <c r="A227">
        <v>226</v>
      </c>
      <c r="B227">
        <v>11010056</v>
      </c>
      <c r="C227" s="6">
        <v>2024022010014</v>
      </c>
      <c r="D227" s="12">
        <v>44477</v>
      </c>
      <c r="E227">
        <v>1</v>
      </c>
      <c r="F227">
        <v>290.5</v>
      </c>
      <c r="G227">
        <v>290.5</v>
      </c>
      <c r="H227">
        <v>0.05</v>
      </c>
      <c r="I227">
        <v>275.97500000000002</v>
      </c>
      <c r="J227" t="str">
        <f>INDEX(EmployeeDemographics[],MATCH(CombinedTable[[#This Row],[EmployeeID ]],EmployeeDemographics[EmployeeId],0),2)</f>
        <v>Lucas</v>
      </c>
      <c r="K227" t="str">
        <f>INDEX(Products[],MATCH(CombinedTable[[#This Row],[ProductID]],Products[ProductID],0),2)</f>
        <v>Gismo G</v>
      </c>
      <c r="L227">
        <f>INDEX(Products[],MATCH(CombinedTable[[#This Row],[ProductID]],Products[ProductID],0),3)</f>
        <v>104</v>
      </c>
      <c r="M227">
        <f>INDEX(TransactionsOrders[],MATCH(CombinedTable[[#This Row],[TransactionID]],TransactionsOrders[TransactionID],0),8)</f>
        <v>234567</v>
      </c>
      <c r="N227" t="str">
        <f>_xlfn.IFNA(INDEX(CustomerDemographics[],MATCH(CombinedTable[[#This Row],[CustomerID]],CustomerDemographics[CustomerID],0),2)," ")</f>
        <v xml:space="preserve"> </v>
      </c>
      <c r="O227" t="str">
        <f>_xlfn.IFNA(INDEX(CustomerDemographics[],MATCH(CombinedTable[[#This Row],[CustomerID]],CustomerDemographics[CustomerID],0),7),"Not Registered")</f>
        <v>Not Registered</v>
      </c>
      <c r="P227">
        <f>INDEX(TransactionsOrders[],MATCH(CombinedTable[[#This Row],[TransactionID]],TransactionsOrders[TransactionID],0),3)</f>
        <v>0</v>
      </c>
      <c r="Q227">
        <f>INDEX(PointsTransaction[],MATCH(CombinedTable[[#This Row],[TransactionID]],PointsTransaction[TransactionID],0),4)</f>
        <v>0</v>
      </c>
    </row>
    <row r="228" spans="1:17" x14ac:dyDescent="0.25">
      <c r="A228">
        <v>227</v>
      </c>
      <c r="B228">
        <v>11010065</v>
      </c>
      <c r="C228" s="6">
        <v>2024022010015</v>
      </c>
      <c r="D228" s="12">
        <v>44481</v>
      </c>
      <c r="E228">
        <v>4</v>
      </c>
      <c r="F228">
        <v>126.5</v>
      </c>
      <c r="G228">
        <v>506</v>
      </c>
      <c r="H228">
        <v>0.05</v>
      </c>
      <c r="I228">
        <v>480.7</v>
      </c>
      <c r="J228" t="str">
        <f>INDEX(EmployeeDemographics[],MATCH(CombinedTable[[#This Row],[EmployeeID ]],EmployeeDemographics[EmployeeId],0),2)</f>
        <v>Noah</v>
      </c>
      <c r="K228" t="str">
        <f>INDEX(Products[],MATCH(CombinedTable[[#This Row],[ProductID]],Products[ProductID],0),2)</f>
        <v>Gizmometer P</v>
      </c>
      <c r="L228">
        <f>INDEX(Products[],MATCH(CombinedTable[[#This Row],[ProductID]],Products[ProductID],0),3)</f>
        <v>105</v>
      </c>
      <c r="M228">
        <f>INDEX(TransactionsOrders[],MATCH(CombinedTable[[#This Row],[TransactionID]],TransactionsOrders[TransactionID],0),8)</f>
        <v>234616</v>
      </c>
      <c r="N228" t="str">
        <f>_xlfn.IFNA(INDEX(CustomerDemographics[],MATCH(CombinedTable[[#This Row],[CustomerID]],CustomerDemographics[CustomerID],0),2)," ")</f>
        <v xml:space="preserve"> </v>
      </c>
      <c r="O228" t="str">
        <f>_xlfn.IFNA(INDEX(CustomerDemographics[],MATCH(CombinedTable[[#This Row],[CustomerID]],CustomerDemographics[CustomerID],0),7),"Not Registered")</f>
        <v>Not Registered</v>
      </c>
      <c r="P228">
        <f>INDEX(TransactionsOrders[],MATCH(CombinedTable[[#This Row],[TransactionID]],TransactionsOrders[TransactionID],0),3)</f>
        <v>0</v>
      </c>
      <c r="Q228">
        <f>INDEX(PointsTransaction[],MATCH(CombinedTable[[#This Row],[TransactionID]],PointsTransaction[TransactionID],0),4)</f>
        <v>0</v>
      </c>
    </row>
    <row r="229" spans="1:17" x14ac:dyDescent="0.25">
      <c r="A229">
        <v>228</v>
      </c>
      <c r="B229">
        <v>11010063</v>
      </c>
      <c r="C229" s="6">
        <v>2024022010015</v>
      </c>
      <c r="D229" s="12">
        <v>44481</v>
      </c>
      <c r="E229">
        <v>2</v>
      </c>
      <c r="F229">
        <v>218.75</v>
      </c>
      <c r="G229">
        <v>437.5</v>
      </c>
      <c r="H229">
        <v>0.05</v>
      </c>
      <c r="I229">
        <v>415.625</v>
      </c>
      <c r="J229" t="str">
        <f>INDEX(EmployeeDemographics[],MATCH(CombinedTable[[#This Row],[EmployeeID ]],EmployeeDemographics[EmployeeId],0),2)</f>
        <v>Noah</v>
      </c>
      <c r="K229" t="str">
        <f>INDEX(Products[],MATCH(CombinedTable[[#This Row],[ProductID]],Products[ProductID],0),2)</f>
        <v>Widgettron N</v>
      </c>
      <c r="L229">
        <f>INDEX(Products[],MATCH(CombinedTable[[#This Row],[ProductID]],Products[ProductID],0),3)</f>
        <v>105</v>
      </c>
      <c r="M229">
        <f>INDEX(TransactionsOrders[],MATCH(CombinedTable[[#This Row],[TransactionID]],TransactionsOrders[TransactionID],0),8)</f>
        <v>234666</v>
      </c>
      <c r="N229" t="str">
        <f>_xlfn.IFNA(INDEX(CustomerDemographics[],MATCH(CombinedTable[[#This Row],[CustomerID]],CustomerDemographics[CustomerID],0),2)," ")</f>
        <v xml:space="preserve"> </v>
      </c>
      <c r="O229" t="str">
        <f>_xlfn.IFNA(INDEX(CustomerDemographics[],MATCH(CombinedTable[[#This Row],[CustomerID]],CustomerDemographics[CustomerID],0),7),"Not Registered")</f>
        <v>Not Registered</v>
      </c>
      <c r="P229">
        <f>INDEX(TransactionsOrders[],MATCH(CombinedTable[[#This Row],[TransactionID]],TransactionsOrders[TransactionID],0),3)</f>
        <v>0</v>
      </c>
      <c r="Q229">
        <f>INDEX(PointsTransaction[],MATCH(CombinedTable[[#This Row],[TransactionID]],PointsTransaction[TransactionID],0),4)</f>
        <v>0</v>
      </c>
    </row>
    <row r="230" spans="1:17" x14ac:dyDescent="0.25">
      <c r="A230">
        <v>229</v>
      </c>
      <c r="B230">
        <v>11010064</v>
      </c>
      <c r="C230" s="6">
        <v>2024022010012</v>
      </c>
      <c r="D230" s="12">
        <v>44484</v>
      </c>
      <c r="E230">
        <v>10</v>
      </c>
      <c r="F230">
        <v>119.95</v>
      </c>
      <c r="G230">
        <v>1199.5</v>
      </c>
      <c r="H230">
        <v>0.05</v>
      </c>
      <c r="I230">
        <v>1139.5250000000001</v>
      </c>
      <c r="J230" t="str">
        <f>INDEX(EmployeeDemographics[],MATCH(CombinedTable[[#This Row],[EmployeeID ]],EmployeeDemographics[EmployeeId],0),2)</f>
        <v>Olivia</v>
      </c>
      <c r="K230" t="str">
        <f>INDEX(Products[],MATCH(CombinedTable[[#This Row],[ProductID]],Products[ProductID],0),2)</f>
        <v>Gadgetron O</v>
      </c>
      <c r="L230">
        <f>INDEX(Products[],MATCH(CombinedTable[[#This Row],[ProductID]],Products[ProductID],0),3)</f>
        <v>103</v>
      </c>
      <c r="M230">
        <f>INDEX(TransactionsOrders[],MATCH(CombinedTable[[#This Row],[TransactionID]],TransactionsOrders[TransactionID],0),8)</f>
        <v>234660</v>
      </c>
      <c r="N230" t="str">
        <f>_xlfn.IFNA(INDEX(CustomerDemographics[],MATCH(CombinedTable[[#This Row],[CustomerID]],CustomerDemographics[CustomerID],0),2)," ")</f>
        <v xml:space="preserve"> </v>
      </c>
      <c r="O230" t="str">
        <f>_xlfn.IFNA(INDEX(CustomerDemographics[],MATCH(CombinedTable[[#This Row],[CustomerID]],CustomerDemographics[CustomerID],0),7),"Not Registered")</f>
        <v>Not Registered</v>
      </c>
      <c r="P230">
        <f>INDEX(TransactionsOrders[],MATCH(CombinedTable[[#This Row],[TransactionID]],TransactionsOrders[TransactionID],0),3)</f>
        <v>0</v>
      </c>
      <c r="Q230">
        <f>INDEX(PointsTransaction[],MATCH(CombinedTable[[#This Row],[TransactionID]],PointsTransaction[TransactionID],0),4)</f>
        <v>0</v>
      </c>
    </row>
    <row r="231" spans="1:17" x14ac:dyDescent="0.25">
      <c r="A231">
        <v>230</v>
      </c>
      <c r="B231">
        <v>11010064</v>
      </c>
      <c r="C231" s="6">
        <v>2024022010011</v>
      </c>
      <c r="D231" s="12">
        <v>44489</v>
      </c>
      <c r="E231">
        <v>10</v>
      </c>
      <c r="F231">
        <v>119.95</v>
      </c>
      <c r="G231">
        <v>1199.5</v>
      </c>
      <c r="I231">
        <v>1199.5</v>
      </c>
      <c r="J231" t="str">
        <f>INDEX(EmployeeDemographics[],MATCH(CombinedTable[[#This Row],[EmployeeID ]],EmployeeDemographics[EmployeeId],0),2)</f>
        <v>Logan</v>
      </c>
      <c r="K231" t="str">
        <f>INDEX(Products[],MATCH(CombinedTable[[#This Row],[ProductID]],Products[ProductID],0),2)</f>
        <v>Gadgetron O</v>
      </c>
      <c r="L231">
        <f>INDEX(Products[],MATCH(CombinedTable[[#This Row],[ProductID]],Products[ProductID],0),3)</f>
        <v>103</v>
      </c>
      <c r="M231">
        <f>INDEX(TransactionsOrders[],MATCH(CombinedTable[[#This Row],[TransactionID]],TransactionsOrders[TransactionID],0),8)</f>
        <v>234667</v>
      </c>
      <c r="N231" t="str">
        <f>_xlfn.IFNA(INDEX(CustomerDemographics[],MATCH(CombinedTable[[#This Row],[CustomerID]],CustomerDemographics[CustomerID],0),2)," ")</f>
        <v xml:space="preserve"> </v>
      </c>
      <c r="O231" t="str">
        <f>_xlfn.IFNA(INDEX(CustomerDemographics[],MATCH(CombinedTable[[#This Row],[CustomerID]],CustomerDemographics[CustomerID],0),7),"Not Registered")</f>
        <v>Not Registered</v>
      </c>
      <c r="P231">
        <f>INDEX(TransactionsOrders[],MATCH(CombinedTable[[#This Row],[TransactionID]],TransactionsOrders[TransactionID],0),3)</f>
        <v>0</v>
      </c>
      <c r="Q231">
        <f>INDEX(PointsTransaction[],MATCH(CombinedTable[[#This Row],[TransactionID]],PointsTransaction[TransactionID],0),4)</f>
        <v>0</v>
      </c>
    </row>
    <row r="232" spans="1:17" x14ac:dyDescent="0.25">
      <c r="A232">
        <v>231</v>
      </c>
      <c r="B232">
        <v>11010063</v>
      </c>
      <c r="C232" s="6">
        <v>2024022010014</v>
      </c>
      <c r="D232" s="12">
        <v>44493</v>
      </c>
      <c r="E232">
        <v>4</v>
      </c>
      <c r="F232">
        <v>218.75</v>
      </c>
      <c r="G232">
        <v>875</v>
      </c>
      <c r="I232">
        <v>875</v>
      </c>
      <c r="J232" t="str">
        <f>INDEX(EmployeeDemographics[],MATCH(CombinedTable[[#This Row],[EmployeeID ]],EmployeeDemographics[EmployeeId],0),2)</f>
        <v>Lucas</v>
      </c>
      <c r="K232" t="str">
        <f>INDEX(Products[],MATCH(CombinedTable[[#This Row],[ProductID]],Products[ProductID],0),2)</f>
        <v>Widgettron N</v>
      </c>
      <c r="L232">
        <f>INDEX(Products[],MATCH(CombinedTable[[#This Row],[ProductID]],Products[ProductID],0),3)</f>
        <v>105</v>
      </c>
      <c r="M232">
        <f>INDEX(TransactionsOrders[],MATCH(CombinedTable[[#This Row],[TransactionID]],TransactionsOrders[TransactionID],0),8)</f>
        <v>234673</v>
      </c>
      <c r="N232" t="str">
        <f>_xlfn.IFNA(INDEX(CustomerDemographics[],MATCH(CombinedTable[[#This Row],[CustomerID]],CustomerDemographics[CustomerID],0),2)," ")</f>
        <v xml:space="preserve"> </v>
      </c>
      <c r="O232" t="str">
        <f>_xlfn.IFNA(INDEX(CustomerDemographics[],MATCH(CombinedTable[[#This Row],[CustomerID]],CustomerDemographics[CustomerID],0),7),"Not Registered")</f>
        <v>Not Registered</v>
      </c>
      <c r="P232">
        <f>INDEX(TransactionsOrders[],MATCH(CombinedTable[[#This Row],[TransactionID]],TransactionsOrders[TransactionID],0),3)</f>
        <v>0</v>
      </c>
      <c r="Q232">
        <f>INDEX(PointsTransaction[],MATCH(CombinedTable[[#This Row],[TransactionID]],PointsTransaction[TransactionID],0),4)</f>
        <v>0</v>
      </c>
    </row>
    <row r="233" spans="1:17" x14ac:dyDescent="0.25">
      <c r="A233">
        <v>232</v>
      </c>
      <c r="B233">
        <v>11010064</v>
      </c>
      <c r="C233" s="6">
        <v>2024022010014</v>
      </c>
      <c r="D233" s="12">
        <v>44502</v>
      </c>
      <c r="E233">
        <v>10</v>
      </c>
      <c r="F233">
        <v>119.95</v>
      </c>
      <c r="G233">
        <v>1199.5</v>
      </c>
      <c r="I233">
        <v>1199.5</v>
      </c>
      <c r="J233" t="str">
        <f>INDEX(EmployeeDemographics[],MATCH(CombinedTable[[#This Row],[EmployeeID ]],EmployeeDemographics[EmployeeId],0),2)</f>
        <v>Lucas</v>
      </c>
      <c r="K233" t="str">
        <f>INDEX(Products[],MATCH(CombinedTable[[#This Row],[ProductID]],Products[ProductID],0),2)</f>
        <v>Gadgetron O</v>
      </c>
      <c r="L233">
        <f>INDEX(Products[],MATCH(CombinedTable[[#This Row],[ProductID]],Products[ProductID],0),3)</f>
        <v>103</v>
      </c>
      <c r="M233">
        <f>INDEX(TransactionsOrders[],MATCH(CombinedTable[[#This Row],[TransactionID]],TransactionsOrders[TransactionID],0),8)</f>
        <v>234665</v>
      </c>
      <c r="N233" t="str">
        <f>_xlfn.IFNA(INDEX(CustomerDemographics[],MATCH(CombinedTable[[#This Row],[CustomerID]],CustomerDemographics[CustomerID],0),2)," ")</f>
        <v xml:space="preserve"> </v>
      </c>
      <c r="O233" t="str">
        <f>_xlfn.IFNA(INDEX(CustomerDemographics[],MATCH(CombinedTable[[#This Row],[CustomerID]],CustomerDemographics[CustomerID],0),7),"Not Registered")</f>
        <v>Not Registered</v>
      </c>
      <c r="P233">
        <f>INDEX(TransactionsOrders[],MATCH(CombinedTable[[#This Row],[TransactionID]],TransactionsOrders[TransactionID],0),3)</f>
        <v>0</v>
      </c>
      <c r="Q233">
        <f>INDEX(PointsTransaction[],MATCH(CombinedTable[[#This Row],[TransactionID]],PointsTransaction[TransactionID],0),4)</f>
        <v>0</v>
      </c>
    </row>
    <row r="234" spans="1:17" x14ac:dyDescent="0.25">
      <c r="A234">
        <v>233</v>
      </c>
      <c r="B234">
        <v>11010062</v>
      </c>
      <c r="C234" s="6">
        <v>2024022010014</v>
      </c>
      <c r="D234" s="12">
        <v>44505</v>
      </c>
      <c r="E234">
        <v>6</v>
      </c>
      <c r="F234">
        <v>113.45</v>
      </c>
      <c r="G234">
        <v>680.7</v>
      </c>
      <c r="I234">
        <v>680.7</v>
      </c>
      <c r="J234" t="str">
        <f>INDEX(EmployeeDemographics[],MATCH(CombinedTable[[#This Row],[EmployeeID ]],EmployeeDemographics[EmployeeId],0),2)</f>
        <v>Lucas</v>
      </c>
      <c r="K234" t="str">
        <f>INDEX(Products[],MATCH(CombinedTable[[#This Row],[ProductID]],Products[ProductID],0),2)</f>
        <v>Whizbang M</v>
      </c>
      <c r="L234">
        <f>INDEX(Products[],MATCH(CombinedTable[[#This Row],[ProductID]],Products[ProductID],0),3)</f>
        <v>102</v>
      </c>
      <c r="M234">
        <f>INDEX(TransactionsOrders[],MATCH(CombinedTable[[#This Row],[TransactionID]],TransactionsOrders[TransactionID],0),8)</f>
        <v>234556</v>
      </c>
      <c r="N234" t="str">
        <f>_xlfn.IFNA(INDEX(CustomerDemographics[],MATCH(CombinedTable[[#This Row],[CustomerID]],CustomerDemographics[CustomerID],0),2)," ")</f>
        <v xml:space="preserve"> </v>
      </c>
      <c r="O234" t="str">
        <f>_xlfn.IFNA(INDEX(CustomerDemographics[],MATCH(CombinedTable[[#This Row],[CustomerID]],CustomerDemographics[CustomerID],0),7),"Not Registered")</f>
        <v>Not Registered</v>
      </c>
      <c r="P234">
        <f>INDEX(TransactionsOrders[],MATCH(CombinedTable[[#This Row],[TransactionID]],TransactionsOrders[TransactionID],0),3)</f>
        <v>0</v>
      </c>
      <c r="Q234">
        <f>INDEX(PointsTransaction[],MATCH(CombinedTable[[#This Row],[TransactionID]],PointsTransaction[TransactionID],0),4)</f>
        <v>0</v>
      </c>
    </row>
    <row r="235" spans="1:17" x14ac:dyDescent="0.25">
      <c r="A235">
        <v>234</v>
      </c>
      <c r="B235">
        <v>11010068</v>
      </c>
      <c r="C235" s="6">
        <v>2024022010013</v>
      </c>
      <c r="D235" s="12">
        <v>44505</v>
      </c>
      <c r="E235">
        <v>2</v>
      </c>
      <c r="F235">
        <v>212.49</v>
      </c>
      <c r="G235">
        <v>424.98</v>
      </c>
      <c r="I235">
        <v>424.98</v>
      </c>
      <c r="J235" t="str">
        <f>INDEX(EmployeeDemographics[],MATCH(CombinedTable[[#This Row],[EmployeeID ]],EmployeeDemographics[EmployeeId],0),2)</f>
        <v>Jackson</v>
      </c>
      <c r="K235" t="str">
        <f>INDEX(Products[],MATCH(CombinedTable[[#This Row],[ProductID]],Products[ProductID],0),2)</f>
        <v>Thingamajigger S</v>
      </c>
      <c r="L235">
        <f>INDEX(Products[],MATCH(CombinedTable[[#This Row],[ProductID]],Products[ProductID],0),3)</f>
        <v>105</v>
      </c>
      <c r="M235">
        <f>INDEX(TransactionsOrders[],MATCH(CombinedTable[[#This Row],[TransactionID]],TransactionsOrders[TransactionID],0),8)</f>
        <v>234681</v>
      </c>
      <c r="N235" t="str">
        <f>_xlfn.IFNA(INDEX(CustomerDemographics[],MATCH(CombinedTable[[#This Row],[CustomerID]],CustomerDemographics[CustomerID],0),2)," ")</f>
        <v xml:space="preserve"> </v>
      </c>
      <c r="O235" t="str">
        <f>_xlfn.IFNA(INDEX(CustomerDemographics[],MATCH(CombinedTable[[#This Row],[CustomerID]],CustomerDemographics[CustomerID],0),7),"Not Registered")</f>
        <v>Not Registered</v>
      </c>
      <c r="P235">
        <f>INDEX(TransactionsOrders[],MATCH(CombinedTable[[#This Row],[TransactionID]],TransactionsOrders[TransactionID],0),3)</f>
        <v>0</v>
      </c>
      <c r="Q235">
        <f>INDEX(PointsTransaction[],MATCH(CombinedTable[[#This Row],[TransactionID]],PointsTransaction[TransactionID],0),4)</f>
        <v>0</v>
      </c>
    </row>
    <row r="236" spans="1:17" x14ac:dyDescent="0.25">
      <c r="A236">
        <v>235</v>
      </c>
      <c r="B236">
        <v>11010057</v>
      </c>
      <c r="C236" s="6">
        <v>2024022010010</v>
      </c>
      <c r="D236" s="12">
        <v>44505</v>
      </c>
      <c r="E236">
        <v>4</v>
      </c>
      <c r="F236">
        <v>80.489999999999995</v>
      </c>
      <c r="G236">
        <v>321.95999999999998</v>
      </c>
      <c r="H236">
        <v>0.1</v>
      </c>
      <c r="I236">
        <v>289.76400000000001</v>
      </c>
      <c r="J236" t="str">
        <f>INDEX(EmployeeDemographics[],MATCH(CombinedTable[[#This Row],[EmployeeID ]],EmployeeDemographics[EmployeeId],0),2)</f>
        <v>Aiden</v>
      </c>
      <c r="K236" t="str">
        <f>INDEX(Products[],MATCH(CombinedTable[[#This Row],[ProductID]],Products[ProductID],0),2)</f>
        <v>Contraption H</v>
      </c>
      <c r="L236">
        <f>INDEX(Products[],MATCH(CombinedTable[[#This Row],[ProductID]],Products[ProductID],0),3)</f>
        <v>105</v>
      </c>
      <c r="M236">
        <f>INDEX(TransactionsOrders[],MATCH(CombinedTable[[#This Row],[TransactionID]],TransactionsOrders[TransactionID],0),8)</f>
        <v>143015</v>
      </c>
      <c r="N236" t="str">
        <f>_xlfn.IFNA(INDEX(CustomerDemographics[],MATCH(CombinedTable[[#This Row],[CustomerID]],CustomerDemographics[CustomerID],0),2)," ")</f>
        <v>Solid</v>
      </c>
      <c r="O236" t="str">
        <f>_xlfn.IFNA(INDEX(CustomerDemographics[],MATCH(CombinedTable[[#This Row],[CustomerID]],CustomerDemographics[CustomerID],0),7),"Not Registered")</f>
        <v xml:space="preserve">Valid </v>
      </c>
      <c r="P236">
        <f>INDEX(TransactionsOrders[],MATCH(CombinedTable[[#This Row],[TransactionID]],TransactionsOrders[TransactionID],0),3)</f>
        <v>54523010015</v>
      </c>
      <c r="Q236">
        <f>INDEX(PointsTransaction[],MATCH(CombinedTable[[#This Row],[TransactionID]],PointsTransaction[TransactionID],0),4)</f>
        <v>2</v>
      </c>
    </row>
    <row r="237" spans="1:17" x14ac:dyDescent="0.25">
      <c r="A237">
        <v>236</v>
      </c>
      <c r="B237">
        <v>11010054</v>
      </c>
      <c r="C237" s="6">
        <v>2024022010014</v>
      </c>
      <c r="D237" s="12">
        <v>44505</v>
      </c>
      <c r="E237">
        <v>4</v>
      </c>
      <c r="F237">
        <v>120.75</v>
      </c>
      <c r="G237">
        <v>483</v>
      </c>
      <c r="I237">
        <v>483</v>
      </c>
      <c r="J237" t="str">
        <f>INDEX(EmployeeDemographics[],MATCH(CombinedTable[[#This Row],[EmployeeID ]],EmployeeDemographics[EmployeeId],0),2)</f>
        <v>Lucas</v>
      </c>
      <c r="K237" t="str">
        <f>INDEX(Products[],MATCH(CombinedTable[[#This Row],[ProductID]],Products[ProductID],0),2)</f>
        <v>Doodad E</v>
      </c>
      <c r="L237">
        <f>INDEX(Products[],MATCH(CombinedTable[[#This Row],[ProductID]],Products[ProductID],0),3)</f>
        <v>102</v>
      </c>
      <c r="M237">
        <f>INDEX(TransactionsOrders[],MATCH(CombinedTable[[#This Row],[TransactionID]],TransactionsOrders[TransactionID],0),8)</f>
        <v>234557</v>
      </c>
      <c r="N237" t="str">
        <f>_xlfn.IFNA(INDEX(CustomerDemographics[],MATCH(CombinedTable[[#This Row],[CustomerID]],CustomerDemographics[CustomerID],0),2)," ")</f>
        <v xml:space="preserve"> </v>
      </c>
      <c r="O237" t="str">
        <f>_xlfn.IFNA(INDEX(CustomerDemographics[],MATCH(CombinedTable[[#This Row],[CustomerID]],CustomerDemographics[CustomerID],0),7),"Not Registered")</f>
        <v>Not Registered</v>
      </c>
      <c r="P237">
        <f>INDEX(TransactionsOrders[],MATCH(CombinedTable[[#This Row],[TransactionID]],TransactionsOrders[TransactionID],0),3)</f>
        <v>0</v>
      </c>
      <c r="Q237">
        <f>INDEX(PointsTransaction[],MATCH(CombinedTable[[#This Row],[TransactionID]],PointsTransaction[TransactionID],0),4)</f>
        <v>0</v>
      </c>
    </row>
    <row r="238" spans="1:17" x14ac:dyDescent="0.25">
      <c r="A238">
        <v>237</v>
      </c>
      <c r="B238">
        <v>11010053</v>
      </c>
      <c r="C238" s="6">
        <v>2024022010015</v>
      </c>
      <c r="D238" s="12">
        <v>44505</v>
      </c>
      <c r="E238">
        <v>10</v>
      </c>
      <c r="F238">
        <v>70.989999999999995</v>
      </c>
      <c r="G238">
        <v>709.9</v>
      </c>
      <c r="I238">
        <v>709.9</v>
      </c>
      <c r="J238" t="str">
        <f>INDEX(EmployeeDemographics[],MATCH(CombinedTable[[#This Row],[EmployeeID ]],EmployeeDemographics[EmployeeId],0),2)</f>
        <v>Noah</v>
      </c>
      <c r="K238" t="str">
        <f>INDEX(Products[],MATCH(CombinedTable[[#This Row],[ProductID]],Products[ProductID],0),2)</f>
        <v>Thingamajig D</v>
      </c>
      <c r="L238">
        <f>INDEX(Products[],MATCH(CombinedTable[[#This Row],[ProductID]],Products[ProductID],0),3)</f>
        <v>102</v>
      </c>
      <c r="M238">
        <f>INDEX(TransactionsOrders[],MATCH(CombinedTable[[#This Row],[TransactionID]],TransactionsOrders[TransactionID],0),8)</f>
        <v>234623</v>
      </c>
      <c r="N238" t="str">
        <f>_xlfn.IFNA(INDEX(CustomerDemographics[],MATCH(CombinedTable[[#This Row],[CustomerID]],CustomerDemographics[CustomerID],0),2)," ")</f>
        <v xml:space="preserve"> </v>
      </c>
      <c r="O238" t="str">
        <f>_xlfn.IFNA(INDEX(CustomerDemographics[],MATCH(CombinedTable[[#This Row],[CustomerID]],CustomerDemographics[CustomerID],0),7),"Not Registered")</f>
        <v>Not Registered</v>
      </c>
      <c r="P238">
        <f>INDEX(TransactionsOrders[],MATCH(CombinedTable[[#This Row],[TransactionID]],TransactionsOrders[TransactionID],0),3)</f>
        <v>0</v>
      </c>
      <c r="Q238">
        <f>INDEX(PointsTransaction[],MATCH(CombinedTable[[#This Row],[TransactionID]],PointsTransaction[TransactionID],0),4)</f>
        <v>0</v>
      </c>
    </row>
    <row r="239" spans="1:17" x14ac:dyDescent="0.25">
      <c r="A239">
        <v>238</v>
      </c>
      <c r="B239">
        <v>11010055</v>
      </c>
      <c r="C239" s="6">
        <v>2024022010010</v>
      </c>
      <c r="D239" s="12">
        <v>44508</v>
      </c>
      <c r="E239">
        <v>5</v>
      </c>
      <c r="F239">
        <v>190.99</v>
      </c>
      <c r="G239">
        <v>954.95</v>
      </c>
      <c r="I239">
        <v>954.95</v>
      </c>
      <c r="J239" t="str">
        <f>INDEX(EmployeeDemographics[],MATCH(CombinedTable[[#This Row],[EmployeeID ]],EmployeeDemographics[EmployeeId],0),2)</f>
        <v>Aiden</v>
      </c>
      <c r="K239" t="str">
        <f>INDEX(Products[],MATCH(CombinedTable[[#This Row],[ProductID]],Products[ProductID],0),2)</f>
        <v>Whatchamacallit F</v>
      </c>
      <c r="L239">
        <f>INDEX(Products[],MATCH(CombinedTable[[#This Row],[ProductID]],Products[ProductID],0),3)</f>
        <v>101</v>
      </c>
      <c r="M239">
        <f>INDEX(TransactionsOrders[],MATCH(CombinedTable[[#This Row],[TransactionID]],TransactionsOrders[TransactionID],0),8)</f>
        <v>234544</v>
      </c>
      <c r="N239" t="str">
        <f>_xlfn.IFNA(INDEX(CustomerDemographics[],MATCH(CombinedTable[[#This Row],[CustomerID]],CustomerDemographics[CustomerID],0),2)," ")</f>
        <v xml:space="preserve"> </v>
      </c>
      <c r="O239" t="str">
        <f>_xlfn.IFNA(INDEX(CustomerDemographics[],MATCH(CombinedTable[[#This Row],[CustomerID]],CustomerDemographics[CustomerID],0),7),"Not Registered")</f>
        <v>Not Registered</v>
      </c>
      <c r="P239">
        <f>INDEX(TransactionsOrders[],MATCH(CombinedTable[[#This Row],[TransactionID]],TransactionsOrders[TransactionID],0),3)</f>
        <v>0</v>
      </c>
      <c r="Q239">
        <f>INDEX(PointsTransaction[],MATCH(CombinedTable[[#This Row],[TransactionID]],PointsTransaction[TransactionID],0),4)</f>
        <v>0</v>
      </c>
    </row>
    <row r="240" spans="1:17" x14ac:dyDescent="0.25">
      <c r="A240">
        <v>239</v>
      </c>
      <c r="B240">
        <v>11010061</v>
      </c>
      <c r="C240" s="6">
        <v>2024022010014</v>
      </c>
      <c r="D240" s="12">
        <v>44512</v>
      </c>
      <c r="E240">
        <v>1</v>
      </c>
      <c r="F240">
        <v>122.99</v>
      </c>
      <c r="G240">
        <v>122.99</v>
      </c>
      <c r="I240">
        <v>122.99</v>
      </c>
      <c r="J240" t="str">
        <f>INDEX(EmployeeDemographics[],MATCH(CombinedTable[[#This Row],[EmployeeID ]],EmployeeDemographics[EmployeeId],0),2)</f>
        <v>Lucas</v>
      </c>
      <c r="K240" t="str">
        <f>INDEX(Products[],MATCH(CombinedTable[[#This Row],[ProductID]],Products[ProductID],0),2)</f>
        <v>Doodah L</v>
      </c>
      <c r="L240">
        <f>INDEX(Products[],MATCH(CombinedTable[[#This Row],[ProductID]],Products[ProductID],0),3)</f>
        <v>101</v>
      </c>
      <c r="M240">
        <f>INDEX(TransactionsOrders[],MATCH(CombinedTable[[#This Row],[TransactionID]],TransactionsOrders[TransactionID],0),8)</f>
        <v>234592</v>
      </c>
      <c r="N240" t="str">
        <f>_xlfn.IFNA(INDEX(CustomerDemographics[],MATCH(CombinedTable[[#This Row],[CustomerID]],CustomerDemographics[CustomerID],0),2)," ")</f>
        <v xml:space="preserve"> </v>
      </c>
      <c r="O240" t="str">
        <f>_xlfn.IFNA(INDEX(CustomerDemographics[],MATCH(CombinedTable[[#This Row],[CustomerID]],CustomerDemographics[CustomerID],0),7),"Not Registered")</f>
        <v>Not Registered</v>
      </c>
      <c r="P240">
        <f>INDEX(TransactionsOrders[],MATCH(CombinedTable[[#This Row],[TransactionID]],TransactionsOrders[TransactionID],0),3)</f>
        <v>0</v>
      </c>
      <c r="Q240">
        <f>INDEX(PointsTransaction[],MATCH(CombinedTable[[#This Row],[TransactionID]],PointsTransaction[TransactionID],0),4)</f>
        <v>0</v>
      </c>
    </row>
    <row r="241" spans="1:17" x14ac:dyDescent="0.25">
      <c r="A241">
        <v>240</v>
      </c>
      <c r="B241">
        <v>11010053</v>
      </c>
      <c r="C241" s="6">
        <v>2024022010015</v>
      </c>
      <c r="D241" s="12">
        <v>44515</v>
      </c>
      <c r="E241">
        <v>1</v>
      </c>
      <c r="F241">
        <v>70.989999999999995</v>
      </c>
      <c r="G241">
        <v>70.989999999999995</v>
      </c>
      <c r="H241">
        <v>0.1</v>
      </c>
      <c r="I241">
        <v>63.890999999999998</v>
      </c>
      <c r="J241" t="str">
        <f>INDEX(EmployeeDemographics[],MATCH(CombinedTable[[#This Row],[EmployeeID ]],EmployeeDemographics[EmployeeId],0),2)</f>
        <v>Noah</v>
      </c>
      <c r="K241" t="str">
        <f>INDEX(Products[],MATCH(CombinedTable[[#This Row],[ProductID]],Products[ProductID],0),2)</f>
        <v>Thingamajig D</v>
      </c>
      <c r="L241">
        <f>INDEX(Products[],MATCH(CombinedTable[[#This Row],[ProductID]],Products[ProductID],0),3)</f>
        <v>102</v>
      </c>
      <c r="M241">
        <f>INDEX(TransactionsOrders[],MATCH(CombinedTable[[#This Row],[TransactionID]],TransactionsOrders[TransactionID],0),8)</f>
        <v>143006</v>
      </c>
      <c r="N241" t="str">
        <f>_xlfn.IFNA(INDEX(CustomerDemographics[],MATCH(CombinedTable[[#This Row],[CustomerID]],CustomerDemographics[CustomerID],0),2)," ")</f>
        <v>Aloy</v>
      </c>
      <c r="O241" t="str">
        <f>_xlfn.IFNA(INDEX(CustomerDemographics[],MATCH(CombinedTable[[#This Row],[CustomerID]],CustomerDemographics[CustomerID],0),7),"Not Registered")</f>
        <v xml:space="preserve">Expired\Cancelled </v>
      </c>
      <c r="P241">
        <f>INDEX(TransactionsOrders[],MATCH(CombinedTable[[#This Row],[TransactionID]],TransactionsOrders[TransactionID],0),3)</f>
        <v>54523010006</v>
      </c>
      <c r="Q241">
        <f>INDEX(PointsTransaction[],MATCH(CombinedTable[[#This Row],[TransactionID]],PointsTransaction[TransactionID],0),4)</f>
        <v>1</v>
      </c>
    </row>
    <row r="242" spans="1:17" x14ac:dyDescent="0.25">
      <c r="A242">
        <v>241</v>
      </c>
      <c r="B242">
        <v>11010057</v>
      </c>
      <c r="C242" s="6">
        <v>2024022010014</v>
      </c>
      <c r="D242" s="12">
        <v>44515</v>
      </c>
      <c r="E242">
        <v>9</v>
      </c>
      <c r="F242">
        <v>80.489999999999995</v>
      </c>
      <c r="G242">
        <v>724.41</v>
      </c>
      <c r="I242">
        <v>724.41</v>
      </c>
      <c r="J242" t="str">
        <f>INDEX(EmployeeDemographics[],MATCH(CombinedTable[[#This Row],[EmployeeID ]],EmployeeDemographics[EmployeeId],0),2)</f>
        <v>Lucas</v>
      </c>
      <c r="K242" t="str">
        <f>INDEX(Products[],MATCH(CombinedTable[[#This Row],[ProductID]],Products[ProductID],0),2)</f>
        <v>Contraption H</v>
      </c>
      <c r="L242">
        <f>INDEX(Products[],MATCH(CombinedTable[[#This Row],[ProductID]],Products[ProductID],0),3)</f>
        <v>105</v>
      </c>
      <c r="M242">
        <f>INDEX(TransactionsOrders[],MATCH(CombinedTable[[#This Row],[TransactionID]],TransactionsOrders[TransactionID],0),8)</f>
        <v>234657</v>
      </c>
      <c r="N242" t="str">
        <f>_xlfn.IFNA(INDEX(CustomerDemographics[],MATCH(CombinedTable[[#This Row],[CustomerID]],CustomerDemographics[CustomerID],0),2)," ")</f>
        <v xml:space="preserve"> </v>
      </c>
      <c r="O242" t="str">
        <f>_xlfn.IFNA(INDEX(CustomerDemographics[],MATCH(CombinedTable[[#This Row],[CustomerID]],CustomerDemographics[CustomerID],0),7),"Not Registered")</f>
        <v>Not Registered</v>
      </c>
      <c r="P242">
        <f>INDEX(TransactionsOrders[],MATCH(CombinedTable[[#This Row],[TransactionID]],TransactionsOrders[TransactionID],0),3)</f>
        <v>0</v>
      </c>
      <c r="Q242">
        <f>INDEX(PointsTransaction[],MATCH(CombinedTable[[#This Row],[TransactionID]],PointsTransaction[TransactionID],0),4)</f>
        <v>0</v>
      </c>
    </row>
    <row r="243" spans="1:17" x14ac:dyDescent="0.25">
      <c r="A243">
        <v>242</v>
      </c>
      <c r="B243">
        <v>11010067</v>
      </c>
      <c r="C243" s="6">
        <v>2024022010011</v>
      </c>
      <c r="D243" s="12">
        <v>44515</v>
      </c>
      <c r="E243">
        <v>10</v>
      </c>
      <c r="F243">
        <v>150.99</v>
      </c>
      <c r="G243">
        <v>1509.9</v>
      </c>
      <c r="I243">
        <v>1509.9</v>
      </c>
      <c r="J243" t="str">
        <f>INDEX(EmployeeDemographics[],MATCH(CombinedTable[[#This Row],[EmployeeID ]],EmployeeDemographics[EmployeeId],0),2)</f>
        <v>Logan</v>
      </c>
      <c r="K243" t="str">
        <f>INDEX(Products[],MATCH(CombinedTable[[#This Row],[ProductID]],Products[ProductID],0),2)</f>
        <v>Gizmobot R</v>
      </c>
      <c r="L243">
        <f>INDEX(Products[],MATCH(CombinedTable[[#This Row],[ProductID]],Products[ProductID],0),3)</f>
        <v>104</v>
      </c>
      <c r="M243">
        <f>INDEX(TransactionsOrders[],MATCH(CombinedTable[[#This Row],[TransactionID]],TransactionsOrders[TransactionID],0),8)</f>
        <v>234527</v>
      </c>
      <c r="N243" t="str">
        <f>_xlfn.IFNA(INDEX(CustomerDemographics[],MATCH(CombinedTable[[#This Row],[CustomerID]],CustomerDemographics[CustomerID],0),2)," ")</f>
        <v xml:space="preserve"> </v>
      </c>
      <c r="O243" t="str">
        <f>_xlfn.IFNA(INDEX(CustomerDemographics[],MATCH(CombinedTable[[#This Row],[CustomerID]],CustomerDemographics[CustomerID],0),7),"Not Registered")</f>
        <v>Not Registered</v>
      </c>
      <c r="P243">
        <f>INDEX(TransactionsOrders[],MATCH(CombinedTable[[#This Row],[TransactionID]],TransactionsOrders[TransactionID],0),3)</f>
        <v>0</v>
      </c>
      <c r="Q243">
        <f>INDEX(PointsTransaction[],MATCH(CombinedTable[[#This Row],[TransactionID]],PointsTransaction[TransactionID],0),4)</f>
        <v>0</v>
      </c>
    </row>
    <row r="244" spans="1:17" x14ac:dyDescent="0.25">
      <c r="A244">
        <v>243</v>
      </c>
      <c r="B244">
        <v>11010056</v>
      </c>
      <c r="C244" s="6">
        <v>2024022010011</v>
      </c>
      <c r="D244" s="12">
        <v>44520</v>
      </c>
      <c r="E244">
        <v>1</v>
      </c>
      <c r="F244">
        <v>290.5</v>
      </c>
      <c r="G244">
        <v>290.5</v>
      </c>
      <c r="I244">
        <v>290.5</v>
      </c>
      <c r="J244" t="str">
        <f>INDEX(EmployeeDemographics[],MATCH(CombinedTable[[#This Row],[EmployeeID ]],EmployeeDemographics[EmployeeId],0),2)</f>
        <v>Logan</v>
      </c>
      <c r="K244" t="str">
        <f>INDEX(Products[],MATCH(CombinedTable[[#This Row],[ProductID]],Products[ProductID],0),2)</f>
        <v>Gismo G</v>
      </c>
      <c r="L244">
        <f>INDEX(Products[],MATCH(CombinedTable[[#This Row],[ProductID]],Products[ProductID],0),3)</f>
        <v>104</v>
      </c>
      <c r="M244">
        <f>INDEX(TransactionsOrders[],MATCH(CombinedTable[[#This Row],[TransactionID]],TransactionsOrders[TransactionID],0),8)</f>
        <v>234585</v>
      </c>
      <c r="N244" t="str">
        <f>_xlfn.IFNA(INDEX(CustomerDemographics[],MATCH(CombinedTable[[#This Row],[CustomerID]],CustomerDemographics[CustomerID],0),2)," ")</f>
        <v xml:space="preserve"> </v>
      </c>
      <c r="O244" t="str">
        <f>_xlfn.IFNA(INDEX(CustomerDemographics[],MATCH(CombinedTable[[#This Row],[CustomerID]],CustomerDemographics[CustomerID],0),7),"Not Registered")</f>
        <v>Not Registered</v>
      </c>
      <c r="P244">
        <f>INDEX(TransactionsOrders[],MATCH(CombinedTable[[#This Row],[TransactionID]],TransactionsOrders[TransactionID],0),3)</f>
        <v>0</v>
      </c>
      <c r="Q244">
        <f>INDEX(PointsTransaction[],MATCH(CombinedTable[[#This Row],[TransactionID]],PointsTransaction[TransactionID],0),4)</f>
        <v>0</v>
      </c>
    </row>
    <row r="245" spans="1:17" x14ac:dyDescent="0.25">
      <c r="A245">
        <v>244</v>
      </c>
      <c r="B245">
        <v>11010052</v>
      </c>
      <c r="C245" s="6">
        <v>2024022010012</v>
      </c>
      <c r="D245" s="12">
        <v>44520</v>
      </c>
      <c r="E245">
        <v>5</v>
      </c>
      <c r="F245">
        <v>150.5</v>
      </c>
      <c r="G245">
        <v>752.5</v>
      </c>
      <c r="H245">
        <v>0.15</v>
      </c>
      <c r="I245">
        <v>639.625</v>
      </c>
      <c r="J245" t="str">
        <f>INDEX(EmployeeDemographics[],MATCH(CombinedTable[[#This Row],[EmployeeID ]],EmployeeDemographics[EmployeeId],0),2)</f>
        <v>Olivia</v>
      </c>
      <c r="K245" t="str">
        <f>INDEX(Products[],MATCH(CombinedTable[[#This Row],[ProductID]],Products[ProductID],0),2)</f>
        <v>Gadget C</v>
      </c>
      <c r="L245">
        <f>INDEX(Products[],MATCH(CombinedTable[[#This Row],[ProductID]],Products[ProductID],0),3)</f>
        <v>103</v>
      </c>
      <c r="M245">
        <f>INDEX(TransactionsOrders[],MATCH(CombinedTable[[#This Row],[TransactionID]],TransactionsOrders[TransactionID],0),8)</f>
        <v>143011</v>
      </c>
      <c r="N245" t="str">
        <f>_xlfn.IFNA(INDEX(CustomerDemographics[],MATCH(CombinedTable[[#This Row],[CustomerID]],CustomerDemographics[CustomerID],0),2)," ")</f>
        <v>Arthur</v>
      </c>
      <c r="O245" t="str">
        <f>_xlfn.IFNA(INDEX(CustomerDemographics[],MATCH(CombinedTable[[#This Row],[CustomerID]],CustomerDemographics[CustomerID],0),7),"Not Registered")</f>
        <v xml:space="preserve">Valid </v>
      </c>
      <c r="P245">
        <f>INDEX(TransactionsOrders[],MATCH(CombinedTable[[#This Row],[TransactionID]],TransactionsOrders[TransactionID],0),3)</f>
        <v>54523010011</v>
      </c>
      <c r="Q245">
        <f>INDEX(PointsTransaction[],MATCH(CombinedTable[[#This Row],[TransactionID]],PointsTransaction[TransactionID],0),4)</f>
        <v>3</v>
      </c>
    </row>
    <row r="246" spans="1:17" x14ac:dyDescent="0.25">
      <c r="A246">
        <v>245</v>
      </c>
      <c r="B246">
        <v>11010066</v>
      </c>
      <c r="C246" s="6">
        <v>2024022010015</v>
      </c>
      <c r="D246" s="12">
        <v>44524</v>
      </c>
      <c r="E246">
        <v>3</v>
      </c>
      <c r="F246">
        <v>121.25</v>
      </c>
      <c r="G246">
        <v>363.75</v>
      </c>
      <c r="I246">
        <v>363.75</v>
      </c>
      <c r="J246" t="str">
        <f>INDEX(EmployeeDemographics[],MATCH(CombinedTable[[#This Row],[EmployeeID ]],EmployeeDemographics[EmployeeId],0),2)</f>
        <v>Noah</v>
      </c>
      <c r="K246" t="str">
        <f>INDEX(Products[],MATCH(CombinedTable[[#This Row],[ProductID]],Products[ProductID],0),2)</f>
        <v>WidgetMaster Q</v>
      </c>
      <c r="L246">
        <f>INDEX(Products[],MATCH(CombinedTable[[#This Row],[ProductID]],Products[ProductID],0),3)</f>
        <v>105</v>
      </c>
      <c r="M246">
        <f>INDEX(TransactionsOrders[],MATCH(CombinedTable[[#This Row],[TransactionID]],TransactionsOrders[TransactionID],0),8)</f>
        <v>234688</v>
      </c>
      <c r="N246" t="str">
        <f>_xlfn.IFNA(INDEX(CustomerDemographics[],MATCH(CombinedTable[[#This Row],[CustomerID]],CustomerDemographics[CustomerID],0),2)," ")</f>
        <v xml:space="preserve"> </v>
      </c>
      <c r="O246" t="str">
        <f>_xlfn.IFNA(INDEX(CustomerDemographics[],MATCH(CombinedTable[[#This Row],[CustomerID]],CustomerDemographics[CustomerID],0),7),"Not Registered")</f>
        <v>Not Registered</v>
      </c>
      <c r="P246">
        <f>INDEX(TransactionsOrders[],MATCH(CombinedTable[[#This Row],[TransactionID]],TransactionsOrders[TransactionID],0),3)</f>
        <v>0</v>
      </c>
      <c r="Q246">
        <f>INDEX(PointsTransaction[],MATCH(CombinedTable[[#This Row],[TransactionID]],PointsTransaction[TransactionID],0),4)</f>
        <v>0</v>
      </c>
    </row>
    <row r="247" spans="1:17" x14ac:dyDescent="0.25">
      <c r="A247">
        <v>246</v>
      </c>
      <c r="B247">
        <v>11010061</v>
      </c>
      <c r="C247" s="6">
        <v>2024022010013</v>
      </c>
      <c r="D247" s="12">
        <v>44532</v>
      </c>
      <c r="E247">
        <v>4</v>
      </c>
      <c r="F247">
        <v>122.99</v>
      </c>
      <c r="G247">
        <v>491.96</v>
      </c>
      <c r="I247">
        <v>491.96</v>
      </c>
      <c r="J247" t="str">
        <f>INDEX(EmployeeDemographics[],MATCH(CombinedTable[[#This Row],[EmployeeID ]],EmployeeDemographics[EmployeeId],0),2)</f>
        <v>Jackson</v>
      </c>
      <c r="K247" t="str">
        <f>INDEX(Products[],MATCH(CombinedTable[[#This Row],[ProductID]],Products[ProductID],0),2)</f>
        <v>Doodah L</v>
      </c>
      <c r="L247">
        <f>INDEX(Products[],MATCH(CombinedTable[[#This Row],[ProductID]],Products[ProductID],0),3)</f>
        <v>101</v>
      </c>
      <c r="M247">
        <f>INDEX(TransactionsOrders[],MATCH(CombinedTable[[#This Row],[TransactionID]],TransactionsOrders[TransactionID],0),8)</f>
        <v>234532</v>
      </c>
      <c r="N247" t="str">
        <f>_xlfn.IFNA(INDEX(CustomerDemographics[],MATCH(CombinedTable[[#This Row],[CustomerID]],CustomerDemographics[CustomerID],0),2)," ")</f>
        <v xml:space="preserve"> </v>
      </c>
      <c r="O247" t="str">
        <f>_xlfn.IFNA(INDEX(CustomerDemographics[],MATCH(CombinedTable[[#This Row],[CustomerID]],CustomerDemographics[CustomerID],0),7),"Not Registered")</f>
        <v>Not Registered</v>
      </c>
      <c r="P247">
        <f>INDEX(TransactionsOrders[],MATCH(CombinedTable[[#This Row],[TransactionID]],TransactionsOrders[TransactionID],0),3)</f>
        <v>0</v>
      </c>
      <c r="Q247">
        <f>INDEX(PointsTransaction[],MATCH(CombinedTable[[#This Row],[TransactionID]],PointsTransaction[TransactionID],0),4)</f>
        <v>0</v>
      </c>
    </row>
    <row r="248" spans="1:17" x14ac:dyDescent="0.25">
      <c r="A248">
        <v>247</v>
      </c>
      <c r="B248">
        <v>11010061</v>
      </c>
      <c r="C248" s="6">
        <v>2024022010010</v>
      </c>
      <c r="D248" s="12">
        <v>44532</v>
      </c>
      <c r="E248">
        <v>6</v>
      </c>
      <c r="F248">
        <v>122.99</v>
      </c>
      <c r="G248">
        <v>737.94</v>
      </c>
      <c r="I248">
        <v>737.94</v>
      </c>
      <c r="J248" t="str">
        <f>INDEX(EmployeeDemographics[],MATCH(CombinedTable[[#This Row],[EmployeeID ]],EmployeeDemographics[EmployeeId],0),2)</f>
        <v>Aiden</v>
      </c>
      <c r="K248" t="str">
        <f>INDEX(Products[],MATCH(CombinedTable[[#This Row],[ProductID]],Products[ProductID],0),2)</f>
        <v>Doodah L</v>
      </c>
      <c r="L248">
        <f>INDEX(Products[],MATCH(CombinedTable[[#This Row],[ProductID]],Products[ProductID],0),3)</f>
        <v>101</v>
      </c>
      <c r="M248">
        <f>INDEX(TransactionsOrders[],MATCH(CombinedTable[[#This Row],[TransactionID]],TransactionsOrders[TransactionID],0),8)</f>
        <v>234544</v>
      </c>
      <c r="N248" t="str">
        <f>_xlfn.IFNA(INDEX(CustomerDemographics[],MATCH(CombinedTable[[#This Row],[CustomerID]],CustomerDemographics[CustomerID],0),2)," ")</f>
        <v xml:space="preserve"> </v>
      </c>
      <c r="O248" t="str">
        <f>_xlfn.IFNA(INDEX(CustomerDemographics[],MATCH(CombinedTable[[#This Row],[CustomerID]],CustomerDemographics[CustomerID],0),7),"Not Registered")</f>
        <v>Not Registered</v>
      </c>
      <c r="P248">
        <f>INDEX(TransactionsOrders[],MATCH(CombinedTable[[#This Row],[TransactionID]],TransactionsOrders[TransactionID],0),3)</f>
        <v>0</v>
      </c>
      <c r="Q248">
        <f>INDEX(PointsTransaction[],MATCH(CombinedTable[[#This Row],[TransactionID]],PointsTransaction[TransactionID],0),4)</f>
        <v>0</v>
      </c>
    </row>
    <row r="249" spans="1:17" x14ac:dyDescent="0.25">
      <c r="A249">
        <v>248</v>
      </c>
      <c r="B249">
        <v>11010061</v>
      </c>
      <c r="C249" s="6">
        <v>2024022010014</v>
      </c>
      <c r="D249" s="12">
        <v>44532</v>
      </c>
      <c r="E249">
        <v>6</v>
      </c>
      <c r="F249">
        <v>122.99</v>
      </c>
      <c r="G249">
        <v>737.94</v>
      </c>
      <c r="H249">
        <v>0.1</v>
      </c>
      <c r="I249">
        <v>664.14599999999996</v>
      </c>
      <c r="J249" t="str">
        <f>INDEX(EmployeeDemographics[],MATCH(CombinedTable[[#This Row],[EmployeeID ]],EmployeeDemographics[EmployeeId],0),2)</f>
        <v>Lucas</v>
      </c>
      <c r="K249" t="str">
        <f>INDEX(Products[],MATCH(CombinedTable[[#This Row],[ProductID]],Products[ProductID],0),2)</f>
        <v>Doodah L</v>
      </c>
      <c r="L249">
        <f>INDEX(Products[],MATCH(CombinedTable[[#This Row],[ProductID]],Products[ProductID],0),3)</f>
        <v>101</v>
      </c>
      <c r="M249">
        <f>INDEX(TransactionsOrders[],MATCH(CombinedTable[[#This Row],[TransactionID]],TransactionsOrders[TransactionID],0),8)</f>
        <v>143007</v>
      </c>
      <c r="N249" t="str">
        <f>_xlfn.IFNA(INDEX(CustomerDemographics[],MATCH(CombinedTable[[#This Row],[CustomerID]],CustomerDemographics[CustomerID],0),2)," ")</f>
        <v>Kratos</v>
      </c>
      <c r="O249" t="str">
        <f>_xlfn.IFNA(INDEX(CustomerDemographics[],MATCH(CombinedTable[[#This Row],[CustomerID]],CustomerDemographics[CustomerID],0),7),"Not Registered")</f>
        <v xml:space="preserve">Valid </v>
      </c>
      <c r="P249">
        <f>INDEX(TransactionsOrders[],MATCH(CombinedTable[[#This Row],[TransactionID]],TransactionsOrders[TransactionID],0),3)</f>
        <v>54523010007</v>
      </c>
      <c r="Q249">
        <f>INDEX(PointsTransaction[],MATCH(CombinedTable[[#This Row],[TransactionID]],PointsTransaction[TransactionID],0),4)</f>
        <v>3</v>
      </c>
    </row>
    <row r="250" spans="1:17" x14ac:dyDescent="0.25">
      <c r="A250">
        <v>249</v>
      </c>
      <c r="B250">
        <v>11010055</v>
      </c>
      <c r="C250" s="6">
        <v>2024022010011</v>
      </c>
      <c r="D250" s="12">
        <v>44532</v>
      </c>
      <c r="E250">
        <v>5</v>
      </c>
      <c r="F250">
        <v>190.99</v>
      </c>
      <c r="G250">
        <v>954.95</v>
      </c>
      <c r="I250">
        <v>954.95</v>
      </c>
      <c r="J250" t="str">
        <f>INDEX(EmployeeDemographics[],MATCH(CombinedTable[[#This Row],[EmployeeID ]],EmployeeDemographics[EmployeeId],0),2)</f>
        <v>Logan</v>
      </c>
      <c r="K250" t="str">
        <f>INDEX(Products[],MATCH(CombinedTable[[#This Row],[ProductID]],Products[ProductID],0),2)</f>
        <v>Whatchamacallit F</v>
      </c>
      <c r="L250">
        <f>INDEX(Products[],MATCH(CombinedTable[[#This Row],[ProductID]],Products[ProductID],0),3)</f>
        <v>101</v>
      </c>
      <c r="M250">
        <f>INDEX(TransactionsOrders[],MATCH(CombinedTable[[#This Row],[TransactionID]],TransactionsOrders[TransactionID],0),8)</f>
        <v>234529</v>
      </c>
      <c r="N250" t="str">
        <f>_xlfn.IFNA(INDEX(CustomerDemographics[],MATCH(CombinedTable[[#This Row],[CustomerID]],CustomerDemographics[CustomerID],0),2)," ")</f>
        <v xml:space="preserve"> </v>
      </c>
      <c r="O250" t="str">
        <f>_xlfn.IFNA(INDEX(CustomerDemographics[],MATCH(CombinedTable[[#This Row],[CustomerID]],CustomerDemographics[CustomerID],0),7),"Not Registered")</f>
        <v>Not Registered</v>
      </c>
      <c r="P250">
        <f>INDEX(TransactionsOrders[],MATCH(CombinedTable[[#This Row],[TransactionID]],TransactionsOrders[TransactionID],0),3)</f>
        <v>0</v>
      </c>
      <c r="Q250">
        <f>INDEX(PointsTransaction[],MATCH(CombinedTable[[#This Row],[TransactionID]],PointsTransaction[TransactionID],0),4)</f>
        <v>0</v>
      </c>
    </row>
    <row r="251" spans="1:17" x14ac:dyDescent="0.25">
      <c r="A251">
        <v>250</v>
      </c>
      <c r="B251">
        <v>11010064</v>
      </c>
      <c r="C251" s="6">
        <v>2024022010010</v>
      </c>
      <c r="D251" s="12">
        <v>44537</v>
      </c>
      <c r="E251">
        <v>10</v>
      </c>
      <c r="F251">
        <v>119.95</v>
      </c>
      <c r="G251">
        <v>1199.5</v>
      </c>
      <c r="I251">
        <v>1199.5</v>
      </c>
      <c r="J251" t="str">
        <f>INDEX(EmployeeDemographics[],MATCH(CombinedTable[[#This Row],[EmployeeID ]],EmployeeDemographics[EmployeeId],0),2)</f>
        <v>Aiden</v>
      </c>
      <c r="K251" t="str">
        <f>INDEX(Products[],MATCH(CombinedTable[[#This Row],[ProductID]],Products[ProductID],0),2)</f>
        <v>Gadgetron O</v>
      </c>
      <c r="L251">
        <f>INDEX(Products[],MATCH(CombinedTable[[#This Row],[ProductID]],Products[ProductID],0),3)</f>
        <v>103</v>
      </c>
      <c r="M251">
        <f>INDEX(TransactionsOrders[],MATCH(CombinedTable[[#This Row],[TransactionID]],TransactionsOrders[TransactionID],0),8)</f>
        <v>234613</v>
      </c>
      <c r="N251" t="str">
        <f>_xlfn.IFNA(INDEX(CustomerDemographics[],MATCH(CombinedTable[[#This Row],[CustomerID]],CustomerDemographics[CustomerID],0),2)," ")</f>
        <v xml:space="preserve"> </v>
      </c>
      <c r="O251" t="str">
        <f>_xlfn.IFNA(INDEX(CustomerDemographics[],MATCH(CombinedTable[[#This Row],[CustomerID]],CustomerDemographics[CustomerID],0),7),"Not Registered")</f>
        <v>Not Registered</v>
      </c>
      <c r="P251">
        <f>INDEX(TransactionsOrders[],MATCH(CombinedTable[[#This Row],[TransactionID]],TransactionsOrders[TransactionID],0),3)</f>
        <v>0</v>
      </c>
      <c r="Q251">
        <f>INDEX(PointsTransaction[],MATCH(CombinedTable[[#This Row],[TransactionID]],PointsTransaction[TransactionID],0),4)</f>
        <v>0</v>
      </c>
    </row>
    <row r="252" spans="1:17" x14ac:dyDescent="0.25">
      <c r="A252">
        <v>251</v>
      </c>
      <c r="B252">
        <v>11010067</v>
      </c>
      <c r="C252" s="6">
        <v>2024022010015</v>
      </c>
      <c r="D252" s="12">
        <v>44542</v>
      </c>
      <c r="E252">
        <v>9</v>
      </c>
      <c r="F252">
        <v>150.99</v>
      </c>
      <c r="G252">
        <v>1358.91</v>
      </c>
      <c r="I252">
        <v>1358.91</v>
      </c>
      <c r="J252" t="str">
        <f>INDEX(EmployeeDemographics[],MATCH(CombinedTable[[#This Row],[EmployeeID ]],EmployeeDemographics[EmployeeId],0),2)</f>
        <v>Noah</v>
      </c>
      <c r="K252" t="str">
        <f>INDEX(Products[],MATCH(CombinedTable[[#This Row],[ProductID]],Products[ProductID],0),2)</f>
        <v>Gizmobot R</v>
      </c>
      <c r="L252">
        <f>INDEX(Products[],MATCH(CombinedTable[[#This Row],[ProductID]],Products[ProductID],0),3)</f>
        <v>104</v>
      </c>
      <c r="M252">
        <f>INDEX(TransactionsOrders[],MATCH(CombinedTable[[#This Row],[TransactionID]],TransactionsOrders[TransactionID],0),8)</f>
        <v>234574</v>
      </c>
      <c r="N252" t="str">
        <f>_xlfn.IFNA(INDEX(CustomerDemographics[],MATCH(CombinedTable[[#This Row],[CustomerID]],CustomerDemographics[CustomerID],0),2)," ")</f>
        <v xml:space="preserve"> </v>
      </c>
      <c r="O252" t="str">
        <f>_xlfn.IFNA(INDEX(CustomerDemographics[],MATCH(CombinedTable[[#This Row],[CustomerID]],CustomerDemographics[CustomerID],0),7),"Not Registered")</f>
        <v>Not Registered</v>
      </c>
      <c r="P252">
        <f>INDEX(TransactionsOrders[],MATCH(CombinedTable[[#This Row],[TransactionID]],TransactionsOrders[TransactionID],0),3)</f>
        <v>0</v>
      </c>
      <c r="Q252">
        <f>INDEX(PointsTransaction[],MATCH(CombinedTable[[#This Row],[TransactionID]],PointsTransaction[TransactionID],0),4)</f>
        <v>0</v>
      </c>
    </row>
    <row r="253" spans="1:17" x14ac:dyDescent="0.25">
      <c r="A253">
        <v>252</v>
      </c>
      <c r="B253">
        <v>11010055</v>
      </c>
      <c r="C253" s="6">
        <v>2024022010014</v>
      </c>
      <c r="D253" s="12">
        <v>44542</v>
      </c>
      <c r="E253">
        <v>6</v>
      </c>
      <c r="F253">
        <v>190.99</v>
      </c>
      <c r="G253">
        <v>1145.94</v>
      </c>
      <c r="I253">
        <v>1145.94</v>
      </c>
      <c r="J253" t="str">
        <f>INDEX(EmployeeDemographics[],MATCH(CombinedTable[[#This Row],[EmployeeID ]],EmployeeDemographics[EmployeeId],0),2)</f>
        <v>Lucas</v>
      </c>
      <c r="K253" t="str">
        <f>INDEX(Products[],MATCH(CombinedTable[[#This Row],[ProductID]],Products[ProductID],0),2)</f>
        <v>Whatchamacallit F</v>
      </c>
      <c r="L253">
        <f>INDEX(Products[],MATCH(CombinedTable[[#This Row],[ProductID]],Products[ProductID],0),3)</f>
        <v>101</v>
      </c>
      <c r="M253">
        <f>INDEX(TransactionsOrders[],MATCH(CombinedTable[[#This Row],[TransactionID]],TransactionsOrders[TransactionID],0),8)</f>
        <v>234516</v>
      </c>
      <c r="N253" t="str">
        <f>_xlfn.IFNA(INDEX(CustomerDemographics[],MATCH(CombinedTable[[#This Row],[CustomerID]],CustomerDemographics[CustomerID],0),2)," ")</f>
        <v xml:space="preserve"> </v>
      </c>
      <c r="O253" t="str">
        <f>_xlfn.IFNA(INDEX(CustomerDemographics[],MATCH(CombinedTable[[#This Row],[CustomerID]],CustomerDemographics[CustomerID],0),7),"Not Registered")</f>
        <v>Not Registered</v>
      </c>
      <c r="P253">
        <f>INDEX(TransactionsOrders[],MATCH(CombinedTable[[#This Row],[TransactionID]],TransactionsOrders[TransactionID],0),3)</f>
        <v>0</v>
      </c>
      <c r="Q253">
        <f>INDEX(PointsTransaction[],MATCH(CombinedTable[[#This Row],[TransactionID]],PointsTransaction[TransactionID],0),4)</f>
        <v>0</v>
      </c>
    </row>
    <row r="254" spans="1:17" x14ac:dyDescent="0.25">
      <c r="A254">
        <v>253</v>
      </c>
      <c r="B254">
        <v>11010064</v>
      </c>
      <c r="C254" s="6">
        <v>2024022010014</v>
      </c>
      <c r="D254" s="12">
        <v>44542</v>
      </c>
      <c r="E254">
        <v>10</v>
      </c>
      <c r="F254">
        <v>119.95</v>
      </c>
      <c r="G254">
        <v>1199.5</v>
      </c>
      <c r="I254">
        <v>1199.5</v>
      </c>
      <c r="J254" t="str">
        <f>INDEX(EmployeeDemographics[],MATCH(CombinedTable[[#This Row],[EmployeeID ]],EmployeeDemographics[EmployeeId],0),2)</f>
        <v>Lucas</v>
      </c>
      <c r="K254" t="str">
        <f>INDEX(Products[],MATCH(CombinedTable[[#This Row],[ProductID]],Products[ProductID],0),2)</f>
        <v>Gadgetron O</v>
      </c>
      <c r="L254">
        <f>INDEX(Products[],MATCH(CombinedTable[[#This Row],[ProductID]],Products[ProductID],0),3)</f>
        <v>103</v>
      </c>
      <c r="M254">
        <f>INDEX(TransactionsOrders[],MATCH(CombinedTable[[#This Row],[TransactionID]],TransactionsOrders[TransactionID],0),8)</f>
        <v>234576</v>
      </c>
      <c r="N254" t="str">
        <f>_xlfn.IFNA(INDEX(CustomerDemographics[],MATCH(CombinedTable[[#This Row],[CustomerID]],CustomerDemographics[CustomerID],0),2)," ")</f>
        <v xml:space="preserve"> </v>
      </c>
      <c r="O254" t="str">
        <f>_xlfn.IFNA(INDEX(CustomerDemographics[],MATCH(CombinedTable[[#This Row],[CustomerID]],CustomerDemographics[CustomerID],0),7),"Not Registered")</f>
        <v>Not Registered</v>
      </c>
      <c r="P254">
        <f>INDEX(TransactionsOrders[],MATCH(CombinedTable[[#This Row],[TransactionID]],TransactionsOrders[TransactionID],0),3)</f>
        <v>0</v>
      </c>
      <c r="Q254">
        <f>INDEX(PointsTransaction[],MATCH(CombinedTable[[#This Row],[TransactionID]],PointsTransaction[TransactionID],0),4)</f>
        <v>0</v>
      </c>
    </row>
    <row r="255" spans="1:17" x14ac:dyDescent="0.25">
      <c r="A255">
        <v>254</v>
      </c>
      <c r="B255">
        <v>11010053</v>
      </c>
      <c r="C255" s="6">
        <v>2024022010010</v>
      </c>
      <c r="D255" s="12">
        <v>44542</v>
      </c>
      <c r="E255">
        <v>10</v>
      </c>
      <c r="F255">
        <v>70.989999999999995</v>
      </c>
      <c r="G255">
        <v>709.9</v>
      </c>
      <c r="H255">
        <v>0.15</v>
      </c>
      <c r="I255">
        <v>603.41499999999996</v>
      </c>
      <c r="J255" t="str">
        <f>INDEX(EmployeeDemographics[],MATCH(CombinedTable[[#This Row],[EmployeeID ]],EmployeeDemographics[EmployeeId],0),2)</f>
        <v>Aiden</v>
      </c>
      <c r="K255" t="str">
        <f>INDEX(Products[],MATCH(CombinedTable[[#This Row],[ProductID]],Products[ProductID],0),2)</f>
        <v>Thingamajig D</v>
      </c>
      <c r="L255">
        <f>INDEX(Products[],MATCH(CombinedTable[[#This Row],[ProductID]],Products[ProductID],0),3)</f>
        <v>102</v>
      </c>
      <c r="M255">
        <f>INDEX(TransactionsOrders[],MATCH(CombinedTable[[#This Row],[TransactionID]],TransactionsOrders[TransactionID],0),8)</f>
        <v>143012</v>
      </c>
      <c r="N255" t="str">
        <f>_xlfn.IFNA(INDEX(CustomerDemographics[],MATCH(CombinedTable[[#This Row],[CustomerID]],CustomerDemographics[CustomerID],0),2)," ")</f>
        <v>Bayonetta</v>
      </c>
      <c r="O255" t="str">
        <f>_xlfn.IFNA(INDEX(CustomerDemographics[],MATCH(CombinedTable[[#This Row],[CustomerID]],CustomerDemographics[CustomerID],0),7),"Not Registered")</f>
        <v xml:space="preserve">Expired\Cancelled </v>
      </c>
      <c r="P255">
        <f>INDEX(TransactionsOrders[],MATCH(CombinedTable[[#This Row],[TransactionID]],TransactionsOrders[TransactionID],0),3)</f>
        <v>54523010012</v>
      </c>
      <c r="Q255">
        <f>INDEX(PointsTransaction[],MATCH(CombinedTable[[#This Row],[TransactionID]],PointsTransaction[TransactionID],0),4)</f>
        <v>5</v>
      </c>
    </row>
    <row r="256" spans="1:17" x14ac:dyDescent="0.25">
      <c r="A256">
        <v>255</v>
      </c>
      <c r="B256">
        <v>11010056</v>
      </c>
      <c r="C256" s="6">
        <v>2024022010010</v>
      </c>
      <c r="D256" s="12">
        <v>44548</v>
      </c>
      <c r="E256">
        <v>6</v>
      </c>
      <c r="F256">
        <v>290.5</v>
      </c>
      <c r="G256">
        <v>1743</v>
      </c>
      <c r="I256">
        <v>1743</v>
      </c>
      <c r="J256" t="str">
        <f>INDEX(EmployeeDemographics[],MATCH(CombinedTable[[#This Row],[EmployeeID ]],EmployeeDemographics[EmployeeId],0),2)</f>
        <v>Aiden</v>
      </c>
      <c r="K256" t="str">
        <f>INDEX(Products[],MATCH(CombinedTable[[#This Row],[ProductID]],Products[ProductID],0),2)</f>
        <v>Gismo G</v>
      </c>
      <c r="L256">
        <f>INDEX(Products[],MATCH(CombinedTable[[#This Row],[ProductID]],Products[ProductID],0),3)</f>
        <v>104</v>
      </c>
      <c r="M256">
        <f>INDEX(TransactionsOrders[],MATCH(CombinedTable[[#This Row],[TransactionID]],TransactionsOrders[TransactionID],0),8)</f>
        <v>234633</v>
      </c>
      <c r="N256" t="str">
        <f>_xlfn.IFNA(INDEX(CustomerDemographics[],MATCH(CombinedTable[[#This Row],[CustomerID]],CustomerDemographics[CustomerID],0),2)," ")</f>
        <v xml:space="preserve"> </v>
      </c>
      <c r="O256" t="str">
        <f>_xlfn.IFNA(INDEX(CustomerDemographics[],MATCH(CombinedTable[[#This Row],[CustomerID]],CustomerDemographics[CustomerID],0),7),"Not Registered")</f>
        <v>Not Registered</v>
      </c>
      <c r="P256">
        <f>INDEX(TransactionsOrders[],MATCH(CombinedTable[[#This Row],[TransactionID]],TransactionsOrders[TransactionID],0),3)</f>
        <v>0</v>
      </c>
      <c r="Q256">
        <f>INDEX(PointsTransaction[],MATCH(CombinedTable[[#This Row],[TransactionID]],PointsTransaction[TransactionID],0),4)</f>
        <v>0</v>
      </c>
    </row>
    <row r="257" spans="1:17" x14ac:dyDescent="0.25">
      <c r="A257">
        <v>256</v>
      </c>
      <c r="B257">
        <v>11010055</v>
      </c>
      <c r="C257" s="6">
        <v>2024022010015</v>
      </c>
      <c r="D257" s="12">
        <v>44548</v>
      </c>
      <c r="E257">
        <v>3</v>
      </c>
      <c r="F257">
        <v>190.99</v>
      </c>
      <c r="G257">
        <v>572.97</v>
      </c>
      <c r="I257">
        <v>572.97</v>
      </c>
      <c r="J257" t="str">
        <f>INDEX(EmployeeDemographics[],MATCH(CombinedTable[[#This Row],[EmployeeID ]],EmployeeDemographics[EmployeeId],0),2)</f>
        <v>Noah</v>
      </c>
      <c r="K257" t="str">
        <f>INDEX(Products[],MATCH(CombinedTable[[#This Row],[ProductID]],Products[ProductID],0),2)</f>
        <v>Whatchamacallit F</v>
      </c>
      <c r="L257">
        <f>INDEX(Products[],MATCH(CombinedTable[[#This Row],[ProductID]],Products[ProductID],0),3)</f>
        <v>101</v>
      </c>
      <c r="M257">
        <f>INDEX(TransactionsOrders[],MATCH(CombinedTable[[#This Row],[TransactionID]],TransactionsOrders[TransactionID],0),8)</f>
        <v>234657</v>
      </c>
      <c r="N257" t="str">
        <f>_xlfn.IFNA(INDEX(CustomerDemographics[],MATCH(CombinedTable[[#This Row],[CustomerID]],CustomerDemographics[CustomerID],0),2)," ")</f>
        <v xml:space="preserve"> </v>
      </c>
      <c r="O257" t="str">
        <f>_xlfn.IFNA(INDEX(CustomerDemographics[],MATCH(CombinedTable[[#This Row],[CustomerID]],CustomerDemographics[CustomerID],0),7),"Not Registered")</f>
        <v>Not Registered</v>
      </c>
      <c r="P257">
        <f>INDEX(TransactionsOrders[],MATCH(CombinedTable[[#This Row],[TransactionID]],TransactionsOrders[TransactionID],0),3)</f>
        <v>0</v>
      </c>
      <c r="Q257">
        <f>INDEX(PointsTransaction[],MATCH(CombinedTable[[#This Row],[TransactionID]],PointsTransaction[TransactionID],0),4)</f>
        <v>0</v>
      </c>
    </row>
    <row r="258" spans="1:17" x14ac:dyDescent="0.25">
      <c r="A258">
        <v>257</v>
      </c>
      <c r="B258">
        <v>11010055</v>
      </c>
      <c r="C258" s="6">
        <v>2024022010015</v>
      </c>
      <c r="D258" s="12">
        <v>44551</v>
      </c>
      <c r="E258">
        <v>9</v>
      </c>
      <c r="F258">
        <v>190.99</v>
      </c>
      <c r="G258">
        <v>1718.91</v>
      </c>
      <c r="I258">
        <v>1718.91</v>
      </c>
      <c r="J258" t="str">
        <f>INDEX(EmployeeDemographics[],MATCH(CombinedTable[[#This Row],[EmployeeID ]],EmployeeDemographics[EmployeeId],0),2)</f>
        <v>Noah</v>
      </c>
      <c r="K258" t="str">
        <f>INDEX(Products[],MATCH(CombinedTable[[#This Row],[ProductID]],Products[ProductID],0),2)</f>
        <v>Whatchamacallit F</v>
      </c>
      <c r="L258">
        <f>INDEX(Products[],MATCH(CombinedTable[[#This Row],[ProductID]],Products[ProductID],0),3)</f>
        <v>101</v>
      </c>
      <c r="M258">
        <f>INDEX(TransactionsOrders[],MATCH(CombinedTable[[#This Row],[TransactionID]],TransactionsOrders[TransactionID],0),8)</f>
        <v>234573</v>
      </c>
      <c r="N258" t="str">
        <f>_xlfn.IFNA(INDEX(CustomerDemographics[],MATCH(CombinedTable[[#This Row],[CustomerID]],CustomerDemographics[CustomerID],0),2)," ")</f>
        <v xml:space="preserve"> </v>
      </c>
      <c r="O258" t="str">
        <f>_xlfn.IFNA(INDEX(CustomerDemographics[],MATCH(CombinedTable[[#This Row],[CustomerID]],CustomerDemographics[CustomerID],0),7),"Not Registered")</f>
        <v>Not Registered</v>
      </c>
      <c r="P258">
        <f>INDEX(TransactionsOrders[],MATCH(CombinedTable[[#This Row],[TransactionID]],TransactionsOrders[TransactionID],0),3)</f>
        <v>0</v>
      </c>
      <c r="Q258">
        <f>INDEX(PointsTransaction[],MATCH(CombinedTable[[#This Row],[TransactionID]],PointsTransaction[TransactionID],0),4)</f>
        <v>0</v>
      </c>
    </row>
    <row r="259" spans="1:17" x14ac:dyDescent="0.25">
      <c r="A259">
        <v>258</v>
      </c>
      <c r="B259">
        <v>11010064</v>
      </c>
      <c r="C259" s="6">
        <v>2024022010012</v>
      </c>
      <c r="D259" s="12">
        <v>44551</v>
      </c>
      <c r="E259">
        <v>10</v>
      </c>
      <c r="F259">
        <v>119.95</v>
      </c>
      <c r="G259">
        <v>1199.5</v>
      </c>
      <c r="I259">
        <v>1199.5</v>
      </c>
      <c r="J259" t="str">
        <f>INDEX(EmployeeDemographics[],MATCH(CombinedTable[[#This Row],[EmployeeID ]],EmployeeDemographics[EmployeeId],0),2)</f>
        <v>Olivia</v>
      </c>
      <c r="K259" t="str">
        <f>INDEX(Products[],MATCH(CombinedTable[[#This Row],[ProductID]],Products[ProductID],0),2)</f>
        <v>Gadgetron O</v>
      </c>
      <c r="L259">
        <f>INDEX(Products[],MATCH(CombinedTable[[#This Row],[ProductID]],Products[ProductID],0),3)</f>
        <v>103</v>
      </c>
      <c r="M259">
        <f>INDEX(TransactionsOrders[],MATCH(CombinedTable[[#This Row],[TransactionID]],TransactionsOrders[TransactionID],0),8)</f>
        <v>234588</v>
      </c>
      <c r="N259" t="str">
        <f>_xlfn.IFNA(INDEX(CustomerDemographics[],MATCH(CombinedTable[[#This Row],[CustomerID]],CustomerDemographics[CustomerID],0),2)," ")</f>
        <v xml:space="preserve"> </v>
      </c>
      <c r="O259" t="str">
        <f>_xlfn.IFNA(INDEX(CustomerDemographics[],MATCH(CombinedTable[[#This Row],[CustomerID]],CustomerDemographics[CustomerID],0),7),"Not Registered")</f>
        <v>Not Registered</v>
      </c>
      <c r="P259">
        <f>INDEX(TransactionsOrders[],MATCH(CombinedTable[[#This Row],[TransactionID]],TransactionsOrders[TransactionID],0),3)</f>
        <v>0</v>
      </c>
      <c r="Q259">
        <f>INDEX(PointsTransaction[],MATCH(CombinedTable[[#This Row],[TransactionID]],PointsTransaction[TransactionID],0),4)</f>
        <v>0</v>
      </c>
    </row>
    <row r="260" spans="1:17" x14ac:dyDescent="0.25">
      <c r="A260">
        <v>259</v>
      </c>
      <c r="B260">
        <v>11010064</v>
      </c>
      <c r="C260" s="6">
        <v>2024022010012</v>
      </c>
      <c r="D260" s="12">
        <v>44556</v>
      </c>
      <c r="E260">
        <v>4</v>
      </c>
      <c r="F260">
        <v>119.95</v>
      </c>
      <c r="G260">
        <v>479.8</v>
      </c>
      <c r="I260">
        <v>479.8</v>
      </c>
      <c r="J260" t="str">
        <f>INDEX(EmployeeDemographics[],MATCH(CombinedTable[[#This Row],[EmployeeID ]],EmployeeDemographics[EmployeeId],0),2)</f>
        <v>Olivia</v>
      </c>
      <c r="K260" t="str">
        <f>INDEX(Products[],MATCH(CombinedTable[[#This Row],[ProductID]],Products[ProductID],0),2)</f>
        <v>Gadgetron O</v>
      </c>
      <c r="L260">
        <f>INDEX(Products[],MATCH(CombinedTable[[#This Row],[ProductID]],Products[ProductID],0),3)</f>
        <v>103</v>
      </c>
      <c r="M260">
        <f>INDEX(TransactionsOrders[],MATCH(CombinedTable[[#This Row],[TransactionID]],TransactionsOrders[TransactionID],0),8)</f>
        <v>234657</v>
      </c>
      <c r="N260" t="str">
        <f>_xlfn.IFNA(INDEX(CustomerDemographics[],MATCH(CombinedTable[[#This Row],[CustomerID]],CustomerDemographics[CustomerID],0),2)," ")</f>
        <v xml:space="preserve"> </v>
      </c>
      <c r="O260" t="str">
        <f>_xlfn.IFNA(INDEX(CustomerDemographics[],MATCH(CombinedTable[[#This Row],[CustomerID]],CustomerDemographics[CustomerID],0),7),"Not Registered")</f>
        <v>Not Registered</v>
      </c>
      <c r="P260">
        <f>INDEX(TransactionsOrders[],MATCH(CombinedTable[[#This Row],[TransactionID]],TransactionsOrders[TransactionID],0),3)</f>
        <v>0</v>
      </c>
      <c r="Q260">
        <f>INDEX(PointsTransaction[],MATCH(CombinedTable[[#This Row],[TransactionID]],PointsTransaction[TransactionID],0),4)</f>
        <v>0</v>
      </c>
    </row>
    <row r="261" spans="1:17" x14ac:dyDescent="0.25">
      <c r="A261">
        <v>260</v>
      </c>
      <c r="B261">
        <v>11010057</v>
      </c>
      <c r="C261" s="6">
        <v>2024022010014</v>
      </c>
      <c r="D261" s="12">
        <v>44556</v>
      </c>
      <c r="E261">
        <v>8</v>
      </c>
      <c r="F261">
        <v>80.489999999999995</v>
      </c>
      <c r="G261">
        <v>643.91999999999996</v>
      </c>
      <c r="I261">
        <v>643.91999999999996</v>
      </c>
      <c r="J261" t="str">
        <f>INDEX(EmployeeDemographics[],MATCH(CombinedTable[[#This Row],[EmployeeID ]],EmployeeDemographics[EmployeeId],0),2)</f>
        <v>Lucas</v>
      </c>
      <c r="K261" t="str">
        <f>INDEX(Products[],MATCH(CombinedTable[[#This Row],[ProductID]],Products[ProductID],0),2)</f>
        <v>Contraption H</v>
      </c>
      <c r="L261">
        <f>INDEX(Products[],MATCH(CombinedTable[[#This Row],[ProductID]],Products[ProductID],0),3)</f>
        <v>105</v>
      </c>
      <c r="M261">
        <f>INDEX(TransactionsOrders[],MATCH(CombinedTable[[#This Row],[TransactionID]],TransactionsOrders[TransactionID],0),8)</f>
        <v>234664</v>
      </c>
      <c r="N261" t="str">
        <f>_xlfn.IFNA(INDEX(CustomerDemographics[],MATCH(CombinedTable[[#This Row],[CustomerID]],CustomerDemographics[CustomerID],0),2)," ")</f>
        <v xml:space="preserve"> </v>
      </c>
      <c r="O261" t="str">
        <f>_xlfn.IFNA(INDEX(CustomerDemographics[],MATCH(CombinedTable[[#This Row],[CustomerID]],CustomerDemographics[CustomerID],0),7),"Not Registered")</f>
        <v>Not Registered</v>
      </c>
      <c r="P261">
        <f>INDEX(TransactionsOrders[],MATCH(CombinedTable[[#This Row],[TransactionID]],TransactionsOrders[TransactionID],0),3)</f>
        <v>0</v>
      </c>
      <c r="Q261">
        <f>INDEX(PointsTransaction[],MATCH(CombinedTable[[#This Row],[TransactionID]],PointsTransaction[TransactionID],0),4)</f>
        <v>0</v>
      </c>
    </row>
    <row r="262" spans="1:17" x14ac:dyDescent="0.25">
      <c r="A262">
        <v>261</v>
      </c>
      <c r="B262">
        <v>11010050</v>
      </c>
      <c r="C262" s="6">
        <v>2024022010015</v>
      </c>
      <c r="D262" s="12">
        <v>44564</v>
      </c>
      <c r="E262">
        <v>1</v>
      </c>
      <c r="F262">
        <v>99.99</v>
      </c>
      <c r="G262">
        <v>99.99</v>
      </c>
      <c r="I262">
        <v>99.99</v>
      </c>
      <c r="J262" t="str">
        <f>INDEX(EmployeeDemographics[],MATCH(CombinedTable[[#This Row],[EmployeeID ]],EmployeeDemographics[EmployeeId],0),2)</f>
        <v>Noah</v>
      </c>
      <c r="K262" t="str">
        <f>INDEX(Products[],MATCH(CombinedTable[[#This Row],[ProductID]],Products[ProductID],0),2)</f>
        <v>Widget A</v>
      </c>
      <c r="L262">
        <f>INDEX(Products[],MATCH(CombinedTable[[#This Row],[ProductID]],Products[ProductID],0),3)</f>
        <v>102</v>
      </c>
      <c r="M262">
        <f>INDEX(TransactionsOrders[],MATCH(CombinedTable[[#This Row],[TransactionID]],TransactionsOrders[TransactionID],0),8)</f>
        <v>234551</v>
      </c>
      <c r="N262" t="str">
        <f>_xlfn.IFNA(INDEX(CustomerDemographics[],MATCH(CombinedTable[[#This Row],[CustomerID]],CustomerDemographics[CustomerID],0),2)," ")</f>
        <v xml:space="preserve"> </v>
      </c>
      <c r="O262" t="str">
        <f>_xlfn.IFNA(INDEX(CustomerDemographics[],MATCH(CombinedTable[[#This Row],[CustomerID]],CustomerDemographics[CustomerID],0),7),"Not Registered")</f>
        <v>Not Registered</v>
      </c>
      <c r="P262">
        <f>INDEX(TransactionsOrders[],MATCH(CombinedTable[[#This Row],[TransactionID]],TransactionsOrders[TransactionID],0),3)</f>
        <v>0</v>
      </c>
      <c r="Q262">
        <f>INDEX(PointsTransaction[],MATCH(CombinedTable[[#This Row],[TransactionID]],PointsTransaction[TransactionID],0),4)</f>
        <v>0</v>
      </c>
    </row>
    <row r="263" spans="1:17" x14ac:dyDescent="0.25">
      <c r="A263">
        <v>262</v>
      </c>
      <c r="B263">
        <v>11010052</v>
      </c>
      <c r="C263" s="6">
        <v>2024022010013</v>
      </c>
      <c r="D263" s="12">
        <v>44564</v>
      </c>
      <c r="E263">
        <v>5</v>
      </c>
      <c r="F263">
        <v>150.5</v>
      </c>
      <c r="G263">
        <v>752.5</v>
      </c>
      <c r="H263">
        <v>0.1</v>
      </c>
      <c r="I263">
        <v>677.25</v>
      </c>
      <c r="J263" t="str">
        <f>INDEX(EmployeeDemographics[],MATCH(CombinedTable[[#This Row],[EmployeeID ]],EmployeeDemographics[EmployeeId],0),2)</f>
        <v>Jackson</v>
      </c>
      <c r="K263" t="str">
        <f>INDEX(Products[],MATCH(CombinedTable[[#This Row],[ProductID]],Products[ProductID],0),2)</f>
        <v>Gadget C</v>
      </c>
      <c r="L263">
        <f>INDEX(Products[],MATCH(CombinedTable[[#This Row],[ProductID]],Products[ProductID],0),3)</f>
        <v>103</v>
      </c>
      <c r="M263">
        <f>INDEX(TransactionsOrders[],MATCH(CombinedTable[[#This Row],[TransactionID]],TransactionsOrders[TransactionID],0),8)</f>
        <v>143017</v>
      </c>
      <c r="N263" t="str">
        <f>_xlfn.IFNA(INDEX(CustomerDemographics[],MATCH(CombinedTable[[#This Row],[CustomerID]],CustomerDemographics[CustomerID],0),2)," ")</f>
        <v>Altaïr</v>
      </c>
      <c r="O263" t="str">
        <f>_xlfn.IFNA(INDEX(CustomerDemographics[],MATCH(CombinedTable[[#This Row],[CustomerID]],CustomerDemographics[CustomerID],0),7),"Not Registered")</f>
        <v xml:space="preserve">Valid </v>
      </c>
      <c r="P263">
        <f>INDEX(TransactionsOrders[],MATCH(CombinedTable[[#This Row],[TransactionID]],TransactionsOrders[TransactionID],0),3)</f>
        <v>54523010017</v>
      </c>
      <c r="Q263">
        <f>INDEX(PointsTransaction[],MATCH(CombinedTable[[#This Row],[TransactionID]],PointsTransaction[TransactionID],0),4)</f>
        <v>3</v>
      </c>
    </row>
    <row r="264" spans="1:17" x14ac:dyDescent="0.25">
      <c r="A264">
        <v>263</v>
      </c>
      <c r="B264">
        <v>11010066</v>
      </c>
      <c r="C264" s="6">
        <v>2024022010011</v>
      </c>
      <c r="D264" s="12">
        <v>44564</v>
      </c>
      <c r="E264">
        <v>2</v>
      </c>
      <c r="F264">
        <v>121.25</v>
      </c>
      <c r="G264">
        <v>242.5</v>
      </c>
      <c r="I264">
        <v>242.5</v>
      </c>
      <c r="J264" t="str">
        <f>INDEX(EmployeeDemographics[],MATCH(CombinedTable[[#This Row],[EmployeeID ]],EmployeeDemographics[EmployeeId],0),2)</f>
        <v>Logan</v>
      </c>
      <c r="K264" t="str">
        <f>INDEX(Products[],MATCH(CombinedTable[[#This Row],[ProductID]],Products[ProductID],0),2)</f>
        <v>WidgetMaster Q</v>
      </c>
      <c r="L264">
        <f>INDEX(Products[],MATCH(CombinedTable[[#This Row],[ProductID]],Products[ProductID],0),3)</f>
        <v>105</v>
      </c>
      <c r="M264">
        <f>INDEX(TransactionsOrders[],MATCH(CombinedTable[[#This Row],[TransactionID]],TransactionsOrders[TransactionID],0),8)</f>
        <v>234542</v>
      </c>
      <c r="N264" t="str">
        <f>_xlfn.IFNA(INDEX(CustomerDemographics[],MATCH(CombinedTable[[#This Row],[CustomerID]],CustomerDemographics[CustomerID],0),2)," ")</f>
        <v xml:space="preserve"> </v>
      </c>
      <c r="O264" t="str">
        <f>_xlfn.IFNA(INDEX(CustomerDemographics[],MATCH(CombinedTable[[#This Row],[CustomerID]],CustomerDemographics[CustomerID],0),7),"Not Registered")</f>
        <v>Not Registered</v>
      </c>
      <c r="P264">
        <f>INDEX(TransactionsOrders[],MATCH(CombinedTable[[#This Row],[TransactionID]],TransactionsOrders[TransactionID],0),3)</f>
        <v>0</v>
      </c>
      <c r="Q264">
        <f>INDEX(PointsTransaction[],MATCH(CombinedTable[[#This Row],[TransactionID]],PointsTransaction[TransactionID],0),4)</f>
        <v>0</v>
      </c>
    </row>
    <row r="265" spans="1:17" x14ac:dyDescent="0.25">
      <c r="A265">
        <v>264</v>
      </c>
      <c r="B265">
        <v>11010054</v>
      </c>
      <c r="C265" s="6">
        <v>2024022010013</v>
      </c>
      <c r="D265" s="12">
        <v>44569</v>
      </c>
      <c r="E265">
        <v>2</v>
      </c>
      <c r="F265">
        <v>120.75</v>
      </c>
      <c r="G265">
        <v>241.5</v>
      </c>
      <c r="I265">
        <v>241.5</v>
      </c>
      <c r="J265" t="str">
        <f>INDEX(EmployeeDemographics[],MATCH(CombinedTable[[#This Row],[EmployeeID ]],EmployeeDemographics[EmployeeId],0),2)</f>
        <v>Jackson</v>
      </c>
      <c r="K265" t="str">
        <f>INDEX(Products[],MATCH(CombinedTable[[#This Row],[ProductID]],Products[ProductID],0),2)</f>
        <v>Doodad E</v>
      </c>
      <c r="L265">
        <f>INDEX(Products[],MATCH(CombinedTable[[#This Row],[ProductID]],Products[ProductID],0),3)</f>
        <v>102</v>
      </c>
      <c r="M265">
        <f>INDEX(TransactionsOrders[],MATCH(CombinedTable[[#This Row],[TransactionID]],TransactionsOrders[TransactionID],0),8)</f>
        <v>234672</v>
      </c>
      <c r="N265" t="str">
        <f>_xlfn.IFNA(INDEX(CustomerDemographics[],MATCH(CombinedTable[[#This Row],[CustomerID]],CustomerDemographics[CustomerID],0),2)," ")</f>
        <v xml:space="preserve"> </v>
      </c>
      <c r="O265" t="str">
        <f>_xlfn.IFNA(INDEX(CustomerDemographics[],MATCH(CombinedTable[[#This Row],[CustomerID]],CustomerDemographics[CustomerID],0),7),"Not Registered")</f>
        <v>Not Registered</v>
      </c>
      <c r="P265">
        <f>INDEX(TransactionsOrders[],MATCH(CombinedTable[[#This Row],[TransactionID]],TransactionsOrders[TransactionID],0),3)</f>
        <v>0</v>
      </c>
      <c r="Q265">
        <f>INDEX(PointsTransaction[],MATCH(CombinedTable[[#This Row],[TransactionID]],PointsTransaction[TransactionID],0),4)</f>
        <v>0</v>
      </c>
    </row>
    <row r="266" spans="1:17" x14ac:dyDescent="0.25">
      <c r="A266">
        <v>265</v>
      </c>
      <c r="B266">
        <v>11010056</v>
      </c>
      <c r="C266" s="6">
        <v>2024022010013</v>
      </c>
      <c r="D266" s="12">
        <v>44569</v>
      </c>
      <c r="E266">
        <v>7</v>
      </c>
      <c r="F266">
        <v>290.5</v>
      </c>
      <c r="G266">
        <v>2033.5</v>
      </c>
      <c r="I266">
        <v>2033.5</v>
      </c>
      <c r="J266" t="str">
        <f>INDEX(EmployeeDemographics[],MATCH(CombinedTable[[#This Row],[EmployeeID ]],EmployeeDemographics[EmployeeId],0),2)</f>
        <v>Jackson</v>
      </c>
      <c r="K266" t="str">
        <f>INDEX(Products[],MATCH(CombinedTable[[#This Row],[ProductID]],Products[ProductID],0),2)</f>
        <v>Gismo G</v>
      </c>
      <c r="L266">
        <f>INDEX(Products[],MATCH(CombinedTable[[#This Row],[ProductID]],Products[ProductID],0),3)</f>
        <v>104</v>
      </c>
      <c r="M266">
        <f>INDEX(TransactionsOrders[],MATCH(CombinedTable[[#This Row],[TransactionID]],TransactionsOrders[TransactionID],0),8)</f>
        <v>234603</v>
      </c>
      <c r="N266" t="str">
        <f>_xlfn.IFNA(INDEX(CustomerDemographics[],MATCH(CombinedTable[[#This Row],[CustomerID]],CustomerDemographics[CustomerID],0),2)," ")</f>
        <v xml:space="preserve"> </v>
      </c>
      <c r="O266" t="str">
        <f>_xlfn.IFNA(INDEX(CustomerDemographics[],MATCH(CombinedTable[[#This Row],[CustomerID]],CustomerDemographics[CustomerID],0),7),"Not Registered")</f>
        <v>Not Registered</v>
      </c>
      <c r="P266">
        <f>INDEX(TransactionsOrders[],MATCH(CombinedTable[[#This Row],[TransactionID]],TransactionsOrders[TransactionID],0),3)</f>
        <v>0</v>
      </c>
      <c r="Q266">
        <f>INDEX(PointsTransaction[],MATCH(CombinedTable[[#This Row],[TransactionID]],PointsTransaction[TransactionID],0),4)</f>
        <v>0</v>
      </c>
    </row>
    <row r="267" spans="1:17" x14ac:dyDescent="0.25">
      <c r="A267">
        <v>266</v>
      </c>
      <c r="B267">
        <v>11010060</v>
      </c>
      <c r="C267" s="6">
        <v>2024022010012</v>
      </c>
      <c r="D267" s="12">
        <v>44570</v>
      </c>
      <c r="E267">
        <v>5</v>
      </c>
      <c r="F267">
        <v>117.5</v>
      </c>
      <c r="G267">
        <v>587.5</v>
      </c>
      <c r="I267">
        <v>587.5</v>
      </c>
      <c r="J267" t="str">
        <f>INDEX(EmployeeDemographics[],MATCH(CombinedTable[[#This Row],[EmployeeID ]],EmployeeDemographics[EmployeeId],0),2)</f>
        <v>Olivia</v>
      </c>
      <c r="K267" t="str">
        <f>INDEX(Products[],MATCH(CombinedTable[[#This Row],[ProductID]],Products[ProductID],0),2)</f>
        <v>Thingummybob K</v>
      </c>
      <c r="L267">
        <f>INDEX(Products[],MATCH(CombinedTable[[#This Row],[ProductID]],Products[ProductID],0),3)</f>
        <v>104</v>
      </c>
      <c r="M267">
        <f>INDEX(TransactionsOrders[],MATCH(CombinedTable[[#This Row],[TransactionID]],TransactionsOrders[TransactionID],0),8)</f>
        <v>234700</v>
      </c>
      <c r="N267" t="str">
        <f>_xlfn.IFNA(INDEX(CustomerDemographics[],MATCH(CombinedTable[[#This Row],[CustomerID]],CustomerDemographics[CustomerID],0),2)," ")</f>
        <v xml:space="preserve"> </v>
      </c>
      <c r="O267" t="str">
        <f>_xlfn.IFNA(INDEX(CustomerDemographics[],MATCH(CombinedTable[[#This Row],[CustomerID]],CustomerDemographics[CustomerID],0),7),"Not Registered")</f>
        <v>Not Registered</v>
      </c>
      <c r="P267">
        <f>INDEX(TransactionsOrders[],MATCH(CombinedTable[[#This Row],[TransactionID]],TransactionsOrders[TransactionID],0),3)</f>
        <v>0</v>
      </c>
      <c r="Q267">
        <f>INDEX(PointsTransaction[],MATCH(CombinedTable[[#This Row],[TransactionID]],PointsTransaction[TransactionID],0),4)</f>
        <v>0</v>
      </c>
    </row>
    <row r="268" spans="1:17" x14ac:dyDescent="0.25">
      <c r="A268">
        <v>267</v>
      </c>
      <c r="B268">
        <v>11010056</v>
      </c>
      <c r="C268" s="6">
        <v>2024022010015</v>
      </c>
      <c r="D268" s="12">
        <v>44573</v>
      </c>
      <c r="E268">
        <v>1</v>
      </c>
      <c r="F268">
        <v>290.5</v>
      </c>
      <c r="G268">
        <v>290.5</v>
      </c>
      <c r="I268">
        <v>290.5</v>
      </c>
      <c r="J268" t="str">
        <f>INDEX(EmployeeDemographics[],MATCH(CombinedTable[[#This Row],[EmployeeID ]],EmployeeDemographics[EmployeeId],0),2)</f>
        <v>Noah</v>
      </c>
      <c r="K268" t="str">
        <f>INDEX(Products[],MATCH(CombinedTable[[#This Row],[ProductID]],Products[ProductID],0),2)</f>
        <v>Gismo G</v>
      </c>
      <c r="L268">
        <f>INDEX(Products[],MATCH(CombinedTable[[#This Row],[ProductID]],Products[ProductID],0),3)</f>
        <v>104</v>
      </c>
      <c r="M268">
        <f>INDEX(TransactionsOrders[],MATCH(CombinedTable[[#This Row],[TransactionID]],TransactionsOrders[TransactionID],0),8)</f>
        <v>234685</v>
      </c>
      <c r="N268" t="str">
        <f>_xlfn.IFNA(INDEX(CustomerDemographics[],MATCH(CombinedTable[[#This Row],[CustomerID]],CustomerDemographics[CustomerID],0),2)," ")</f>
        <v xml:space="preserve"> </v>
      </c>
      <c r="O268" t="str">
        <f>_xlfn.IFNA(INDEX(CustomerDemographics[],MATCH(CombinedTable[[#This Row],[CustomerID]],CustomerDemographics[CustomerID],0),7),"Not Registered")</f>
        <v>Not Registered</v>
      </c>
      <c r="P268">
        <f>INDEX(TransactionsOrders[],MATCH(CombinedTable[[#This Row],[TransactionID]],TransactionsOrders[TransactionID],0),3)</f>
        <v>0</v>
      </c>
      <c r="Q268">
        <f>INDEX(PointsTransaction[],MATCH(CombinedTable[[#This Row],[TransactionID]],PointsTransaction[TransactionID],0),4)</f>
        <v>0</v>
      </c>
    </row>
    <row r="269" spans="1:17" x14ac:dyDescent="0.25">
      <c r="A269">
        <v>268</v>
      </c>
      <c r="B269">
        <v>11010050</v>
      </c>
      <c r="C269" s="6">
        <v>2024022010015</v>
      </c>
      <c r="D269" s="12">
        <v>44578</v>
      </c>
      <c r="E269">
        <v>7</v>
      </c>
      <c r="F269">
        <v>99.99</v>
      </c>
      <c r="G269">
        <v>699.93</v>
      </c>
      <c r="H269">
        <v>0.15</v>
      </c>
      <c r="I269">
        <v>594.94050000000004</v>
      </c>
      <c r="J269" t="str">
        <f>INDEX(EmployeeDemographics[],MATCH(CombinedTable[[#This Row],[EmployeeID ]],EmployeeDemographics[EmployeeId],0),2)</f>
        <v>Noah</v>
      </c>
      <c r="K269" t="str">
        <f>INDEX(Products[],MATCH(CombinedTable[[#This Row],[ProductID]],Products[ProductID],0),2)</f>
        <v>Widget A</v>
      </c>
      <c r="L269">
        <f>INDEX(Products[],MATCH(CombinedTable[[#This Row],[ProductID]],Products[ProductID],0),3)</f>
        <v>102</v>
      </c>
      <c r="M269">
        <f>INDEX(TransactionsOrders[],MATCH(CombinedTable[[#This Row],[TransactionID]],TransactionsOrders[TransactionID],0),8)</f>
        <v>143016</v>
      </c>
      <c r="N269" t="str">
        <f>_xlfn.IFNA(INDEX(CustomerDemographics[],MATCH(CombinedTable[[#This Row],[CustomerID]],CustomerDemographics[CustomerID],0),2)," ")</f>
        <v>Chloe</v>
      </c>
      <c r="O269" t="str">
        <f>_xlfn.IFNA(INDEX(CustomerDemographics[],MATCH(CombinedTable[[#This Row],[CustomerID]],CustomerDemographics[CustomerID],0),7),"Not Registered")</f>
        <v xml:space="preserve">Expired\Cancelled </v>
      </c>
      <c r="P269">
        <f>INDEX(TransactionsOrders[],MATCH(CombinedTable[[#This Row],[TransactionID]],TransactionsOrders[TransactionID],0),3)</f>
        <v>54523010016</v>
      </c>
      <c r="Q269">
        <f>INDEX(PointsTransaction[],MATCH(CombinedTable[[#This Row],[TransactionID]],PointsTransaction[TransactionID],0),4)</f>
        <v>4</v>
      </c>
    </row>
    <row r="270" spans="1:17" x14ac:dyDescent="0.25">
      <c r="A270">
        <v>269</v>
      </c>
      <c r="B270">
        <v>11010058</v>
      </c>
      <c r="C270" s="6">
        <v>2024022010013</v>
      </c>
      <c r="D270" s="12">
        <v>44578</v>
      </c>
      <c r="E270">
        <v>1</v>
      </c>
      <c r="F270">
        <v>140.99</v>
      </c>
      <c r="G270">
        <v>140.99</v>
      </c>
      <c r="I270">
        <v>140.99</v>
      </c>
      <c r="J270" t="str">
        <f>INDEX(EmployeeDemographics[],MATCH(CombinedTable[[#This Row],[EmployeeID ]],EmployeeDemographics[EmployeeId],0),2)</f>
        <v>Jackson</v>
      </c>
      <c r="K270" t="str">
        <f>INDEX(Products[],MATCH(CombinedTable[[#This Row],[ProductID]],Products[ProductID],0),2)</f>
        <v>Widgetizer I</v>
      </c>
      <c r="L270">
        <f>INDEX(Products[],MATCH(CombinedTable[[#This Row],[ProductID]],Products[ProductID],0),3)</f>
        <v>101</v>
      </c>
      <c r="M270">
        <f>INDEX(TransactionsOrders[],MATCH(CombinedTable[[#This Row],[TransactionID]],TransactionsOrders[TransactionID],0),8)</f>
        <v>234557</v>
      </c>
      <c r="N270" t="str">
        <f>_xlfn.IFNA(INDEX(CustomerDemographics[],MATCH(CombinedTable[[#This Row],[CustomerID]],CustomerDemographics[CustomerID],0),2)," ")</f>
        <v xml:space="preserve"> </v>
      </c>
      <c r="O270" t="str">
        <f>_xlfn.IFNA(INDEX(CustomerDemographics[],MATCH(CombinedTable[[#This Row],[CustomerID]],CustomerDemographics[CustomerID],0),7),"Not Registered")</f>
        <v>Not Registered</v>
      </c>
      <c r="P270">
        <f>INDEX(TransactionsOrders[],MATCH(CombinedTable[[#This Row],[TransactionID]],TransactionsOrders[TransactionID],0),3)</f>
        <v>0</v>
      </c>
      <c r="Q270">
        <f>INDEX(PointsTransaction[],MATCH(CombinedTable[[#This Row],[TransactionID]],PointsTransaction[TransactionID],0),4)</f>
        <v>0</v>
      </c>
    </row>
    <row r="271" spans="1:17" x14ac:dyDescent="0.25">
      <c r="A271">
        <v>270</v>
      </c>
      <c r="B271">
        <v>11010052</v>
      </c>
      <c r="C271" s="6">
        <v>2024022010010</v>
      </c>
      <c r="D271" s="12">
        <v>44582</v>
      </c>
      <c r="E271">
        <v>4</v>
      </c>
      <c r="F271">
        <v>150.5</v>
      </c>
      <c r="G271">
        <v>602</v>
      </c>
      <c r="I271">
        <v>602</v>
      </c>
      <c r="J271" t="str">
        <f>INDEX(EmployeeDemographics[],MATCH(CombinedTable[[#This Row],[EmployeeID ]],EmployeeDemographics[EmployeeId],0),2)</f>
        <v>Aiden</v>
      </c>
      <c r="K271" t="str">
        <f>INDEX(Products[],MATCH(CombinedTable[[#This Row],[ProductID]],Products[ProductID],0),2)</f>
        <v>Gadget C</v>
      </c>
      <c r="L271">
        <f>INDEX(Products[],MATCH(CombinedTable[[#This Row],[ProductID]],Products[ProductID],0),3)</f>
        <v>103</v>
      </c>
      <c r="M271">
        <f>INDEX(TransactionsOrders[],MATCH(CombinedTable[[#This Row],[TransactionID]],TransactionsOrders[TransactionID],0),8)</f>
        <v>234660</v>
      </c>
      <c r="N271" t="str">
        <f>_xlfn.IFNA(INDEX(CustomerDemographics[],MATCH(CombinedTable[[#This Row],[CustomerID]],CustomerDemographics[CustomerID],0),2)," ")</f>
        <v xml:space="preserve"> </v>
      </c>
      <c r="O271" t="str">
        <f>_xlfn.IFNA(INDEX(CustomerDemographics[],MATCH(CombinedTable[[#This Row],[CustomerID]],CustomerDemographics[CustomerID],0),7),"Not Registered")</f>
        <v>Not Registered</v>
      </c>
      <c r="P271">
        <f>INDEX(TransactionsOrders[],MATCH(CombinedTable[[#This Row],[TransactionID]],TransactionsOrders[TransactionID],0),3)</f>
        <v>0</v>
      </c>
      <c r="Q271">
        <f>INDEX(PointsTransaction[],MATCH(CombinedTable[[#This Row],[TransactionID]],PointsTransaction[TransactionID],0),4)</f>
        <v>0</v>
      </c>
    </row>
    <row r="272" spans="1:17" x14ac:dyDescent="0.25">
      <c r="A272">
        <v>271</v>
      </c>
      <c r="B272">
        <v>11010060</v>
      </c>
      <c r="C272" s="6">
        <v>2024022010013</v>
      </c>
      <c r="D272" s="12">
        <v>44582</v>
      </c>
      <c r="E272">
        <v>8</v>
      </c>
      <c r="F272">
        <v>117.5</v>
      </c>
      <c r="G272">
        <v>940</v>
      </c>
      <c r="I272">
        <v>940</v>
      </c>
      <c r="J272" t="str">
        <f>INDEX(EmployeeDemographics[],MATCH(CombinedTable[[#This Row],[EmployeeID ]],EmployeeDemographics[EmployeeId],0),2)</f>
        <v>Jackson</v>
      </c>
      <c r="K272" t="str">
        <f>INDEX(Products[],MATCH(CombinedTable[[#This Row],[ProductID]],Products[ProductID],0),2)</f>
        <v>Thingummybob K</v>
      </c>
      <c r="L272">
        <f>INDEX(Products[],MATCH(CombinedTable[[#This Row],[ProductID]],Products[ProductID],0),3)</f>
        <v>104</v>
      </c>
      <c r="M272">
        <f>INDEX(TransactionsOrders[],MATCH(CombinedTable[[#This Row],[TransactionID]],TransactionsOrders[TransactionID],0),8)</f>
        <v>234655</v>
      </c>
      <c r="N272" t="str">
        <f>_xlfn.IFNA(INDEX(CustomerDemographics[],MATCH(CombinedTable[[#This Row],[CustomerID]],CustomerDemographics[CustomerID],0),2)," ")</f>
        <v xml:space="preserve"> </v>
      </c>
      <c r="O272" t="str">
        <f>_xlfn.IFNA(INDEX(CustomerDemographics[],MATCH(CombinedTable[[#This Row],[CustomerID]],CustomerDemographics[CustomerID],0),7),"Not Registered")</f>
        <v>Not Registered</v>
      </c>
      <c r="P272">
        <f>INDEX(TransactionsOrders[],MATCH(CombinedTable[[#This Row],[TransactionID]],TransactionsOrders[TransactionID],0),3)</f>
        <v>0</v>
      </c>
      <c r="Q272">
        <f>INDEX(PointsTransaction[],MATCH(CombinedTable[[#This Row],[TransactionID]],PointsTransaction[TransactionID],0),4)</f>
        <v>0</v>
      </c>
    </row>
    <row r="273" spans="1:17" x14ac:dyDescent="0.25">
      <c r="A273">
        <v>272</v>
      </c>
      <c r="B273">
        <v>11010061</v>
      </c>
      <c r="C273" s="6">
        <v>2024022010015</v>
      </c>
      <c r="D273" s="12">
        <v>44586</v>
      </c>
      <c r="E273">
        <v>9</v>
      </c>
      <c r="F273">
        <v>122.99</v>
      </c>
      <c r="G273">
        <v>1106.9100000000001</v>
      </c>
      <c r="H273">
        <v>0.1</v>
      </c>
      <c r="I273">
        <v>996.21900000000005</v>
      </c>
      <c r="J273" t="str">
        <f>INDEX(EmployeeDemographics[],MATCH(CombinedTable[[#This Row],[EmployeeID ]],EmployeeDemographics[EmployeeId],0),2)</f>
        <v>Noah</v>
      </c>
      <c r="K273" t="str">
        <f>INDEX(Products[],MATCH(CombinedTable[[#This Row],[ProductID]],Products[ProductID],0),2)</f>
        <v>Doodah L</v>
      </c>
      <c r="L273">
        <f>INDEX(Products[],MATCH(CombinedTable[[#This Row],[ProductID]],Products[ProductID],0),3)</f>
        <v>101</v>
      </c>
      <c r="M273">
        <f>INDEX(TransactionsOrders[],MATCH(CombinedTable[[#This Row],[TransactionID]],TransactionsOrders[TransactionID],0),8)</f>
        <v>143006</v>
      </c>
      <c r="N273" t="str">
        <f>_xlfn.IFNA(INDEX(CustomerDemographics[],MATCH(CombinedTable[[#This Row],[CustomerID]],CustomerDemographics[CustomerID],0),2)," ")</f>
        <v>Aloy</v>
      </c>
      <c r="O273" t="str">
        <f>_xlfn.IFNA(INDEX(CustomerDemographics[],MATCH(CombinedTable[[#This Row],[CustomerID]],CustomerDemographics[CustomerID],0),7),"Not Registered")</f>
        <v xml:space="preserve">Expired\Cancelled </v>
      </c>
      <c r="P273">
        <f>INDEX(TransactionsOrders[],MATCH(CombinedTable[[#This Row],[TransactionID]],TransactionsOrders[TransactionID],0),3)</f>
        <v>54523010006</v>
      </c>
      <c r="Q273">
        <f>INDEX(PointsTransaction[],MATCH(CombinedTable[[#This Row],[TransactionID]],PointsTransaction[TransactionID],0),4)</f>
        <v>5</v>
      </c>
    </row>
    <row r="274" spans="1:17" x14ac:dyDescent="0.25">
      <c r="A274">
        <v>273</v>
      </c>
      <c r="B274">
        <v>11010052</v>
      </c>
      <c r="C274" s="6">
        <v>2024022010011</v>
      </c>
      <c r="D274" s="12">
        <v>44590</v>
      </c>
      <c r="E274">
        <v>4</v>
      </c>
      <c r="F274">
        <v>150.5</v>
      </c>
      <c r="G274">
        <v>602</v>
      </c>
      <c r="I274">
        <v>602</v>
      </c>
      <c r="J274" t="str">
        <f>INDEX(EmployeeDemographics[],MATCH(CombinedTable[[#This Row],[EmployeeID ]],EmployeeDemographics[EmployeeId],0),2)</f>
        <v>Logan</v>
      </c>
      <c r="K274" t="str">
        <f>INDEX(Products[],MATCH(CombinedTable[[#This Row],[ProductID]],Products[ProductID],0),2)</f>
        <v>Gadget C</v>
      </c>
      <c r="L274">
        <f>INDEX(Products[],MATCH(CombinedTable[[#This Row],[ProductID]],Products[ProductID],0),3)</f>
        <v>103</v>
      </c>
      <c r="M274">
        <f>INDEX(TransactionsOrders[],MATCH(CombinedTable[[#This Row],[TransactionID]],TransactionsOrders[TransactionID],0),8)</f>
        <v>234607</v>
      </c>
      <c r="N274" t="str">
        <f>_xlfn.IFNA(INDEX(CustomerDemographics[],MATCH(CombinedTable[[#This Row],[CustomerID]],CustomerDemographics[CustomerID],0),2)," ")</f>
        <v xml:space="preserve"> </v>
      </c>
      <c r="O274" t="str">
        <f>_xlfn.IFNA(INDEX(CustomerDemographics[],MATCH(CombinedTable[[#This Row],[CustomerID]],CustomerDemographics[CustomerID],0),7),"Not Registered")</f>
        <v>Not Registered</v>
      </c>
      <c r="P274">
        <f>INDEX(TransactionsOrders[],MATCH(CombinedTable[[#This Row],[TransactionID]],TransactionsOrders[TransactionID],0),3)</f>
        <v>0</v>
      </c>
      <c r="Q274">
        <f>INDEX(PointsTransaction[],MATCH(CombinedTable[[#This Row],[TransactionID]],PointsTransaction[TransactionID],0),4)</f>
        <v>0</v>
      </c>
    </row>
    <row r="275" spans="1:17" x14ac:dyDescent="0.25">
      <c r="A275">
        <v>274</v>
      </c>
      <c r="B275">
        <v>11010058</v>
      </c>
      <c r="C275" s="6">
        <v>2024022010012</v>
      </c>
      <c r="D275" s="12">
        <v>44590</v>
      </c>
      <c r="E275">
        <v>5</v>
      </c>
      <c r="F275">
        <v>140.99</v>
      </c>
      <c r="G275">
        <v>704.95</v>
      </c>
      <c r="I275">
        <v>704.95</v>
      </c>
      <c r="J275" t="str">
        <f>INDEX(EmployeeDemographics[],MATCH(CombinedTable[[#This Row],[EmployeeID ]],EmployeeDemographics[EmployeeId],0),2)</f>
        <v>Olivia</v>
      </c>
      <c r="K275" t="str">
        <f>INDEX(Products[],MATCH(CombinedTable[[#This Row],[ProductID]],Products[ProductID],0),2)</f>
        <v>Widgetizer I</v>
      </c>
      <c r="L275">
        <f>INDEX(Products[],MATCH(CombinedTable[[#This Row],[ProductID]],Products[ProductID],0),3)</f>
        <v>101</v>
      </c>
      <c r="M275">
        <f>INDEX(TransactionsOrders[],MATCH(CombinedTable[[#This Row],[TransactionID]],TransactionsOrders[TransactionID],0),8)</f>
        <v>234678</v>
      </c>
      <c r="N275" t="str">
        <f>_xlfn.IFNA(INDEX(CustomerDemographics[],MATCH(CombinedTable[[#This Row],[CustomerID]],CustomerDemographics[CustomerID],0),2)," ")</f>
        <v xml:space="preserve"> </v>
      </c>
      <c r="O275" t="str">
        <f>_xlfn.IFNA(INDEX(CustomerDemographics[],MATCH(CombinedTable[[#This Row],[CustomerID]],CustomerDemographics[CustomerID],0),7),"Not Registered")</f>
        <v>Not Registered</v>
      </c>
      <c r="P275">
        <f>INDEX(TransactionsOrders[],MATCH(CombinedTable[[#This Row],[TransactionID]],TransactionsOrders[TransactionID],0),3)</f>
        <v>0</v>
      </c>
      <c r="Q275">
        <f>INDEX(PointsTransaction[],MATCH(CombinedTable[[#This Row],[TransactionID]],PointsTransaction[TransactionID],0),4)</f>
        <v>0</v>
      </c>
    </row>
    <row r="276" spans="1:17" x14ac:dyDescent="0.25">
      <c r="A276">
        <v>275</v>
      </c>
      <c r="B276">
        <v>11010060</v>
      </c>
      <c r="C276" s="6">
        <v>2024022010015</v>
      </c>
      <c r="D276" s="12">
        <v>44595</v>
      </c>
      <c r="E276">
        <v>4</v>
      </c>
      <c r="F276">
        <v>117.5</v>
      </c>
      <c r="G276">
        <v>470</v>
      </c>
      <c r="I276">
        <v>470</v>
      </c>
      <c r="J276" t="str">
        <f>INDEX(EmployeeDemographics[],MATCH(CombinedTable[[#This Row],[EmployeeID ]],EmployeeDemographics[EmployeeId],0),2)</f>
        <v>Noah</v>
      </c>
      <c r="K276" t="str">
        <f>INDEX(Products[],MATCH(CombinedTable[[#This Row],[ProductID]],Products[ProductID],0),2)</f>
        <v>Thingummybob K</v>
      </c>
      <c r="L276">
        <f>INDEX(Products[],MATCH(CombinedTable[[#This Row],[ProductID]],Products[ProductID],0),3)</f>
        <v>104</v>
      </c>
      <c r="M276">
        <f>INDEX(TransactionsOrders[],MATCH(CombinedTable[[#This Row],[TransactionID]],TransactionsOrders[TransactionID],0),8)</f>
        <v>234641</v>
      </c>
      <c r="N276" t="str">
        <f>_xlfn.IFNA(INDEX(CustomerDemographics[],MATCH(CombinedTable[[#This Row],[CustomerID]],CustomerDemographics[CustomerID],0),2)," ")</f>
        <v xml:space="preserve"> </v>
      </c>
      <c r="O276" t="str">
        <f>_xlfn.IFNA(INDEX(CustomerDemographics[],MATCH(CombinedTable[[#This Row],[CustomerID]],CustomerDemographics[CustomerID],0),7),"Not Registered")</f>
        <v>Not Registered</v>
      </c>
      <c r="P276">
        <f>INDEX(TransactionsOrders[],MATCH(CombinedTable[[#This Row],[TransactionID]],TransactionsOrders[TransactionID],0),3)</f>
        <v>0</v>
      </c>
      <c r="Q276">
        <f>INDEX(PointsTransaction[],MATCH(CombinedTable[[#This Row],[TransactionID]],PointsTransaction[TransactionID],0),4)</f>
        <v>0</v>
      </c>
    </row>
    <row r="277" spans="1:17" x14ac:dyDescent="0.25">
      <c r="A277">
        <v>276</v>
      </c>
      <c r="B277">
        <v>11010062</v>
      </c>
      <c r="C277" s="6">
        <v>2024022010014</v>
      </c>
      <c r="D277" s="12">
        <v>44595</v>
      </c>
      <c r="E277">
        <v>7</v>
      </c>
      <c r="F277">
        <v>113.45</v>
      </c>
      <c r="G277">
        <v>794.15</v>
      </c>
      <c r="I277">
        <v>794.15</v>
      </c>
      <c r="J277" t="str">
        <f>INDEX(EmployeeDemographics[],MATCH(CombinedTable[[#This Row],[EmployeeID ]],EmployeeDemographics[EmployeeId],0),2)</f>
        <v>Lucas</v>
      </c>
      <c r="K277" t="str">
        <f>INDEX(Products[],MATCH(CombinedTable[[#This Row],[ProductID]],Products[ProductID],0),2)</f>
        <v>Whizbang M</v>
      </c>
      <c r="L277">
        <f>INDEX(Products[],MATCH(CombinedTable[[#This Row],[ProductID]],Products[ProductID],0),3)</f>
        <v>102</v>
      </c>
      <c r="M277">
        <f>INDEX(TransactionsOrders[],MATCH(CombinedTable[[#This Row],[TransactionID]],TransactionsOrders[TransactionID],0),8)</f>
        <v>234565</v>
      </c>
      <c r="N277" t="str">
        <f>_xlfn.IFNA(INDEX(CustomerDemographics[],MATCH(CombinedTable[[#This Row],[CustomerID]],CustomerDemographics[CustomerID],0),2)," ")</f>
        <v xml:space="preserve"> </v>
      </c>
      <c r="O277" t="str">
        <f>_xlfn.IFNA(INDEX(CustomerDemographics[],MATCH(CombinedTable[[#This Row],[CustomerID]],CustomerDemographics[CustomerID],0),7),"Not Registered")</f>
        <v>Not Registered</v>
      </c>
      <c r="P277">
        <f>INDEX(TransactionsOrders[],MATCH(CombinedTable[[#This Row],[TransactionID]],TransactionsOrders[TransactionID],0),3)</f>
        <v>0</v>
      </c>
      <c r="Q277">
        <f>INDEX(PointsTransaction[],MATCH(CombinedTable[[#This Row],[TransactionID]],PointsTransaction[TransactionID],0),4)</f>
        <v>0</v>
      </c>
    </row>
    <row r="278" spans="1:17" x14ac:dyDescent="0.25">
      <c r="A278">
        <v>277</v>
      </c>
      <c r="B278">
        <v>11010054</v>
      </c>
      <c r="C278" s="6">
        <v>2024022010010</v>
      </c>
      <c r="D278" s="12">
        <v>44600</v>
      </c>
      <c r="E278">
        <v>2</v>
      </c>
      <c r="F278">
        <v>120.75</v>
      </c>
      <c r="G278">
        <v>241.5</v>
      </c>
      <c r="I278">
        <v>241.5</v>
      </c>
      <c r="J278" t="str">
        <f>INDEX(EmployeeDemographics[],MATCH(CombinedTable[[#This Row],[EmployeeID ]],EmployeeDemographics[EmployeeId],0),2)</f>
        <v>Aiden</v>
      </c>
      <c r="K278" t="str">
        <f>INDEX(Products[],MATCH(CombinedTable[[#This Row],[ProductID]],Products[ProductID],0),2)</f>
        <v>Doodad E</v>
      </c>
      <c r="L278">
        <f>INDEX(Products[],MATCH(CombinedTable[[#This Row],[ProductID]],Products[ProductID],0),3)</f>
        <v>102</v>
      </c>
      <c r="M278">
        <f>INDEX(TransactionsOrders[],MATCH(CombinedTable[[#This Row],[TransactionID]],TransactionsOrders[TransactionID],0),8)</f>
        <v>234595</v>
      </c>
      <c r="N278" t="str">
        <f>_xlfn.IFNA(INDEX(CustomerDemographics[],MATCH(CombinedTable[[#This Row],[CustomerID]],CustomerDemographics[CustomerID],0),2)," ")</f>
        <v xml:space="preserve"> </v>
      </c>
      <c r="O278" t="str">
        <f>_xlfn.IFNA(INDEX(CustomerDemographics[],MATCH(CombinedTable[[#This Row],[CustomerID]],CustomerDemographics[CustomerID],0),7),"Not Registered")</f>
        <v>Not Registered</v>
      </c>
      <c r="P278">
        <f>INDEX(TransactionsOrders[],MATCH(CombinedTable[[#This Row],[TransactionID]],TransactionsOrders[TransactionID],0),3)</f>
        <v>0</v>
      </c>
      <c r="Q278">
        <f>INDEX(PointsTransaction[],MATCH(CombinedTable[[#This Row],[TransactionID]],PointsTransaction[TransactionID],0),4)</f>
        <v>0</v>
      </c>
    </row>
    <row r="279" spans="1:17" x14ac:dyDescent="0.25">
      <c r="A279">
        <v>278</v>
      </c>
      <c r="B279">
        <v>11010068</v>
      </c>
      <c r="C279" s="6">
        <v>2024022010012</v>
      </c>
      <c r="D279" s="12">
        <v>44600</v>
      </c>
      <c r="E279">
        <v>2</v>
      </c>
      <c r="F279">
        <v>212.49</v>
      </c>
      <c r="G279">
        <v>424.98</v>
      </c>
      <c r="I279">
        <v>424.98</v>
      </c>
      <c r="J279" t="str">
        <f>INDEX(EmployeeDemographics[],MATCH(CombinedTable[[#This Row],[EmployeeID ]],EmployeeDemographics[EmployeeId],0),2)</f>
        <v>Olivia</v>
      </c>
      <c r="K279" t="str">
        <f>INDEX(Products[],MATCH(CombinedTable[[#This Row],[ProductID]],Products[ProductID],0),2)</f>
        <v>Thingamajigger S</v>
      </c>
      <c r="L279">
        <f>INDEX(Products[],MATCH(CombinedTable[[#This Row],[ProductID]],Products[ProductID],0),3)</f>
        <v>105</v>
      </c>
      <c r="M279">
        <f>INDEX(TransactionsOrders[],MATCH(CombinedTable[[#This Row],[TransactionID]],TransactionsOrders[TransactionID],0),8)</f>
        <v>234554</v>
      </c>
      <c r="N279" t="str">
        <f>_xlfn.IFNA(INDEX(CustomerDemographics[],MATCH(CombinedTable[[#This Row],[CustomerID]],CustomerDemographics[CustomerID],0),2)," ")</f>
        <v xml:space="preserve"> </v>
      </c>
      <c r="O279" t="str">
        <f>_xlfn.IFNA(INDEX(CustomerDemographics[],MATCH(CombinedTable[[#This Row],[CustomerID]],CustomerDemographics[CustomerID],0),7),"Not Registered")</f>
        <v>Not Registered</v>
      </c>
      <c r="P279">
        <f>INDEX(TransactionsOrders[],MATCH(CombinedTable[[#This Row],[TransactionID]],TransactionsOrders[TransactionID],0),3)</f>
        <v>0</v>
      </c>
      <c r="Q279">
        <f>INDEX(PointsTransaction[],MATCH(CombinedTable[[#This Row],[TransactionID]],PointsTransaction[TransactionID],0),4)</f>
        <v>0</v>
      </c>
    </row>
    <row r="280" spans="1:17" x14ac:dyDescent="0.25">
      <c r="A280">
        <v>279</v>
      </c>
      <c r="B280">
        <v>11010068</v>
      </c>
      <c r="C280" s="6">
        <v>2024022010012</v>
      </c>
      <c r="D280" s="12">
        <v>44604</v>
      </c>
      <c r="E280">
        <v>5</v>
      </c>
      <c r="F280">
        <v>212.49</v>
      </c>
      <c r="G280">
        <v>1062.45</v>
      </c>
      <c r="H280">
        <v>0.15</v>
      </c>
      <c r="I280">
        <v>903.08249999999998</v>
      </c>
      <c r="J280" t="str">
        <f>INDEX(EmployeeDemographics[],MATCH(CombinedTable[[#This Row],[EmployeeID ]],EmployeeDemographics[EmployeeId],0),2)</f>
        <v>Olivia</v>
      </c>
      <c r="K280" t="str">
        <f>INDEX(Products[],MATCH(CombinedTable[[#This Row],[ProductID]],Products[ProductID],0),2)</f>
        <v>Thingamajigger S</v>
      </c>
      <c r="L280">
        <f>INDEX(Products[],MATCH(CombinedTable[[#This Row],[ProductID]],Products[ProductID],0),3)</f>
        <v>105</v>
      </c>
      <c r="M280">
        <f>INDEX(TransactionsOrders[],MATCH(CombinedTable[[#This Row],[TransactionID]],TransactionsOrders[TransactionID],0),8)</f>
        <v>143018</v>
      </c>
      <c r="N280" t="str">
        <f>_xlfn.IFNA(INDEX(CustomerDemographics[],MATCH(CombinedTable[[#This Row],[CustomerID]],CustomerDemographics[CustomerID],0),2)," ")</f>
        <v>Booker</v>
      </c>
      <c r="O280" t="str">
        <f>_xlfn.IFNA(INDEX(CustomerDemographics[],MATCH(CombinedTable[[#This Row],[CustomerID]],CustomerDemographics[CustomerID],0),7),"Not Registered")</f>
        <v xml:space="preserve">Valid </v>
      </c>
      <c r="P280">
        <f>INDEX(TransactionsOrders[],MATCH(CombinedTable[[#This Row],[TransactionID]],TransactionsOrders[TransactionID],0),3)</f>
        <v>54523010018</v>
      </c>
      <c r="Q280">
        <f>INDEX(PointsTransaction[],MATCH(CombinedTable[[#This Row],[TransactionID]],PointsTransaction[TransactionID],0),4)</f>
        <v>3</v>
      </c>
    </row>
    <row r="281" spans="1:17" x14ac:dyDescent="0.25">
      <c r="A281">
        <v>280</v>
      </c>
      <c r="B281">
        <v>11010055</v>
      </c>
      <c r="C281" s="6">
        <v>2024022010013</v>
      </c>
      <c r="D281" s="12">
        <v>44607</v>
      </c>
      <c r="E281">
        <v>4</v>
      </c>
      <c r="F281">
        <v>190.99</v>
      </c>
      <c r="G281">
        <v>763.96</v>
      </c>
      <c r="H281">
        <v>0.1</v>
      </c>
      <c r="I281">
        <v>687.56399999999996</v>
      </c>
      <c r="J281" t="str">
        <f>INDEX(EmployeeDemographics[],MATCH(CombinedTable[[#This Row],[EmployeeID ]],EmployeeDemographics[EmployeeId],0),2)</f>
        <v>Jackson</v>
      </c>
      <c r="K281" t="str">
        <f>INDEX(Products[],MATCH(CombinedTable[[#This Row],[ProductID]],Products[ProductID],0),2)</f>
        <v>Whatchamacallit F</v>
      </c>
      <c r="L281">
        <f>INDEX(Products[],MATCH(CombinedTable[[#This Row],[ProductID]],Products[ProductID],0),3)</f>
        <v>101</v>
      </c>
      <c r="M281">
        <f>INDEX(TransactionsOrders[],MATCH(CombinedTable[[#This Row],[TransactionID]],TransactionsOrders[TransactionID],0),8)</f>
        <v>143008</v>
      </c>
      <c r="N281" t="str">
        <f>_xlfn.IFNA(INDEX(CustomerDemographics[],MATCH(CombinedTable[[#This Row],[CustomerID]],CustomerDemographics[CustomerID],0),2)," ")</f>
        <v>Commander</v>
      </c>
      <c r="O281" t="str">
        <f>_xlfn.IFNA(INDEX(CustomerDemographics[],MATCH(CombinedTable[[#This Row],[CustomerID]],CustomerDemographics[CustomerID],0),7),"Not Registered")</f>
        <v xml:space="preserve">Valid </v>
      </c>
      <c r="P281">
        <f>INDEX(TransactionsOrders[],MATCH(CombinedTable[[#This Row],[TransactionID]],TransactionsOrders[TransactionID],0),3)</f>
        <v>54523010008</v>
      </c>
      <c r="Q281">
        <f>INDEX(PointsTransaction[],MATCH(CombinedTable[[#This Row],[TransactionID]],PointsTransaction[TransactionID],0),4)</f>
        <v>2</v>
      </c>
    </row>
    <row r="282" spans="1:17" x14ac:dyDescent="0.25">
      <c r="A282">
        <v>281</v>
      </c>
      <c r="B282">
        <v>11010051</v>
      </c>
      <c r="C282" s="6">
        <v>2024022010013</v>
      </c>
      <c r="D282" s="12">
        <v>44612</v>
      </c>
      <c r="E282">
        <v>4</v>
      </c>
      <c r="F282">
        <v>240.95</v>
      </c>
      <c r="G282">
        <v>963.8</v>
      </c>
      <c r="I282">
        <v>963.8</v>
      </c>
      <c r="J282" t="str">
        <f>INDEX(EmployeeDemographics[],MATCH(CombinedTable[[#This Row],[EmployeeID ]],EmployeeDemographics[EmployeeId],0),2)</f>
        <v>Jackson</v>
      </c>
      <c r="K282" t="str">
        <f>INDEX(Products[],MATCH(CombinedTable[[#This Row],[ProductID]],Products[ProductID],0),2)</f>
        <v>Gizmo B</v>
      </c>
      <c r="L282">
        <f>INDEX(Products[],MATCH(CombinedTable[[#This Row],[ProductID]],Products[ProductID],0),3)</f>
        <v>103</v>
      </c>
      <c r="M282">
        <f>INDEX(TransactionsOrders[],MATCH(CombinedTable[[#This Row],[TransactionID]],TransactionsOrders[TransactionID],0),8)</f>
        <v>234505</v>
      </c>
      <c r="N282" t="str">
        <f>_xlfn.IFNA(INDEX(CustomerDemographics[],MATCH(CombinedTable[[#This Row],[CustomerID]],CustomerDemographics[CustomerID],0),2)," ")</f>
        <v xml:space="preserve"> </v>
      </c>
      <c r="O282" t="str">
        <f>_xlfn.IFNA(INDEX(CustomerDemographics[],MATCH(CombinedTable[[#This Row],[CustomerID]],CustomerDemographics[CustomerID],0),7),"Not Registered")</f>
        <v>Not Registered</v>
      </c>
      <c r="P282">
        <f>INDEX(TransactionsOrders[],MATCH(CombinedTable[[#This Row],[TransactionID]],TransactionsOrders[TransactionID],0),3)</f>
        <v>0</v>
      </c>
      <c r="Q282">
        <f>INDEX(PointsTransaction[],MATCH(CombinedTable[[#This Row],[TransactionID]],PointsTransaction[TransactionID],0),4)</f>
        <v>0</v>
      </c>
    </row>
    <row r="283" spans="1:17" x14ac:dyDescent="0.25">
      <c r="A283">
        <v>282</v>
      </c>
      <c r="B283">
        <v>11010066</v>
      </c>
      <c r="C283" s="6">
        <v>2024022010015</v>
      </c>
      <c r="D283" s="12">
        <v>44616</v>
      </c>
      <c r="E283">
        <v>8</v>
      </c>
      <c r="F283">
        <v>121.25</v>
      </c>
      <c r="G283">
        <v>970</v>
      </c>
      <c r="I283">
        <v>970</v>
      </c>
      <c r="J283" t="str">
        <f>INDEX(EmployeeDemographics[],MATCH(CombinedTable[[#This Row],[EmployeeID ]],EmployeeDemographics[EmployeeId],0),2)</f>
        <v>Noah</v>
      </c>
      <c r="K283" t="str">
        <f>INDEX(Products[],MATCH(CombinedTable[[#This Row],[ProductID]],Products[ProductID],0),2)</f>
        <v>WidgetMaster Q</v>
      </c>
      <c r="L283">
        <f>INDEX(Products[],MATCH(CombinedTable[[#This Row],[ProductID]],Products[ProductID],0),3)</f>
        <v>105</v>
      </c>
      <c r="M283">
        <f>INDEX(TransactionsOrders[],MATCH(CombinedTable[[#This Row],[TransactionID]],TransactionsOrders[TransactionID],0),8)</f>
        <v>234559</v>
      </c>
      <c r="N283" t="str">
        <f>_xlfn.IFNA(INDEX(CustomerDemographics[],MATCH(CombinedTable[[#This Row],[CustomerID]],CustomerDemographics[CustomerID],0),2)," ")</f>
        <v xml:space="preserve"> </v>
      </c>
      <c r="O283" t="str">
        <f>_xlfn.IFNA(INDEX(CustomerDemographics[],MATCH(CombinedTable[[#This Row],[CustomerID]],CustomerDemographics[CustomerID],0),7),"Not Registered")</f>
        <v>Not Registered</v>
      </c>
      <c r="P283">
        <f>INDEX(TransactionsOrders[],MATCH(CombinedTable[[#This Row],[TransactionID]],TransactionsOrders[TransactionID],0),3)</f>
        <v>0</v>
      </c>
      <c r="Q283">
        <f>INDEX(PointsTransaction[],MATCH(CombinedTable[[#This Row],[TransactionID]],PointsTransaction[TransactionID],0),4)</f>
        <v>0</v>
      </c>
    </row>
    <row r="284" spans="1:17" x14ac:dyDescent="0.25">
      <c r="A284">
        <v>283</v>
      </c>
      <c r="B284">
        <v>11010067</v>
      </c>
      <c r="C284" s="6">
        <v>2024022010014</v>
      </c>
      <c r="D284" s="12">
        <v>44620</v>
      </c>
      <c r="E284">
        <v>4</v>
      </c>
      <c r="F284">
        <v>150.99</v>
      </c>
      <c r="G284">
        <v>603.96</v>
      </c>
      <c r="I284">
        <v>603.96</v>
      </c>
      <c r="J284" t="str">
        <f>INDEX(EmployeeDemographics[],MATCH(CombinedTable[[#This Row],[EmployeeID ]],EmployeeDemographics[EmployeeId],0),2)</f>
        <v>Lucas</v>
      </c>
      <c r="K284" t="str">
        <f>INDEX(Products[],MATCH(CombinedTable[[#This Row],[ProductID]],Products[ProductID],0),2)</f>
        <v>Gizmobot R</v>
      </c>
      <c r="L284">
        <f>INDEX(Products[],MATCH(CombinedTable[[#This Row],[ProductID]],Products[ProductID],0),3)</f>
        <v>104</v>
      </c>
      <c r="M284">
        <f>INDEX(TransactionsOrders[],MATCH(CombinedTable[[#This Row],[TransactionID]],TransactionsOrders[TransactionID],0),8)</f>
        <v>234674</v>
      </c>
      <c r="N284" t="str">
        <f>_xlfn.IFNA(INDEX(CustomerDemographics[],MATCH(CombinedTable[[#This Row],[CustomerID]],CustomerDemographics[CustomerID],0),2)," ")</f>
        <v xml:space="preserve"> </v>
      </c>
      <c r="O284" t="str">
        <f>_xlfn.IFNA(INDEX(CustomerDemographics[],MATCH(CombinedTable[[#This Row],[CustomerID]],CustomerDemographics[CustomerID],0),7),"Not Registered")</f>
        <v>Not Registered</v>
      </c>
      <c r="P284">
        <f>INDEX(TransactionsOrders[],MATCH(CombinedTable[[#This Row],[TransactionID]],TransactionsOrders[TransactionID],0),3)</f>
        <v>0</v>
      </c>
      <c r="Q284">
        <f>INDEX(PointsTransaction[],MATCH(CombinedTable[[#This Row],[TransactionID]],PointsTransaction[TransactionID],0),4)</f>
        <v>0</v>
      </c>
    </row>
    <row r="285" spans="1:17" x14ac:dyDescent="0.25">
      <c r="A285">
        <v>284</v>
      </c>
      <c r="B285">
        <v>11010067</v>
      </c>
      <c r="C285" s="6">
        <v>2024022010011</v>
      </c>
      <c r="D285" s="12">
        <v>44624</v>
      </c>
      <c r="E285">
        <v>4</v>
      </c>
      <c r="F285">
        <v>150.99</v>
      </c>
      <c r="G285">
        <v>603.96</v>
      </c>
      <c r="I285">
        <v>603.96</v>
      </c>
      <c r="J285" t="str">
        <f>INDEX(EmployeeDemographics[],MATCH(CombinedTable[[#This Row],[EmployeeID ]],EmployeeDemographics[EmployeeId],0),2)</f>
        <v>Logan</v>
      </c>
      <c r="K285" t="str">
        <f>INDEX(Products[],MATCH(CombinedTable[[#This Row],[ProductID]],Products[ProductID],0),2)</f>
        <v>Gizmobot R</v>
      </c>
      <c r="L285">
        <f>INDEX(Products[],MATCH(CombinedTable[[#This Row],[ProductID]],Products[ProductID],0),3)</f>
        <v>104</v>
      </c>
      <c r="M285">
        <f>INDEX(TransactionsOrders[],MATCH(CombinedTable[[#This Row],[TransactionID]],TransactionsOrders[TransactionID],0),8)</f>
        <v>234694</v>
      </c>
      <c r="N285" t="str">
        <f>_xlfn.IFNA(INDEX(CustomerDemographics[],MATCH(CombinedTable[[#This Row],[CustomerID]],CustomerDemographics[CustomerID],0),2)," ")</f>
        <v xml:space="preserve"> </v>
      </c>
      <c r="O285" t="str">
        <f>_xlfn.IFNA(INDEX(CustomerDemographics[],MATCH(CombinedTable[[#This Row],[CustomerID]],CustomerDemographics[CustomerID],0),7),"Not Registered")</f>
        <v>Not Registered</v>
      </c>
      <c r="P285">
        <f>INDEX(TransactionsOrders[],MATCH(CombinedTable[[#This Row],[TransactionID]],TransactionsOrders[TransactionID],0),3)</f>
        <v>0</v>
      </c>
      <c r="Q285">
        <f>INDEX(PointsTransaction[],MATCH(CombinedTable[[#This Row],[TransactionID]],PointsTransaction[TransactionID],0),4)</f>
        <v>0</v>
      </c>
    </row>
    <row r="286" spans="1:17" x14ac:dyDescent="0.25">
      <c r="A286">
        <v>285</v>
      </c>
      <c r="B286">
        <v>11010057</v>
      </c>
      <c r="C286" s="6">
        <v>2024022010012</v>
      </c>
      <c r="D286" s="12">
        <v>44624</v>
      </c>
      <c r="E286">
        <v>1</v>
      </c>
      <c r="F286">
        <v>80.489999999999995</v>
      </c>
      <c r="G286">
        <v>80.489999999999995</v>
      </c>
      <c r="I286">
        <v>80.489999999999995</v>
      </c>
      <c r="J286" t="str">
        <f>INDEX(EmployeeDemographics[],MATCH(CombinedTable[[#This Row],[EmployeeID ]],EmployeeDemographics[EmployeeId],0),2)</f>
        <v>Olivia</v>
      </c>
      <c r="K286" t="str">
        <f>INDEX(Products[],MATCH(CombinedTable[[#This Row],[ProductID]],Products[ProductID],0),2)</f>
        <v>Contraption H</v>
      </c>
      <c r="L286">
        <f>INDEX(Products[],MATCH(CombinedTable[[#This Row],[ProductID]],Products[ProductID],0),3)</f>
        <v>105</v>
      </c>
      <c r="M286">
        <f>INDEX(TransactionsOrders[],MATCH(CombinedTable[[#This Row],[TransactionID]],TransactionsOrders[TransactionID],0),8)</f>
        <v>234530</v>
      </c>
      <c r="N286" t="str">
        <f>_xlfn.IFNA(INDEX(CustomerDemographics[],MATCH(CombinedTable[[#This Row],[CustomerID]],CustomerDemographics[CustomerID],0),2)," ")</f>
        <v xml:space="preserve"> </v>
      </c>
      <c r="O286" t="str">
        <f>_xlfn.IFNA(INDEX(CustomerDemographics[],MATCH(CombinedTable[[#This Row],[CustomerID]],CustomerDemographics[CustomerID],0),7),"Not Registered")</f>
        <v>Not Registered</v>
      </c>
      <c r="P286">
        <f>INDEX(TransactionsOrders[],MATCH(CombinedTable[[#This Row],[TransactionID]],TransactionsOrders[TransactionID],0),3)</f>
        <v>0</v>
      </c>
      <c r="Q286">
        <f>INDEX(PointsTransaction[],MATCH(CombinedTable[[#This Row],[TransactionID]],PointsTransaction[TransactionID],0),4)</f>
        <v>0</v>
      </c>
    </row>
    <row r="287" spans="1:17" x14ac:dyDescent="0.25">
      <c r="A287">
        <v>286</v>
      </c>
      <c r="B287">
        <v>11010064</v>
      </c>
      <c r="C287" s="6">
        <v>2024022010013</v>
      </c>
      <c r="D287" s="12">
        <v>44624</v>
      </c>
      <c r="E287">
        <v>3</v>
      </c>
      <c r="F287">
        <v>119.95</v>
      </c>
      <c r="G287">
        <v>359.85</v>
      </c>
      <c r="H287">
        <v>0.15</v>
      </c>
      <c r="I287">
        <v>305.8725</v>
      </c>
      <c r="J287" t="str">
        <f>INDEX(EmployeeDemographics[],MATCH(CombinedTable[[#This Row],[EmployeeID ]],EmployeeDemographics[EmployeeId],0),2)</f>
        <v>Jackson</v>
      </c>
      <c r="K287" t="str">
        <f>INDEX(Products[],MATCH(CombinedTable[[#This Row],[ProductID]],Products[ProductID],0),2)</f>
        <v>Gadgetron O</v>
      </c>
      <c r="L287">
        <f>INDEX(Products[],MATCH(CombinedTable[[#This Row],[ProductID]],Products[ProductID],0),3)</f>
        <v>103</v>
      </c>
      <c r="M287">
        <f>INDEX(TransactionsOrders[],MATCH(CombinedTable[[#This Row],[TransactionID]],TransactionsOrders[TransactionID],0),8)</f>
        <v>143018</v>
      </c>
      <c r="N287" t="str">
        <f>_xlfn.IFNA(INDEX(CustomerDemographics[],MATCH(CombinedTable[[#This Row],[CustomerID]],CustomerDemographics[CustomerID],0),2)," ")</f>
        <v>Booker</v>
      </c>
      <c r="O287" t="str">
        <f>_xlfn.IFNA(INDEX(CustomerDemographics[],MATCH(CombinedTable[[#This Row],[CustomerID]],CustomerDemographics[CustomerID],0),7),"Not Registered")</f>
        <v xml:space="preserve">Valid </v>
      </c>
      <c r="P287">
        <f>INDEX(TransactionsOrders[],MATCH(CombinedTable[[#This Row],[TransactionID]],TransactionsOrders[TransactionID],0),3)</f>
        <v>54523010018</v>
      </c>
      <c r="Q287">
        <f>INDEX(PointsTransaction[],MATCH(CombinedTable[[#This Row],[TransactionID]],PointsTransaction[TransactionID],0),4)</f>
        <v>2</v>
      </c>
    </row>
    <row r="288" spans="1:17" x14ac:dyDescent="0.25">
      <c r="A288">
        <v>287</v>
      </c>
      <c r="B288">
        <v>11010057</v>
      </c>
      <c r="C288" s="6">
        <v>2024022010012</v>
      </c>
      <c r="D288" s="12">
        <v>44624</v>
      </c>
      <c r="E288">
        <v>5</v>
      </c>
      <c r="F288">
        <v>80.489999999999995</v>
      </c>
      <c r="G288">
        <v>402.45</v>
      </c>
      <c r="H288">
        <v>0.15</v>
      </c>
      <c r="I288">
        <v>342.08249999999998</v>
      </c>
      <c r="J288" t="str">
        <f>INDEX(EmployeeDemographics[],MATCH(CombinedTable[[#This Row],[EmployeeID ]],EmployeeDemographics[EmployeeId],0),2)</f>
        <v>Olivia</v>
      </c>
      <c r="K288" t="str">
        <f>INDEX(Products[],MATCH(CombinedTable[[#This Row],[ProductID]],Products[ProductID],0),2)</f>
        <v>Contraption H</v>
      </c>
      <c r="L288">
        <f>INDEX(Products[],MATCH(CombinedTable[[#This Row],[ProductID]],Products[ProductID],0),3)</f>
        <v>105</v>
      </c>
      <c r="M288">
        <f>INDEX(TransactionsOrders[],MATCH(CombinedTable[[#This Row],[TransactionID]],TransactionsOrders[TransactionID],0),8)</f>
        <v>143002</v>
      </c>
      <c r="N288" t="str">
        <f>_xlfn.IFNA(INDEX(CustomerDemographics[],MATCH(CombinedTable[[#This Row],[CustomerID]],CustomerDemographics[CustomerID],0),2)," ")</f>
        <v>Nathan</v>
      </c>
      <c r="O288" t="str">
        <f>_xlfn.IFNA(INDEX(CustomerDemographics[],MATCH(CombinedTable[[#This Row],[CustomerID]],CustomerDemographics[CustomerID],0),7),"Not Registered")</f>
        <v xml:space="preserve">Expired\Cancelled </v>
      </c>
      <c r="P288">
        <f>INDEX(TransactionsOrders[],MATCH(CombinedTable[[#This Row],[TransactionID]],TransactionsOrders[TransactionID],0),3)</f>
        <v>54523010002</v>
      </c>
      <c r="Q288">
        <f>INDEX(PointsTransaction[],MATCH(CombinedTable[[#This Row],[TransactionID]],PointsTransaction[TransactionID],0),4)</f>
        <v>3</v>
      </c>
    </row>
    <row r="289" spans="1:17" x14ac:dyDescent="0.25">
      <c r="A289">
        <v>288</v>
      </c>
      <c r="B289">
        <v>11010055</v>
      </c>
      <c r="C289" s="6">
        <v>2024022010014</v>
      </c>
      <c r="D289" s="12">
        <v>44629</v>
      </c>
      <c r="E289">
        <v>1</v>
      </c>
      <c r="F289">
        <v>190.99</v>
      </c>
      <c r="G289">
        <v>190.99</v>
      </c>
      <c r="I289">
        <v>190.99</v>
      </c>
      <c r="J289" t="str">
        <f>INDEX(EmployeeDemographics[],MATCH(CombinedTable[[#This Row],[EmployeeID ]],EmployeeDemographics[EmployeeId],0),2)</f>
        <v>Lucas</v>
      </c>
      <c r="K289" t="str">
        <f>INDEX(Products[],MATCH(CombinedTable[[#This Row],[ProductID]],Products[ProductID],0),2)</f>
        <v>Whatchamacallit F</v>
      </c>
      <c r="L289">
        <f>INDEX(Products[],MATCH(CombinedTable[[#This Row],[ProductID]],Products[ProductID],0),3)</f>
        <v>101</v>
      </c>
      <c r="M289">
        <f>INDEX(TransactionsOrders[],MATCH(CombinedTable[[#This Row],[TransactionID]],TransactionsOrders[TransactionID],0),8)</f>
        <v>234575</v>
      </c>
      <c r="N289" t="str">
        <f>_xlfn.IFNA(INDEX(CustomerDemographics[],MATCH(CombinedTable[[#This Row],[CustomerID]],CustomerDemographics[CustomerID],0),2)," ")</f>
        <v xml:space="preserve"> </v>
      </c>
      <c r="O289" t="str">
        <f>_xlfn.IFNA(INDEX(CustomerDemographics[],MATCH(CombinedTable[[#This Row],[CustomerID]],CustomerDemographics[CustomerID],0),7),"Not Registered")</f>
        <v>Not Registered</v>
      </c>
      <c r="P289">
        <f>INDEX(TransactionsOrders[],MATCH(CombinedTable[[#This Row],[TransactionID]],TransactionsOrders[TransactionID],0),3)</f>
        <v>0</v>
      </c>
      <c r="Q289">
        <f>INDEX(PointsTransaction[],MATCH(CombinedTable[[#This Row],[TransactionID]],PointsTransaction[TransactionID],0),4)</f>
        <v>0</v>
      </c>
    </row>
    <row r="290" spans="1:17" x14ac:dyDescent="0.25">
      <c r="A290">
        <v>289</v>
      </c>
      <c r="B290">
        <v>11010056</v>
      </c>
      <c r="C290" s="6">
        <v>2024022010014</v>
      </c>
      <c r="D290" s="12">
        <v>44632</v>
      </c>
      <c r="E290">
        <v>5</v>
      </c>
      <c r="F290">
        <v>290.5</v>
      </c>
      <c r="G290">
        <v>1452.5</v>
      </c>
      <c r="I290">
        <v>1452.5</v>
      </c>
      <c r="J290" t="str">
        <f>INDEX(EmployeeDemographics[],MATCH(CombinedTable[[#This Row],[EmployeeID ]],EmployeeDemographics[EmployeeId],0),2)</f>
        <v>Lucas</v>
      </c>
      <c r="K290" t="str">
        <f>INDEX(Products[],MATCH(CombinedTable[[#This Row],[ProductID]],Products[ProductID],0),2)</f>
        <v>Gismo G</v>
      </c>
      <c r="L290">
        <f>INDEX(Products[],MATCH(CombinedTable[[#This Row],[ProductID]],Products[ProductID],0),3)</f>
        <v>104</v>
      </c>
      <c r="M290">
        <f>INDEX(TransactionsOrders[],MATCH(CombinedTable[[#This Row],[TransactionID]],TransactionsOrders[TransactionID],0),8)</f>
        <v>234698</v>
      </c>
      <c r="N290" t="str">
        <f>_xlfn.IFNA(INDEX(CustomerDemographics[],MATCH(CombinedTable[[#This Row],[CustomerID]],CustomerDemographics[CustomerID],0),2)," ")</f>
        <v xml:space="preserve"> </v>
      </c>
      <c r="O290" t="str">
        <f>_xlfn.IFNA(INDEX(CustomerDemographics[],MATCH(CombinedTable[[#This Row],[CustomerID]],CustomerDemographics[CustomerID],0),7),"Not Registered")</f>
        <v>Not Registered</v>
      </c>
      <c r="P290">
        <f>INDEX(TransactionsOrders[],MATCH(CombinedTable[[#This Row],[TransactionID]],TransactionsOrders[TransactionID],0),3)</f>
        <v>0</v>
      </c>
      <c r="Q290">
        <f>INDEX(PointsTransaction[],MATCH(CombinedTable[[#This Row],[TransactionID]],PointsTransaction[TransactionID],0),4)</f>
        <v>0</v>
      </c>
    </row>
    <row r="291" spans="1:17" x14ac:dyDescent="0.25">
      <c r="A291">
        <v>290</v>
      </c>
      <c r="B291">
        <v>11010062</v>
      </c>
      <c r="C291" s="6">
        <v>2024022010012</v>
      </c>
      <c r="D291" s="12">
        <v>44637</v>
      </c>
      <c r="E291">
        <v>3</v>
      </c>
      <c r="F291">
        <v>113.45</v>
      </c>
      <c r="G291">
        <v>340.35</v>
      </c>
      <c r="I291">
        <v>340.35</v>
      </c>
      <c r="J291" t="str">
        <f>INDEX(EmployeeDemographics[],MATCH(CombinedTable[[#This Row],[EmployeeID ]],EmployeeDemographics[EmployeeId],0),2)</f>
        <v>Olivia</v>
      </c>
      <c r="K291" t="str">
        <f>INDEX(Products[],MATCH(CombinedTable[[#This Row],[ProductID]],Products[ProductID],0),2)</f>
        <v>Whizbang M</v>
      </c>
      <c r="L291">
        <f>INDEX(Products[],MATCH(CombinedTable[[#This Row],[ProductID]],Products[ProductID],0),3)</f>
        <v>102</v>
      </c>
      <c r="M291">
        <f>INDEX(TransactionsOrders[],MATCH(CombinedTable[[#This Row],[TransactionID]],TransactionsOrders[TransactionID],0),8)</f>
        <v>234518</v>
      </c>
      <c r="N291" t="str">
        <f>_xlfn.IFNA(INDEX(CustomerDemographics[],MATCH(CombinedTable[[#This Row],[CustomerID]],CustomerDemographics[CustomerID],0),2)," ")</f>
        <v xml:space="preserve"> </v>
      </c>
      <c r="O291" t="str">
        <f>_xlfn.IFNA(INDEX(CustomerDemographics[],MATCH(CombinedTable[[#This Row],[CustomerID]],CustomerDemographics[CustomerID],0),7),"Not Registered")</f>
        <v>Not Registered</v>
      </c>
      <c r="P291">
        <f>INDEX(TransactionsOrders[],MATCH(CombinedTable[[#This Row],[TransactionID]],TransactionsOrders[TransactionID],0),3)</f>
        <v>0</v>
      </c>
      <c r="Q291">
        <f>INDEX(PointsTransaction[],MATCH(CombinedTable[[#This Row],[TransactionID]],PointsTransaction[TransactionID],0),4)</f>
        <v>0</v>
      </c>
    </row>
    <row r="292" spans="1:17" x14ac:dyDescent="0.25">
      <c r="A292">
        <v>291</v>
      </c>
      <c r="B292">
        <v>11010050</v>
      </c>
      <c r="C292" s="6">
        <v>2024022010013</v>
      </c>
      <c r="D292" s="12">
        <v>44641</v>
      </c>
      <c r="E292">
        <v>9</v>
      </c>
      <c r="F292">
        <v>99.99</v>
      </c>
      <c r="G292">
        <v>899.91</v>
      </c>
      <c r="I292">
        <v>899.91</v>
      </c>
      <c r="J292" t="str">
        <f>INDEX(EmployeeDemographics[],MATCH(CombinedTable[[#This Row],[EmployeeID ]],EmployeeDemographics[EmployeeId],0),2)</f>
        <v>Jackson</v>
      </c>
      <c r="K292" t="str">
        <f>INDEX(Products[],MATCH(CombinedTable[[#This Row],[ProductID]],Products[ProductID],0),2)</f>
        <v>Widget A</v>
      </c>
      <c r="L292">
        <f>INDEX(Products[],MATCH(CombinedTable[[#This Row],[ProductID]],Products[ProductID],0),3)</f>
        <v>102</v>
      </c>
      <c r="M292">
        <f>INDEX(TransactionsOrders[],MATCH(CombinedTable[[#This Row],[TransactionID]],TransactionsOrders[TransactionID],0),8)</f>
        <v>234503</v>
      </c>
      <c r="N292" t="str">
        <f>_xlfn.IFNA(INDEX(CustomerDemographics[],MATCH(CombinedTable[[#This Row],[CustomerID]],CustomerDemographics[CustomerID],0),2)," ")</f>
        <v xml:space="preserve"> </v>
      </c>
      <c r="O292" t="str">
        <f>_xlfn.IFNA(INDEX(CustomerDemographics[],MATCH(CombinedTable[[#This Row],[CustomerID]],CustomerDemographics[CustomerID],0),7),"Not Registered")</f>
        <v>Not Registered</v>
      </c>
      <c r="P292">
        <f>INDEX(TransactionsOrders[],MATCH(CombinedTable[[#This Row],[TransactionID]],TransactionsOrders[TransactionID],0),3)</f>
        <v>0</v>
      </c>
      <c r="Q292">
        <f>INDEX(PointsTransaction[],MATCH(CombinedTable[[#This Row],[TransactionID]],PointsTransaction[TransactionID],0),4)</f>
        <v>0</v>
      </c>
    </row>
    <row r="293" spans="1:17" x14ac:dyDescent="0.25">
      <c r="A293">
        <v>292</v>
      </c>
      <c r="B293">
        <v>11010051</v>
      </c>
      <c r="C293" s="6">
        <v>2024022010012</v>
      </c>
      <c r="D293" s="12">
        <v>44646</v>
      </c>
      <c r="E293">
        <v>5</v>
      </c>
      <c r="F293">
        <v>240.95</v>
      </c>
      <c r="G293">
        <v>1204.75</v>
      </c>
      <c r="H293">
        <v>0.1</v>
      </c>
      <c r="I293">
        <v>1084.2750000000001</v>
      </c>
      <c r="J293" t="str">
        <f>INDEX(EmployeeDemographics[],MATCH(CombinedTable[[#This Row],[EmployeeID ]],EmployeeDemographics[EmployeeId],0),2)</f>
        <v>Olivia</v>
      </c>
      <c r="K293" t="str">
        <f>INDEX(Products[],MATCH(CombinedTable[[#This Row],[ProductID]],Products[ProductID],0),2)</f>
        <v>Gizmo B</v>
      </c>
      <c r="L293">
        <f>INDEX(Products[],MATCH(CombinedTable[[#This Row],[ProductID]],Products[ProductID],0),3)</f>
        <v>103</v>
      </c>
      <c r="M293">
        <f>INDEX(TransactionsOrders[],MATCH(CombinedTable[[#This Row],[TransactionID]],TransactionsOrders[TransactionID],0),8)</f>
        <v>143017</v>
      </c>
      <c r="N293" t="str">
        <f>_xlfn.IFNA(INDEX(CustomerDemographics[],MATCH(CombinedTable[[#This Row],[CustomerID]],CustomerDemographics[CustomerID],0),2)," ")</f>
        <v>Altaïr</v>
      </c>
      <c r="O293" t="str">
        <f>_xlfn.IFNA(INDEX(CustomerDemographics[],MATCH(CombinedTable[[#This Row],[CustomerID]],CustomerDemographics[CustomerID],0),7),"Not Registered")</f>
        <v xml:space="preserve">Valid </v>
      </c>
      <c r="P293">
        <f>INDEX(TransactionsOrders[],MATCH(CombinedTable[[#This Row],[TransactionID]],TransactionsOrders[TransactionID],0),3)</f>
        <v>54523010017</v>
      </c>
      <c r="Q293">
        <f>INDEX(PointsTransaction[],MATCH(CombinedTable[[#This Row],[TransactionID]],PointsTransaction[TransactionID],0),4)</f>
        <v>3</v>
      </c>
    </row>
    <row r="294" spans="1:17" x14ac:dyDescent="0.25">
      <c r="A294">
        <v>293</v>
      </c>
      <c r="B294">
        <v>11010056</v>
      </c>
      <c r="C294" s="6">
        <v>2024022010011</v>
      </c>
      <c r="D294" s="12">
        <v>44650</v>
      </c>
      <c r="E294">
        <v>2</v>
      </c>
      <c r="F294">
        <v>290.5</v>
      </c>
      <c r="G294">
        <v>581</v>
      </c>
      <c r="I294">
        <v>581</v>
      </c>
      <c r="J294" t="str">
        <f>INDEX(EmployeeDemographics[],MATCH(CombinedTable[[#This Row],[EmployeeID ]],EmployeeDemographics[EmployeeId],0),2)</f>
        <v>Logan</v>
      </c>
      <c r="K294" t="str">
        <f>INDEX(Products[],MATCH(CombinedTable[[#This Row],[ProductID]],Products[ProductID],0),2)</f>
        <v>Gismo G</v>
      </c>
      <c r="L294">
        <f>INDEX(Products[],MATCH(CombinedTable[[#This Row],[ProductID]],Products[ProductID],0),3)</f>
        <v>104</v>
      </c>
      <c r="M294">
        <f>INDEX(TransactionsOrders[],MATCH(CombinedTable[[#This Row],[TransactionID]],TransactionsOrders[TransactionID],0),8)</f>
        <v>234615</v>
      </c>
      <c r="N294" t="str">
        <f>_xlfn.IFNA(INDEX(CustomerDemographics[],MATCH(CombinedTable[[#This Row],[CustomerID]],CustomerDemographics[CustomerID],0),2)," ")</f>
        <v xml:space="preserve"> </v>
      </c>
      <c r="O294" t="str">
        <f>_xlfn.IFNA(INDEX(CustomerDemographics[],MATCH(CombinedTable[[#This Row],[CustomerID]],CustomerDemographics[CustomerID],0),7),"Not Registered")</f>
        <v>Not Registered</v>
      </c>
      <c r="P294">
        <f>INDEX(TransactionsOrders[],MATCH(CombinedTable[[#This Row],[TransactionID]],TransactionsOrders[TransactionID],0),3)</f>
        <v>0</v>
      </c>
      <c r="Q294">
        <f>INDEX(PointsTransaction[],MATCH(CombinedTable[[#This Row],[TransactionID]],PointsTransaction[TransactionID],0),4)</f>
        <v>0</v>
      </c>
    </row>
    <row r="295" spans="1:17" x14ac:dyDescent="0.25">
      <c r="A295">
        <v>294</v>
      </c>
      <c r="B295">
        <v>11010057</v>
      </c>
      <c r="C295" s="6">
        <v>2024022010011</v>
      </c>
      <c r="D295" s="12">
        <v>44655</v>
      </c>
      <c r="E295">
        <v>2</v>
      </c>
      <c r="F295">
        <v>80.489999999999995</v>
      </c>
      <c r="G295">
        <v>160.97999999999999</v>
      </c>
      <c r="I295">
        <v>160.97999999999999</v>
      </c>
      <c r="J295" t="str">
        <f>INDEX(EmployeeDemographics[],MATCH(CombinedTable[[#This Row],[EmployeeID ]],EmployeeDemographics[EmployeeId],0),2)</f>
        <v>Logan</v>
      </c>
      <c r="K295" t="str">
        <f>INDEX(Products[],MATCH(CombinedTable[[#This Row],[ProductID]],Products[ProductID],0),2)</f>
        <v>Contraption H</v>
      </c>
      <c r="L295">
        <f>INDEX(Products[],MATCH(CombinedTable[[#This Row],[ProductID]],Products[ProductID],0),3)</f>
        <v>105</v>
      </c>
      <c r="M295">
        <f>INDEX(TransactionsOrders[],MATCH(CombinedTable[[#This Row],[TransactionID]],TransactionsOrders[TransactionID],0),8)</f>
        <v>234584</v>
      </c>
      <c r="N295" t="str">
        <f>_xlfn.IFNA(INDEX(CustomerDemographics[],MATCH(CombinedTable[[#This Row],[CustomerID]],CustomerDemographics[CustomerID],0),2)," ")</f>
        <v xml:space="preserve"> </v>
      </c>
      <c r="O295" t="str">
        <f>_xlfn.IFNA(INDEX(CustomerDemographics[],MATCH(CombinedTable[[#This Row],[CustomerID]],CustomerDemographics[CustomerID],0),7),"Not Registered")</f>
        <v>Not Registered</v>
      </c>
      <c r="P295">
        <f>INDEX(TransactionsOrders[],MATCH(CombinedTable[[#This Row],[TransactionID]],TransactionsOrders[TransactionID],0),3)</f>
        <v>0</v>
      </c>
      <c r="Q295">
        <f>INDEX(PointsTransaction[],MATCH(CombinedTable[[#This Row],[TransactionID]],PointsTransaction[TransactionID],0),4)</f>
        <v>0</v>
      </c>
    </row>
    <row r="296" spans="1:17" x14ac:dyDescent="0.25">
      <c r="A296">
        <v>295</v>
      </c>
      <c r="B296">
        <v>11010050</v>
      </c>
      <c r="C296" s="6">
        <v>2024022010010</v>
      </c>
      <c r="D296" s="12">
        <v>44655</v>
      </c>
      <c r="E296">
        <v>7</v>
      </c>
      <c r="F296">
        <v>99.99</v>
      </c>
      <c r="G296">
        <v>699.93</v>
      </c>
      <c r="I296">
        <v>699.93</v>
      </c>
      <c r="J296" t="str">
        <f>INDEX(EmployeeDemographics[],MATCH(CombinedTable[[#This Row],[EmployeeID ]],EmployeeDemographics[EmployeeId],0),2)</f>
        <v>Aiden</v>
      </c>
      <c r="K296" t="str">
        <f>INDEX(Products[],MATCH(CombinedTable[[#This Row],[ProductID]],Products[ProductID],0),2)</f>
        <v>Widget A</v>
      </c>
      <c r="L296">
        <f>INDEX(Products[],MATCH(CombinedTable[[#This Row],[ProductID]],Products[ProductID],0),3)</f>
        <v>102</v>
      </c>
      <c r="M296">
        <f>INDEX(TransactionsOrders[],MATCH(CombinedTable[[#This Row],[TransactionID]],TransactionsOrders[TransactionID],0),8)</f>
        <v>234600</v>
      </c>
      <c r="N296" t="str">
        <f>_xlfn.IFNA(INDEX(CustomerDemographics[],MATCH(CombinedTable[[#This Row],[CustomerID]],CustomerDemographics[CustomerID],0),2)," ")</f>
        <v xml:space="preserve"> </v>
      </c>
      <c r="O296" t="str">
        <f>_xlfn.IFNA(INDEX(CustomerDemographics[],MATCH(CombinedTable[[#This Row],[CustomerID]],CustomerDemographics[CustomerID],0),7),"Not Registered")</f>
        <v>Not Registered</v>
      </c>
      <c r="P296">
        <f>INDEX(TransactionsOrders[],MATCH(CombinedTable[[#This Row],[TransactionID]],TransactionsOrders[TransactionID],0),3)</f>
        <v>0</v>
      </c>
      <c r="Q296">
        <f>INDEX(PointsTransaction[],MATCH(CombinedTable[[#This Row],[TransactionID]],PointsTransaction[TransactionID],0),4)</f>
        <v>0</v>
      </c>
    </row>
    <row r="297" spans="1:17" x14ac:dyDescent="0.25">
      <c r="A297">
        <v>296</v>
      </c>
      <c r="B297">
        <v>11010051</v>
      </c>
      <c r="C297" s="6">
        <v>2024022010010</v>
      </c>
      <c r="D297" s="12">
        <v>44660</v>
      </c>
      <c r="E297">
        <v>5</v>
      </c>
      <c r="F297">
        <v>240.95</v>
      </c>
      <c r="G297">
        <v>1204.75</v>
      </c>
      <c r="H297">
        <v>0.1</v>
      </c>
      <c r="I297">
        <v>1084.2750000000001</v>
      </c>
      <c r="J297" t="str">
        <f>INDEX(EmployeeDemographics[],MATCH(CombinedTable[[#This Row],[EmployeeID ]],EmployeeDemographics[EmployeeId],0),2)</f>
        <v>Aiden</v>
      </c>
      <c r="K297" t="str">
        <f>INDEX(Products[],MATCH(CombinedTable[[#This Row],[ProductID]],Products[ProductID],0),2)</f>
        <v>Gizmo B</v>
      </c>
      <c r="L297">
        <f>INDEX(Products[],MATCH(CombinedTable[[#This Row],[ProductID]],Products[ProductID],0),3)</f>
        <v>103</v>
      </c>
      <c r="M297">
        <f>INDEX(TransactionsOrders[],MATCH(CombinedTable[[#This Row],[TransactionID]],TransactionsOrders[TransactionID],0),8)</f>
        <v>143013</v>
      </c>
      <c r="N297" t="str">
        <f>_xlfn.IFNA(INDEX(CustomerDemographics[],MATCH(CombinedTable[[#This Row],[CustomerID]],CustomerDemographics[CustomerID],0),2)," ")</f>
        <v>Krystal</v>
      </c>
      <c r="O297" t="str">
        <f>_xlfn.IFNA(INDEX(CustomerDemographics[],MATCH(CombinedTable[[#This Row],[CustomerID]],CustomerDemographics[CustomerID],0),7),"Not Registered")</f>
        <v xml:space="preserve">Valid </v>
      </c>
      <c r="P297">
        <f>INDEX(TransactionsOrders[],MATCH(CombinedTable[[#This Row],[TransactionID]],TransactionsOrders[TransactionID],0),3)</f>
        <v>54523010013</v>
      </c>
      <c r="Q297">
        <f>INDEX(PointsTransaction[],MATCH(CombinedTable[[#This Row],[TransactionID]],PointsTransaction[TransactionID],0),4)</f>
        <v>3</v>
      </c>
    </row>
    <row r="298" spans="1:17" x14ac:dyDescent="0.25">
      <c r="A298">
        <v>297</v>
      </c>
      <c r="B298">
        <v>11010064</v>
      </c>
      <c r="C298" s="6">
        <v>2024022010013</v>
      </c>
      <c r="D298" s="12">
        <v>44663</v>
      </c>
      <c r="E298">
        <v>1</v>
      </c>
      <c r="F298">
        <v>119.95</v>
      </c>
      <c r="G298">
        <v>119.95</v>
      </c>
      <c r="I298">
        <v>119.95</v>
      </c>
      <c r="J298" t="str">
        <f>INDEX(EmployeeDemographics[],MATCH(CombinedTable[[#This Row],[EmployeeID ]],EmployeeDemographics[EmployeeId],0),2)</f>
        <v>Jackson</v>
      </c>
      <c r="K298" t="str">
        <f>INDEX(Products[],MATCH(CombinedTable[[#This Row],[ProductID]],Products[ProductID],0),2)</f>
        <v>Gadgetron O</v>
      </c>
      <c r="L298">
        <f>INDEX(Products[],MATCH(CombinedTable[[#This Row],[ProductID]],Products[ProductID],0),3)</f>
        <v>103</v>
      </c>
      <c r="M298">
        <f>INDEX(TransactionsOrders[],MATCH(CombinedTable[[#This Row],[TransactionID]],TransactionsOrders[TransactionID],0),8)</f>
        <v>234610</v>
      </c>
      <c r="N298" t="str">
        <f>_xlfn.IFNA(INDEX(CustomerDemographics[],MATCH(CombinedTable[[#This Row],[CustomerID]],CustomerDemographics[CustomerID],0),2)," ")</f>
        <v xml:space="preserve"> </v>
      </c>
      <c r="O298" t="str">
        <f>_xlfn.IFNA(INDEX(CustomerDemographics[],MATCH(CombinedTable[[#This Row],[CustomerID]],CustomerDemographics[CustomerID],0),7),"Not Registered")</f>
        <v>Not Registered</v>
      </c>
      <c r="P298">
        <f>INDEX(TransactionsOrders[],MATCH(CombinedTable[[#This Row],[TransactionID]],TransactionsOrders[TransactionID],0),3)</f>
        <v>0</v>
      </c>
      <c r="Q298">
        <f>INDEX(PointsTransaction[],MATCH(CombinedTable[[#This Row],[TransactionID]],PointsTransaction[TransactionID],0),4)</f>
        <v>0</v>
      </c>
    </row>
    <row r="299" spans="1:17" x14ac:dyDescent="0.25">
      <c r="A299">
        <v>298</v>
      </c>
      <c r="B299">
        <v>11010052</v>
      </c>
      <c r="C299" s="6">
        <v>2024022010011</v>
      </c>
      <c r="D299" s="12">
        <v>44663</v>
      </c>
      <c r="E299">
        <v>7</v>
      </c>
      <c r="F299">
        <v>150.5</v>
      </c>
      <c r="G299">
        <v>1053.5</v>
      </c>
      <c r="I299">
        <v>1053.5</v>
      </c>
      <c r="J299" t="str">
        <f>INDEX(EmployeeDemographics[],MATCH(CombinedTable[[#This Row],[EmployeeID ]],EmployeeDemographics[EmployeeId],0),2)</f>
        <v>Logan</v>
      </c>
      <c r="K299" t="str">
        <f>INDEX(Products[],MATCH(CombinedTable[[#This Row],[ProductID]],Products[ProductID],0),2)</f>
        <v>Gadget C</v>
      </c>
      <c r="L299">
        <f>INDEX(Products[],MATCH(CombinedTable[[#This Row],[ProductID]],Products[ProductID],0),3)</f>
        <v>103</v>
      </c>
      <c r="M299">
        <f>INDEX(TransactionsOrders[],MATCH(CombinedTable[[#This Row],[TransactionID]],TransactionsOrders[TransactionID],0),8)</f>
        <v>234651</v>
      </c>
      <c r="N299" t="str">
        <f>_xlfn.IFNA(INDEX(CustomerDemographics[],MATCH(CombinedTable[[#This Row],[CustomerID]],CustomerDemographics[CustomerID],0),2)," ")</f>
        <v xml:space="preserve"> </v>
      </c>
      <c r="O299" t="str">
        <f>_xlfn.IFNA(INDEX(CustomerDemographics[],MATCH(CombinedTable[[#This Row],[CustomerID]],CustomerDemographics[CustomerID],0),7),"Not Registered")</f>
        <v>Not Registered</v>
      </c>
      <c r="P299">
        <f>INDEX(TransactionsOrders[],MATCH(CombinedTable[[#This Row],[TransactionID]],TransactionsOrders[TransactionID],0),3)</f>
        <v>0</v>
      </c>
      <c r="Q299">
        <f>INDEX(PointsTransaction[],MATCH(CombinedTable[[#This Row],[TransactionID]],PointsTransaction[TransactionID],0),4)</f>
        <v>0</v>
      </c>
    </row>
    <row r="300" spans="1:17" x14ac:dyDescent="0.25">
      <c r="A300">
        <v>299</v>
      </c>
      <c r="B300">
        <v>11010050</v>
      </c>
      <c r="C300" s="6">
        <v>2024022010013</v>
      </c>
      <c r="D300" s="12">
        <v>44668</v>
      </c>
      <c r="E300">
        <v>1</v>
      </c>
      <c r="F300">
        <v>99.99</v>
      </c>
      <c r="G300">
        <v>99.99</v>
      </c>
      <c r="I300">
        <v>99.99</v>
      </c>
      <c r="J300" t="str">
        <f>INDEX(EmployeeDemographics[],MATCH(CombinedTable[[#This Row],[EmployeeID ]],EmployeeDemographics[EmployeeId],0),2)</f>
        <v>Jackson</v>
      </c>
      <c r="K300" t="str">
        <f>INDEX(Products[],MATCH(CombinedTable[[#This Row],[ProductID]],Products[ProductID],0),2)</f>
        <v>Widget A</v>
      </c>
      <c r="L300">
        <f>INDEX(Products[],MATCH(CombinedTable[[#This Row],[ProductID]],Products[ProductID],0),3)</f>
        <v>102</v>
      </c>
      <c r="M300">
        <f>INDEX(TransactionsOrders[],MATCH(CombinedTable[[#This Row],[TransactionID]],TransactionsOrders[TransactionID],0),8)</f>
        <v>234517</v>
      </c>
      <c r="N300" t="str">
        <f>_xlfn.IFNA(INDEX(CustomerDemographics[],MATCH(CombinedTable[[#This Row],[CustomerID]],CustomerDemographics[CustomerID],0),2)," ")</f>
        <v xml:space="preserve"> </v>
      </c>
      <c r="O300" t="str">
        <f>_xlfn.IFNA(INDEX(CustomerDemographics[],MATCH(CombinedTable[[#This Row],[CustomerID]],CustomerDemographics[CustomerID],0),7),"Not Registered")</f>
        <v>Not Registered</v>
      </c>
      <c r="P300">
        <f>INDEX(TransactionsOrders[],MATCH(CombinedTable[[#This Row],[TransactionID]],TransactionsOrders[TransactionID],0),3)</f>
        <v>0</v>
      </c>
      <c r="Q300">
        <f>INDEX(PointsTransaction[],MATCH(CombinedTable[[#This Row],[TransactionID]],PointsTransaction[TransactionID],0),4)</f>
        <v>0</v>
      </c>
    </row>
    <row r="301" spans="1:17" x14ac:dyDescent="0.25">
      <c r="A301">
        <v>300</v>
      </c>
      <c r="B301">
        <v>11010051</v>
      </c>
      <c r="C301" s="6">
        <v>2024022010012</v>
      </c>
      <c r="D301" s="12">
        <v>44672</v>
      </c>
      <c r="E301">
        <v>4</v>
      </c>
      <c r="F301">
        <v>240.95</v>
      </c>
      <c r="G301">
        <v>963.8</v>
      </c>
      <c r="I301">
        <v>963.8</v>
      </c>
      <c r="J301" t="str">
        <f>INDEX(EmployeeDemographics[],MATCH(CombinedTable[[#This Row],[EmployeeID ]],EmployeeDemographics[EmployeeId],0),2)</f>
        <v>Olivia</v>
      </c>
      <c r="K301" t="str">
        <f>INDEX(Products[],MATCH(CombinedTable[[#This Row],[ProductID]],Products[ProductID],0),2)</f>
        <v>Gizmo B</v>
      </c>
      <c r="L301">
        <f>INDEX(Products[],MATCH(CombinedTable[[#This Row],[ProductID]],Products[ProductID],0),3)</f>
        <v>103</v>
      </c>
      <c r="M301">
        <f>INDEX(TransactionsOrders[],MATCH(CombinedTable[[#This Row],[TransactionID]],TransactionsOrders[TransactionID],0),8)</f>
        <v>234598</v>
      </c>
      <c r="N301" t="str">
        <f>_xlfn.IFNA(INDEX(CustomerDemographics[],MATCH(CombinedTable[[#This Row],[CustomerID]],CustomerDemographics[CustomerID],0),2)," ")</f>
        <v xml:space="preserve"> </v>
      </c>
      <c r="O301" t="str">
        <f>_xlfn.IFNA(INDEX(CustomerDemographics[],MATCH(CombinedTable[[#This Row],[CustomerID]],CustomerDemographics[CustomerID],0),7),"Not Registered")</f>
        <v>Not Registered</v>
      </c>
      <c r="P301">
        <f>INDEX(TransactionsOrders[],MATCH(CombinedTable[[#This Row],[TransactionID]],TransactionsOrders[TransactionID],0),3)</f>
        <v>0</v>
      </c>
      <c r="Q301">
        <f>INDEX(PointsTransaction[],MATCH(CombinedTable[[#This Row],[TransactionID]],PointsTransaction[TransactionID],0),4)</f>
        <v>0</v>
      </c>
    </row>
    <row r="302" spans="1:17" x14ac:dyDescent="0.25">
      <c r="A302">
        <v>301</v>
      </c>
      <c r="B302">
        <v>11010054</v>
      </c>
      <c r="C302" s="6">
        <v>2024022010011</v>
      </c>
      <c r="D302" s="12">
        <v>44672</v>
      </c>
      <c r="E302">
        <v>8</v>
      </c>
      <c r="F302">
        <v>120.75</v>
      </c>
      <c r="G302">
        <v>966</v>
      </c>
      <c r="I302">
        <v>966</v>
      </c>
      <c r="J302" t="str">
        <f>INDEX(EmployeeDemographics[],MATCH(CombinedTable[[#This Row],[EmployeeID ]],EmployeeDemographics[EmployeeId],0),2)</f>
        <v>Logan</v>
      </c>
      <c r="K302" t="str">
        <f>INDEX(Products[],MATCH(CombinedTable[[#This Row],[ProductID]],Products[ProductID],0),2)</f>
        <v>Doodad E</v>
      </c>
      <c r="L302">
        <f>INDEX(Products[],MATCH(CombinedTable[[#This Row],[ProductID]],Products[ProductID],0),3)</f>
        <v>102</v>
      </c>
      <c r="M302">
        <f>INDEX(TransactionsOrders[],MATCH(CombinedTable[[#This Row],[TransactionID]],TransactionsOrders[TransactionID],0),8)</f>
        <v>234618</v>
      </c>
      <c r="N302" t="str">
        <f>_xlfn.IFNA(INDEX(CustomerDemographics[],MATCH(CombinedTable[[#This Row],[CustomerID]],CustomerDemographics[CustomerID],0),2)," ")</f>
        <v xml:space="preserve"> </v>
      </c>
      <c r="O302" t="str">
        <f>_xlfn.IFNA(INDEX(CustomerDemographics[],MATCH(CombinedTable[[#This Row],[CustomerID]],CustomerDemographics[CustomerID],0),7),"Not Registered")</f>
        <v>Not Registered</v>
      </c>
      <c r="P302">
        <f>INDEX(TransactionsOrders[],MATCH(CombinedTable[[#This Row],[TransactionID]],TransactionsOrders[TransactionID],0),3)</f>
        <v>0</v>
      </c>
      <c r="Q302">
        <f>INDEX(PointsTransaction[],MATCH(CombinedTable[[#This Row],[TransactionID]],PointsTransaction[TransactionID],0),4)</f>
        <v>0</v>
      </c>
    </row>
    <row r="303" spans="1:17" x14ac:dyDescent="0.25">
      <c r="A303">
        <v>302</v>
      </c>
      <c r="B303">
        <v>11010069</v>
      </c>
      <c r="C303" s="6">
        <v>2024022010012</v>
      </c>
      <c r="D303" s="12">
        <v>44677</v>
      </c>
      <c r="E303">
        <v>9</v>
      </c>
      <c r="F303">
        <v>127.99</v>
      </c>
      <c r="G303">
        <v>1151.9100000000001</v>
      </c>
      <c r="I303">
        <v>1151.9100000000001</v>
      </c>
      <c r="J303" t="str">
        <f>INDEX(EmployeeDemographics[],MATCH(CombinedTable[[#This Row],[EmployeeID ]],EmployeeDemographics[EmployeeId],0),2)</f>
        <v>Olivia</v>
      </c>
      <c r="K303" t="str">
        <f>INDEX(Products[],MATCH(CombinedTable[[#This Row],[ProductID]],Products[ProductID],0),2)</f>
        <v>Doodadizer T</v>
      </c>
      <c r="L303">
        <f>INDEX(Products[],MATCH(CombinedTable[[#This Row],[ProductID]],Products[ProductID],0),3)</f>
        <v>102</v>
      </c>
      <c r="M303">
        <f>INDEX(TransactionsOrders[],MATCH(CombinedTable[[#This Row],[TransactionID]],TransactionsOrders[TransactionID],0),8)</f>
        <v>234676</v>
      </c>
      <c r="N303" t="str">
        <f>_xlfn.IFNA(INDEX(CustomerDemographics[],MATCH(CombinedTable[[#This Row],[CustomerID]],CustomerDemographics[CustomerID],0),2)," ")</f>
        <v xml:space="preserve"> </v>
      </c>
      <c r="O303" t="str">
        <f>_xlfn.IFNA(INDEX(CustomerDemographics[],MATCH(CombinedTable[[#This Row],[CustomerID]],CustomerDemographics[CustomerID],0),7),"Not Registered")</f>
        <v>Not Registered</v>
      </c>
      <c r="P303">
        <f>INDEX(TransactionsOrders[],MATCH(CombinedTable[[#This Row],[TransactionID]],TransactionsOrders[TransactionID],0),3)</f>
        <v>0</v>
      </c>
      <c r="Q303">
        <f>INDEX(PointsTransaction[],MATCH(CombinedTable[[#This Row],[TransactionID]],PointsTransaction[TransactionID],0),4)</f>
        <v>0</v>
      </c>
    </row>
    <row r="304" spans="1:17" x14ac:dyDescent="0.25">
      <c r="A304">
        <v>303</v>
      </c>
      <c r="B304">
        <v>11010069</v>
      </c>
      <c r="C304" s="6">
        <v>2024022010011</v>
      </c>
      <c r="D304" s="12">
        <v>44681</v>
      </c>
      <c r="E304">
        <v>4</v>
      </c>
      <c r="F304">
        <v>127.99</v>
      </c>
      <c r="G304">
        <v>511.96</v>
      </c>
      <c r="I304">
        <v>511.96</v>
      </c>
      <c r="J304" t="str">
        <f>INDEX(EmployeeDemographics[],MATCH(CombinedTable[[#This Row],[EmployeeID ]],EmployeeDemographics[EmployeeId],0),2)</f>
        <v>Logan</v>
      </c>
      <c r="K304" t="str">
        <f>INDEX(Products[],MATCH(CombinedTable[[#This Row],[ProductID]],Products[ProductID],0),2)</f>
        <v>Doodadizer T</v>
      </c>
      <c r="L304">
        <f>INDEX(Products[],MATCH(CombinedTable[[#This Row],[ProductID]],Products[ProductID],0),3)</f>
        <v>102</v>
      </c>
      <c r="M304">
        <f>INDEX(TransactionsOrders[],MATCH(CombinedTable[[#This Row],[TransactionID]],TransactionsOrders[TransactionID],0),8)</f>
        <v>234617</v>
      </c>
      <c r="N304" t="str">
        <f>_xlfn.IFNA(INDEX(CustomerDemographics[],MATCH(CombinedTable[[#This Row],[CustomerID]],CustomerDemographics[CustomerID],0),2)," ")</f>
        <v xml:space="preserve"> </v>
      </c>
      <c r="O304" t="str">
        <f>_xlfn.IFNA(INDEX(CustomerDemographics[],MATCH(CombinedTable[[#This Row],[CustomerID]],CustomerDemographics[CustomerID],0),7),"Not Registered")</f>
        <v>Not Registered</v>
      </c>
      <c r="P304">
        <f>INDEX(TransactionsOrders[],MATCH(CombinedTable[[#This Row],[TransactionID]],TransactionsOrders[TransactionID],0),3)</f>
        <v>0</v>
      </c>
      <c r="Q304">
        <f>INDEX(PointsTransaction[],MATCH(CombinedTable[[#This Row],[TransactionID]],PointsTransaction[TransactionID],0),4)</f>
        <v>0</v>
      </c>
    </row>
    <row r="305" spans="1:17" x14ac:dyDescent="0.25">
      <c r="A305">
        <v>304</v>
      </c>
      <c r="B305">
        <v>11010051</v>
      </c>
      <c r="C305" s="6">
        <v>2024022010012</v>
      </c>
      <c r="D305" s="12">
        <v>44686</v>
      </c>
      <c r="E305">
        <v>5</v>
      </c>
      <c r="F305">
        <v>240.95</v>
      </c>
      <c r="G305">
        <v>1204.75</v>
      </c>
      <c r="H305">
        <v>0.15</v>
      </c>
      <c r="I305">
        <v>1024.0374999999999</v>
      </c>
      <c r="J305" t="str">
        <f>INDEX(EmployeeDemographics[],MATCH(CombinedTable[[#This Row],[EmployeeID ]],EmployeeDemographics[EmployeeId],0),2)</f>
        <v>Olivia</v>
      </c>
      <c r="K305" t="str">
        <f>INDEX(Products[],MATCH(CombinedTable[[#This Row],[ProductID]],Products[ProductID],0),2)</f>
        <v>Gizmo B</v>
      </c>
      <c r="L305">
        <f>INDEX(Products[],MATCH(CombinedTable[[#This Row],[ProductID]],Products[ProductID],0),3)</f>
        <v>103</v>
      </c>
      <c r="M305">
        <f>INDEX(TransactionsOrders[],MATCH(CombinedTable[[#This Row],[TransactionID]],TransactionsOrders[TransactionID],0),8)</f>
        <v>143001</v>
      </c>
      <c r="N305" t="str">
        <f>_xlfn.IFNA(INDEX(CustomerDemographics[],MATCH(CombinedTable[[#This Row],[CustomerID]],CustomerDemographics[CustomerID],0),2)," ")</f>
        <v>Lara</v>
      </c>
      <c r="O305" t="str">
        <f>_xlfn.IFNA(INDEX(CustomerDemographics[],MATCH(CombinedTable[[#This Row],[CustomerID]],CustomerDemographics[CustomerID],0),7),"Not Registered")</f>
        <v xml:space="preserve">Valid </v>
      </c>
      <c r="P305">
        <f>INDEX(TransactionsOrders[],MATCH(CombinedTable[[#This Row],[TransactionID]],TransactionsOrders[TransactionID],0),3)</f>
        <v>54523010001</v>
      </c>
      <c r="Q305">
        <f>INDEX(PointsTransaction[],MATCH(CombinedTable[[#This Row],[TransactionID]],PointsTransaction[TransactionID],0),4)</f>
        <v>3</v>
      </c>
    </row>
    <row r="306" spans="1:17" x14ac:dyDescent="0.25">
      <c r="A306">
        <v>305</v>
      </c>
      <c r="B306">
        <v>11010067</v>
      </c>
      <c r="C306" s="6">
        <v>2024022010012</v>
      </c>
      <c r="D306" s="12">
        <v>44686</v>
      </c>
      <c r="E306">
        <v>4</v>
      </c>
      <c r="F306">
        <v>150.99</v>
      </c>
      <c r="G306">
        <v>603.96</v>
      </c>
      <c r="I306">
        <v>603.96</v>
      </c>
      <c r="J306" t="str">
        <f>INDEX(EmployeeDemographics[],MATCH(CombinedTable[[#This Row],[EmployeeID ]],EmployeeDemographics[EmployeeId],0),2)</f>
        <v>Olivia</v>
      </c>
      <c r="K306" t="str">
        <f>INDEX(Products[],MATCH(CombinedTable[[#This Row],[ProductID]],Products[ProductID],0),2)</f>
        <v>Gizmobot R</v>
      </c>
      <c r="L306">
        <f>INDEX(Products[],MATCH(CombinedTable[[#This Row],[ProductID]],Products[ProductID],0),3)</f>
        <v>104</v>
      </c>
      <c r="M306">
        <f>INDEX(TransactionsOrders[],MATCH(CombinedTable[[#This Row],[TransactionID]],TransactionsOrders[TransactionID],0),8)</f>
        <v>234641</v>
      </c>
      <c r="N306" t="str">
        <f>_xlfn.IFNA(INDEX(CustomerDemographics[],MATCH(CombinedTable[[#This Row],[CustomerID]],CustomerDemographics[CustomerID],0),2)," ")</f>
        <v xml:space="preserve"> </v>
      </c>
      <c r="O306" t="str">
        <f>_xlfn.IFNA(INDEX(CustomerDemographics[],MATCH(CombinedTable[[#This Row],[CustomerID]],CustomerDemographics[CustomerID],0),7),"Not Registered")</f>
        <v>Not Registered</v>
      </c>
      <c r="P306">
        <f>INDEX(TransactionsOrders[],MATCH(CombinedTable[[#This Row],[TransactionID]],TransactionsOrders[TransactionID],0),3)</f>
        <v>0</v>
      </c>
      <c r="Q306">
        <f>INDEX(PointsTransaction[],MATCH(CombinedTable[[#This Row],[TransactionID]],PointsTransaction[TransactionID],0),4)</f>
        <v>0</v>
      </c>
    </row>
    <row r="307" spans="1:17" x14ac:dyDescent="0.25">
      <c r="A307">
        <v>306</v>
      </c>
      <c r="B307">
        <v>11010054</v>
      </c>
      <c r="C307" s="6">
        <v>2024022010011</v>
      </c>
      <c r="D307" s="12">
        <v>44691</v>
      </c>
      <c r="E307">
        <v>7</v>
      </c>
      <c r="F307">
        <v>120.75</v>
      </c>
      <c r="G307">
        <v>845.25</v>
      </c>
      <c r="I307">
        <v>845.25</v>
      </c>
      <c r="J307" t="str">
        <f>INDEX(EmployeeDemographics[],MATCH(CombinedTable[[#This Row],[EmployeeID ]],EmployeeDemographics[EmployeeId],0),2)</f>
        <v>Logan</v>
      </c>
      <c r="K307" t="str">
        <f>INDEX(Products[],MATCH(CombinedTable[[#This Row],[ProductID]],Products[ProductID],0),2)</f>
        <v>Doodad E</v>
      </c>
      <c r="L307">
        <f>INDEX(Products[],MATCH(CombinedTable[[#This Row],[ProductID]],Products[ProductID],0),3)</f>
        <v>102</v>
      </c>
      <c r="M307">
        <f>INDEX(TransactionsOrders[],MATCH(CombinedTable[[#This Row],[TransactionID]],TransactionsOrders[TransactionID],0),8)</f>
        <v>234676</v>
      </c>
      <c r="N307" t="str">
        <f>_xlfn.IFNA(INDEX(CustomerDemographics[],MATCH(CombinedTable[[#This Row],[CustomerID]],CustomerDemographics[CustomerID],0),2)," ")</f>
        <v xml:space="preserve"> </v>
      </c>
      <c r="O307" t="str">
        <f>_xlfn.IFNA(INDEX(CustomerDemographics[],MATCH(CombinedTable[[#This Row],[CustomerID]],CustomerDemographics[CustomerID],0),7),"Not Registered")</f>
        <v>Not Registered</v>
      </c>
      <c r="P307">
        <f>INDEX(TransactionsOrders[],MATCH(CombinedTable[[#This Row],[TransactionID]],TransactionsOrders[TransactionID],0),3)</f>
        <v>0</v>
      </c>
      <c r="Q307">
        <f>INDEX(PointsTransaction[],MATCH(CombinedTable[[#This Row],[TransactionID]],PointsTransaction[TransactionID],0),4)</f>
        <v>0</v>
      </c>
    </row>
    <row r="308" spans="1:17" x14ac:dyDescent="0.25">
      <c r="A308">
        <v>307</v>
      </c>
      <c r="B308">
        <v>11010067</v>
      </c>
      <c r="C308" s="6">
        <v>2024022010014</v>
      </c>
      <c r="D308" s="12">
        <v>44693</v>
      </c>
      <c r="E308">
        <v>2</v>
      </c>
      <c r="F308">
        <v>150.99</v>
      </c>
      <c r="G308">
        <v>301.98</v>
      </c>
      <c r="I308">
        <v>301.98</v>
      </c>
      <c r="J308" t="str">
        <f>INDEX(EmployeeDemographics[],MATCH(CombinedTable[[#This Row],[EmployeeID ]],EmployeeDemographics[EmployeeId],0),2)</f>
        <v>Lucas</v>
      </c>
      <c r="K308" t="str">
        <f>INDEX(Products[],MATCH(CombinedTable[[#This Row],[ProductID]],Products[ProductID],0),2)</f>
        <v>Gizmobot R</v>
      </c>
      <c r="L308">
        <f>INDEX(Products[],MATCH(CombinedTable[[#This Row],[ProductID]],Products[ProductID],0),3)</f>
        <v>104</v>
      </c>
      <c r="M308">
        <f>INDEX(TransactionsOrders[],MATCH(CombinedTable[[#This Row],[TransactionID]],TransactionsOrders[TransactionID],0),8)</f>
        <v>234597</v>
      </c>
      <c r="N308" t="str">
        <f>_xlfn.IFNA(INDEX(CustomerDemographics[],MATCH(CombinedTable[[#This Row],[CustomerID]],CustomerDemographics[CustomerID],0),2)," ")</f>
        <v xml:space="preserve"> </v>
      </c>
      <c r="O308" t="str">
        <f>_xlfn.IFNA(INDEX(CustomerDemographics[],MATCH(CombinedTable[[#This Row],[CustomerID]],CustomerDemographics[CustomerID],0),7),"Not Registered")</f>
        <v>Not Registered</v>
      </c>
      <c r="P308">
        <f>INDEX(TransactionsOrders[],MATCH(CombinedTable[[#This Row],[TransactionID]],TransactionsOrders[TransactionID],0),3)</f>
        <v>0</v>
      </c>
      <c r="Q308">
        <f>INDEX(PointsTransaction[],MATCH(CombinedTable[[#This Row],[TransactionID]],PointsTransaction[TransactionID],0),4)</f>
        <v>0</v>
      </c>
    </row>
    <row r="309" spans="1:17" x14ac:dyDescent="0.25">
      <c r="A309">
        <v>308</v>
      </c>
      <c r="B309">
        <v>11010059</v>
      </c>
      <c r="C309" s="6">
        <v>2024022010015</v>
      </c>
      <c r="D309" s="12">
        <v>44698</v>
      </c>
      <c r="E309">
        <v>2</v>
      </c>
      <c r="F309">
        <v>110.25</v>
      </c>
      <c r="G309">
        <v>220.5</v>
      </c>
      <c r="I309">
        <v>220.5</v>
      </c>
      <c r="J309" t="str">
        <f>INDEX(EmployeeDemographics[],MATCH(CombinedTable[[#This Row],[EmployeeID ]],EmployeeDemographics[EmployeeId],0),2)</f>
        <v>Noah</v>
      </c>
      <c r="K309" t="str">
        <f>INDEX(Products[],MATCH(CombinedTable[[#This Row],[ProductID]],Products[ProductID],0),2)</f>
        <v>Dinglehopper J</v>
      </c>
      <c r="L309">
        <f>INDEX(Products[],MATCH(CombinedTable[[#This Row],[ProductID]],Products[ProductID],0),3)</f>
        <v>104</v>
      </c>
      <c r="M309">
        <f>INDEX(TransactionsOrders[],MATCH(CombinedTable[[#This Row],[TransactionID]],TransactionsOrders[TransactionID],0),8)</f>
        <v>234507</v>
      </c>
      <c r="N309" t="str">
        <f>_xlfn.IFNA(INDEX(CustomerDemographics[],MATCH(CombinedTable[[#This Row],[CustomerID]],CustomerDemographics[CustomerID],0),2)," ")</f>
        <v xml:space="preserve"> </v>
      </c>
      <c r="O309" t="str">
        <f>_xlfn.IFNA(INDEX(CustomerDemographics[],MATCH(CombinedTable[[#This Row],[CustomerID]],CustomerDemographics[CustomerID],0),7),"Not Registered")</f>
        <v>Not Registered</v>
      </c>
      <c r="P309">
        <f>INDEX(TransactionsOrders[],MATCH(CombinedTable[[#This Row],[TransactionID]],TransactionsOrders[TransactionID],0),3)</f>
        <v>0</v>
      </c>
      <c r="Q309">
        <f>INDEX(PointsTransaction[],MATCH(CombinedTable[[#This Row],[TransactionID]],PointsTransaction[TransactionID],0),4)</f>
        <v>0</v>
      </c>
    </row>
    <row r="310" spans="1:17" x14ac:dyDescent="0.25">
      <c r="A310">
        <v>309</v>
      </c>
      <c r="B310">
        <v>11010050</v>
      </c>
      <c r="C310" s="6">
        <v>2024022010012</v>
      </c>
      <c r="D310" s="12">
        <v>44698</v>
      </c>
      <c r="E310">
        <v>5</v>
      </c>
      <c r="F310">
        <v>99.99</v>
      </c>
      <c r="G310">
        <v>499.95</v>
      </c>
      <c r="H310">
        <v>0.1</v>
      </c>
      <c r="I310">
        <v>449.95499999999998</v>
      </c>
      <c r="J310" t="str">
        <f>INDEX(EmployeeDemographics[],MATCH(CombinedTable[[#This Row],[EmployeeID ]],EmployeeDemographics[EmployeeId],0),2)</f>
        <v>Olivia</v>
      </c>
      <c r="K310" t="str">
        <f>INDEX(Products[],MATCH(CombinedTable[[#This Row],[ProductID]],Products[ProductID],0),2)</f>
        <v>Widget A</v>
      </c>
      <c r="L310">
        <f>INDEX(Products[],MATCH(CombinedTable[[#This Row],[ProductID]],Products[ProductID],0),3)</f>
        <v>102</v>
      </c>
      <c r="M310">
        <f>INDEX(TransactionsOrders[],MATCH(CombinedTable[[#This Row],[TransactionID]],TransactionsOrders[TransactionID],0),8)</f>
        <v>143015</v>
      </c>
      <c r="N310" t="str">
        <f>_xlfn.IFNA(INDEX(CustomerDemographics[],MATCH(CombinedTable[[#This Row],[CustomerID]],CustomerDemographics[CustomerID],0),2)," ")</f>
        <v>Solid</v>
      </c>
      <c r="O310" t="str">
        <f>_xlfn.IFNA(INDEX(CustomerDemographics[],MATCH(CombinedTable[[#This Row],[CustomerID]],CustomerDemographics[CustomerID],0),7),"Not Registered")</f>
        <v xml:space="preserve">Valid </v>
      </c>
      <c r="P310">
        <f>INDEX(TransactionsOrders[],MATCH(CombinedTable[[#This Row],[TransactionID]],TransactionsOrders[TransactionID],0),3)</f>
        <v>54523010015</v>
      </c>
      <c r="Q310">
        <f>INDEX(PointsTransaction[],MATCH(CombinedTable[[#This Row],[TransactionID]],PointsTransaction[TransactionID],0),4)</f>
        <v>3</v>
      </c>
    </row>
    <row r="311" spans="1:17" x14ac:dyDescent="0.25">
      <c r="A311">
        <v>310</v>
      </c>
      <c r="B311">
        <v>11010050</v>
      </c>
      <c r="C311" s="6">
        <v>2024022010010</v>
      </c>
      <c r="D311" s="12">
        <v>44698</v>
      </c>
      <c r="E311">
        <v>4</v>
      </c>
      <c r="F311">
        <v>99.99</v>
      </c>
      <c r="G311">
        <v>399.96</v>
      </c>
      <c r="I311">
        <v>399.96</v>
      </c>
      <c r="J311" t="str">
        <f>INDEX(EmployeeDemographics[],MATCH(CombinedTable[[#This Row],[EmployeeID ]],EmployeeDemographics[EmployeeId],0),2)</f>
        <v>Aiden</v>
      </c>
      <c r="K311" t="str">
        <f>INDEX(Products[],MATCH(CombinedTable[[#This Row],[ProductID]],Products[ProductID],0),2)</f>
        <v>Widget A</v>
      </c>
      <c r="L311">
        <f>INDEX(Products[],MATCH(CombinedTable[[#This Row],[ProductID]],Products[ProductID],0),3)</f>
        <v>102</v>
      </c>
      <c r="M311">
        <f>INDEX(TransactionsOrders[],MATCH(CombinedTable[[#This Row],[TransactionID]],TransactionsOrders[TransactionID],0),8)</f>
        <v>234516</v>
      </c>
      <c r="N311" t="str">
        <f>_xlfn.IFNA(INDEX(CustomerDemographics[],MATCH(CombinedTable[[#This Row],[CustomerID]],CustomerDemographics[CustomerID],0),2)," ")</f>
        <v xml:space="preserve"> </v>
      </c>
      <c r="O311" t="str">
        <f>_xlfn.IFNA(INDEX(CustomerDemographics[],MATCH(CombinedTable[[#This Row],[CustomerID]],CustomerDemographics[CustomerID],0),7),"Not Registered")</f>
        <v>Not Registered</v>
      </c>
      <c r="P311">
        <f>INDEX(TransactionsOrders[],MATCH(CombinedTable[[#This Row],[TransactionID]],TransactionsOrders[TransactionID],0),3)</f>
        <v>0</v>
      </c>
      <c r="Q311">
        <f>INDEX(PointsTransaction[],MATCH(CombinedTable[[#This Row],[TransactionID]],PointsTransaction[TransactionID],0),4)</f>
        <v>0</v>
      </c>
    </row>
    <row r="312" spans="1:17" x14ac:dyDescent="0.25">
      <c r="A312">
        <v>311</v>
      </c>
      <c r="B312">
        <v>11010052</v>
      </c>
      <c r="C312" s="6">
        <v>2024022010013</v>
      </c>
      <c r="D312" s="12">
        <v>44707</v>
      </c>
      <c r="E312">
        <v>4</v>
      </c>
      <c r="F312">
        <v>150.5</v>
      </c>
      <c r="G312">
        <v>602</v>
      </c>
      <c r="I312">
        <v>602</v>
      </c>
      <c r="J312" t="str">
        <f>INDEX(EmployeeDemographics[],MATCH(CombinedTable[[#This Row],[EmployeeID ]],EmployeeDemographics[EmployeeId],0),2)</f>
        <v>Jackson</v>
      </c>
      <c r="K312" t="str">
        <f>INDEX(Products[],MATCH(CombinedTable[[#This Row],[ProductID]],Products[ProductID],0),2)</f>
        <v>Gadget C</v>
      </c>
      <c r="L312">
        <f>INDEX(Products[],MATCH(CombinedTable[[#This Row],[ProductID]],Products[ProductID],0),3)</f>
        <v>103</v>
      </c>
      <c r="M312">
        <f>INDEX(TransactionsOrders[],MATCH(CombinedTable[[#This Row],[TransactionID]],TransactionsOrders[TransactionID],0),8)</f>
        <v>234562</v>
      </c>
      <c r="N312" t="str">
        <f>_xlfn.IFNA(INDEX(CustomerDemographics[],MATCH(CombinedTable[[#This Row],[CustomerID]],CustomerDemographics[CustomerID],0),2)," ")</f>
        <v xml:space="preserve"> </v>
      </c>
      <c r="O312" t="str">
        <f>_xlfn.IFNA(INDEX(CustomerDemographics[],MATCH(CombinedTable[[#This Row],[CustomerID]],CustomerDemographics[CustomerID],0),7),"Not Registered")</f>
        <v>Not Registered</v>
      </c>
      <c r="P312">
        <f>INDEX(TransactionsOrders[],MATCH(CombinedTable[[#This Row],[TransactionID]],TransactionsOrders[TransactionID],0),3)</f>
        <v>0</v>
      </c>
      <c r="Q312">
        <f>INDEX(PointsTransaction[],MATCH(CombinedTable[[#This Row],[TransactionID]],PointsTransaction[TransactionID],0),4)</f>
        <v>0</v>
      </c>
    </row>
    <row r="313" spans="1:17" x14ac:dyDescent="0.25">
      <c r="A313">
        <v>312</v>
      </c>
      <c r="B313">
        <v>11010064</v>
      </c>
      <c r="C313" s="6">
        <v>2024022010010</v>
      </c>
      <c r="D313" s="12">
        <v>44711</v>
      </c>
      <c r="E313">
        <v>8</v>
      </c>
      <c r="F313">
        <v>119.95</v>
      </c>
      <c r="G313">
        <v>959.6</v>
      </c>
      <c r="I313">
        <v>959.6</v>
      </c>
      <c r="J313" t="str">
        <f>INDEX(EmployeeDemographics[],MATCH(CombinedTable[[#This Row],[EmployeeID ]],EmployeeDemographics[EmployeeId],0),2)</f>
        <v>Aiden</v>
      </c>
      <c r="K313" t="str">
        <f>INDEX(Products[],MATCH(CombinedTable[[#This Row],[ProductID]],Products[ProductID],0),2)</f>
        <v>Gadgetron O</v>
      </c>
      <c r="L313">
        <f>INDEX(Products[],MATCH(CombinedTable[[#This Row],[ProductID]],Products[ProductID],0),3)</f>
        <v>103</v>
      </c>
      <c r="M313">
        <f>INDEX(TransactionsOrders[],MATCH(CombinedTable[[#This Row],[TransactionID]],TransactionsOrders[TransactionID],0),8)</f>
        <v>234537</v>
      </c>
      <c r="N313" t="str">
        <f>_xlfn.IFNA(INDEX(CustomerDemographics[],MATCH(CombinedTable[[#This Row],[CustomerID]],CustomerDemographics[CustomerID],0),2)," ")</f>
        <v xml:space="preserve"> </v>
      </c>
      <c r="O313" t="str">
        <f>_xlfn.IFNA(INDEX(CustomerDemographics[],MATCH(CombinedTable[[#This Row],[CustomerID]],CustomerDemographics[CustomerID],0),7),"Not Registered")</f>
        <v>Not Registered</v>
      </c>
      <c r="P313">
        <f>INDEX(TransactionsOrders[],MATCH(CombinedTable[[#This Row],[TransactionID]],TransactionsOrders[TransactionID],0),3)</f>
        <v>0</v>
      </c>
      <c r="Q313">
        <f>INDEX(PointsTransaction[],MATCH(CombinedTable[[#This Row],[TransactionID]],PointsTransaction[TransactionID],0),4)</f>
        <v>0</v>
      </c>
    </row>
    <row r="314" spans="1:17" x14ac:dyDescent="0.25">
      <c r="A314">
        <v>313</v>
      </c>
      <c r="B314">
        <v>11010069</v>
      </c>
      <c r="C314" s="6">
        <v>2024022010010</v>
      </c>
      <c r="D314" s="12">
        <v>44711</v>
      </c>
      <c r="E314">
        <v>4</v>
      </c>
      <c r="F314">
        <v>127.99</v>
      </c>
      <c r="G314">
        <v>511.96</v>
      </c>
      <c r="H314">
        <v>0.15</v>
      </c>
      <c r="I314">
        <v>435.166</v>
      </c>
      <c r="J314" t="str">
        <f>INDEX(EmployeeDemographics[],MATCH(CombinedTable[[#This Row],[EmployeeID ]],EmployeeDemographics[EmployeeId],0),2)</f>
        <v>Aiden</v>
      </c>
      <c r="K314" t="str">
        <f>INDEX(Products[],MATCH(CombinedTable[[#This Row],[ProductID]],Products[ProductID],0),2)</f>
        <v>Doodadizer T</v>
      </c>
      <c r="L314">
        <f>INDEX(Products[],MATCH(CombinedTable[[#This Row],[ProductID]],Products[ProductID],0),3)</f>
        <v>102</v>
      </c>
      <c r="M314">
        <f>INDEX(TransactionsOrders[],MATCH(CombinedTable[[#This Row],[TransactionID]],TransactionsOrders[TransactionID],0),8)</f>
        <v>143018</v>
      </c>
      <c r="N314" t="str">
        <f>_xlfn.IFNA(INDEX(CustomerDemographics[],MATCH(CombinedTable[[#This Row],[CustomerID]],CustomerDemographics[CustomerID],0),2)," ")</f>
        <v>Booker</v>
      </c>
      <c r="O314" t="str">
        <f>_xlfn.IFNA(INDEX(CustomerDemographics[],MATCH(CombinedTable[[#This Row],[CustomerID]],CustomerDemographics[CustomerID],0),7),"Not Registered")</f>
        <v xml:space="preserve">Valid </v>
      </c>
      <c r="P314">
        <f>INDEX(TransactionsOrders[],MATCH(CombinedTable[[#This Row],[TransactionID]],TransactionsOrders[TransactionID],0),3)</f>
        <v>54523010018</v>
      </c>
      <c r="Q314">
        <f>INDEX(PointsTransaction[],MATCH(CombinedTable[[#This Row],[TransactionID]],PointsTransaction[TransactionID],0),4)</f>
        <v>2</v>
      </c>
    </row>
    <row r="315" spans="1:17" x14ac:dyDescent="0.25">
      <c r="A315">
        <v>314</v>
      </c>
      <c r="B315">
        <v>11010062</v>
      </c>
      <c r="C315" s="6">
        <v>2024022010012</v>
      </c>
      <c r="D315" s="12">
        <v>44716</v>
      </c>
      <c r="E315">
        <v>4</v>
      </c>
      <c r="F315">
        <v>113.45</v>
      </c>
      <c r="G315">
        <v>453.8</v>
      </c>
      <c r="I315">
        <v>453.8</v>
      </c>
      <c r="J315" t="str">
        <f>INDEX(EmployeeDemographics[],MATCH(CombinedTable[[#This Row],[EmployeeID ]],EmployeeDemographics[EmployeeId],0),2)</f>
        <v>Olivia</v>
      </c>
      <c r="K315" t="str">
        <f>INDEX(Products[],MATCH(CombinedTable[[#This Row],[ProductID]],Products[ProductID],0),2)</f>
        <v>Whizbang M</v>
      </c>
      <c r="L315">
        <f>INDEX(Products[],MATCH(CombinedTable[[#This Row],[ProductID]],Products[ProductID],0),3)</f>
        <v>102</v>
      </c>
      <c r="M315">
        <f>INDEX(TransactionsOrders[],MATCH(CombinedTable[[#This Row],[TransactionID]],TransactionsOrders[TransactionID],0),8)</f>
        <v>234662</v>
      </c>
      <c r="N315" t="str">
        <f>_xlfn.IFNA(INDEX(CustomerDemographics[],MATCH(CombinedTable[[#This Row],[CustomerID]],CustomerDemographics[CustomerID],0),2)," ")</f>
        <v xml:space="preserve"> </v>
      </c>
      <c r="O315" t="str">
        <f>_xlfn.IFNA(INDEX(CustomerDemographics[],MATCH(CombinedTable[[#This Row],[CustomerID]],CustomerDemographics[CustomerID],0),7),"Not Registered")</f>
        <v>Not Registered</v>
      </c>
      <c r="P315">
        <f>INDEX(TransactionsOrders[],MATCH(CombinedTable[[#This Row],[TransactionID]],TransactionsOrders[TransactionID],0),3)</f>
        <v>0</v>
      </c>
      <c r="Q315">
        <f>INDEX(PointsTransaction[],MATCH(CombinedTable[[#This Row],[TransactionID]],PointsTransaction[TransactionID],0),4)</f>
        <v>0</v>
      </c>
    </row>
    <row r="316" spans="1:17" x14ac:dyDescent="0.25">
      <c r="A316">
        <v>315</v>
      </c>
      <c r="B316">
        <v>11010064</v>
      </c>
      <c r="C316" s="6">
        <v>2024022010011</v>
      </c>
      <c r="D316" s="12">
        <v>44716</v>
      </c>
      <c r="E316">
        <v>1</v>
      </c>
      <c r="F316">
        <v>119.95</v>
      </c>
      <c r="G316">
        <v>119.95</v>
      </c>
      <c r="I316">
        <v>119.95</v>
      </c>
      <c r="J316" t="str">
        <f>INDEX(EmployeeDemographics[],MATCH(CombinedTable[[#This Row],[EmployeeID ]],EmployeeDemographics[EmployeeId],0),2)</f>
        <v>Logan</v>
      </c>
      <c r="K316" t="str">
        <f>INDEX(Products[],MATCH(CombinedTable[[#This Row],[ProductID]],Products[ProductID],0),2)</f>
        <v>Gadgetron O</v>
      </c>
      <c r="L316">
        <f>INDEX(Products[],MATCH(CombinedTable[[#This Row],[ProductID]],Products[ProductID],0),3)</f>
        <v>103</v>
      </c>
      <c r="M316">
        <f>INDEX(TransactionsOrders[],MATCH(CombinedTable[[#This Row],[TransactionID]],TransactionsOrders[TransactionID],0),8)</f>
        <v>234554</v>
      </c>
      <c r="N316" t="str">
        <f>_xlfn.IFNA(INDEX(CustomerDemographics[],MATCH(CombinedTable[[#This Row],[CustomerID]],CustomerDemographics[CustomerID],0),2)," ")</f>
        <v xml:space="preserve"> </v>
      </c>
      <c r="O316" t="str">
        <f>_xlfn.IFNA(INDEX(CustomerDemographics[],MATCH(CombinedTable[[#This Row],[CustomerID]],CustomerDemographics[CustomerID],0),7),"Not Registered")</f>
        <v>Not Registered</v>
      </c>
      <c r="P316">
        <f>INDEX(TransactionsOrders[],MATCH(CombinedTable[[#This Row],[TransactionID]],TransactionsOrders[TransactionID],0),3)</f>
        <v>0</v>
      </c>
      <c r="Q316">
        <f>INDEX(PointsTransaction[],MATCH(CombinedTable[[#This Row],[TransactionID]],PointsTransaction[TransactionID],0),4)</f>
        <v>0</v>
      </c>
    </row>
    <row r="317" spans="1:17" x14ac:dyDescent="0.25">
      <c r="A317">
        <v>316</v>
      </c>
      <c r="B317">
        <v>11010065</v>
      </c>
      <c r="C317" s="6">
        <v>2024022010015</v>
      </c>
      <c r="D317" s="12">
        <v>44721</v>
      </c>
      <c r="E317">
        <v>3</v>
      </c>
      <c r="F317">
        <v>126.5</v>
      </c>
      <c r="G317">
        <v>379.5</v>
      </c>
      <c r="H317">
        <v>0.1</v>
      </c>
      <c r="I317">
        <v>341.55</v>
      </c>
      <c r="J317" t="str">
        <f>INDEX(EmployeeDemographics[],MATCH(CombinedTable[[#This Row],[EmployeeID ]],EmployeeDemographics[EmployeeId],0),2)</f>
        <v>Noah</v>
      </c>
      <c r="K317" t="str">
        <f>INDEX(Products[],MATCH(CombinedTable[[#This Row],[ProductID]],Products[ProductID],0),2)</f>
        <v>Gizmometer P</v>
      </c>
      <c r="L317">
        <f>INDEX(Products[],MATCH(CombinedTable[[#This Row],[ProductID]],Products[ProductID],0),3)</f>
        <v>105</v>
      </c>
      <c r="M317">
        <f>INDEX(TransactionsOrders[],MATCH(CombinedTable[[#This Row],[TransactionID]],TransactionsOrders[TransactionID],0),8)</f>
        <v>143019</v>
      </c>
      <c r="N317" t="str">
        <f>_xlfn.IFNA(INDEX(CustomerDemographics[],MATCH(CombinedTable[[#This Row],[CustomerID]],CustomerDemographics[CustomerID],0),2)," ")</f>
        <v>Princess</v>
      </c>
      <c r="O317" t="str">
        <f>_xlfn.IFNA(INDEX(CustomerDemographics[],MATCH(CombinedTable[[#This Row],[CustomerID]],CustomerDemographics[CustomerID],0),7),"Not Registered")</f>
        <v xml:space="preserve">Valid </v>
      </c>
      <c r="P317">
        <f>INDEX(TransactionsOrders[],MATCH(CombinedTable[[#This Row],[TransactionID]],TransactionsOrders[TransactionID],0),3)</f>
        <v>54523010019</v>
      </c>
      <c r="Q317">
        <f>INDEX(PointsTransaction[],MATCH(CombinedTable[[#This Row],[TransactionID]],PointsTransaction[TransactionID],0),4)</f>
        <v>2</v>
      </c>
    </row>
    <row r="318" spans="1:17" x14ac:dyDescent="0.25">
      <c r="A318">
        <v>317</v>
      </c>
      <c r="B318">
        <v>11010052</v>
      </c>
      <c r="C318" s="6">
        <v>2024022010011</v>
      </c>
      <c r="D318" s="12">
        <v>44724</v>
      </c>
      <c r="E318">
        <v>5</v>
      </c>
      <c r="F318">
        <v>150.5</v>
      </c>
      <c r="G318">
        <v>752.5</v>
      </c>
      <c r="I318">
        <v>752.5</v>
      </c>
      <c r="J318" t="str">
        <f>INDEX(EmployeeDemographics[],MATCH(CombinedTable[[#This Row],[EmployeeID ]],EmployeeDemographics[EmployeeId],0),2)</f>
        <v>Logan</v>
      </c>
      <c r="K318" t="str">
        <f>INDEX(Products[],MATCH(CombinedTable[[#This Row],[ProductID]],Products[ProductID],0),2)</f>
        <v>Gadget C</v>
      </c>
      <c r="L318">
        <f>INDEX(Products[],MATCH(CombinedTable[[#This Row],[ProductID]],Products[ProductID],0),3)</f>
        <v>103</v>
      </c>
      <c r="M318">
        <f>INDEX(TransactionsOrders[],MATCH(CombinedTable[[#This Row],[TransactionID]],TransactionsOrders[TransactionID],0),8)</f>
        <v>234614</v>
      </c>
      <c r="N318" t="str">
        <f>_xlfn.IFNA(INDEX(CustomerDemographics[],MATCH(CombinedTable[[#This Row],[CustomerID]],CustomerDemographics[CustomerID],0),2)," ")</f>
        <v xml:space="preserve"> </v>
      </c>
      <c r="O318" t="str">
        <f>_xlfn.IFNA(INDEX(CustomerDemographics[],MATCH(CombinedTable[[#This Row],[CustomerID]],CustomerDemographics[CustomerID],0),7),"Not Registered")</f>
        <v>Not Registered</v>
      </c>
      <c r="P318">
        <f>INDEX(TransactionsOrders[],MATCH(CombinedTable[[#This Row],[TransactionID]],TransactionsOrders[TransactionID],0),3)</f>
        <v>0</v>
      </c>
      <c r="Q318">
        <f>INDEX(PointsTransaction[],MATCH(CombinedTable[[#This Row],[TransactionID]],PointsTransaction[TransactionID],0),4)</f>
        <v>0</v>
      </c>
    </row>
    <row r="319" spans="1:17" x14ac:dyDescent="0.25">
      <c r="A319">
        <v>318</v>
      </c>
      <c r="B319">
        <v>11010056</v>
      </c>
      <c r="C319" s="6">
        <v>2024022010014</v>
      </c>
      <c r="D319" s="12">
        <v>44724</v>
      </c>
      <c r="E319">
        <v>1</v>
      </c>
      <c r="F319">
        <v>290.5</v>
      </c>
      <c r="G319">
        <v>290.5</v>
      </c>
      <c r="I319">
        <v>290.5</v>
      </c>
      <c r="J319" t="str">
        <f>INDEX(EmployeeDemographics[],MATCH(CombinedTable[[#This Row],[EmployeeID ]],EmployeeDemographics[EmployeeId],0),2)</f>
        <v>Lucas</v>
      </c>
      <c r="K319" t="str">
        <f>INDEX(Products[],MATCH(CombinedTable[[#This Row],[ProductID]],Products[ProductID],0),2)</f>
        <v>Gismo G</v>
      </c>
      <c r="L319">
        <f>INDEX(Products[],MATCH(CombinedTable[[#This Row],[ProductID]],Products[ProductID],0),3)</f>
        <v>104</v>
      </c>
      <c r="M319">
        <f>INDEX(TransactionsOrders[],MATCH(CombinedTable[[#This Row],[TransactionID]],TransactionsOrders[TransactionID],0),8)</f>
        <v>234657</v>
      </c>
      <c r="N319" t="str">
        <f>_xlfn.IFNA(INDEX(CustomerDemographics[],MATCH(CombinedTable[[#This Row],[CustomerID]],CustomerDemographics[CustomerID],0),2)," ")</f>
        <v xml:space="preserve"> </v>
      </c>
      <c r="O319" t="str">
        <f>_xlfn.IFNA(INDEX(CustomerDemographics[],MATCH(CombinedTable[[#This Row],[CustomerID]],CustomerDemographics[CustomerID],0),7),"Not Registered")</f>
        <v>Not Registered</v>
      </c>
      <c r="P319">
        <f>INDEX(TransactionsOrders[],MATCH(CombinedTable[[#This Row],[TransactionID]],TransactionsOrders[TransactionID],0),3)</f>
        <v>0</v>
      </c>
      <c r="Q319">
        <f>INDEX(PointsTransaction[],MATCH(CombinedTable[[#This Row],[TransactionID]],PointsTransaction[TransactionID],0),4)</f>
        <v>0</v>
      </c>
    </row>
    <row r="320" spans="1:17" x14ac:dyDescent="0.25">
      <c r="A320">
        <v>319</v>
      </c>
      <c r="B320">
        <v>11010067</v>
      </c>
      <c r="C320" s="6">
        <v>2024022010015</v>
      </c>
      <c r="D320" s="12">
        <v>44729</v>
      </c>
      <c r="E320">
        <v>5</v>
      </c>
      <c r="F320">
        <v>150.99</v>
      </c>
      <c r="G320">
        <v>754.95</v>
      </c>
      <c r="I320">
        <v>754.95</v>
      </c>
      <c r="J320" t="str">
        <f>INDEX(EmployeeDemographics[],MATCH(CombinedTable[[#This Row],[EmployeeID ]],EmployeeDemographics[EmployeeId],0),2)</f>
        <v>Noah</v>
      </c>
      <c r="K320" t="str">
        <f>INDEX(Products[],MATCH(CombinedTable[[#This Row],[ProductID]],Products[ProductID],0),2)</f>
        <v>Gizmobot R</v>
      </c>
      <c r="L320">
        <f>INDEX(Products[],MATCH(CombinedTable[[#This Row],[ProductID]],Products[ProductID],0),3)</f>
        <v>104</v>
      </c>
      <c r="M320">
        <f>INDEX(TransactionsOrders[],MATCH(CombinedTable[[#This Row],[TransactionID]],TransactionsOrders[TransactionID],0),8)</f>
        <v>234642</v>
      </c>
      <c r="N320" t="str">
        <f>_xlfn.IFNA(INDEX(CustomerDemographics[],MATCH(CombinedTable[[#This Row],[CustomerID]],CustomerDemographics[CustomerID],0),2)," ")</f>
        <v xml:space="preserve"> </v>
      </c>
      <c r="O320" t="str">
        <f>_xlfn.IFNA(INDEX(CustomerDemographics[],MATCH(CombinedTable[[#This Row],[CustomerID]],CustomerDemographics[CustomerID],0),7),"Not Registered")</f>
        <v>Not Registered</v>
      </c>
      <c r="P320">
        <f>INDEX(TransactionsOrders[],MATCH(CombinedTable[[#This Row],[TransactionID]],TransactionsOrders[TransactionID],0),3)</f>
        <v>0</v>
      </c>
      <c r="Q320">
        <f>INDEX(PointsTransaction[],MATCH(CombinedTable[[#This Row],[TransactionID]],PointsTransaction[TransactionID],0),4)</f>
        <v>0</v>
      </c>
    </row>
    <row r="321" spans="1:17" x14ac:dyDescent="0.25">
      <c r="A321">
        <v>320</v>
      </c>
      <c r="B321">
        <v>11010068</v>
      </c>
      <c r="C321" s="6">
        <v>2024022010014</v>
      </c>
      <c r="D321" s="12">
        <v>44733</v>
      </c>
      <c r="E321">
        <v>3</v>
      </c>
      <c r="F321">
        <v>212.49</v>
      </c>
      <c r="G321">
        <v>637.47</v>
      </c>
      <c r="H321">
        <v>0.1</v>
      </c>
      <c r="I321">
        <v>573.72299999999996</v>
      </c>
      <c r="J321" t="str">
        <f>INDEX(EmployeeDemographics[],MATCH(CombinedTable[[#This Row],[EmployeeID ]],EmployeeDemographics[EmployeeId],0),2)</f>
        <v>Lucas</v>
      </c>
      <c r="K321" t="str">
        <f>INDEX(Products[],MATCH(CombinedTable[[#This Row],[ProductID]],Products[ProductID],0),2)</f>
        <v>Thingamajigger S</v>
      </c>
      <c r="L321">
        <f>INDEX(Products[],MATCH(CombinedTable[[#This Row],[ProductID]],Products[ProductID],0),3)</f>
        <v>105</v>
      </c>
      <c r="M321">
        <f>INDEX(TransactionsOrders[],MATCH(CombinedTable[[#This Row],[TransactionID]],TransactionsOrders[TransactionID],0),8)</f>
        <v>143019</v>
      </c>
      <c r="N321" t="str">
        <f>_xlfn.IFNA(INDEX(CustomerDemographics[],MATCH(CombinedTable[[#This Row],[CustomerID]],CustomerDemographics[CustomerID],0),2)," ")</f>
        <v>Princess</v>
      </c>
      <c r="O321" t="str">
        <f>_xlfn.IFNA(INDEX(CustomerDemographics[],MATCH(CombinedTable[[#This Row],[CustomerID]],CustomerDemographics[CustomerID],0),7),"Not Registered")</f>
        <v xml:space="preserve">Valid </v>
      </c>
      <c r="P321">
        <f>INDEX(TransactionsOrders[],MATCH(CombinedTable[[#This Row],[TransactionID]],TransactionsOrders[TransactionID],0),3)</f>
        <v>54523010019</v>
      </c>
      <c r="Q321">
        <f>INDEX(PointsTransaction[],MATCH(CombinedTable[[#This Row],[TransactionID]],PointsTransaction[TransactionID],0),4)</f>
        <v>2</v>
      </c>
    </row>
    <row r="322" spans="1:17" x14ac:dyDescent="0.25">
      <c r="A322">
        <v>321</v>
      </c>
      <c r="B322">
        <v>11010060</v>
      </c>
      <c r="C322" s="6">
        <v>2024022010014</v>
      </c>
      <c r="D322" s="12">
        <v>44738</v>
      </c>
      <c r="E322">
        <v>9</v>
      </c>
      <c r="F322">
        <v>117.5</v>
      </c>
      <c r="G322">
        <v>1057.5</v>
      </c>
      <c r="I322">
        <v>1057.5</v>
      </c>
      <c r="J322" t="str">
        <f>INDEX(EmployeeDemographics[],MATCH(CombinedTable[[#This Row],[EmployeeID ]],EmployeeDemographics[EmployeeId],0),2)</f>
        <v>Lucas</v>
      </c>
      <c r="K322" t="str">
        <f>INDEX(Products[],MATCH(CombinedTable[[#This Row],[ProductID]],Products[ProductID],0),2)</f>
        <v>Thingummybob K</v>
      </c>
      <c r="L322">
        <f>INDEX(Products[],MATCH(CombinedTable[[#This Row],[ProductID]],Products[ProductID],0),3)</f>
        <v>104</v>
      </c>
      <c r="M322">
        <f>INDEX(TransactionsOrders[],MATCH(CombinedTable[[#This Row],[TransactionID]],TransactionsOrders[TransactionID],0),8)</f>
        <v>143020</v>
      </c>
      <c r="N322" t="str">
        <f>_xlfn.IFNA(INDEX(CustomerDemographics[],MATCH(CombinedTable[[#This Row],[CustomerID]],CustomerDemographics[CustomerID],0),2)," ")</f>
        <v>Revan</v>
      </c>
      <c r="O322" t="str">
        <f>_xlfn.IFNA(INDEX(CustomerDemographics[],MATCH(CombinedTable[[#This Row],[CustomerID]],CustomerDemographics[CustomerID],0),7),"Not Registered")</f>
        <v xml:space="preserve">Valid </v>
      </c>
      <c r="P322">
        <f>INDEX(TransactionsOrders[],MATCH(CombinedTable[[#This Row],[TransactionID]],TransactionsOrders[TransactionID],0),3)</f>
        <v>54523010020</v>
      </c>
      <c r="Q322">
        <f>INDEX(PointsTransaction[],MATCH(CombinedTable[[#This Row],[TransactionID]],PointsTransaction[TransactionID],0),4)</f>
        <v>5</v>
      </c>
    </row>
  </sheetData>
  <conditionalFormatting sqref="O1:O1048576">
    <cfRule type="containsText" dxfId="31" priority="4" operator="containsText" text="Expired\Cancelled">
      <formula>NOT(ISERROR(SEARCH("Expired\Cancelled",O1)))</formula>
    </cfRule>
    <cfRule type="containsText" dxfId="30" priority="5" operator="containsText" text="Not Registered">
      <formula>NOT(ISERROR(SEARCH("Not Registered",O1)))</formula>
    </cfRule>
  </conditionalFormatting>
  <conditionalFormatting sqref="P1">
    <cfRule type="cellIs" dxfId="29" priority="3" operator="equal">
      <formula>0</formula>
    </cfRule>
  </conditionalFormatting>
  <conditionalFormatting sqref="P1:Q1048576">
    <cfRule type="cellIs" dxfId="28" priority="1" operator="equal">
      <formula>0</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E79-D29A-42F3-B9AD-56FBCA735D5A}">
  <sheetPr codeName="Sheet1"/>
  <dimension ref="A2:F22"/>
  <sheetViews>
    <sheetView workbookViewId="0">
      <selection activeCell="E2" sqref="E2"/>
    </sheetView>
  </sheetViews>
  <sheetFormatPr defaultRowHeight="15" x14ac:dyDescent="0.25"/>
  <cols>
    <col min="1" max="1" width="12.140625" customWidth="1"/>
    <col min="2" max="2" width="17.85546875" bestFit="1" customWidth="1"/>
    <col min="3" max="3" width="13.7109375" customWidth="1"/>
    <col min="4" max="4" width="13.7109375" style="11" customWidth="1"/>
    <col min="5" max="5" width="11.28515625" style="11" bestFit="1" customWidth="1"/>
    <col min="6" max="6" width="15.85546875" customWidth="1"/>
  </cols>
  <sheetData>
    <row r="2" spans="1:6" x14ac:dyDescent="0.25">
      <c r="A2" t="s">
        <v>4</v>
      </c>
      <c r="B2" t="s">
        <v>5</v>
      </c>
      <c r="C2" t="s">
        <v>6</v>
      </c>
      <c r="D2" s="11" t="s">
        <v>345</v>
      </c>
      <c r="E2" s="11" t="s">
        <v>11</v>
      </c>
      <c r="F2" t="s">
        <v>7</v>
      </c>
    </row>
    <row r="3" spans="1:6" x14ac:dyDescent="0.25">
      <c r="A3">
        <v>11010050</v>
      </c>
      <c r="B3" t="s">
        <v>61</v>
      </c>
      <c r="C3">
        <v>102</v>
      </c>
      <c r="D3" s="11">
        <v>64.989999999999995</v>
      </c>
      <c r="E3" s="11">
        <v>99.99</v>
      </c>
      <c r="F3">
        <v>292</v>
      </c>
    </row>
    <row r="4" spans="1:6" x14ac:dyDescent="0.25">
      <c r="A4">
        <v>11010051</v>
      </c>
      <c r="B4" t="s">
        <v>62</v>
      </c>
      <c r="C4">
        <v>103</v>
      </c>
      <c r="D4" s="11">
        <v>211.95</v>
      </c>
      <c r="E4" s="11">
        <v>240.95</v>
      </c>
      <c r="F4">
        <v>278</v>
      </c>
    </row>
    <row r="5" spans="1:6" x14ac:dyDescent="0.25">
      <c r="A5">
        <v>11010052</v>
      </c>
      <c r="B5" t="s">
        <v>63</v>
      </c>
      <c r="C5">
        <v>103</v>
      </c>
      <c r="D5" s="11">
        <v>105.5</v>
      </c>
      <c r="E5" s="11">
        <v>150.5</v>
      </c>
      <c r="F5">
        <v>276</v>
      </c>
    </row>
    <row r="6" spans="1:6" x14ac:dyDescent="0.25">
      <c r="A6">
        <v>11010053</v>
      </c>
      <c r="B6" t="s">
        <v>64</v>
      </c>
      <c r="C6">
        <v>102</v>
      </c>
      <c r="D6" s="11">
        <v>48.989999999999995</v>
      </c>
      <c r="E6" s="11">
        <v>70.989999999999995</v>
      </c>
      <c r="F6">
        <v>285</v>
      </c>
    </row>
    <row r="7" spans="1:6" x14ac:dyDescent="0.25">
      <c r="A7">
        <v>11010054</v>
      </c>
      <c r="B7" t="s">
        <v>65</v>
      </c>
      <c r="C7">
        <v>102</v>
      </c>
      <c r="D7" s="11">
        <v>96.75</v>
      </c>
      <c r="E7" s="11">
        <v>120.75</v>
      </c>
      <c r="F7">
        <v>254</v>
      </c>
    </row>
    <row r="8" spans="1:6" x14ac:dyDescent="0.25">
      <c r="A8">
        <v>11010055</v>
      </c>
      <c r="B8" t="s">
        <v>66</v>
      </c>
      <c r="C8">
        <v>101</v>
      </c>
      <c r="D8" s="11">
        <v>164.99</v>
      </c>
      <c r="E8" s="11">
        <v>190.99</v>
      </c>
      <c r="F8">
        <v>251</v>
      </c>
    </row>
    <row r="9" spans="1:6" x14ac:dyDescent="0.25">
      <c r="A9">
        <v>11010056</v>
      </c>
      <c r="B9" t="s">
        <v>67</v>
      </c>
      <c r="C9">
        <v>104</v>
      </c>
      <c r="D9" s="11">
        <v>263.5</v>
      </c>
      <c r="E9" s="11">
        <v>290.5</v>
      </c>
      <c r="F9">
        <v>291</v>
      </c>
    </row>
    <row r="10" spans="1:6" x14ac:dyDescent="0.25">
      <c r="A10">
        <v>11010057</v>
      </c>
      <c r="B10" t="s">
        <v>68</v>
      </c>
      <c r="C10">
        <v>105</v>
      </c>
      <c r="D10" s="11">
        <v>34.489999999999995</v>
      </c>
      <c r="E10" s="11">
        <v>80.489999999999995</v>
      </c>
      <c r="F10">
        <v>288</v>
      </c>
    </row>
    <row r="11" spans="1:6" x14ac:dyDescent="0.25">
      <c r="A11">
        <v>11010058</v>
      </c>
      <c r="B11" t="s">
        <v>69</v>
      </c>
      <c r="C11">
        <v>101</v>
      </c>
      <c r="D11" s="11">
        <v>115.99000000000001</v>
      </c>
      <c r="E11" s="11">
        <v>140.99</v>
      </c>
      <c r="F11">
        <v>256</v>
      </c>
    </row>
    <row r="12" spans="1:6" x14ac:dyDescent="0.25">
      <c r="A12">
        <v>11010059</v>
      </c>
      <c r="B12" t="s">
        <v>70</v>
      </c>
      <c r="C12">
        <v>104</v>
      </c>
      <c r="D12" s="11">
        <v>71.25</v>
      </c>
      <c r="E12" s="11">
        <v>110.25</v>
      </c>
      <c r="F12">
        <v>283</v>
      </c>
    </row>
    <row r="13" spans="1:6" x14ac:dyDescent="0.25">
      <c r="A13">
        <v>11010060</v>
      </c>
      <c r="B13" t="s">
        <v>71</v>
      </c>
      <c r="C13">
        <v>104</v>
      </c>
      <c r="D13" s="11">
        <v>86.5</v>
      </c>
      <c r="E13" s="11">
        <v>117.5</v>
      </c>
      <c r="F13">
        <v>295</v>
      </c>
    </row>
    <row r="14" spans="1:6" x14ac:dyDescent="0.25">
      <c r="A14">
        <v>11010061</v>
      </c>
      <c r="B14" t="s">
        <v>72</v>
      </c>
      <c r="C14">
        <v>101</v>
      </c>
      <c r="D14" s="11">
        <v>90.99</v>
      </c>
      <c r="E14" s="11">
        <v>122.99</v>
      </c>
      <c r="F14">
        <v>286</v>
      </c>
    </row>
    <row r="15" spans="1:6" x14ac:dyDescent="0.25">
      <c r="A15">
        <v>11010062</v>
      </c>
      <c r="B15" t="s">
        <v>73</v>
      </c>
      <c r="C15">
        <v>102</v>
      </c>
      <c r="D15" s="11">
        <v>74.45</v>
      </c>
      <c r="E15" s="11">
        <v>113.45</v>
      </c>
      <c r="F15">
        <v>255</v>
      </c>
    </row>
    <row r="16" spans="1:6" x14ac:dyDescent="0.25">
      <c r="A16">
        <v>11010063</v>
      </c>
      <c r="B16" t="s">
        <v>74</v>
      </c>
      <c r="C16">
        <v>105</v>
      </c>
      <c r="D16" s="11">
        <v>183.75</v>
      </c>
      <c r="E16" s="11">
        <v>218.75</v>
      </c>
      <c r="F16">
        <v>253</v>
      </c>
    </row>
    <row r="17" spans="1:6" x14ac:dyDescent="0.25">
      <c r="A17">
        <v>11010064</v>
      </c>
      <c r="B17" t="s">
        <v>75</v>
      </c>
      <c r="C17">
        <v>103</v>
      </c>
      <c r="D17" s="11">
        <v>81.95</v>
      </c>
      <c r="E17" s="11">
        <v>119.95</v>
      </c>
      <c r="F17">
        <v>298</v>
      </c>
    </row>
    <row r="18" spans="1:6" x14ac:dyDescent="0.25">
      <c r="A18">
        <v>11010065</v>
      </c>
      <c r="B18" t="s">
        <v>76</v>
      </c>
      <c r="C18">
        <v>105</v>
      </c>
      <c r="D18" s="11">
        <v>116.5</v>
      </c>
      <c r="E18" s="11">
        <v>126.5</v>
      </c>
      <c r="F18">
        <v>295</v>
      </c>
    </row>
    <row r="19" spans="1:6" x14ac:dyDescent="0.25">
      <c r="A19">
        <v>11010066</v>
      </c>
      <c r="B19" t="s">
        <v>77</v>
      </c>
      <c r="C19">
        <v>105</v>
      </c>
      <c r="D19" s="11">
        <v>76.25</v>
      </c>
      <c r="E19" s="11">
        <v>121.25</v>
      </c>
      <c r="F19">
        <v>258</v>
      </c>
    </row>
    <row r="20" spans="1:6" x14ac:dyDescent="0.25">
      <c r="A20">
        <v>11010067</v>
      </c>
      <c r="B20" t="s">
        <v>78</v>
      </c>
      <c r="C20">
        <v>104</v>
      </c>
      <c r="D20" s="11">
        <v>116.99000000000001</v>
      </c>
      <c r="E20" s="11">
        <v>150.99</v>
      </c>
      <c r="F20">
        <v>251</v>
      </c>
    </row>
    <row r="21" spans="1:6" x14ac:dyDescent="0.25">
      <c r="A21">
        <v>11010068</v>
      </c>
      <c r="B21" t="s">
        <v>79</v>
      </c>
      <c r="C21">
        <v>105</v>
      </c>
      <c r="D21" s="11">
        <v>176.49</v>
      </c>
      <c r="E21" s="11">
        <v>212.49</v>
      </c>
      <c r="F21">
        <v>273</v>
      </c>
    </row>
    <row r="22" spans="1:6" x14ac:dyDescent="0.25">
      <c r="A22">
        <v>11010069</v>
      </c>
      <c r="B22" t="s">
        <v>80</v>
      </c>
      <c r="C22">
        <v>102</v>
      </c>
      <c r="D22" s="11">
        <v>105.99</v>
      </c>
      <c r="E22" s="11">
        <v>127.99</v>
      </c>
      <c r="F22">
        <v>270</v>
      </c>
    </row>
  </sheetData>
  <phoneticPr fontId="2" type="noConversion"/>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5CCFC-1B0E-4365-BF8A-C0DD0757B054}">
  <sheetPr codeName="Sheet2"/>
  <dimension ref="A2:G16"/>
  <sheetViews>
    <sheetView workbookViewId="0">
      <selection activeCell="H3" sqref="H3"/>
    </sheetView>
  </sheetViews>
  <sheetFormatPr defaultRowHeight="15" x14ac:dyDescent="0.25"/>
  <cols>
    <col min="1" max="1" width="23.42578125" style="1" customWidth="1"/>
    <col min="2" max="2" width="18.5703125" bestFit="1" customWidth="1"/>
    <col min="3" max="3" width="18.5703125" customWidth="1"/>
    <col min="4" max="4" width="13.28515625" bestFit="1" customWidth="1"/>
    <col min="5" max="5" width="19.42578125" style="4" bestFit="1" customWidth="1"/>
    <col min="6" max="6" width="14" customWidth="1"/>
    <col min="7" max="7" width="10.140625" style="11" bestFit="1" customWidth="1"/>
  </cols>
  <sheetData>
    <row r="2" spans="1:7" x14ac:dyDescent="0.25">
      <c r="A2" s="1" t="s">
        <v>0</v>
      </c>
      <c r="B2" t="s">
        <v>1</v>
      </c>
      <c r="C2" t="s">
        <v>53</v>
      </c>
      <c r="D2" t="s">
        <v>55</v>
      </c>
      <c r="E2" s="4" t="s">
        <v>313</v>
      </c>
      <c r="F2" s="4" t="s">
        <v>312</v>
      </c>
      <c r="G2" s="11" t="s">
        <v>3</v>
      </c>
    </row>
    <row r="3" spans="1:7" x14ac:dyDescent="0.25">
      <c r="A3" s="1">
        <v>2024022050007</v>
      </c>
      <c r="B3" s="2" t="s">
        <v>38</v>
      </c>
      <c r="C3" s="2" t="s">
        <v>39</v>
      </c>
      <c r="D3" t="s">
        <v>58</v>
      </c>
      <c r="E3" s="2" t="s">
        <v>310</v>
      </c>
      <c r="F3" s="3">
        <v>2019</v>
      </c>
      <c r="G3" s="11">
        <f t="shared" ref="G3:G16" si="0">IF(D3 = "Stock Clerk", 18000,IF(D3 = "Custodian",19000,IF(D3="Sales",20000,IF(D3 = "Accountant",20000,25000))))</f>
        <v>20000</v>
      </c>
    </row>
    <row r="4" spans="1:7" x14ac:dyDescent="0.25">
      <c r="A4" s="1">
        <v>2024022040001</v>
      </c>
      <c r="B4" s="2" t="s">
        <v>32</v>
      </c>
      <c r="C4" s="2" t="s">
        <v>33</v>
      </c>
      <c r="D4" t="s">
        <v>56</v>
      </c>
      <c r="E4" s="2" t="s">
        <v>308</v>
      </c>
      <c r="F4" s="3">
        <v>2019</v>
      </c>
      <c r="G4" s="11">
        <f t="shared" si="0"/>
        <v>19000</v>
      </c>
    </row>
    <row r="5" spans="1:7" x14ac:dyDescent="0.25">
      <c r="A5" s="1">
        <v>2024022030011</v>
      </c>
      <c r="B5" s="2" t="s">
        <v>46</v>
      </c>
      <c r="C5" s="2" t="s">
        <v>47</v>
      </c>
      <c r="D5" t="s">
        <v>57</v>
      </c>
      <c r="E5" s="2" t="s">
        <v>307</v>
      </c>
      <c r="F5" s="3">
        <v>2019</v>
      </c>
      <c r="G5" s="11">
        <f t="shared" si="0"/>
        <v>25000</v>
      </c>
    </row>
    <row r="6" spans="1:7" x14ac:dyDescent="0.25">
      <c r="A6" s="1">
        <v>2024022010010</v>
      </c>
      <c r="B6" s="2" t="s">
        <v>44</v>
      </c>
      <c r="C6" s="2" t="s">
        <v>45</v>
      </c>
      <c r="D6" t="s">
        <v>54</v>
      </c>
      <c r="E6" s="2" t="s">
        <v>307</v>
      </c>
      <c r="F6" s="3">
        <v>2019</v>
      </c>
      <c r="G6" s="11">
        <f t="shared" si="0"/>
        <v>20000</v>
      </c>
    </row>
    <row r="7" spans="1:7" x14ac:dyDescent="0.25">
      <c r="A7" s="1">
        <v>2024022010011</v>
      </c>
      <c r="B7" s="2" t="s">
        <v>52</v>
      </c>
      <c r="C7" s="2" t="s">
        <v>39</v>
      </c>
      <c r="D7" t="s">
        <v>54</v>
      </c>
      <c r="E7" s="2" t="s">
        <v>307</v>
      </c>
      <c r="F7" s="3">
        <v>2019</v>
      </c>
      <c r="G7" s="11">
        <f t="shared" si="0"/>
        <v>20000</v>
      </c>
    </row>
    <row r="8" spans="1:7" x14ac:dyDescent="0.25">
      <c r="A8" s="1">
        <v>2024022020005</v>
      </c>
      <c r="B8" s="2" t="s">
        <v>34</v>
      </c>
      <c r="C8" s="2" t="s">
        <v>35</v>
      </c>
      <c r="D8" t="s">
        <v>59</v>
      </c>
      <c r="E8" s="2" t="s">
        <v>306</v>
      </c>
      <c r="F8" s="3">
        <v>2019</v>
      </c>
      <c r="G8" s="11">
        <f t="shared" si="0"/>
        <v>18000</v>
      </c>
    </row>
    <row r="9" spans="1:7" x14ac:dyDescent="0.25">
      <c r="A9" s="1">
        <v>2024022020001</v>
      </c>
      <c r="B9" s="2" t="s">
        <v>26</v>
      </c>
      <c r="C9" s="2" t="s">
        <v>27</v>
      </c>
      <c r="D9" t="s">
        <v>59</v>
      </c>
      <c r="E9" s="2" t="s">
        <v>305</v>
      </c>
      <c r="F9" s="3">
        <v>2019</v>
      </c>
      <c r="G9" s="11">
        <f t="shared" si="0"/>
        <v>18000</v>
      </c>
    </row>
    <row r="10" spans="1:7" x14ac:dyDescent="0.25">
      <c r="A10" s="1">
        <v>2024022010012</v>
      </c>
      <c r="B10" s="2" t="s">
        <v>30</v>
      </c>
      <c r="C10" s="2" t="s">
        <v>31</v>
      </c>
      <c r="D10" t="s">
        <v>54</v>
      </c>
      <c r="E10" s="2" t="s">
        <v>303</v>
      </c>
      <c r="F10" s="3">
        <v>2020</v>
      </c>
      <c r="G10" s="11">
        <f t="shared" si="0"/>
        <v>20000</v>
      </c>
    </row>
    <row r="11" spans="1:7" x14ac:dyDescent="0.25">
      <c r="A11" s="1">
        <v>2024022010013</v>
      </c>
      <c r="B11" s="2" t="s">
        <v>40</v>
      </c>
      <c r="C11" s="2" t="s">
        <v>41</v>
      </c>
      <c r="D11" t="s">
        <v>54</v>
      </c>
      <c r="E11" s="2" t="s">
        <v>308</v>
      </c>
      <c r="F11" s="3">
        <v>2020</v>
      </c>
      <c r="G11" s="11">
        <f t="shared" si="0"/>
        <v>20000</v>
      </c>
    </row>
    <row r="12" spans="1:7" x14ac:dyDescent="0.25">
      <c r="A12" s="1">
        <v>2024022050009</v>
      </c>
      <c r="B12" s="2" t="s">
        <v>42</v>
      </c>
      <c r="C12" s="2" t="s">
        <v>43</v>
      </c>
      <c r="D12" t="s">
        <v>58</v>
      </c>
      <c r="E12" s="2" t="s">
        <v>311</v>
      </c>
      <c r="F12" s="3">
        <v>2020</v>
      </c>
      <c r="G12" s="11">
        <f t="shared" si="0"/>
        <v>20000</v>
      </c>
    </row>
    <row r="13" spans="1:7" x14ac:dyDescent="0.25">
      <c r="A13" s="1">
        <v>2024022010014</v>
      </c>
      <c r="B13" s="2" t="s">
        <v>48</v>
      </c>
      <c r="C13" s="2" t="s">
        <v>49</v>
      </c>
      <c r="D13" t="s">
        <v>54</v>
      </c>
      <c r="E13" s="2" t="s">
        <v>304</v>
      </c>
      <c r="F13" s="3">
        <v>2020</v>
      </c>
      <c r="G13" s="11">
        <f t="shared" si="0"/>
        <v>20000</v>
      </c>
    </row>
    <row r="14" spans="1:7" x14ac:dyDescent="0.25">
      <c r="A14" s="1">
        <v>2024022040012</v>
      </c>
      <c r="B14" s="3" t="s">
        <v>28</v>
      </c>
      <c r="C14" s="2" t="s">
        <v>29</v>
      </c>
      <c r="D14" t="s">
        <v>56</v>
      </c>
      <c r="E14" s="2" t="s">
        <v>309</v>
      </c>
      <c r="F14" s="3">
        <v>2020</v>
      </c>
      <c r="G14" s="11">
        <f t="shared" si="0"/>
        <v>19000</v>
      </c>
    </row>
    <row r="15" spans="1:7" x14ac:dyDescent="0.25">
      <c r="A15" s="1">
        <v>2024022010015</v>
      </c>
      <c r="B15" s="2" t="s">
        <v>36</v>
      </c>
      <c r="C15" s="2" t="s">
        <v>37</v>
      </c>
      <c r="D15" t="s">
        <v>54</v>
      </c>
      <c r="E15" s="2" t="s">
        <v>302</v>
      </c>
      <c r="F15" s="3">
        <v>2021</v>
      </c>
      <c r="G15" s="11">
        <f t="shared" si="0"/>
        <v>20000</v>
      </c>
    </row>
    <row r="16" spans="1:7" x14ac:dyDescent="0.25">
      <c r="A16" s="1">
        <v>2024022040010</v>
      </c>
      <c r="B16" s="2" t="s">
        <v>50</v>
      </c>
      <c r="C16" s="2" t="s">
        <v>51</v>
      </c>
      <c r="D16" t="s">
        <v>56</v>
      </c>
      <c r="E16" s="2" t="s">
        <v>309</v>
      </c>
      <c r="F16" s="3">
        <v>2021</v>
      </c>
      <c r="G16" s="11">
        <f t="shared" si="0"/>
        <v>19000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CF56-86F4-43C3-B229-C21ED2ED2D50}">
  <sheetPr codeName="Sheet3"/>
  <dimension ref="A1:H21"/>
  <sheetViews>
    <sheetView workbookViewId="0">
      <selection activeCell="B5" sqref="B5"/>
    </sheetView>
  </sheetViews>
  <sheetFormatPr defaultRowHeight="15" x14ac:dyDescent="0.25"/>
  <cols>
    <col min="1" max="1" width="14.140625" customWidth="1"/>
    <col min="2" max="2" width="12.7109375" bestFit="1" customWidth="1"/>
    <col min="3" max="3" width="12.5703125" bestFit="1" customWidth="1"/>
    <col min="4" max="4" width="31.42578125" bestFit="1" customWidth="1"/>
    <col min="5" max="5" width="11.5703125" style="1" bestFit="1" customWidth="1"/>
    <col min="6" max="6" width="11.85546875" customWidth="1"/>
    <col min="7" max="7" width="18.7109375" style="9" customWidth="1"/>
    <col min="8" max="8" width="16.42578125" customWidth="1"/>
    <col min="12" max="12" width="12" bestFit="1" customWidth="1"/>
  </cols>
  <sheetData>
    <row r="1" spans="1:8" x14ac:dyDescent="0.25">
      <c r="A1" t="s">
        <v>15</v>
      </c>
      <c r="B1" t="s">
        <v>1</v>
      </c>
      <c r="C1" t="s">
        <v>2</v>
      </c>
      <c r="D1" t="s">
        <v>16</v>
      </c>
      <c r="E1" s="1" t="s">
        <v>20</v>
      </c>
      <c r="F1" t="s">
        <v>17</v>
      </c>
      <c r="G1" s="9" t="s">
        <v>18</v>
      </c>
      <c r="H1" t="s">
        <v>19</v>
      </c>
    </row>
    <row r="2" spans="1:8" x14ac:dyDescent="0.25">
      <c r="A2">
        <v>143001</v>
      </c>
      <c r="B2" t="s">
        <v>354</v>
      </c>
      <c r="C2" t="s">
        <v>374</v>
      </c>
      <c r="D2" t="s">
        <v>314</v>
      </c>
      <c r="E2" s="8">
        <v>1430001</v>
      </c>
      <c r="F2" t="s">
        <v>334</v>
      </c>
      <c r="G2" s="9" t="s">
        <v>341</v>
      </c>
      <c r="H2">
        <v>54523010001</v>
      </c>
    </row>
    <row r="3" spans="1:8" x14ac:dyDescent="0.25">
      <c r="A3">
        <v>143002</v>
      </c>
      <c r="B3" t="s">
        <v>355</v>
      </c>
      <c r="C3" t="s">
        <v>375</v>
      </c>
      <c r="D3" t="s">
        <v>315</v>
      </c>
      <c r="E3" s="8">
        <v>1431234</v>
      </c>
      <c r="F3" t="s">
        <v>335</v>
      </c>
      <c r="G3" s="9" t="s">
        <v>346</v>
      </c>
      <c r="H3">
        <v>54523010002</v>
      </c>
    </row>
    <row r="4" spans="1:8" x14ac:dyDescent="0.25">
      <c r="A4">
        <v>143003</v>
      </c>
      <c r="B4" t="s">
        <v>356</v>
      </c>
      <c r="C4" t="s">
        <v>376</v>
      </c>
      <c r="D4" t="s">
        <v>316</v>
      </c>
      <c r="E4" s="8">
        <v>1435678</v>
      </c>
      <c r="F4" t="s">
        <v>336</v>
      </c>
      <c r="G4" s="9" t="s">
        <v>341</v>
      </c>
      <c r="H4">
        <v>54523010003</v>
      </c>
    </row>
    <row r="5" spans="1:8" x14ac:dyDescent="0.25">
      <c r="A5">
        <v>143004</v>
      </c>
      <c r="B5" t="s">
        <v>357</v>
      </c>
      <c r="C5" t="s">
        <v>377</v>
      </c>
      <c r="D5" t="s">
        <v>317</v>
      </c>
      <c r="E5" s="8">
        <v>1439876</v>
      </c>
      <c r="F5" t="s">
        <v>337</v>
      </c>
      <c r="G5" s="9" t="s">
        <v>341</v>
      </c>
      <c r="H5">
        <v>54523010004</v>
      </c>
    </row>
    <row r="6" spans="1:8" x14ac:dyDescent="0.25">
      <c r="A6">
        <v>143005</v>
      </c>
      <c r="B6" t="s">
        <v>358</v>
      </c>
      <c r="C6" t="s">
        <v>378</v>
      </c>
      <c r="D6" t="s">
        <v>318</v>
      </c>
      <c r="E6" s="8">
        <v>1434321</v>
      </c>
      <c r="F6" t="s">
        <v>338</v>
      </c>
      <c r="G6" s="9" t="s">
        <v>346</v>
      </c>
      <c r="H6">
        <v>54523010005</v>
      </c>
    </row>
    <row r="7" spans="1:8" x14ac:dyDescent="0.25">
      <c r="A7">
        <v>143006</v>
      </c>
      <c r="B7" t="s">
        <v>359</v>
      </c>
      <c r="C7" t="s">
        <v>379</v>
      </c>
      <c r="D7" t="s">
        <v>319</v>
      </c>
      <c r="E7" s="8">
        <v>1438765</v>
      </c>
      <c r="F7" t="s">
        <v>339</v>
      </c>
      <c r="G7" s="9" t="s">
        <v>346</v>
      </c>
      <c r="H7">
        <v>54523010006</v>
      </c>
    </row>
    <row r="8" spans="1:8" x14ac:dyDescent="0.25">
      <c r="A8">
        <v>143007</v>
      </c>
      <c r="B8" t="s">
        <v>360</v>
      </c>
      <c r="C8" t="s">
        <v>380</v>
      </c>
      <c r="D8" t="s">
        <v>320</v>
      </c>
      <c r="E8" s="8">
        <v>1432345</v>
      </c>
      <c r="F8" t="s">
        <v>340</v>
      </c>
      <c r="G8" s="9" t="s">
        <v>341</v>
      </c>
      <c r="H8">
        <v>54523010007</v>
      </c>
    </row>
    <row r="9" spans="1:8" x14ac:dyDescent="0.25">
      <c r="A9">
        <v>143008</v>
      </c>
      <c r="B9" t="s">
        <v>361</v>
      </c>
      <c r="C9" t="s">
        <v>381</v>
      </c>
      <c r="D9" t="s">
        <v>321</v>
      </c>
      <c r="E9" s="8">
        <v>1437890</v>
      </c>
      <c r="F9" t="s">
        <v>335</v>
      </c>
      <c r="G9" s="9" t="s">
        <v>341</v>
      </c>
      <c r="H9">
        <v>54523010008</v>
      </c>
    </row>
    <row r="10" spans="1:8" x14ac:dyDescent="0.25">
      <c r="A10">
        <v>143009</v>
      </c>
      <c r="B10" t="s">
        <v>362</v>
      </c>
      <c r="C10" t="s">
        <v>382</v>
      </c>
      <c r="D10" t="s">
        <v>322</v>
      </c>
      <c r="E10" s="8">
        <v>1436543</v>
      </c>
      <c r="F10" t="s">
        <v>336</v>
      </c>
      <c r="G10" s="9" t="s">
        <v>341</v>
      </c>
      <c r="H10">
        <v>54523010009</v>
      </c>
    </row>
    <row r="11" spans="1:8" x14ac:dyDescent="0.25">
      <c r="A11">
        <v>143010</v>
      </c>
      <c r="B11" t="s">
        <v>363</v>
      </c>
      <c r="C11" t="s">
        <v>43</v>
      </c>
      <c r="D11" t="s">
        <v>323</v>
      </c>
      <c r="E11" s="8">
        <v>1431111</v>
      </c>
      <c r="F11" t="s">
        <v>338</v>
      </c>
      <c r="G11" s="9" t="s">
        <v>346</v>
      </c>
      <c r="H11">
        <v>54523010010</v>
      </c>
    </row>
    <row r="12" spans="1:8" x14ac:dyDescent="0.25">
      <c r="A12">
        <v>143011</v>
      </c>
      <c r="B12" t="s">
        <v>364</v>
      </c>
      <c r="C12" t="s">
        <v>383</v>
      </c>
      <c r="D12" t="s">
        <v>324</v>
      </c>
      <c r="E12" s="8">
        <v>1432222</v>
      </c>
      <c r="F12" t="s">
        <v>334</v>
      </c>
      <c r="G12" s="9" t="s">
        <v>341</v>
      </c>
      <c r="H12">
        <v>54523010011</v>
      </c>
    </row>
    <row r="13" spans="1:8" x14ac:dyDescent="0.25">
      <c r="A13">
        <v>143012</v>
      </c>
      <c r="B13" t="s">
        <v>365</v>
      </c>
      <c r="C13" t="s">
        <v>384</v>
      </c>
      <c r="D13" t="s">
        <v>325</v>
      </c>
      <c r="E13" s="8">
        <v>1433333</v>
      </c>
      <c r="F13" t="s">
        <v>337</v>
      </c>
      <c r="G13" s="9" t="s">
        <v>346</v>
      </c>
      <c r="H13">
        <v>54523010012</v>
      </c>
    </row>
    <row r="14" spans="1:8" x14ac:dyDescent="0.25">
      <c r="A14">
        <v>143013</v>
      </c>
      <c r="B14" t="s">
        <v>366</v>
      </c>
      <c r="C14" t="s">
        <v>385</v>
      </c>
      <c r="D14" t="s">
        <v>326</v>
      </c>
      <c r="E14" s="8">
        <v>1434444</v>
      </c>
      <c r="F14" t="s">
        <v>335</v>
      </c>
      <c r="G14" s="9" t="s">
        <v>341</v>
      </c>
      <c r="H14">
        <v>54523010013</v>
      </c>
    </row>
    <row r="15" spans="1:8" x14ac:dyDescent="0.25">
      <c r="A15">
        <v>143014</v>
      </c>
      <c r="B15" t="s">
        <v>367</v>
      </c>
      <c r="C15" t="s">
        <v>386</v>
      </c>
      <c r="D15" t="s">
        <v>327</v>
      </c>
      <c r="E15" s="8">
        <v>1435555</v>
      </c>
      <c r="F15" t="s">
        <v>340</v>
      </c>
      <c r="G15" s="9" t="s">
        <v>341</v>
      </c>
      <c r="H15">
        <v>54523010014</v>
      </c>
    </row>
    <row r="16" spans="1:8" x14ac:dyDescent="0.25">
      <c r="A16">
        <v>143015</v>
      </c>
      <c r="B16" t="s">
        <v>368</v>
      </c>
      <c r="C16" t="s">
        <v>387</v>
      </c>
      <c r="D16" t="s">
        <v>328</v>
      </c>
      <c r="E16" s="8">
        <v>1436666</v>
      </c>
      <c r="F16" t="s">
        <v>336</v>
      </c>
      <c r="G16" s="9" t="s">
        <v>341</v>
      </c>
      <c r="H16">
        <v>54523010015</v>
      </c>
    </row>
    <row r="17" spans="1:8" x14ac:dyDescent="0.25">
      <c r="A17">
        <v>143016</v>
      </c>
      <c r="B17" t="s">
        <v>369</v>
      </c>
      <c r="C17" t="s">
        <v>388</v>
      </c>
      <c r="D17" t="s">
        <v>329</v>
      </c>
      <c r="E17" s="8">
        <v>1437777</v>
      </c>
      <c r="F17" t="s">
        <v>339</v>
      </c>
      <c r="G17" s="9" t="s">
        <v>346</v>
      </c>
      <c r="H17">
        <v>54523010016</v>
      </c>
    </row>
    <row r="18" spans="1:8" x14ac:dyDescent="0.25">
      <c r="A18">
        <v>143017</v>
      </c>
      <c r="B18" t="s">
        <v>370</v>
      </c>
      <c r="C18" t="s">
        <v>389</v>
      </c>
      <c r="D18" t="s">
        <v>330</v>
      </c>
      <c r="E18" s="8">
        <v>1438888</v>
      </c>
      <c r="F18" t="s">
        <v>338</v>
      </c>
      <c r="G18" s="9" t="s">
        <v>341</v>
      </c>
      <c r="H18">
        <v>54523010017</v>
      </c>
    </row>
    <row r="19" spans="1:8" x14ac:dyDescent="0.25">
      <c r="A19">
        <v>143018</v>
      </c>
      <c r="B19" t="s">
        <v>371</v>
      </c>
      <c r="C19" t="s">
        <v>390</v>
      </c>
      <c r="D19" t="s">
        <v>331</v>
      </c>
      <c r="E19" s="8">
        <v>1439999</v>
      </c>
      <c r="F19" t="s">
        <v>334</v>
      </c>
      <c r="G19" s="9" t="s">
        <v>341</v>
      </c>
      <c r="H19">
        <v>54523010018</v>
      </c>
    </row>
    <row r="20" spans="1:8" x14ac:dyDescent="0.25">
      <c r="A20">
        <v>143019</v>
      </c>
      <c r="B20" t="s">
        <v>372</v>
      </c>
      <c r="C20" t="s">
        <v>391</v>
      </c>
      <c r="D20" t="s">
        <v>332</v>
      </c>
      <c r="E20" s="8">
        <v>1433456</v>
      </c>
      <c r="F20" t="s">
        <v>335</v>
      </c>
      <c r="G20" s="9" t="s">
        <v>341</v>
      </c>
      <c r="H20">
        <v>54523010019</v>
      </c>
    </row>
    <row r="21" spans="1:8" x14ac:dyDescent="0.25">
      <c r="A21">
        <v>143020</v>
      </c>
      <c r="B21" t="s">
        <v>373</v>
      </c>
      <c r="C21" t="s">
        <v>392</v>
      </c>
      <c r="D21" t="s">
        <v>333</v>
      </c>
      <c r="E21" s="8">
        <v>1436789</v>
      </c>
      <c r="F21" t="s">
        <v>337</v>
      </c>
      <c r="G21" s="9" t="s">
        <v>341</v>
      </c>
      <c r="H21">
        <v>54523010020</v>
      </c>
    </row>
  </sheetData>
  <conditionalFormatting sqref="G2:G21">
    <cfRule type="containsText" dxfId="27" priority="1" operator="containsText" text="Expired\Cancelled">
      <formula>NOT(ISERROR(SEARCH("Expired\Cancelled",G2)))</formula>
    </cfRule>
  </conditionalFormatting>
  <conditionalFormatting sqref="H2:H20">
    <cfRule type="expression" priority="2">
      <formula>IF(INDEX(G2:H21,MATCH(G2,G2:G3,0),1) = "Expired\Cancelled", 1,0)</formula>
    </cfRule>
    <cfRule type="expression" dxfId="26" priority="4">
      <formula>IF(INDEX(G2:H21,MATCH(G2,G2:G3,0),1) = "Expired\Cancelled ", 1,0)</formula>
    </cfRule>
  </conditionalFormatting>
  <conditionalFormatting sqref="H21">
    <cfRule type="expression" priority="151">
      <formula>IF(INDEX(G21:H41,MATCH(G21,G21:G23,0),1) = "Expired\Cancelled", 1,0)</formula>
    </cfRule>
    <cfRule type="expression" dxfId="25" priority="152">
      <formula>IF(INDEX(G21:H41,MATCH(G21,G21:G23,0),1) = "Expired\Cancelled ", 1,0)</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ED655-F88F-444D-BC05-B243FC60CBAC}">
  <sheetPr codeName="Sheet4"/>
  <dimension ref="A1:H21"/>
  <sheetViews>
    <sheetView workbookViewId="0">
      <selection activeCell="J6" sqref="J6"/>
    </sheetView>
  </sheetViews>
  <sheetFormatPr defaultColWidth="9.28515625" defaultRowHeight="15" x14ac:dyDescent="0.25"/>
  <cols>
    <col min="1" max="1" width="16.42578125" customWidth="1"/>
    <col min="2" max="2" width="24.42578125" bestFit="1" customWidth="1"/>
    <col min="3" max="3" width="22.5703125" bestFit="1" customWidth="1"/>
    <col min="4" max="4" width="23.7109375" bestFit="1" customWidth="1"/>
    <col min="5" max="5" width="21.85546875" style="1" bestFit="1" customWidth="1"/>
    <col min="6" max="6" width="11.140625" customWidth="1"/>
    <col min="7" max="7" width="15.85546875" customWidth="1"/>
    <col min="8" max="8" width="20.28515625" bestFit="1" customWidth="1"/>
    <col min="10" max="10" width="14" customWidth="1"/>
  </cols>
  <sheetData>
    <row r="1" spans="1:8" x14ac:dyDescent="0.25">
      <c r="A1" t="s">
        <v>19</v>
      </c>
      <c r="B1" t="s">
        <v>348</v>
      </c>
      <c r="C1" t="s">
        <v>349</v>
      </c>
      <c r="D1" t="s">
        <v>350</v>
      </c>
      <c r="E1" s="1" t="s">
        <v>351</v>
      </c>
      <c r="F1" t="s">
        <v>21</v>
      </c>
      <c r="G1" t="s">
        <v>344</v>
      </c>
      <c r="H1" t="s">
        <v>415</v>
      </c>
    </row>
    <row r="2" spans="1:8" x14ac:dyDescent="0.25">
      <c r="A2">
        <v>54523010001</v>
      </c>
      <c r="B2" t="s">
        <v>307</v>
      </c>
      <c r="C2" s="1">
        <v>2019</v>
      </c>
      <c r="D2" t="s">
        <v>307</v>
      </c>
      <c r="E2" s="1">
        <v>2024</v>
      </c>
      <c r="F2" t="s">
        <v>343</v>
      </c>
      <c r="G2">
        <f t="shared" ref="G2:G21" si="0">IF(F2 = "Gold", 50,10)</f>
        <v>50</v>
      </c>
      <c r="H2" t="s">
        <v>395</v>
      </c>
    </row>
    <row r="3" spans="1:8" x14ac:dyDescent="0.25">
      <c r="A3">
        <v>54523010002</v>
      </c>
      <c r="B3" t="s">
        <v>305</v>
      </c>
      <c r="C3" s="1">
        <v>2019</v>
      </c>
      <c r="D3" t="s">
        <v>352</v>
      </c>
      <c r="E3" s="1">
        <v>2020</v>
      </c>
      <c r="F3" t="s">
        <v>343</v>
      </c>
      <c r="G3">
        <f t="shared" si="0"/>
        <v>50</v>
      </c>
      <c r="H3" t="s">
        <v>396</v>
      </c>
    </row>
    <row r="4" spans="1:8" x14ac:dyDescent="0.25">
      <c r="A4">
        <v>54523010003</v>
      </c>
      <c r="B4" t="s">
        <v>307</v>
      </c>
      <c r="C4" s="1">
        <v>2019</v>
      </c>
      <c r="D4" t="s">
        <v>307</v>
      </c>
      <c r="E4" s="1">
        <v>2024</v>
      </c>
      <c r="F4" t="s">
        <v>342</v>
      </c>
      <c r="G4">
        <f t="shared" si="0"/>
        <v>10</v>
      </c>
      <c r="H4" t="s">
        <v>397</v>
      </c>
    </row>
    <row r="5" spans="1:8" x14ac:dyDescent="0.25">
      <c r="A5">
        <v>54523010004</v>
      </c>
      <c r="B5" t="s">
        <v>311</v>
      </c>
      <c r="C5" s="1">
        <v>2019</v>
      </c>
      <c r="D5" t="s">
        <v>311</v>
      </c>
      <c r="E5" s="1">
        <v>2024</v>
      </c>
      <c r="F5" t="s">
        <v>342</v>
      </c>
      <c r="G5">
        <f t="shared" si="0"/>
        <v>10</v>
      </c>
      <c r="H5" t="s">
        <v>398</v>
      </c>
    </row>
    <row r="6" spans="1:8" x14ac:dyDescent="0.25">
      <c r="A6">
        <v>54523010005</v>
      </c>
      <c r="B6" t="s">
        <v>304</v>
      </c>
      <c r="C6" s="1">
        <v>2019</v>
      </c>
      <c r="D6" t="s">
        <v>304</v>
      </c>
      <c r="E6" s="1">
        <v>2020</v>
      </c>
      <c r="F6" t="s">
        <v>342</v>
      </c>
      <c r="G6">
        <f t="shared" si="0"/>
        <v>10</v>
      </c>
      <c r="H6" t="s">
        <v>399</v>
      </c>
    </row>
    <row r="7" spans="1:8" x14ac:dyDescent="0.25">
      <c r="A7">
        <v>54523010006</v>
      </c>
      <c r="B7" t="s">
        <v>310</v>
      </c>
      <c r="C7" s="1">
        <v>2019</v>
      </c>
      <c r="D7" t="s">
        <v>310</v>
      </c>
      <c r="E7" s="1">
        <v>2020</v>
      </c>
      <c r="F7" t="s">
        <v>342</v>
      </c>
      <c r="G7">
        <f t="shared" si="0"/>
        <v>10</v>
      </c>
      <c r="H7" t="s">
        <v>400</v>
      </c>
    </row>
    <row r="8" spans="1:8" x14ac:dyDescent="0.25">
      <c r="A8">
        <v>54523010007</v>
      </c>
      <c r="B8" t="s">
        <v>347</v>
      </c>
      <c r="C8" s="1">
        <v>2020</v>
      </c>
      <c r="D8" t="s">
        <v>347</v>
      </c>
      <c r="E8" s="1">
        <v>2025</v>
      </c>
      <c r="F8" t="s">
        <v>342</v>
      </c>
      <c r="G8">
        <f t="shared" si="0"/>
        <v>10</v>
      </c>
      <c r="H8" t="s">
        <v>401</v>
      </c>
    </row>
    <row r="9" spans="1:8" x14ac:dyDescent="0.25">
      <c r="A9">
        <v>54523010008</v>
      </c>
      <c r="B9" t="s">
        <v>305</v>
      </c>
      <c r="C9" s="1">
        <v>2020</v>
      </c>
      <c r="D9" t="s">
        <v>305</v>
      </c>
      <c r="E9" s="1">
        <v>2025</v>
      </c>
      <c r="F9" t="s">
        <v>342</v>
      </c>
      <c r="G9">
        <f t="shared" si="0"/>
        <v>10</v>
      </c>
      <c r="H9" t="s">
        <v>402</v>
      </c>
    </row>
    <row r="10" spans="1:8" x14ac:dyDescent="0.25">
      <c r="A10">
        <v>54523010009</v>
      </c>
      <c r="B10" t="s">
        <v>303</v>
      </c>
      <c r="C10" s="1">
        <v>2020</v>
      </c>
      <c r="D10" t="s">
        <v>303</v>
      </c>
      <c r="E10" s="1">
        <v>2025</v>
      </c>
      <c r="F10" t="s">
        <v>342</v>
      </c>
      <c r="G10">
        <f t="shared" si="0"/>
        <v>10</v>
      </c>
      <c r="H10" t="s">
        <v>403</v>
      </c>
    </row>
    <row r="11" spans="1:8" x14ac:dyDescent="0.25">
      <c r="A11">
        <v>54523010010</v>
      </c>
      <c r="B11" t="s">
        <v>308</v>
      </c>
      <c r="C11" s="1">
        <v>2020</v>
      </c>
      <c r="D11" t="s">
        <v>308</v>
      </c>
      <c r="E11" s="1">
        <v>2021</v>
      </c>
      <c r="F11" t="s">
        <v>342</v>
      </c>
      <c r="G11">
        <f t="shared" si="0"/>
        <v>10</v>
      </c>
      <c r="H11" t="s">
        <v>404</v>
      </c>
    </row>
    <row r="12" spans="1:8" x14ac:dyDescent="0.25">
      <c r="A12">
        <v>54523010011</v>
      </c>
      <c r="B12" t="s">
        <v>311</v>
      </c>
      <c r="C12" s="1">
        <v>2020</v>
      </c>
      <c r="D12" t="s">
        <v>311</v>
      </c>
      <c r="E12" s="1">
        <v>2025</v>
      </c>
      <c r="F12" t="s">
        <v>343</v>
      </c>
      <c r="G12">
        <f t="shared" si="0"/>
        <v>50</v>
      </c>
      <c r="H12" t="s">
        <v>405</v>
      </c>
    </row>
    <row r="13" spans="1:8" x14ac:dyDescent="0.25">
      <c r="A13">
        <v>54523010012</v>
      </c>
      <c r="B13" t="s">
        <v>302</v>
      </c>
      <c r="C13" s="1">
        <v>2021</v>
      </c>
      <c r="D13" t="s">
        <v>302</v>
      </c>
      <c r="E13" s="1">
        <v>2022</v>
      </c>
      <c r="F13" t="s">
        <v>343</v>
      </c>
      <c r="G13">
        <f t="shared" si="0"/>
        <v>50</v>
      </c>
      <c r="H13" t="s">
        <v>406</v>
      </c>
    </row>
    <row r="14" spans="1:8" x14ac:dyDescent="0.25">
      <c r="A14">
        <v>54523010013</v>
      </c>
      <c r="B14" t="s">
        <v>307</v>
      </c>
      <c r="C14" s="1">
        <v>2021</v>
      </c>
      <c r="D14" t="s">
        <v>307</v>
      </c>
      <c r="E14" s="1">
        <v>2026</v>
      </c>
      <c r="F14" t="s">
        <v>342</v>
      </c>
      <c r="G14">
        <f t="shared" si="0"/>
        <v>10</v>
      </c>
      <c r="H14" t="s">
        <v>407</v>
      </c>
    </row>
    <row r="15" spans="1:8" x14ac:dyDescent="0.25">
      <c r="A15">
        <v>54523010014</v>
      </c>
      <c r="B15" t="s">
        <v>303</v>
      </c>
      <c r="C15" s="1">
        <v>2021</v>
      </c>
      <c r="D15" t="s">
        <v>303</v>
      </c>
      <c r="E15" s="1">
        <v>2026</v>
      </c>
      <c r="F15" t="s">
        <v>342</v>
      </c>
      <c r="G15">
        <f t="shared" si="0"/>
        <v>10</v>
      </c>
      <c r="H15" t="s">
        <v>408</v>
      </c>
    </row>
    <row r="16" spans="1:8" x14ac:dyDescent="0.25">
      <c r="A16">
        <v>54523010015</v>
      </c>
      <c r="B16" t="s">
        <v>309</v>
      </c>
      <c r="C16" s="1">
        <v>2021</v>
      </c>
      <c r="D16" t="s">
        <v>309</v>
      </c>
      <c r="E16" s="1">
        <v>2026</v>
      </c>
      <c r="F16" t="s">
        <v>342</v>
      </c>
      <c r="G16">
        <f t="shared" si="0"/>
        <v>10</v>
      </c>
      <c r="H16" t="s">
        <v>409</v>
      </c>
    </row>
    <row r="17" spans="1:8" x14ac:dyDescent="0.25">
      <c r="A17">
        <v>54523010016</v>
      </c>
      <c r="B17" t="s">
        <v>305</v>
      </c>
      <c r="C17" s="1">
        <v>2021</v>
      </c>
      <c r="D17" t="s">
        <v>305</v>
      </c>
      <c r="E17" s="1">
        <v>2022</v>
      </c>
      <c r="F17" t="s">
        <v>343</v>
      </c>
      <c r="G17">
        <f t="shared" si="0"/>
        <v>50</v>
      </c>
      <c r="H17" t="s">
        <v>410</v>
      </c>
    </row>
    <row r="18" spans="1:8" x14ac:dyDescent="0.25">
      <c r="A18">
        <v>54523010017</v>
      </c>
      <c r="B18" t="s">
        <v>306</v>
      </c>
      <c r="C18" s="1">
        <v>2022</v>
      </c>
      <c r="D18" t="s">
        <v>306</v>
      </c>
      <c r="E18" s="1">
        <v>2027</v>
      </c>
      <c r="F18" t="s">
        <v>342</v>
      </c>
      <c r="G18">
        <f t="shared" si="0"/>
        <v>10</v>
      </c>
      <c r="H18" t="s">
        <v>411</v>
      </c>
    </row>
    <row r="19" spans="1:8" x14ac:dyDescent="0.25">
      <c r="A19">
        <v>54523010018</v>
      </c>
      <c r="B19" t="s">
        <v>347</v>
      </c>
      <c r="C19" s="1">
        <v>2022</v>
      </c>
      <c r="D19" t="s">
        <v>347</v>
      </c>
      <c r="E19" s="1">
        <v>2027</v>
      </c>
      <c r="F19" t="s">
        <v>343</v>
      </c>
      <c r="G19">
        <f t="shared" si="0"/>
        <v>50</v>
      </c>
      <c r="H19" t="s">
        <v>412</v>
      </c>
    </row>
    <row r="20" spans="1:8" x14ac:dyDescent="0.25">
      <c r="A20">
        <v>54523010019</v>
      </c>
      <c r="B20" t="s">
        <v>303</v>
      </c>
      <c r="C20" s="1">
        <v>2022</v>
      </c>
      <c r="D20" t="s">
        <v>303</v>
      </c>
      <c r="E20" s="1">
        <v>2027</v>
      </c>
      <c r="F20" t="s">
        <v>342</v>
      </c>
      <c r="G20">
        <f t="shared" si="0"/>
        <v>10</v>
      </c>
      <c r="H20" t="s">
        <v>413</v>
      </c>
    </row>
    <row r="21" spans="1:8" x14ac:dyDescent="0.25">
      <c r="A21">
        <v>54523010020</v>
      </c>
      <c r="B21" t="s">
        <v>303</v>
      </c>
      <c r="C21" s="1">
        <v>2022</v>
      </c>
      <c r="D21" t="s">
        <v>303</v>
      </c>
      <c r="E21" s="1">
        <v>2027</v>
      </c>
      <c r="F21" t="s">
        <v>343</v>
      </c>
      <c r="G21">
        <f t="shared" si="0"/>
        <v>50</v>
      </c>
      <c r="H21" t="s">
        <v>414</v>
      </c>
    </row>
  </sheetData>
  <conditionalFormatting sqref="A2:A21">
    <cfRule type="expression" dxfId="24" priority="153">
      <formula>IF(INDEX(3:22,MATCH(#REF!,#REF!,0),1) = "Expired ", 1,0)</formula>
    </cfRule>
    <cfRule type="expression" dxfId="23" priority="154">
      <formula>IF(#REF! = "Expired ",1,0)</formula>
    </cfRule>
  </conditionalFormatting>
  <conditionalFormatting sqref="J7:J13">
    <cfRule type="expression" priority="1">
      <formula>IF(INDEX(I7:J26,MATCH(I7,I7:I8,0),1) = "Expired\Cancelled", 1,0)</formula>
    </cfRule>
    <cfRule type="expression" dxfId="22" priority="2">
      <formula>IF(INDEX(I7:J26,MATCH(I7,I7:I8,0),1) = "Expired\Cancelled ", 1,0)</formula>
    </cfRule>
  </conditionalFormatting>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DB5E6-6541-4D00-838A-4CE307911B93}">
  <sheetPr codeName="Sheet5"/>
  <dimension ref="A1:I322"/>
  <sheetViews>
    <sheetView topLeftCell="A71" workbookViewId="0">
      <selection activeCell="D234" sqref="D234"/>
    </sheetView>
  </sheetViews>
  <sheetFormatPr defaultRowHeight="15" x14ac:dyDescent="0.25"/>
  <cols>
    <col min="2" max="2" width="12" bestFit="1" customWidth="1"/>
    <col min="3" max="3" width="14.140625" bestFit="1" customWidth="1"/>
    <col min="4" max="4" width="18.140625" bestFit="1" customWidth="1"/>
    <col min="6" max="6" width="11.28515625" style="11" bestFit="1" customWidth="1"/>
    <col min="7" max="7" width="9.140625" style="11"/>
    <col min="8" max="8" width="11.140625" bestFit="1" customWidth="1"/>
    <col min="9" max="9" width="14.5703125" style="11" bestFit="1" customWidth="1"/>
  </cols>
  <sheetData>
    <row r="1" spans="1:9" x14ac:dyDescent="0.25">
      <c r="A1" s="6" t="s">
        <v>8</v>
      </c>
      <c r="B1" s="6" t="s">
        <v>4</v>
      </c>
      <c r="C1" s="6" t="s">
        <v>9</v>
      </c>
      <c r="D1" s="6" t="s">
        <v>81</v>
      </c>
      <c r="E1" s="6" t="s">
        <v>10</v>
      </c>
      <c r="F1" s="11" t="s">
        <v>11</v>
      </c>
      <c r="G1" s="11" t="s">
        <v>12</v>
      </c>
      <c r="H1" s="10" t="s">
        <v>13</v>
      </c>
      <c r="I1" s="11" t="s">
        <v>14</v>
      </c>
    </row>
    <row r="2" spans="1:9" x14ac:dyDescent="0.25">
      <c r="A2">
        <v>1</v>
      </c>
      <c r="B2">
        <v>11010051</v>
      </c>
      <c r="C2" s="1">
        <v>2024022010010</v>
      </c>
      <c r="D2" s="2" t="s">
        <v>82</v>
      </c>
      <c r="E2">
        <v>7</v>
      </c>
      <c r="F2" s="11">
        <f>INDEX(Products[],MATCH(Sales!B2,Products[ProductID],0),5)</f>
        <v>240.95</v>
      </c>
      <c r="G2" s="11">
        <f t="shared" ref="G2:G65" si="0">F2*E2</f>
        <v>1686.6499999999999</v>
      </c>
      <c r="H2" s="7">
        <v>0.15</v>
      </c>
      <c r="I2" s="11">
        <f t="shared" ref="I2:I65" si="1">G2-(G2*H2)</f>
        <v>1433.6524999999999</v>
      </c>
    </row>
    <row r="3" spans="1:9" x14ac:dyDescent="0.25">
      <c r="A3">
        <v>2</v>
      </c>
      <c r="B3">
        <v>11010063</v>
      </c>
      <c r="C3" s="1">
        <v>2024022010011</v>
      </c>
      <c r="D3" s="2" t="s">
        <v>83</v>
      </c>
      <c r="E3">
        <v>2</v>
      </c>
      <c r="F3" s="11">
        <f>INDEX(Products[],MATCH(Sales!B3,Products[ProductID],0),5)</f>
        <v>218.75</v>
      </c>
      <c r="G3" s="11">
        <f t="shared" si="0"/>
        <v>437.5</v>
      </c>
      <c r="H3" s="7">
        <v>0.1</v>
      </c>
      <c r="I3" s="11">
        <f t="shared" si="1"/>
        <v>393.75</v>
      </c>
    </row>
    <row r="4" spans="1:9" x14ac:dyDescent="0.25">
      <c r="A4">
        <v>3</v>
      </c>
      <c r="B4">
        <v>11010065</v>
      </c>
      <c r="C4" s="1">
        <v>2024022010010</v>
      </c>
      <c r="D4" s="2" t="s">
        <v>84</v>
      </c>
      <c r="E4">
        <v>4</v>
      </c>
      <c r="F4" s="11">
        <f>INDEX(Products[],MATCH(Sales!B4,Products[ProductID],0),5)</f>
        <v>126.5</v>
      </c>
      <c r="G4" s="11">
        <f t="shared" si="0"/>
        <v>506</v>
      </c>
      <c r="H4" s="7"/>
      <c r="I4" s="11">
        <f t="shared" si="1"/>
        <v>506</v>
      </c>
    </row>
    <row r="5" spans="1:9" x14ac:dyDescent="0.25">
      <c r="A5">
        <v>4</v>
      </c>
      <c r="B5">
        <v>11010055</v>
      </c>
      <c r="C5" s="1">
        <v>2024022010010</v>
      </c>
      <c r="D5" s="2" t="s">
        <v>85</v>
      </c>
      <c r="E5">
        <v>9</v>
      </c>
      <c r="F5" s="11">
        <f>INDEX(Products[],MATCH(Sales!B5,Products[ProductID],0),5)</f>
        <v>190.99</v>
      </c>
      <c r="G5" s="11">
        <f t="shared" si="0"/>
        <v>1718.91</v>
      </c>
      <c r="H5" s="7"/>
      <c r="I5" s="11">
        <f t="shared" si="1"/>
        <v>1718.91</v>
      </c>
    </row>
    <row r="6" spans="1:9" x14ac:dyDescent="0.25">
      <c r="A6">
        <v>5</v>
      </c>
      <c r="B6">
        <v>11010060</v>
      </c>
      <c r="C6" s="1">
        <v>2024022010011</v>
      </c>
      <c r="D6" s="2" t="s">
        <v>86</v>
      </c>
      <c r="E6">
        <v>10</v>
      </c>
      <c r="F6" s="11">
        <f>INDEX(Products[],MATCH(Sales!B6,Products[ProductID],0),5)</f>
        <v>117.5</v>
      </c>
      <c r="G6" s="11">
        <f t="shared" si="0"/>
        <v>1175</v>
      </c>
      <c r="H6" s="7"/>
      <c r="I6" s="11">
        <f t="shared" si="1"/>
        <v>1175</v>
      </c>
    </row>
    <row r="7" spans="1:9" x14ac:dyDescent="0.25">
      <c r="A7">
        <v>6</v>
      </c>
      <c r="B7">
        <v>11010056</v>
      </c>
      <c r="C7" s="1">
        <v>2024022010010</v>
      </c>
      <c r="D7" s="2" t="s">
        <v>87</v>
      </c>
      <c r="E7">
        <v>7</v>
      </c>
      <c r="F7" s="11">
        <f>INDEX(Products[],MATCH(Sales!B7,Products[ProductID],0),5)</f>
        <v>290.5</v>
      </c>
      <c r="G7" s="11">
        <f t="shared" si="0"/>
        <v>2033.5</v>
      </c>
      <c r="H7" s="7"/>
      <c r="I7" s="11">
        <f t="shared" si="1"/>
        <v>2033.5</v>
      </c>
    </row>
    <row r="8" spans="1:9" x14ac:dyDescent="0.25">
      <c r="A8">
        <v>7</v>
      </c>
      <c r="B8">
        <v>11010060</v>
      </c>
      <c r="C8" s="1">
        <v>2024022010011</v>
      </c>
      <c r="D8" s="2" t="s">
        <v>88</v>
      </c>
      <c r="E8">
        <v>7</v>
      </c>
      <c r="F8" s="11">
        <f>INDEX(Products[],MATCH(Sales!B8,Products[ProductID],0),5)</f>
        <v>117.5</v>
      </c>
      <c r="G8" s="11">
        <f t="shared" si="0"/>
        <v>822.5</v>
      </c>
      <c r="H8" s="7">
        <v>0.1</v>
      </c>
      <c r="I8" s="11">
        <f t="shared" si="1"/>
        <v>740.25</v>
      </c>
    </row>
    <row r="9" spans="1:9" x14ac:dyDescent="0.25">
      <c r="A9">
        <v>8</v>
      </c>
      <c r="B9">
        <v>11010052</v>
      </c>
      <c r="C9" s="1">
        <v>2024022010011</v>
      </c>
      <c r="D9" s="2" t="s">
        <v>89</v>
      </c>
      <c r="E9">
        <v>6</v>
      </c>
      <c r="F9" s="11">
        <f>INDEX(Products[],MATCH(Sales!B9,Products[ProductID],0),5)</f>
        <v>150.5</v>
      </c>
      <c r="G9" s="11">
        <f t="shared" si="0"/>
        <v>903</v>
      </c>
      <c r="H9" s="7"/>
      <c r="I9" s="11">
        <f t="shared" si="1"/>
        <v>903</v>
      </c>
    </row>
    <row r="10" spans="1:9" x14ac:dyDescent="0.25">
      <c r="A10">
        <v>9</v>
      </c>
      <c r="B10">
        <v>11010066</v>
      </c>
      <c r="C10" s="1">
        <v>2024022010011</v>
      </c>
      <c r="D10" s="2" t="s">
        <v>90</v>
      </c>
      <c r="E10">
        <v>4</v>
      </c>
      <c r="F10" s="11">
        <f>INDEX(Products[],MATCH(Sales!B10,Products[ProductID],0),5)</f>
        <v>121.25</v>
      </c>
      <c r="G10" s="11">
        <f t="shared" si="0"/>
        <v>485</v>
      </c>
      <c r="H10" s="7"/>
      <c r="I10" s="11">
        <f t="shared" si="1"/>
        <v>485</v>
      </c>
    </row>
    <row r="11" spans="1:9" x14ac:dyDescent="0.25">
      <c r="A11">
        <v>10</v>
      </c>
      <c r="B11">
        <v>11010066</v>
      </c>
      <c r="C11" s="1">
        <v>2024022010010</v>
      </c>
      <c r="D11" s="2" t="s">
        <v>91</v>
      </c>
      <c r="E11">
        <v>2</v>
      </c>
      <c r="F11" s="11">
        <f>INDEX(Products[],MATCH(Sales!B11,Products[ProductID],0),5)</f>
        <v>121.25</v>
      </c>
      <c r="G11" s="11">
        <f t="shared" si="0"/>
        <v>242.5</v>
      </c>
      <c r="H11" s="7">
        <v>0.05</v>
      </c>
      <c r="I11" s="11">
        <f t="shared" si="1"/>
        <v>230.375</v>
      </c>
    </row>
    <row r="12" spans="1:9" x14ac:dyDescent="0.25">
      <c r="A12">
        <v>11</v>
      </c>
      <c r="B12">
        <v>11010051</v>
      </c>
      <c r="C12" s="1">
        <v>2024022010011</v>
      </c>
      <c r="D12" s="2" t="s">
        <v>92</v>
      </c>
      <c r="E12">
        <v>2</v>
      </c>
      <c r="F12" s="11">
        <f>INDEX(Products[],MATCH(Sales!B12,Products[ProductID],0),5)</f>
        <v>240.95</v>
      </c>
      <c r="G12" s="11">
        <f t="shared" si="0"/>
        <v>481.9</v>
      </c>
      <c r="H12" s="7">
        <v>0.05</v>
      </c>
      <c r="I12" s="11">
        <f t="shared" si="1"/>
        <v>457.80499999999995</v>
      </c>
    </row>
    <row r="13" spans="1:9" x14ac:dyDescent="0.25">
      <c r="A13">
        <v>12</v>
      </c>
      <c r="B13">
        <v>11010060</v>
      </c>
      <c r="C13" s="1">
        <v>2024022010010</v>
      </c>
      <c r="D13" s="2" t="s">
        <v>93</v>
      </c>
      <c r="E13">
        <v>5</v>
      </c>
      <c r="F13" s="11">
        <f>INDEX(Products[],MATCH(Sales!B13,Products[ProductID],0),5)</f>
        <v>117.5</v>
      </c>
      <c r="G13" s="11">
        <f t="shared" si="0"/>
        <v>587.5</v>
      </c>
      <c r="H13" s="7">
        <v>0.05</v>
      </c>
      <c r="I13" s="11">
        <f t="shared" si="1"/>
        <v>558.125</v>
      </c>
    </row>
    <row r="14" spans="1:9" x14ac:dyDescent="0.25">
      <c r="A14">
        <v>13</v>
      </c>
      <c r="B14">
        <v>11010061</v>
      </c>
      <c r="C14" s="1">
        <v>2024022010010</v>
      </c>
      <c r="D14" s="2" t="s">
        <v>94</v>
      </c>
      <c r="E14">
        <v>8</v>
      </c>
      <c r="F14" s="11">
        <f>INDEX(Products[],MATCH(Sales!B14,Products[ProductID],0),5)</f>
        <v>122.99</v>
      </c>
      <c r="G14" s="11">
        <f t="shared" si="0"/>
        <v>983.92</v>
      </c>
      <c r="H14" s="7"/>
      <c r="I14" s="11">
        <f t="shared" si="1"/>
        <v>983.92</v>
      </c>
    </row>
    <row r="15" spans="1:9" x14ac:dyDescent="0.25">
      <c r="A15">
        <v>14</v>
      </c>
      <c r="B15">
        <v>11010069</v>
      </c>
      <c r="C15" s="1">
        <v>2024022010010</v>
      </c>
      <c r="D15" s="2" t="s">
        <v>95</v>
      </c>
      <c r="E15">
        <v>6</v>
      </c>
      <c r="F15" s="11">
        <f>INDEX(Products[],MATCH(Sales!B15,Products[ProductID],0),5)</f>
        <v>127.99</v>
      </c>
      <c r="G15" s="11">
        <f t="shared" si="0"/>
        <v>767.93999999999994</v>
      </c>
      <c r="H15" s="7"/>
      <c r="I15" s="11">
        <f t="shared" si="1"/>
        <v>767.93999999999994</v>
      </c>
    </row>
    <row r="16" spans="1:9" x14ac:dyDescent="0.25">
      <c r="A16">
        <v>15</v>
      </c>
      <c r="B16">
        <v>11010056</v>
      </c>
      <c r="C16" s="1">
        <v>2024022010010</v>
      </c>
      <c r="D16" s="2" t="s">
        <v>96</v>
      </c>
      <c r="E16">
        <v>10</v>
      </c>
      <c r="F16" s="11">
        <f>INDEX(Products[],MATCH(Sales!B16,Products[ProductID],0),5)</f>
        <v>290.5</v>
      </c>
      <c r="G16" s="11">
        <f t="shared" si="0"/>
        <v>2905</v>
      </c>
      <c r="H16" s="7"/>
      <c r="I16" s="11">
        <f t="shared" si="1"/>
        <v>2905</v>
      </c>
    </row>
    <row r="17" spans="1:9" x14ac:dyDescent="0.25">
      <c r="A17">
        <v>16</v>
      </c>
      <c r="B17">
        <v>11010063</v>
      </c>
      <c r="C17" s="1">
        <v>2024022010011</v>
      </c>
      <c r="D17" s="2" t="s">
        <v>97</v>
      </c>
      <c r="E17">
        <v>9</v>
      </c>
      <c r="F17" s="11">
        <f>INDEX(Products[],MATCH(Sales!B17,Products[ProductID],0),5)</f>
        <v>218.75</v>
      </c>
      <c r="G17" s="11">
        <f t="shared" si="0"/>
        <v>1968.75</v>
      </c>
      <c r="H17" s="7">
        <v>0.1</v>
      </c>
      <c r="I17" s="11">
        <f t="shared" si="1"/>
        <v>1771.875</v>
      </c>
    </row>
    <row r="18" spans="1:9" x14ac:dyDescent="0.25">
      <c r="A18">
        <v>17</v>
      </c>
      <c r="B18">
        <v>11010054</v>
      </c>
      <c r="C18" s="1">
        <v>2024022010011</v>
      </c>
      <c r="D18" s="2" t="s">
        <v>98</v>
      </c>
      <c r="E18">
        <v>10</v>
      </c>
      <c r="F18" s="11">
        <f>INDEX(Products[],MATCH(Sales!B18,Products[ProductID],0),5)</f>
        <v>120.75</v>
      </c>
      <c r="G18" s="11">
        <f t="shared" si="0"/>
        <v>1207.5</v>
      </c>
      <c r="H18" s="7"/>
      <c r="I18" s="11">
        <f t="shared" si="1"/>
        <v>1207.5</v>
      </c>
    </row>
    <row r="19" spans="1:9" x14ac:dyDescent="0.25">
      <c r="A19">
        <v>18</v>
      </c>
      <c r="B19">
        <v>11010050</v>
      </c>
      <c r="C19" s="1">
        <v>2024022010010</v>
      </c>
      <c r="D19" s="2" t="s">
        <v>99</v>
      </c>
      <c r="E19">
        <v>10</v>
      </c>
      <c r="F19" s="11">
        <f>INDEX(Products[],MATCH(Sales!B19,Products[ProductID],0),5)</f>
        <v>99.99</v>
      </c>
      <c r="G19" s="11">
        <f t="shared" si="0"/>
        <v>999.9</v>
      </c>
      <c r="H19" s="7">
        <v>0.15</v>
      </c>
      <c r="I19" s="11">
        <f t="shared" si="1"/>
        <v>849.91499999999996</v>
      </c>
    </row>
    <row r="20" spans="1:9" x14ac:dyDescent="0.25">
      <c r="A20">
        <v>19</v>
      </c>
      <c r="B20">
        <v>11010067</v>
      </c>
      <c r="C20" s="1">
        <v>2024022010010</v>
      </c>
      <c r="D20" s="2" t="s">
        <v>100</v>
      </c>
      <c r="E20">
        <v>8</v>
      </c>
      <c r="F20" s="11">
        <f>INDEX(Products[],MATCH(Sales!B20,Products[ProductID],0),5)</f>
        <v>150.99</v>
      </c>
      <c r="G20" s="11">
        <f t="shared" si="0"/>
        <v>1207.92</v>
      </c>
      <c r="H20" s="7"/>
      <c r="I20" s="11">
        <f t="shared" si="1"/>
        <v>1207.92</v>
      </c>
    </row>
    <row r="21" spans="1:9" x14ac:dyDescent="0.25">
      <c r="A21">
        <v>20</v>
      </c>
      <c r="B21">
        <v>11010055</v>
      </c>
      <c r="C21" s="1">
        <v>2024022010011</v>
      </c>
      <c r="D21" s="2" t="s">
        <v>101</v>
      </c>
      <c r="E21">
        <v>1</v>
      </c>
      <c r="F21" s="11">
        <f>INDEX(Products[],MATCH(Sales!B21,Products[ProductID],0),5)</f>
        <v>190.99</v>
      </c>
      <c r="G21" s="11">
        <f t="shared" si="0"/>
        <v>190.99</v>
      </c>
      <c r="H21" s="7"/>
      <c r="I21" s="11">
        <f t="shared" si="1"/>
        <v>190.99</v>
      </c>
    </row>
    <row r="22" spans="1:9" x14ac:dyDescent="0.25">
      <c r="A22">
        <v>21</v>
      </c>
      <c r="B22">
        <v>11010058</v>
      </c>
      <c r="C22" s="1">
        <v>2024022010010</v>
      </c>
      <c r="D22" s="2" t="s">
        <v>102</v>
      </c>
      <c r="E22">
        <v>7</v>
      </c>
      <c r="F22" s="11">
        <f>INDEX(Products[],MATCH(Sales!B22,Products[ProductID],0),5)</f>
        <v>140.99</v>
      </c>
      <c r="G22" s="11">
        <f t="shared" si="0"/>
        <v>986.93000000000006</v>
      </c>
      <c r="H22" s="7"/>
      <c r="I22" s="11">
        <f t="shared" si="1"/>
        <v>986.93000000000006</v>
      </c>
    </row>
    <row r="23" spans="1:9" x14ac:dyDescent="0.25">
      <c r="A23">
        <v>22</v>
      </c>
      <c r="B23">
        <v>11010061</v>
      </c>
      <c r="C23" s="1">
        <v>2024022010011</v>
      </c>
      <c r="D23" s="2" t="s">
        <v>103</v>
      </c>
      <c r="E23">
        <v>8</v>
      </c>
      <c r="F23" s="11">
        <f>INDEX(Products[],MATCH(Sales!B23,Products[ProductID],0),5)</f>
        <v>122.99</v>
      </c>
      <c r="G23" s="11">
        <f t="shared" si="0"/>
        <v>983.92</v>
      </c>
      <c r="H23" s="7">
        <v>0.1</v>
      </c>
      <c r="I23" s="11">
        <f t="shared" si="1"/>
        <v>885.52800000000002</v>
      </c>
    </row>
    <row r="24" spans="1:9" x14ac:dyDescent="0.25">
      <c r="A24">
        <v>23</v>
      </c>
      <c r="B24">
        <v>11010055</v>
      </c>
      <c r="C24" s="1">
        <v>2024022010010</v>
      </c>
      <c r="D24" s="2" t="s">
        <v>104</v>
      </c>
      <c r="E24">
        <v>7</v>
      </c>
      <c r="F24" s="11">
        <f>INDEX(Products[],MATCH(Sales!B24,Products[ProductID],0),5)</f>
        <v>190.99</v>
      </c>
      <c r="G24" s="11">
        <f t="shared" si="0"/>
        <v>1336.93</v>
      </c>
      <c r="H24" s="7"/>
      <c r="I24" s="11">
        <f t="shared" si="1"/>
        <v>1336.93</v>
      </c>
    </row>
    <row r="25" spans="1:9" x14ac:dyDescent="0.25">
      <c r="A25">
        <v>24</v>
      </c>
      <c r="B25">
        <v>11010064</v>
      </c>
      <c r="C25" s="1">
        <v>2024022010010</v>
      </c>
      <c r="D25" s="2" t="s">
        <v>105</v>
      </c>
      <c r="E25">
        <v>7</v>
      </c>
      <c r="F25" s="11">
        <f>INDEX(Products[],MATCH(Sales!B25,Products[ProductID],0),5)</f>
        <v>119.95</v>
      </c>
      <c r="G25" s="11">
        <f t="shared" si="0"/>
        <v>839.65</v>
      </c>
      <c r="H25" s="7"/>
      <c r="I25" s="11">
        <f t="shared" si="1"/>
        <v>839.65</v>
      </c>
    </row>
    <row r="26" spans="1:9" x14ac:dyDescent="0.25">
      <c r="A26">
        <v>25</v>
      </c>
      <c r="B26">
        <v>11010066</v>
      </c>
      <c r="C26" s="1">
        <v>2024022010011</v>
      </c>
      <c r="D26" s="2" t="s">
        <v>106</v>
      </c>
      <c r="E26">
        <v>4</v>
      </c>
      <c r="F26" s="11">
        <f>INDEX(Products[],MATCH(Sales!B26,Products[ProductID],0),5)</f>
        <v>121.25</v>
      </c>
      <c r="G26" s="11">
        <f t="shared" si="0"/>
        <v>485</v>
      </c>
      <c r="H26" s="7"/>
      <c r="I26" s="11">
        <f t="shared" si="1"/>
        <v>485</v>
      </c>
    </row>
    <row r="27" spans="1:9" x14ac:dyDescent="0.25">
      <c r="A27">
        <v>26</v>
      </c>
      <c r="B27">
        <v>11010054</v>
      </c>
      <c r="C27" s="1">
        <v>2024022010010</v>
      </c>
      <c r="D27" s="2" t="s">
        <v>107</v>
      </c>
      <c r="E27">
        <v>5</v>
      </c>
      <c r="F27" s="11">
        <f>INDEX(Products[],MATCH(Sales!B27,Products[ProductID],0),5)</f>
        <v>120.75</v>
      </c>
      <c r="G27" s="11">
        <f t="shared" si="0"/>
        <v>603.75</v>
      </c>
      <c r="H27" s="7"/>
      <c r="I27" s="11">
        <f t="shared" si="1"/>
        <v>603.75</v>
      </c>
    </row>
    <row r="28" spans="1:9" x14ac:dyDescent="0.25">
      <c r="A28">
        <v>27</v>
      </c>
      <c r="B28">
        <v>11010054</v>
      </c>
      <c r="C28" s="1">
        <v>2024022010010</v>
      </c>
      <c r="D28" s="2" t="s">
        <v>108</v>
      </c>
      <c r="E28">
        <v>1</v>
      </c>
      <c r="F28" s="11">
        <f>INDEX(Products[],MATCH(Sales!B28,Products[ProductID],0),5)</f>
        <v>120.75</v>
      </c>
      <c r="G28" s="11">
        <f t="shared" si="0"/>
        <v>120.75</v>
      </c>
      <c r="H28" s="7"/>
      <c r="I28" s="11">
        <f t="shared" si="1"/>
        <v>120.75</v>
      </c>
    </row>
    <row r="29" spans="1:9" x14ac:dyDescent="0.25">
      <c r="A29">
        <v>28</v>
      </c>
      <c r="B29">
        <v>11010064</v>
      </c>
      <c r="C29" s="1">
        <v>2024022010010</v>
      </c>
      <c r="D29" s="2" t="s">
        <v>109</v>
      </c>
      <c r="E29">
        <v>6</v>
      </c>
      <c r="F29" s="11">
        <f>INDEX(Products[],MATCH(Sales!B29,Products[ProductID],0),5)</f>
        <v>119.95</v>
      </c>
      <c r="G29" s="11">
        <f t="shared" si="0"/>
        <v>719.7</v>
      </c>
      <c r="H29" s="7"/>
      <c r="I29" s="11">
        <f t="shared" si="1"/>
        <v>719.7</v>
      </c>
    </row>
    <row r="30" spans="1:9" x14ac:dyDescent="0.25">
      <c r="A30">
        <v>29</v>
      </c>
      <c r="B30">
        <v>11010062</v>
      </c>
      <c r="C30" s="1">
        <v>2024022010011</v>
      </c>
      <c r="D30" s="2" t="s">
        <v>110</v>
      </c>
      <c r="E30">
        <v>3</v>
      </c>
      <c r="F30" s="11">
        <f>INDEX(Products[],MATCH(Sales!B30,Products[ProductID],0),5)</f>
        <v>113.45</v>
      </c>
      <c r="G30" s="11">
        <f t="shared" si="0"/>
        <v>340.35</v>
      </c>
      <c r="H30" s="7"/>
      <c r="I30" s="11">
        <f t="shared" si="1"/>
        <v>340.35</v>
      </c>
    </row>
    <row r="31" spans="1:9" x14ac:dyDescent="0.25">
      <c r="A31">
        <v>30</v>
      </c>
      <c r="B31">
        <v>11010054</v>
      </c>
      <c r="C31" s="1">
        <v>2024022010010</v>
      </c>
      <c r="D31" s="2" t="s">
        <v>111</v>
      </c>
      <c r="E31">
        <v>2</v>
      </c>
      <c r="F31" s="11">
        <f>INDEX(Products[],MATCH(Sales!B31,Products[ProductID],0),5)</f>
        <v>120.75</v>
      </c>
      <c r="G31" s="11">
        <f t="shared" si="0"/>
        <v>241.5</v>
      </c>
      <c r="H31" s="7">
        <v>0.1</v>
      </c>
      <c r="I31" s="11">
        <f t="shared" si="1"/>
        <v>217.35</v>
      </c>
    </row>
    <row r="32" spans="1:9" x14ac:dyDescent="0.25">
      <c r="A32">
        <v>31</v>
      </c>
      <c r="B32">
        <v>11010065</v>
      </c>
      <c r="C32" s="1">
        <v>2024022010011</v>
      </c>
      <c r="D32" s="2" t="s">
        <v>112</v>
      </c>
      <c r="E32">
        <v>6</v>
      </c>
      <c r="F32" s="11">
        <f>INDEX(Products[],MATCH(Sales!B32,Products[ProductID],0),5)</f>
        <v>126.5</v>
      </c>
      <c r="G32" s="11">
        <f t="shared" si="0"/>
        <v>759</v>
      </c>
      <c r="H32" s="7"/>
      <c r="I32" s="11">
        <f t="shared" si="1"/>
        <v>759</v>
      </c>
    </row>
    <row r="33" spans="1:9" x14ac:dyDescent="0.25">
      <c r="A33">
        <v>32</v>
      </c>
      <c r="B33">
        <v>11010065</v>
      </c>
      <c r="C33" s="1">
        <v>2024022010011</v>
      </c>
      <c r="D33" s="2" t="s">
        <v>113</v>
      </c>
      <c r="E33">
        <v>10</v>
      </c>
      <c r="F33" s="11">
        <f>INDEX(Products[],MATCH(Sales!B33,Products[ProductID],0),5)</f>
        <v>126.5</v>
      </c>
      <c r="G33" s="11">
        <f t="shared" si="0"/>
        <v>1265</v>
      </c>
      <c r="H33" s="7"/>
      <c r="I33" s="11">
        <f t="shared" si="1"/>
        <v>1265</v>
      </c>
    </row>
    <row r="34" spans="1:9" x14ac:dyDescent="0.25">
      <c r="A34">
        <v>33</v>
      </c>
      <c r="B34">
        <v>11010054</v>
      </c>
      <c r="C34" s="1">
        <v>2024022010010</v>
      </c>
      <c r="D34" s="2" t="s">
        <v>114</v>
      </c>
      <c r="E34">
        <v>5</v>
      </c>
      <c r="F34" s="11">
        <f>INDEX(Products[],MATCH(Sales!B34,Products[ProductID],0),5)</f>
        <v>120.75</v>
      </c>
      <c r="G34" s="11">
        <f t="shared" si="0"/>
        <v>603.75</v>
      </c>
      <c r="H34" s="7"/>
      <c r="I34" s="11">
        <f t="shared" si="1"/>
        <v>603.75</v>
      </c>
    </row>
    <row r="35" spans="1:9" x14ac:dyDescent="0.25">
      <c r="A35">
        <v>34</v>
      </c>
      <c r="B35">
        <v>11010063</v>
      </c>
      <c r="C35" s="1">
        <v>2024022010010</v>
      </c>
      <c r="D35" s="2" t="s">
        <v>115</v>
      </c>
      <c r="E35">
        <v>3</v>
      </c>
      <c r="F35" s="11">
        <f>INDEX(Products[],MATCH(Sales!B35,Products[ProductID],0),5)</f>
        <v>218.75</v>
      </c>
      <c r="G35" s="11">
        <f t="shared" si="0"/>
        <v>656.25</v>
      </c>
      <c r="H35" s="7"/>
      <c r="I35" s="11">
        <f t="shared" si="1"/>
        <v>656.25</v>
      </c>
    </row>
    <row r="36" spans="1:9" x14ac:dyDescent="0.25">
      <c r="A36">
        <v>35</v>
      </c>
      <c r="B36">
        <v>11010060</v>
      </c>
      <c r="C36" s="1">
        <v>2024022010011</v>
      </c>
      <c r="D36" s="2" t="s">
        <v>116</v>
      </c>
      <c r="E36">
        <v>6</v>
      </c>
      <c r="F36" s="11">
        <f>INDEX(Products[],MATCH(Sales!B36,Products[ProductID],0),5)</f>
        <v>117.5</v>
      </c>
      <c r="G36" s="11">
        <f t="shared" si="0"/>
        <v>705</v>
      </c>
      <c r="H36" s="7">
        <v>0.15</v>
      </c>
      <c r="I36" s="11">
        <f t="shared" si="1"/>
        <v>599.25</v>
      </c>
    </row>
    <row r="37" spans="1:9" x14ac:dyDescent="0.25">
      <c r="A37">
        <v>36</v>
      </c>
      <c r="B37">
        <v>11010054</v>
      </c>
      <c r="C37" s="1">
        <v>2024022010011</v>
      </c>
      <c r="D37" s="2" t="s">
        <v>117</v>
      </c>
      <c r="E37">
        <v>8</v>
      </c>
      <c r="F37" s="11">
        <f>INDEX(Products[],MATCH(Sales!B37,Products[ProductID],0),5)</f>
        <v>120.75</v>
      </c>
      <c r="G37" s="11">
        <f t="shared" si="0"/>
        <v>966</v>
      </c>
      <c r="H37" s="7"/>
      <c r="I37" s="11">
        <f t="shared" si="1"/>
        <v>966</v>
      </c>
    </row>
    <row r="38" spans="1:9" x14ac:dyDescent="0.25">
      <c r="A38">
        <v>37</v>
      </c>
      <c r="B38">
        <v>11010060</v>
      </c>
      <c r="C38" s="1">
        <v>2024022010010</v>
      </c>
      <c r="D38" s="2" t="s">
        <v>118</v>
      </c>
      <c r="E38">
        <v>9</v>
      </c>
      <c r="F38" s="11">
        <f>INDEX(Products[],MATCH(Sales!B38,Products[ProductID],0),5)</f>
        <v>117.5</v>
      </c>
      <c r="G38" s="11">
        <f t="shared" si="0"/>
        <v>1057.5</v>
      </c>
      <c r="H38" s="7"/>
      <c r="I38" s="11">
        <f t="shared" si="1"/>
        <v>1057.5</v>
      </c>
    </row>
    <row r="39" spans="1:9" x14ac:dyDescent="0.25">
      <c r="A39">
        <v>38</v>
      </c>
      <c r="B39">
        <v>11010054</v>
      </c>
      <c r="C39" s="1">
        <v>2024022010011</v>
      </c>
      <c r="D39" s="2" t="s">
        <v>119</v>
      </c>
      <c r="E39">
        <v>9</v>
      </c>
      <c r="F39" s="11">
        <f>INDEX(Products[],MATCH(Sales!B39,Products[ProductID],0),5)</f>
        <v>120.75</v>
      </c>
      <c r="G39" s="11">
        <f t="shared" si="0"/>
        <v>1086.75</v>
      </c>
      <c r="H39" s="7">
        <v>0.1</v>
      </c>
      <c r="I39" s="11">
        <f t="shared" si="1"/>
        <v>978.07500000000005</v>
      </c>
    </row>
    <row r="40" spans="1:9" x14ac:dyDescent="0.25">
      <c r="A40">
        <v>39</v>
      </c>
      <c r="B40">
        <v>11010063</v>
      </c>
      <c r="C40" s="1">
        <v>2024022010011</v>
      </c>
      <c r="D40" s="2" t="s">
        <v>120</v>
      </c>
      <c r="E40">
        <v>10</v>
      </c>
      <c r="F40" s="11">
        <f>INDEX(Products[],MATCH(Sales!B40,Products[ProductID],0),5)</f>
        <v>218.75</v>
      </c>
      <c r="G40" s="11">
        <f t="shared" si="0"/>
        <v>2187.5</v>
      </c>
      <c r="H40" s="7"/>
      <c r="I40" s="11">
        <f t="shared" si="1"/>
        <v>2187.5</v>
      </c>
    </row>
    <row r="41" spans="1:9" x14ac:dyDescent="0.25">
      <c r="A41">
        <v>40</v>
      </c>
      <c r="B41">
        <v>11010052</v>
      </c>
      <c r="C41" s="1">
        <v>2024022010010</v>
      </c>
      <c r="D41" s="2" t="s">
        <v>121</v>
      </c>
      <c r="E41">
        <v>1</v>
      </c>
      <c r="F41" s="11">
        <f>INDEX(Products[],MATCH(Sales!B41,Products[ProductID],0),5)</f>
        <v>150.5</v>
      </c>
      <c r="G41" s="11">
        <f t="shared" si="0"/>
        <v>150.5</v>
      </c>
      <c r="H41" s="7"/>
      <c r="I41" s="11">
        <f t="shared" si="1"/>
        <v>150.5</v>
      </c>
    </row>
    <row r="42" spans="1:9" x14ac:dyDescent="0.25">
      <c r="A42">
        <v>41</v>
      </c>
      <c r="B42">
        <v>11010065</v>
      </c>
      <c r="C42" s="1">
        <v>2024022010011</v>
      </c>
      <c r="D42" s="2" t="s">
        <v>122</v>
      </c>
      <c r="E42">
        <v>6</v>
      </c>
      <c r="F42" s="11">
        <f>INDEX(Products[],MATCH(Sales!B42,Products[ProductID],0),5)</f>
        <v>126.5</v>
      </c>
      <c r="G42" s="11">
        <f t="shared" si="0"/>
        <v>759</v>
      </c>
      <c r="H42" s="7">
        <v>0.1</v>
      </c>
      <c r="I42" s="11">
        <f t="shared" si="1"/>
        <v>683.1</v>
      </c>
    </row>
    <row r="43" spans="1:9" x14ac:dyDescent="0.25">
      <c r="A43">
        <v>42</v>
      </c>
      <c r="B43">
        <v>11010054</v>
      </c>
      <c r="C43" s="1">
        <v>2024022010011</v>
      </c>
      <c r="D43" s="2" t="s">
        <v>123</v>
      </c>
      <c r="E43">
        <v>4</v>
      </c>
      <c r="F43" s="11">
        <f>INDEX(Products[],MATCH(Sales!B43,Products[ProductID],0),5)</f>
        <v>120.75</v>
      </c>
      <c r="G43" s="11">
        <f t="shared" si="0"/>
        <v>483</v>
      </c>
      <c r="H43" s="7"/>
      <c r="I43" s="11">
        <f t="shared" si="1"/>
        <v>483</v>
      </c>
    </row>
    <row r="44" spans="1:9" x14ac:dyDescent="0.25">
      <c r="A44">
        <v>43</v>
      </c>
      <c r="B44">
        <v>11010052</v>
      </c>
      <c r="C44" s="1">
        <v>2024022010010</v>
      </c>
      <c r="D44" s="2" t="s">
        <v>124</v>
      </c>
      <c r="E44">
        <v>8</v>
      </c>
      <c r="F44" s="11">
        <f>INDEX(Products[],MATCH(Sales!B44,Products[ProductID],0),5)</f>
        <v>150.5</v>
      </c>
      <c r="G44" s="11">
        <f t="shared" si="0"/>
        <v>1204</v>
      </c>
      <c r="H44" s="7"/>
      <c r="I44" s="11">
        <f t="shared" si="1"/>
        <v>1204</v>
      </c>
    </row>
    <row r="45" spans="1:9" x14ac:dyDescent="0.25">
      <c r="A45">
        <v>44</v>
      </c>
      <c r="B45">
        <v>11010067</v>
      </c>
      <c r="C45" s="1">
        <v>2024022010011</v>
      </c>
      <c r="D45" s="2" t="s">
        <v>125</v>
      </c>
      <c r="E45">
        <v>10</v>
      </c>
      <c r="F45" s="11">
        <f>INDEX(Products[],MATCH(Sales!B45,Products[ProductID],0),5)</f>
        <v>150.99</v>
      </c>
      <c r="G45" s="11">
        <f t="shared" si="0"/>
        <v>1509.9</v>
      </c>
      <c r="H45" s="7"/>
      <c r="I45" s="11">
        <f t="shared" si="1"/>
        <v>1509.9</v>
      </c>
    </row>
    <row r="46" spans="1:9" x14ac:dyDescent="0.25">
      <c r="A46">
        <v>45</v>
      </c>
      <c r="B46">
        <v>11010054</v>
      </c>
      <c r="C46" s="1">
        <v>2024022010010</v>
      </c>
      <c r="D46" s="2" t="s">
        <v>126</v>
      </c>
      <c r="E46">
        <v>9</v>
      </c>
      <c r="F46" s="11">
        <f>INDEX(Products[],MATCH(Sales!B46,Products[ProductID],0),5)</f>
        <v>120.75</v>
      </c>
      <c r="G46" s="11">
        <f t="shared" si="0"/>
        <v>1086.75</v>
      </c>
      <c r="H46" s="7"/>
      <c r="I46" s="11">
        <f t="shared" si="1"/>
        <v>1086.75</v>
      </c>
    </row>
    <row r="47" spans="1:9" x14ac:dyDescent="0.25">
      <c r="A47">
        <v>46</v>
      </c>
      <c r="B47">
        <v>11010068</v>
      </c>
      <c r="C47" s="1">
        <v>2024022010010</v>
      </c>
      <c r="D47" s="5" t="s">
        <v>127</v>
      </c>
      <c r="E47">
        <v>4</v>
      </c>
      <c r="F47" s="11">
        <f>INDEX(Products[],MATCH(Sales!B47,Products[ProductID],0),5)</f>
        <v>212.49</v>
      </c>
      <c r="G47" s="11">
        <f t="shared" si="0"/>
        <v>849.96</v>
      </c>
      <c r="H47" s="7"/>
      <c r="I47" s="11">
        <f t="shared" si="1"/>
        <v>849.96</v>
      </c>
    </row>
    <row r="48" spans="1:9" x14ac:dyDescent="0.25">
      <c r="A48">
        <v>47</v>
      </c>
      <c r="B48">
        <v>11010052</v>
      </c>
      <c r="C48" s="1">
        <v>2024022010010</v>
      </c>
      <c r="D48" s="5" t="s">
        <v>128</v>
      </c>
      <c r="E48">
        <v>9</v>
      </c>
      <c r="F48" s="11">
        <f>INDEX(Products[],MATCH(Sales!B48,Products[ProductID],0),5)</f>
        <v>150.5</v>
      </c>
      <c r="G48" s="11">
        <f t="shared" si="0"/>
        <v>1354.5</v>
      </c>
      <c r="H48" s="7">
        <v>0.1</v>
      </c>
      <c r="I48" s="11">
        <f t="shared" si="1"/>
        <v>1219.05</v>
      </c>
    </row>
    <row r="49" spans="1:9" x14ac:dyDescent="0.25">
      <c r="A49">
        <v>48</v>
      </c>
      <c r="B49">
        <v>11010061</v>
      </c>
      <c r="C49" s="1">
        <v>2024022010010</v>
      </c>
      <c r="D49" s="5" t="s">
        <v>129</v>
      </c>
      <c r="E49">
        <v>8</v>
      </c>
      <c r="F49" s="11">
        <f>INDEX(Products[],MATCH(Sales!B49,Products[ProductID],0),5)</f>
        <v>122.99</v>
      </c>
      <c r="G49" s="11">
        <f t="shared" si="0"/>
        <v>983.92</v>
      </c>
      <c r="H49" s="7"/>
      <c r="I49" s="11">
        <f t="shared" si="1"/>
        <v>983.92</v>
      </c>
    </row>
    <row r="50" spans="1:9" x14ac:dyDescent="0.25">
      <c r="A50">
        <v>49</v>
      </c>
      <c r="B50">
        <v>11010069</v>
      </c>
      <c r="C50" s="1">
        <v>2024022010010</v>
      </c>
      <c r="D50" s="5" t="s">
        <v>130</v>
      </c>
      <c r="E50">
        <v>3</v>
      </c>
      <c r="F50" s="11">
        <f>INDEX(Products[],MATCH(Sales!B50,Products[ProductID],0),5)</f>
        <v>127.99</v>
      </c>
      <c r="G50" s="11">
        <f t="shared" si="0"/>
        <v>383.96999999999997</v>
      </c>
      <c r="H50" s="7"/>
      <c r="I50" s="11">
        <f t="shared" si="1"/>
        <v>383.96999999999997</v>
      </c>
    </row>
    <row r="51" spans="1:9" x14ac:dyDescent="0.25">
      <c r="A51">
        <v>50</v>
      </c>
      <c r="B51">
        <v>11010052</v>
      </c>
      <c r="C51" s="1">
        <v>2024022010011</v>
      </c>
      <c r="D51" s="5" t="s">
        <v>131</v>
      </c>
      <c r="E51">
        <v>3</v>
      </c>
      <c r="F51" s="11">
        <f>INDEX(Products[],MATCH(Sales!B51,Products[ProductID],0),5)</f>
        <v>150.5</v>
      </c>
      <c r="G51" s="11">
        <f t="shared" si="0"/>
        <v>451.5</v>
      </c>
      <c r="H51" s="7"/>
      <c r="I51" s="11">
        <f t="shared" si="1"/>
        <v>451.5</v>
      </c>
    </row>
    <row r="52" spans="1:9" x14ac:dyDescent="0.25">
      <c r="A52">
        <v>51</v>
      </c>
      <c r="B52">
        <v>11010053</v>
      </c>
      <c r="C52" s="1">
        <v>2024022010010</v>
      </c>
      <c r="D52" s="5" t="s">
        <v>132</v>
      </c>
      <c r="E52">
        <v>1</v>
      </c>
      <c r="F52" s="11">
        <f>INDEX(Products[],MATCH(Sales!B52,Products[ProductID],0),5)</f>
        <v>70.989999999999995</v>
      </c>
      <c r="G52" s="11">
        <f t="shared" si="0"/>
        <v>70.989999999999995</v>
      </c>
      <c r="H52" s="7"/>
      <c r="I52" s="11">
        <f t="shared" si="1"/>
        <v>70.989999999999995</v>
      </c>
    </row>
    <row r="53" spans="1:9" x14ac:dyDescent="0.25">
      <c r="A53">
        <v>52</v>
      </c>
      <c r="B53">
        <v>11010051</v>
      </c>
      <c r="C53" s="1">
        <v>2024022010011</v>
      </c>
      <c r="D53" s="5" t="s">
        <v>133</v>
      </c>
      <c r="E53">
        <v>7</v>
      </c>
      <c r="F53" s="11">
        <f>INDEX(Products[],MATCH(Sales!B53,Products[ProductID],0),5)</f>
        <v>240.95</v>
      </c>
      <c r="G53" s="11">
        <f t="shared" si="0"/>
        <v>1686.6499999999999</v>
      </c>
      <c r="H53" s="7">
        <v>0.15</v>
      </c>
      <c r="I53" s="11">
        <f t="shared" si="1"/>
        <v>1433.6524999999999</v>
      </c>
    </row>
    <row r="54" spans="1:9" x14ac:dyDescent="0.25">
      <c r="A54">
        <v>53</v>
      </c>
      <c r="B54">
        <v>11010050</v>
      </c>
      <c r="C54" s="1">
        <v>2024022010010</v>
      </c>
      <c r="D54" s="5" t="s">
        <v>134</v>
      </c>
      <c r="E54">
        <v>8</v>
      </c>
      <c r="F54" s="11">
        <f>INDEX(Products[],MATCH(Sales!B54,Products[ProductID],0),5)</f>
        <v>99.99</v>
      </c>
      <c r="G54" s="11">
        <f t="shared" si="0"/>
        <v>799.92</v>
      </c>
      <c r="H54" s="7"/>
      <c r="I54" s="11">
        <f t="shared" si="1"/>
        <v>799.92</v>
      </c>
    </row>
    <row r="55" spans="1:9" x14ac:dyDescent="0.25">
      <c r="A55">
        <v>54</v>
      </c>
      <c r="B55">
        <v>11010060</v>
      </c>
      <c r="C55" s="1">
        <v>2024022010010</v>
      </c>
      <c r="D55" s="5" t="s">
        <v>135</v>
      </c>
      <c r="E55">
        <v>9</v>
      </c>
      <c r="F55" s="11">
        <f>INDEX(Products[],MATCH(Sales!B55,Products[ProductID],0),5)</f>
        <v>117.5</v>
      </c>
      <c r="G55" s="11">
        <f t="shared" si="0"/>
        <v>1057.5</v>
      </c>
      <c r="H55" s="7"/>
      <c r="I55" s="11">
        <f t="shared" si="1"/>
        <v>1057.5</v>
      </c>
    </row>
    <row r="56" spans="1:9" x14ac:dyDescent="0.25">
      <c r="A56">
        <v>55</v>
      </c>
      <c r="B56">
        <v>11010060</v>
      </c>
      <c r="C56" s="1">
        <v>2024022010011</v>
      </c>
      <c r="D56" s="5" t="s">
        <v>136</v>
      </c>
      <c r="E56">
        <v>1</v>
      </c>
      <c r="F56" s="11">
        <f>INDEX(Products[],MATCH(Sales!B56,Products[ProductID],0),5)</f>
        <v>117.5</v>
      </c>
      <c r="G56" s="11">
        <f t="shared" si="0"/>
        <v>117.5</v>
      </c>
      <c r="H56" s="7">
        <v>0.1</v>
      </c>
      <c r="I56" s="11">
        <f t="shared" si="1"/>
        <v>105.75</v>
      </c>
    </row>
    <row r="57" spans="1:9" x14ac:dyDescent="0.25">
      <c r="A57">
        <v>56</v>
      </c>
      <c r="B57">
        <v>11010052</v>
      </c>
      <c r="C57" s="1">
        <v>2024022010011</v>
      </c>
      <c r="D57" s="5" t="s">
        <v>137</v>
      </c>
      <c r="E57">
        <v>7</v>
      </c>
      <c r="F57" s="11">
        <f>INDEX(Products[],MATCH(Sales!B57,Products[ProductID],0),5)</f>
        <v>150.5</v>
      </c>
      <c r="G57" s="11">
        <f t="shared" si="0"/>
        <v>1053.5</v>
      </c>
      <c r="H57" s="7"/>
      <c r="I57" s="11">
        <f t="shared" si="1"/>
        <v>1053.5</v>
      </c>
    </row>
    <row r="58" spans="1:9" x14ac:dyDescent="0.25">
      <c r="A58">
        <v>57</v>
      </c>
      <c r="B58">
        <v>11010062</v>
      </c>
      <c r="C58" s="1">
        <v>2024022010011</v>
      </c>
      <c r="D58" s="5" t="s">
        <v>138</v>
      </c>
      <c r="E58">
        <v>2</v>
      </c>
      <c r="F58" s="11">
        <f>INDEX(Products[],MATCH(Sales!B58,Products[ProductID],0),5)</f>
        <v>113.45</v>
      </c>
      <c r="G58" s="11">
        <f t="shared" si="0"/>
        <v>226.9</v>
      </c>
      <c r="H58" s="7"/>
      <c r="I58" s="11">
        <f t="shared" si="1"/>
        <v>226.9</v>
      </c>
    </row>
    <row r="59" spans="1:9" x14ac:dyDescent="0.25">
      <c r="A59">
        <v>58</v>
      </c>
      <c r="B59">
        <v>11010060</v>
      </c>
      <c r="C59" s="1">
        <v>2024022010010</v>
      </c>
      <c r="D59" s="5" t="s">
        <v>139</v>
      </c>
      <c r="E59">
        <v>9</v>
      </c>
      <c r="F59" s="11">
        <f>INDEX(Products[],MATCH(Sales!B59,Products[ProductID],0),5)</f>
        <v>117.5</v>
      </c>
      <c r="G59" s="11">
        <f t="shared" si="0"/>
        <v>1057.5</v>
      </c>
      <c r="H59" s="7"/>
      <c r="I59" s="11">
        <f t="shared" si="1"/>
        <v>1057.5</v>
      </c>
    </row>
    <row r="60" spans="1:9" x14ac:dyDescent="0.25">
      <c r="A60">
        <v>59</v>
      </c>
      <c r="B60">
        <v>11010060</v>
      </c>
      <c r="C60" s="1">
        <v>2024022010011</v>
      </c>
      <c r="D60" s="5" t="s">
        <v>140</v>
      </c>
      <c r="E60">
        <v>2</v>
      </c>
      <c r="F60" s="11">
        <f>INDEX(Products[],MATCH(Sales!B60,Products[ProductID],0),5)</f>
        <v>117.5</v>
      </c>
      <c r="G60" s="11">
        <f t="shared" si="0"/>
        <v>235</v>
      </c>
      <c r="H60" s="7"/>
      <c r="I60" s="11">
        <f t="shared" si="1"/>
        <v>235</v>
      </c>
    </row>
    <row r="61" spans="1:9" x14ac:dyDescent="0.25">
      <c r="A61">
        <v>60</v>
      </c>
      <c r="B61">
        <v>11010054</v>
      </c>
      <c r="C61" s="1">
        <v>2024022010010</v>
      </c>
      <c r="D61" s="5" t="s">
        <v>141</v>
      </c>
      <c r="E61">
        <v>8</v>
      </c>
      <c r="F61" s="11">
        <f>INDEX(Products[],MATCH(Sales!B61,Products[ProductID],0),5)</f>
        <v>120.75</v>
      </c>
      <c r="G61" s="11">
        <f t="shared" si="0"/>
        <v>966</v>
      </c>
      <c r="H61" s="7"/>
      <c r="I61" s="11">
        <f t="shared" si="1"/>
        <v>966</v>
      </c>
    </row>
    <row r="62" spans="1:9" x14ac:dyDescent="0.25">
      <c r="A62">
        <v>61</v>
      </c>
      <c r="B62">
        <v>11010064</v>
      </c>
      <c r="C62" s="1">
        <v>2024022010010</v>
      </c>
      <c r="D62" s="5" t="s">
        <v>142</v>
      </c>
      <c r="E62">
        <v>4</v>
      </c>
      <c r="F62" s="11">
        <f>INDEX(Products[],MATCH(Sales!B62,Products[ProductID],0),5)</f>
        <v>119.95</v>
      </c>
      <c r="G62" s="11">
        <f t="shared" si="0"/>
        <v>479.8</v>
      </c>
      <c r="H62" s="7"/>
      <c r="I62" s="11">
        <f t="shared" si="1"/>
        <v>479.8</v>
      </c>
    </row>
    <row r="63" spans="1:9" x14ac:dyDescent="0.25">
      <c r="A63">
        <v>62</v>
      </c>
      <c r="B63">
        <v>11010055</v>
      </c>
      <c r="C63" s="1">
        <v>2024022010011</v>
      </c>
      <c r="D63" s="5" t="s">
        <v>143</v>
      </c>
      <c r="E63">
        <v>5</v>
      </c>
      <c r="F63" s="11">
        <f>INDEX(Products[],MATCH(Sales!B63,Products[ProductID],0),5)</f>
        <v>190.99</v>
      </c>
      <c r="G63" s="11">
        <f t="shared" si="0"/>
        <v>954.95</v>
      </c>
      <c r="H63" s="7">
        <v>0.1</v>
      </c>
      <c r="I63" s="11">
        <f t="shared" si="1"/>
        <v>859.45500000000004</v>
      </c>
    </row>
    <row r="64" spans="1:9" x14ac:dyDescent="0.25">
      <c r="A64">
        <v>63</v>
      </c>
      <c r="B64">
        <v>11010069</v>
      </c>
      <c r="C64" s="1">
        <v>2024022010011</v>
      </c>
      <c r="D64" s="5" t="s">
        <v>144</v>
      </c>
      <c r="E64">
        <v>5</v>
      </c>
      <c r="F64" s="11">
        <f>INDEX(Products[],MATCH(Sales!B64,Products[ProductID],0),5)</f>
        <v>127.99</v>
      </c>
      <c r="G64" s="11">
        <f t="shared" si="0"/>
        <v>639.94999999999993</v>
      </c>
      <c r="H64" s="7"/>
      <c r="I64" s="11">
        <f t="shared" si="1"/>
        <v>639.94999999999993</v>
      </c>
    </row>
    <row r="65" spans="1:9" x14ac:dyDescent="0.25">
      <c r="A65">
        <v>64</v>
      </c>
      <c r="B65">
        <v>11010065</v>
      </c>
      <c r="C65" s="1">
        <v>2024022010011</v>
      </c>
      <c r="D65" s="5" t="s">
        <v>145</v>
      </c>
      <c r="E65">
        <v>1</v>
      </c>
      <c r="F65" s="11">
        <f>INDEX(Products[],MATCH(Sales!B65,Products[ProductID],0),5)</f>
        <v>126.5</v>
      </c>
      <c r="G65" s="11">
        <f t="shared" si="0"/>
        <v>126.5</v>
      </c>
      <c r="H65" s="7"/>
      <c r="I65" s="11">
        <f t="shared" si="1"/>
        <v>126.5</v>
      </c>
    </row>
    <row r="66" spans="1:9" x14ac:dyDescent="0.25">
      <c r="A66">
        <v>65</v>
      </c>
      <c r="B66">
        <v>11010068</v>
      </c>
      <c r="C66" s="1">
        <v>2024022010010</v>
      </c>
      <c r="D66" s="5" t="s">
        <v>146</v>
      </c>
      <c r="E66">
        <v>8</v>
      </c>
      <c r="F66" s="11">
        <f>INDEX(Products[],MATCH(Sales!B66,Products[ProductID],0),5)</f>
        <v>212.49</v>
      </c>
      <c r="G66" s="11">
        <f t="shared" ref="G66:G129" si="2">F66*E66</f>
        <v>1699.92</v>
      </c>
      <c r="H66" s="7"/>
      <c r="I66" s="11">
        <f t="shared" ref="I66:I129" si="3">G66-(G66*H66)</f>
        <v>1699.92</v>
      </c>
    </row>
    <row r="67" spans="1:9" x14ac:dyDescent="0.25">
      <c r="A67">
        <v>66</v>
      </c>
      <c r="B67">
        <v>11010051</v>
      </c>
      <c r="C67" s="1">
        <v>2024022010010</v>
      </c>
      <c r="D67" s="5" t="s">
        <v>147</v>
      </c>
      <c r="E67">
        <v>5</v>
      </c>
      <c r="F67" s="11">
        <f>INDEX(Products[],MATCH(Sales!B67,Products[ProductID],0),5)</f>
        <v>240.95</v>
      </c>
      <c r="G67" s="11">
        <f t="shared" si="2"/>
        <v>1204.75</v>
      </c>
      <c r="H67" s="7"/>
      <c r="I67" s="11">
        <f t="shared" si="3"/>
        <v>1204.75</v>
      </c>
    </row>
    <row r="68" spans="1:9" x14ac:dyDescent="0.25">
      <c r="A68">
        <v>67</v>
      </c>
      <c r="B68">
        <v>11010050</v>
      </c>
      <c r="C68" s="1">
        <v>2024022010011</v>
      </c>
      <c r="D68" s="5" t="s">
        <v>148</v>
      </c>
      <c r="E68">
        <v>2</v>
      </c>
      <c r="F68" s="11">
        <f>INDEX(Products[],MATCH(Sales!B68,Products[ProductID],0),5)</f>
        <v>99.99</v>
      </c>
      <c r="G68" s="11">
        <f t="shared" si="2"/>
        <v>199.98</v>
      </c>
      <c r="H68" s="7">
        <v>0.15</v>
      </c>
      <c r="I68" s="11">
        <f t="shared" si="3"/>
        <v>169.983</v>
      </c>
    </row>
    <row r="69" spans="1:9" x14ac:dyDescent="0.25">
      <c r="A69">
        <v>68</v>
      </c>
      <c r="B69">
        <v>11010059</v>
      </c>
      <c r="C69" s="1">
        <v>2024022010010</v>
      </c>
      <c r="D69" s="5" t="s">
        <v>149</v>
      </c>
      <c r="E69">
        <v>5</v>
      </c>
      <c r="F69" s="11">
        <f>INDEX(Products[],MATCH(Sales!B69,Products[ProductID],0),5)</f>
        <v>110.25</v>
      </c>
      <c r="G69" s="11">
        <f t="shared" si="2"/>
        <v>551.25</v>
      </c>
      <c r="H69" s="7"/>
      <c r="I69" s="11">
        <f t="shared" si="3"/>
        <v>551.25</v>
      </c>
    </row>
    <row r="70" spans="1:9" x14ac:dyDescent="0.25">
      <c r="A70">
        <v>69</v>
      </c>
      <c r="B70">
        <v>11010056</v>
      </c>
      <c r="C70" s="1">
        <v>2024022010010</v>
      </c>
      <c r="D70" s="5" t="s">
        <v>150</v>
      </c>
      <c r="E70">
        <v>9</v>
      </c>
      <c r="F70" s="11">
        <f>INDEX(Products[],MATCH(Sales!B70,Products[ProductID],0),5)</f>
        <v>290.5</v>
      </c>
      <c r="G70" s="11">
        <f t="shared" si="2"/>
        <v>2614.5</v>
      </c>
      <c r="H70" s="7"/>
      <c r="I70" s="11">
        <f t="shared" si="3"/>
        <v>2614.5</v>
      </c>
    </row>
    <row r="71" spans="1:9" x14ac:dyDescent="0.25">
      <c r="A71">
        <v>70</v>
      </c>
      <c r="B71">
        <v>11010069</v>
      </c>
      <c r="C71" s="1">
        <v>2024022010012</v>
      </c>
      <c r="D71" s="5" t="s">
        <v>151</v>
      </c>
      <c r="E71">
        <v>4</v>
      </c>
      <c r="F71" s="11">
        <f>INDEX(Products[],MATCH(Sales!B71,Products[ProductID],0),5)</f>
        <v>127.99</v>
      </c>
      <c r="G71" s="11">
        <f t="shared" si="2"/>
        <v>511.96</v>
      </c>
      <c r="H71" s="7"/>
      <c r="I71" s="11">
        <f t="shared" si="3"/>
        <v>511.96</v>
      </c>
    </row>
    <row r="72" spans="1:9" x14ac:dyDescent="0.25">
      <c r="A72">
        <v>71</v>
      </c>
      <c r="B72">
        <v>11010059</v>
      </c>
      <c r="C72" s="1">
        <v>2024022010011</v>
      </c>
      <c r="D72" s="5" t="s">
        <v>152</v>
      </c>
      <c r="E72">
        <v>9</v>
      </c>
      <c r="F72" s="11">
        <f>INDEX(Products[],MATCH(Sales!B72,Products[ProductID],0),5)</f>
        <v>110.25</v>
      </c>
      <c r="G72" s="11">
        <f t="shared" si="2"/>
        <v>992.25</v>
      </c>
      <c r="H72" s="7"/>
      <c r="I72" s="11">
        <f t="shared" si="3"/>
        <v>992.25</v>
      </c>
    </row>
    <row r="73" spans="1:9" x14ac:dyDescent="0.25">
      <c r="A73">
        <v>72</v>
      </c>
      <c r="B73">
        <v>11010060</v>
      </c>
      <c r="C73" s="1">
        <v>2024022010012</v>
      </c>
      <c r="D73" s="5" t="s">
        <v>153</v>
      </c>
      <c r="E73">
        <v>2</v>
      </c>
      <c r="F73" s="11">
        <f>INDEX(Products[],MATCH(Sales!B73,Products[ProductID],0),5)</f>
        <v>117.5</v>
      </c>
      <c r="G73" s="11">
        <f t="shared" si="2"/>
        <v>235</v>
      </c>
      <c r="H73" s="7">
        <v>0.1</v>
      </c>
      <c r="I73" s="11">
        <f t="shared" si="3"/>
        <v>211.5</v>
      </c>
    </row>
    <row r="74" spans="1:9" x14ac:dyDescent="0.25">
      <c r="A74">
        <v>73</v>
      </c>
      <c r="B74">
        <v>11010069</v>
      </c>
      <c r="C74" s="1">
        <v>2024022010012</v>
      </c>
      <c r="D74" s="5" t="s">
        <v>154</v>
      </c>
      <c r="E74">
        <v>3</v>
      </c>
      <c r="F74" s="11">
        <f>INDEX(Products[],MATCH(Sales!B74,Products[ProductID],0),5)</f>
        <v>127.99</v>
      </c>
      <c r="G74" s="11">
        <f t="shared" si="2"/>
        <v>383.96999999999997</v>
      </c>
      <c r="H74" s="7"/>
      <c r="I74" s="11">
        <f t="shared" si="3"/>
        <v>383.96999999999997</v>
      </c>
    </row>
    <row r="75" spans="1:9" x14ac:dyDescent="0.25">
      <c r="A75">
        <v>74</v>
      </c>
      <c r="B75">
        <v>11010056</v>
      </c>
      <c r="C75" s="1">
        <v>2024022010010</v>
      </c>
      <c r="D75" s="5" t="s">
        <v>155</v>
      </c>
      <c r="E75">
        <v>4</v>
      </c>
      <c r="F75" s="11">
        <f>INDEX(Products[],MATCH(Sales!B75,Products[ProductID],0),5)</f>
        <v>290.5</v>
      </c>
      <c r="G75" s="11">
        <f t="shared" si="2"/>
        <v>1162</v>
      </c>
      <c r="H75" s="7"/>
      <c r="I75" s="11">
        <f t="shared" si="3"/>
        <v>1162</v>
      </c>
    </row>
    <row r="76" spans="1:9" x14ac:dyDescent="0.25">
      <c r="A76">
        <v>75</v>
      </c>
      <c r="B76">
        <v>11010052</v>
      </c>
      <c r="C76" s="1">
        <v>2024022010011</v>
      </c>
      <c r="D76" s="5" t="s">
        <v>156</v>
      </c>
      <c r="E76">
        <v>4</v>
      </c>
      <c r="F76" s="11">
        <f>INDEX(Products[],MATCH(Sales!B76,Products[ProductID],0),5)</f>
        <v>150.5</v>
      </c>
      <c r="G76" s="11">
        <f t="shared" si="2"/>
        <v>602</v>
      </c>
      <c r="H76" s="7"/>
      <c r="I76" s="11">
        <f t="shared" si="3"/>
        <v>602</v>
      </c>
    </row>
    <row r="77" spans="1:9" x14ac:dyDescent="0.25">
      <c r="A77">
        <v>76</v>
      </c>
      <c r="B77">
        <v>11010068</v>
      </c>
      <c r="C77" s="1">
        <v>2024022010013</v>
      </c>
      <c r="D77" s="5" t="s">
        <v>157</v>
      </c>
      <c r="E77">
        <v>9</v>
      </c>
      <c r="F77" s="11">
        <f>INDEX(Products[],MATCH(Sales!B77,Products[ProductID],0),5)</f>
        <v>212.49</v>
      </c>
      <c r="G77" s="11">
        <f t="shared" si="2"/>
        <v>1912.41</v>
      </c>
      <c r="H77" s="7"/>
      <c r="I77" s="11">
        <f t="shared" si="3"/>
        <v>1912.41</v>
      </c>
    </row>
    <row r="78" spans="1:9" x14ac:dyDescent="0.25">
      <c r="A78">
        <v>77</v>
      </c>
      <c r="B78">
        <v>11010052</v>
      </c>
      <c r="C78" s="1">
        <v>2024022010013</v>
      </c>
      <c r="D78" s="5" t="s">
        <v>158</v>
      </c>
      <c r="E78">
        <v>2</v>
      </c>
      <c r="F78" s="11">
        <f>INDEX(Products[],MATCH(Sales!B78,Products[ProductID],0),5)</f>
        <v>150.5</v>
      </c>
      <c r="G78" s="11">
        <f t="shared" si="2"/>
        <v>301</v>
      </c>
      <c r="H78" s="7"/>
      <c r="I78" s="11">
        <f t="shared" si="3"/>
        <v>301</v>
      </c>
    </row>
    <row r="79" spans="1:9" x14ac:dyDescent="0.25">
      <c r="A79">
        <v>78</v>
      </c>
      <c r="B79">
        <v>11010067</v>
      </c>
      <c r="C79" s="1">
        <v>2024022010010</v>
      </c>
      <c r="D79" s="5" t="s">
        <v>159</v>
      </c>
      <c r="E79">
        <v>5</v>
      </c>
      <c r="F79" s="11">
        <f>INDEX(Products[],MATCH(Sales!B79,Products[ProductID],0),5)</f>
        <v>150.99</v>
      </c>
      <c r="G79" s="11">
        <f t="shared" si="2"/>
        <v>754.95</v>
      </c>
      <c r="H79" s="7"/>
      <c r="I79" s="11">
        <f t="shared" si="3"/>
        <v>754.95</v>
      </c>
    </row>
    <row r="80" spans="1:9" x14ac:dyDescent="0.25">
      <c r="A80">
        <v>79</v>
      </c>
      <c r="B80">
        <v>11010057</v>
      </c>
      <c r="C80" s="1">
        <v>2024022010013</v>
      </c>
      <c r="D80" s="5" t="s">
        <v>160</v>
      </c>
      <c r="E80">
        <v>7</v>
      </c>
      <c r="F80" s="11">
        <f>INDEX(Products[],MATCH(Sales!B80,Products[ProductID],0),5)</f>
        <v>80.489999999999995</v>
      </c>
      <c r="G80" s="11">
        <f t="shared" si="2"/>
        <v>563.42999999999995</v>
      </c>
      <c r="H80" s="7">
        <v>0.1</v>
      </c>
      <c r="I80" s="11">
        <f t="shared" si="3"/>
        <v>507.08699999999993</v>
      </c>
    </row>
    <row r="81" spans="1:9" x14ac:dyDescent="0.25">
      <c r="A81">
        <v>80</v>
      </c>
      <c r="B81">
        <v>11010050</v>
      </c>
      <c r="C81" s="1">
        <v>2024022010011</v>
      </c>
      <c r="D81" s="5" t="s">
        <v>161</v>
      </c>
      <c r="E81">
        <v>8</v>
      </c>
      <c r="F81" s="11">
        <f>INDEX(Products[],MATCH(Sales!B81,Products[ProductID],0),5)</f>
        <v>99.99</v>
      </c>
      <c r="G81" s="11">
        <f t="shared" si="2"/>
        <v>799.92</v>
      </c>
      <c r="H81" s="7"/>
      <c r="I81" s="11">
        <f t="shared" si="3"/>
        <v>799.92</v>
      </c>
    </row>
    <row r="82" spans="1:9" x14ac:dyDescent="0.25">
      <c r="A82">
        <v>81</v>
      </c>
      <c r="B82">
        <v>11010057</v>
      </c>
      <c r="C82" s="1">
        <v>2024022010011</v>
      </c>
      <c r="D82" s="5" t="s">
        <v>162</v>
      </c>
      <c r="E82">
        <v>6</v>
      </c>
      <c r="F82" s="11">
        <f>INDEX(Products[],MATCH(Sales!B82,Products[ProductID],0),5)</f>
        <v>80.489999999999995</v>
      </c>
      <c r="G82" s="11">
        <f t="shared" si="2"/>
        <v>482.93999999999994</v>
      </c>
      <c r="H82" s="7">
        <v>0.1</v>
      </c>
      <c r="I82" s="11">
        <f t="shared" si="3"/>
        <v>434.64599999999996</v>
      </c>
    </row>
    <row r="83" spans="1:9" x14ac:dyDescent="0.25">
      <c r="A83">
        <v>82</v>
      </c>
      <c r="B83">
        <v>11010067</v>
      </c>
      <c r="C83" s="1">
        <v>2024022010012</v>
      </c>
      <c r="D83" s="5" t="s">
        <v>163</v>
      </c>
      <c r="E83">
        <v>1</v>
      </c>
      <c r="F83" s="11">
        <f>INDEX(Products[],MATCH(Sales!B83,Products[ProductID],0),5)</f>
        <v>150.99</v>
      </c>
      <c r="G83" s="11">
        <f t="shared" si="2"/>
        <v>150.99</v>
      </c>
      <c r="H83" s="7"/>
      <c r="I83" s="11">
        <f t="shared" si="3"/>
        <v>150.99</v>
      </c>
    </row>
    <row r="84" spans="1:9" x14ac:dyDescent="0.25">
      <c r="A84">
        <v>83</v>
      </c>
      <c r="B84">
        <v>11010050</v>
      </c>
      <c r="C84" s="1">
        <v>2024022010010</v>
      </c>
      <c r="D84" s="5" t="s">
        <v>164</v>
      </c>
      <c r="E84">
        <v>1</v>
      </c>
      <c r="F84" s="11">
        <f>INDEX(Products[],MATCH(Sales!B84,Products[ProductID],0),5)</f>
        <v>99.99</v>
      </c>
      <c r="G84" s="11">
        <f t="shared" si="2"/>
        <v>99.99</v>
      </c>
      <c r="H84" s="7"/>
      <c r="I84" s="11">
        <f t="shared" si="3"/>
        <v>99.99</v>
      </c>
    </row>
    <row r="85" spans="1:9" x14ac:dyDescent="0.25">
      <c r="A85">
        <v>84</v>
      </c>
      <c r="B85">
        <v>11010059</v>
      </c>
      <c r="C85" s="1">
        <v>2024022010010</v>
      </c>
      <c r="D85" s="5" t="s">
        <v>165</v>
      </c>
      <c r="E85">
        <v>8</v>
      </c>
      <c r="F85" s="11">
        <f>INDEX(Products[],MATCH(Sales!B85,Products[ProductID],0),5)</f>
        <v>110.25</v>
      </c>
      <c r="G85" s="11">
        <f t="shared" si="2"/>
        <v>882</v>
      </c>
      <c r="H85" s="7">
        <v>0.1</v>
      </c>
      <c r="I85" s="11">
        <f t="shared" si="3"/>
        <v>793.8</v>
      </c>
    </row>
    <row r="86" spans="1:9" x14ac:dyDescent="0.25">
      <c r="A86">
        <v>85</v>
      </c>
      <c r="B86">
        <v>11010069</v>
      </c>
      <c r="C86" s="1">
        <v>2024022010011</v>
      </c>
      <c r="D86" s="5" t="s">
        <v>166</v>
      </c>
      <c r="E86">
        <v>7</v>
      </c>
      <c r="F86" s="11">
        <f>INDEX(Products[],MATCH(Sales!B86,Products[ProductID],0),5)</f>
        <v>127.99</v>
      </c>
      <c r="G86" s="11">
        <f t="shared" si="2"/>
        <v>895.93</v>
      </c>
      <c r="H86" s="7"/>
      <c r="I86" s="11">
        <f t="shared" si="3"/>
        <v>895.93</v>
      </c>
    </row>
    <row r="87" spans="1:9" x14ac:dyDescent="0.25">
      <c r="A87">
        <v>86</v>
      </c>
      <c r="B87">
        <v>11010061</v>
      </c>
      <c r="C87" s="1">
        <v>2024022010012</v>
      </c>
      <c r="D87" s="2" t="s">
        <v>166</v>
      </c>
      <c r="E87">
        <v>7</v>
      </c>
      <c r="F87" s="11">
        <f>INDEX(Products[],MATCH(Sales!B87,Products[ProductID],0),5)</f>
        <v>122.99</v>
      </c>
      <c r="G87" s="11">
        <f t="shared" si="2"/>
        <v>860.93</v>
      </c>
      <c r="H87" s="7"/>
      <c r="I87" s="11">
        <f t="shared" si="3"/>
        <v>860.93</v>
      </c>
    </row>
    <row r="88" spans="1:9" x14ac:dyDescent="0.25">
      <c r="A88">
        <v>87</v>
      </c>
      <c r="B88">
        <v>11010068</v>
      </c>
      <c r="C88" s="1">
        <v>2024022010011</v>
      </c>
      <c r="D88" s="2" t="s">
        <v>166</v>
      </c>
      <c r="E88">
        <v>5</v>
      </c>
      <c r="F88" s="11">
        <f>INDEX(Products[],MATCH(Sales!B88,Products[ProductID],0),5)</f>
        <v>212.49</v>
      </c>
      <c r="G88" s="11">
        <f t="shared" si="2"/>
        <v>1062.45</v>
      </c>
      <c r="H88" s="7"/>
      <c r="I88" s="11">
        <f t="shared" si="3"/>
        <v>1062.45</v>
      </c>
    </row>
    <row r="89" spans="1:9" x14ac:dyDescent="0.25">
      <c r="A89">
        <v>88</v>
      </c>
      <c r="B89">
        <v>11010068</v>
      </c>
      <c r="C89" s="1">
        <v>2024022010010</v>
      </c>
      <c r="D89" s="2" t="s">
        <v>166</v>
      </c>
      <c r="E89">
        <v>4</v>
      </c>
      <c r="F89" s="11">
        <f>INDEX(Products[],MATCH(Sales!B89,Products[ProductID],0),5)</f>
        <v>212.49</v>
      </c>
      <c r="G89" s="11">
        <f t="shared" si="2"/>
        <v>849.96</v>
      </c>
      <c r="H89" s="7"/>
      <c r="I89" s="11">
        <f t="shared" si="3"/>
        <v>849.96</v>
      </c>
    </row>
    <row r="90" spans="1:9" x14ac:dyDescent="0.25">
      <c r="A90">
        <v>89</v>
      </c>
      <c r="B90">
        <v>11010055</v>
      </c>
      <c r="C90" s="1">
        <v>2024022010011</v>
      </c>
      <c r="D90" s="2" t="s">
        <v>167</v>
      </c>
      <c r="E90">
        <v>3</v>
      </c>
      <c r="F90" s="11">
        <f>INDEX(Products[],MATCH(Sales!B90,Products[ProductID],0),5)</f>
        <v>190.99</v>
      </c>
      <c r="G90" s="11">
        <f t="shared" si="2"/>
        <v>572.97</v>
      </c>
      <c r="H90" s="7"/>
      <c r="I90" s="11">
        <f t="shared" si="3"/>
        <v>572.97</v>
      </c>
    </row>
    <row r="91" spans="1:9" x14ac:dyDescent="0.25">
      <c r="A91">
        <v>90</v>
      </c>
      <c r="B91">
        <v>11010055</v>
      </c>
      <c r="C91" s="1">
        <v>2024022010010</v>
      </c>
      <c r="D91" s="2" t="s">
        <v>167</v>
      </c>
      <c r="E91">
        <v>3</v>
      </c>
      <c r="F91" s="11">
        <f>INDEX(Products[],MATCH(Sales!B91,Products[ProductID],0),5)</f>
        <v>190.99</v>
      </c>
      <c r="G91" s="11">
        <f t="shared" si="2"/>
        <v>572.97</v>
      </c>
      <c r="H91" s="7"/>
      <c r="I91" s="11">
        <f t="shared" si="3"/>
        <v>572.97</v>
      </c>
    </row>
    <row r="92" spans="1:9" x14ac:dyDescent="0.25">
      <c r="A92">
        <v>91</v>
      </c>
      <c r="B92">
        <v>11010055</v>
      </c>
      <c r="C92" s="1">
        <v>2024022010012</v>
      </c>
      <c r="D92" s="2" t="s">
        <v>168</v>
      </c>
      <c r="E92">
        <v>2</v>
      </c>
      <c r="F92" s="11">
        <f>INDEX(Products[],MATCH(Sales!B92,Products[ProductID],0),5)</f>
        <v>190.99</v>
      </c>
      <c r="G92" s="11">
        <f t="shared" si="2"/>
        <v>381.98</v>
      </c>
      <c r="H92" s="7"/>
      <c r="I92" s="11">
        <f t="shared" si="3"/>
        <v>381.98</v>
      </c>
    </row>
    <row r="93" spans="1:9" x14ac:dyDescent="0.25">
      <c r="A93">
        <v>92</v>
      </c>
      <c r="B93">
        <v>11010054</v>
      </c>
      <c r="C93" s="1">
        <v>2024022010013</v>
      </c>
      <c r="D93" s="2" t="s">
        <v>169</v>
      </c>
      <c r="E93">
        <v>7</v>
      </c>
      <c r="F93" s="11">
        <f>INDEX(Products[],MATCH(Sales!B93,Products[ProductID],0),5)</f>
        <v>120.75</v>
      </c>
      <c r="G93" s="11">
        <f t="shared" si="2"/>
        <v>845.25</v>
      </c>
      <c r="H93" s="7">
        <v>0.1</v>
      </c>
      <c r="I93" s="11">
        <f t="shared" si="3"/>
        <v>760.72500000000002</v>
      </c>
    </row>
    <row r="94" spans="1:9" x14ac:dyDescent="0.25">
      <c r="A94">
        <v>93</v>
      </c>
      <c r="B94">
        <v>11010055</v>
      </c>
      <c r="C94" s="1">
        <v>2024022010013</v>
      </c>
      <c r="D94" s="2" t="s">
        <v>169</v>
      </c>
      <c r="E94">
        <v>2</v>
      </c>
      <c r="F94" s="11">
        <f>INDEX(Products[],MATCH(Sales!B94,Products[ProductID],0),5)</f>
        <v>190.99</v>
      </c>
      <c r="G94" s="11">
        <f t="shared" si="2"/>
        <v>381.98</v>
      </c>
      <c r="H94" s="7"/>
      <c r="I94" s="11">
        <f t="shared" si="3"/>
        <v>381.98</v>
      </c>
    </row>
    <row r="95" spans="1:9" x14ac:dyDescent="0.25">
      <c r="A95">
        <v>94</v>
      </c>
      <c r="B95">
        <v>11010058</v>
      </c>
      <c r="C95" s="1">
        <v>2024022010010</v>
      </c>
      <c r="D95" s="2" t="s">
        <v>170</v>
      </c>
      <c r="E95">
        <v>4</v>
      </c>
      <c r="F95" s="11">
        <f>INDEX(Products[],MATCH(Sales!B95,Products[ProductID],0),5)</f>
        <v>140.99</v>
      </c>
      <c r="G95" s="11">
        <f t="shared" si="2"/>
        <v>563.96</v>
      </c>
      <c r="H95" s="7">
        <v>0.15</v>
      </c>
      <c r="I95" s="11">
        <f t="shared" si="3"/>
        <v>479.36600000000004</v>
      </c>
    </row>
    <row r="96" spans="1:9" x14ac:dyDescent="0.25">
      <c r="A96">
        <v>95</v>
      </c>
      <c r="B96">
        <v>11010055</v>
      </c>
      <c r="C96" s="1">
        <v>2024022010013</v>
      </c>
      <c r="D96" s="2" t="s">
        <v>171</v>
      </c>
      <c r="E96">
        <v>5</v>
      </c>
      <c r="F96" s="11">
        <f>INDEX(Products[],MATCH(Sales!B96,Products[ProductID],0),5)</f>
        <v>190.99</v>
      </c>
      <c r="G96" s="11">
        <f t="shared" si="2"/>
        <v>954.95</v>
      </c>
      <c r="H96" s="7"/>
      <c r="I96" s="11">
        <f t="shared" si="3"/>
        <v>954.95</v>
      </c>
    </row>
    <row r="97" spans="1:9" x14ac:dyDescent="0.25">
      <c r="A97">
        <v>96</v>
      </c>
      <c r="B97">
        <v>11010055</v>
      </c>
      <c r="C97" s="1">
        <v>2024022010011</v>
      </c>
      <c r="D97" s="2" t="s">
        <v>172</v>
      </c>
      <c r="E97">
        <v>7</v>
      </c>
      <c r="F97" s="11">
        <f>INDEX(Products[],MATCH(Sales!B97,Products[ProductID],0),5)</f>
        <v>190.99</v>
      </c>
      <c r="G97" s="11">
        <f t="shared" si="2"/>
        <v>1336.93</v>
      </c>
      <c r="H97" s="7"/>
      <c r="I97" s="11">
        <f t="shared" si="3"/>
        <v>1336.93</v>
      </c>
    </row>
    <row r="98" spans="1:9" x14ac:dyDescent="0.25">
      <c r="A98">
        <v>97</v>
      </c>
      <c r="B98">
        <v>11010052</v>
      </c>
      <c r="C98" s="1">
        <v>2024022010013</v>
      </c>
      <c r="D98" s="2" t="s">
        <v>173</v>
      </c>
      <c r="E98">
        <v>7</v>
      </c>
      <c r="F98" s="11">
        <f>INDEX(Products[],MATCH(Sales!B98,Products[ProductID],0),5)</f>
        <v>150.5</v>
      </c>
      <c r="G98" s="11">
        <f t="shared" si="2"/>
        <v>1053.5</v>
      </c>
      <c r="H98" s="7"/>
      <c r="I98" s="11">
        <f t="shared" si="3"/>
        <v>1053.5</v>
      </c>
    </row>
    <row r="99" spans="1:9" x14ac:dyDescent="0.25">
      <c r="A99">
        <v>98</v>
      </c>
      <c r="B99">
        <v>11010052</v>
      </c>
      <c r="C99" s="1">
        <v>2024022010013</v>
      </c>
      <c r="D99" s="2" t="s">
        <v>173</v>
      </c>
      <c r="E99">
        <v>2</v>
      </c>
      <c r="F99" s="11">
        <f>INDEX(Products[],MATCH(Sales!B99,Products[ProductID],0),5)</f>
        <v>150.5</v>
      </c>
      <c r="G99" s="11">
        <f t="shared" si="2"/>
        <v>301</v>
      </c>
      <c r="H99" s="7"/>
      <c r="I99" s="11">
        <f t="shared" si="3"/>
        <v>301</v>
      </c>
    </row>
    <row r="100" spans="1:9" x14ac:dyDescent="0.25">
      <c r="A100">
        <v>99</v>
      </c>
      <c r="B100">
        <v>11010052</v>
      </c>
      <c r="C100" s="1">
        <v>2024022010012</v>
      </c>
      <c r="D100" s="2" t="s">
        <v>174</v>
      </c>
      <c r="E100">
        <v>4</v>
      </c>
      <c r="F100" s="11">
        <f>INDEX(Products[],MATCH(Sales!B100,Products[ProductID],0),5)</f>
        <v>150.5</v>
      </c>
      <c r="G100" s="11">
        <f t="shared" si="2"/>
        <v>602</v>
      </c>
      <c r="H100" s="7"/>
      <c r="I100" s="11">
        <f t="shared" si="3"/>
        <v>602</v>
      </c>
    </row>
    <row r="101" spans="1:9" x14ac:dyDescent="0.25">
      <c r="A101">
        <v>100</v>
      </c>
      <c r="B101">
        <v>11010052</v>
      </c>
      <c r="C101" s="1">
        <v>2024022010012</v>
      </c>
      <c r="D101" s="2" t="s">
        <v>174</v>
      </c>
      <c r="E101">
        <v>1</v>
      </c>
      <c r="F101" s="11">
        <f>INDEX(Products[],MATCH(Sales!B101,Products[ProductID],0),5)</f>
        <v>150.5</v>
      </c>
      <c r="G101" s="11">
        <f t="shared" si="2"/>
        <v>150.5</v>
      </c>
      <c r="H101" s="7"/>
      <c r="I101" s="11">
        <f t="shared" si="3"/>
        <v>150.5</v>
      </c>
    </row>
    <row r="102" spans="1:9" x14ac:dyDescent="0.25">
      <c r="A102">
        <v>101</v>
      </c>
      <c r="B102">
        <v>11010056</v>
      </c>
      <c r="C102" s="1">
        <v>2024022010014</v>
      </c>
      <c r="D102" s="2" t="s">
        <v>175</v>
      </c>
      <c r="E102">
        <v>7</v>
      </c>
      <c r="F102" s="11">
        <f>INDEX(Products[],MATCH(Sales!B102,Products[ProductID],0),5)</f>
        <v>290.5</v>
      </c>
      <c r="G102" s="11">
        <f t="shared" si="2"/>
        <v>2033.5</v>
      </c>
      <c r="H102" s="7">
        <v>0.1</v>
      </c>
      <c r="I102" s="11">
        <f t="shared" si="3"/>
        <v>1830.15</v>
      </c>
    </row>
    <row r="103" spans="1:9" x14ac:dyDescent="0.25">
      <c r="A103">
        <v>102</v>
      </c>
      <c r="B103">
        <v>11010063</v>
      </c>
      <c r="C103" s="1">
        <v>2024022010010</v>
      </c>
      <c r="D103" s="2" t="s">
        <v>176</v>
      </c>
      <c r="E103">
        <v>1</v>
      </c>
      <c r="F103" s="11">
        <f>INDEX(Products[],MATCH(Sales!B103,Products[ProductID],0),5)</f>
        <v>218.75</v>
      </c>
      <c r="G103" s="11">
        <f t="shared" si="2"/>
        <v>218.75</v>
      </c>
      <c r="H103" s="7"/>
      <c r="I103" s="11">
        <f t="shared" si="3"/>
        <v>218.75</v>
      </c>
    </row>
    <row r="104" spans="1:9" x14ac:dyDescent="0.25">
      <c r="A104">
        <v>103</v>
      </c>
      <c r="B104">
        <v>11010057</v>
      </c>
      <c r="C104" s="1">
        <v>2024022010014</v>
      </c>
      <c r="D104" s="2" t="s">
        <v>177</v>
      </c>
      <c r="E104">
        <v>2</v>
      </c>
      <c r="F104" s="11">
        <f>INDEX(Products[],MATCH(Sales!B104,Products[ProductID],0),5)</f>
        <v>80.489999999999995</v>
      </c>
      <c r="G104" s="11">
        <f t="shared" si="2"/>
        <v>160.97999999999999</v>
      </c>
      <c r="H104" s="7">
        <v>0.15</v>
      </c>
      <c r="I104" s="11">
        <f t="shared" si="3"/>
        <v>136.833</v>
      </c>
    </row>
    <row r="105" spans="1:9" x14ac:dyDescent="0.25">
      <c r="A105">
        <v>104</v>
      </c>
      <c r="B105">
        <v>11010052</v>
      </c>
      <c r="C105" s="1">
        <v>2024022010010</v>
      </c>
      <c r="D105" s="2" t="s">
        <v>177</v>
      </c>
      <c r="E105">
        <v>7</v>
      </c>
      <c r="F105" s="11">
        <f>INDEX(Products[],MATCH(Sales!B105,Products[ProductID],0),5)</f>
        <v>150.5</v>
      </c>
      <c r="G105" s="11">
        <f t="shared" si="2"/>
        <v>1053.5</v>
      </c>
      <c r="H105" s="7"/>
      <c r="I105" s="11">
        <f t="shared" si="3"/>
        <v>1053.5</v>
      </c>
    </row>
    <row r="106" spans="1:9" x14ac:dyDescent="0.25">
      <c r="A106">
        <v>105</v>
      </c>
      <c r="B106">
        <v>11010062</v>
      </c>
      <c r="C106" s="1">
        <v>2024022010011</v>
      </c>
      <c r="D106" s="2" t="s">
        <v>178</v>
      </c>
      <c r="E106">
        <v>3</v>
      </c>
      <c r="F106" s="11">
        <f>INDEX(Products[],MATCH(Sales!B106,Products[ProductID],0),5)</f>
        <v>113.45</v>
      </c>
      <c r="G106" s="11">
        <f t="shared" si="2"/>
        <v>340.35</v>
      </c>
      <c r="H106" s="7"/>
      <c r="I106" s="11">
        <f t="shared" si="3"/>
        <v>340.35</v>
      </c>
    </row>
    <row r="107" spans="1:9" x14ac:dyDescent="0.25">
      <c r="A107">
        <v>106</v>
      </c>
      <c r="B107">
        <v>11010062</v>
      </c>
      <c r="C107" s="1">
        <v>2024022010010</v>
      </c>
      <c r="D107" s="2" t="s">
        <v>178</v>
      </c>
      <c r="E107">
        <v>3</v>
      </c>
      <c r="F107" s="11">
        <f>INDEX(Products[],MATCH(Sales!B107,Products[ProductID],0),5)</f>
        <v>113.45</v>
      </c>
      <c r="G107" s="11">
        <f t="shared" si="2"/>
        <v>340.35</v>
      </c>
      <c r="H107" s="7"/>
      <c r="I107" s="11">
        <f t="shared" si="3"/>
        <v>340.35</v>
      </c>
    </row>
    <row r="108" spans="1:9" x14ac:dyDescent="0.25">
      <c r="A108">
        <v>107</v>
      </c>
      <c r="B108">
        <v>11010065</v>
      </c>
      <c r="C108" s="1">
        <v>2024022010014</v>
      </c>
      <c r="D108" s="2" t="s">
        <v>179</v>
      </c>
      <c r="E108">
        <v>9</v>
      </c>
      <c r="F108" s="11">
        <f>INDEX(Products[],MATCH(Sales!B108,Products[ProductID],0),5)</f>
        <v>126.5</v>
      </c>
      <c r="G108" s="11">
        <f t="shared" si="2"/>
        <v>1138.5</v>
      </c>
      <c r="H108" s="7"/>
      <c r="I108" s="11">
        <f t="shared" si="3"/>
        <v>1138.5</v>
      </c>
    </row>
    <row r="109" spans="1:9" x14ac:dyDescent="0.25">
      <c r="A109">
        <v>108</v>
      </c>
      <c r="B109">
        <v>11010062</v>
      </c>
      <c r="C109" s="1">
        <v>2024022010011</v>
      </c>
      <c r="D109" s="2" t="s">
        <v>179</v>
      </c>
      <c r="E109">
        <v>8</v>
      </c>
      <c r="F109" s="11">
        <f>INDEX(Products[],MATCH(Sales!B109,Products[ProductID],0),5)</f>
        <v>113.45</v>
      </c>
      <c r="G109" s="11">
        <f t="shared" si="2"/>
        <v>907.6</v>
      </c>
      <c r="H109" s="7"/>
      <c r="I109" s="11">
        <f t="shared" si="3"/>
        <v>907.6</v>
      </c>
    </row>
    <row r="110" spans="1:9" x14ac:dyDescent="0.25">
      <c r="A110">
        <v>109</v>
      </c>
      <c r="B110">
        <v>11010056</v>
      </c>
      <c r="C110" s="1">
        <v>2024022010014</v>
      </c>
      <c r="D110" s="2" t="s">
        <v>180</v>
      </c>
      <c r="E110">
        <v>2</v>
      </c>
      <c r="F110" s="11">
        <f>INDEX(Products[],MATCH(Sales!B110,Products[ProductID],0),5)</f>
        <v>290.5</v>
      </c>
      <c r="G110" s="11">
        <f t="shared" si="2"/>
        <v>581</v>
      </c>
      <c r="H110" s="7">
        <v>0.1</v>
      </c>
      <c r="I110" s="11">
        <f t="shared" si="3"/>
        <v>522.9</v>
      </c>
    </row>
    <row r="111" spans="1:9" x14ac:dyDescent="0.25">
      <c r="A111">
        <v>110</v>
      </c>
      <c r="B111">
        <v>11010059</v>
      </c>
      <c r="C111" s="1">
        <v>2024022010013</v>
      </c>
      <c r="D111" s="2" t="s">
        <v>181</v>
      </c>
      <c r="E111">
        <v>10</v>
      </c>
      <c r="F111" s="11">
        <f>INDEX(Products[],MATCH(Sales!B111,Products[ProductID],0),5)</f>
        <v>110.25</v>
      </c>
      <c r="G111" s="11">
        <f t="shared" si="2"/>
        <v>1102.5</v>
      </c>
      <c r="H111" s="7"/>
      <c r="I111" s="11">
        <f t="shared" si="3"/>
        <v>1102.5</v>
      </c>
    </row>
    <row r="112" spans="1:9" x14ac:dyDescent="0.25">
      <c r="A112">
        <v>111</v>
      </c>
      <c r="B112">
        <v>11010055</v>
      </c>
      <c r="C112" s="1">
        <v>2024022010011</v>
      </c>
      <c r="D112" s="2" t="s">
        <v>181</v>
      </c>
      <c r="E112">
        <v>3</v>
      </c>
      <c r="F112" s="11">
        <f>INDEX(Products[],MATCH(Sales!B112,Products[ProductID],0),5)</f>
        <v>190.99</v>
      </c>
      <c r="G112" s="11">
        <f t="shared" si="2"/>
        <v>572.97</v>
      </c>
      <c r="H112" s="7">
        <v>0.1</v>
      </c>
      <c r="I112" s="11">
        <f t="shared" si="3"/>
        <v>515.673</v>
      </c>
    </row>
    <row r="113" spans="1:9" x14ac:dyDescent="0.25">
      <c r="A113">
        <v>112</v>
      </c>
      <c r="B113">
        <v>11010055</v>
      </c>
      <c r="C113" s="1">
        <v>2024022010012</v>
      </c>
      <c r="D113" s="2" t="s">
        <v>181</v>
      </c>
      <c r="E113">
        <v>6</v>
      </c>
      <c r="F113" s="11">
        <f>INDEX(Products[],MATCH(Sales!B113,Products[ProductID],0),5)</f>
        <v>190.99</v>
      </c>
      <c r="G113" s="11">
        <f t="shared" si="2"/>
        <v>1145.94</v>
      </c>
      <c r="H113" s="7"/>
      <c r="I113" s="11">
        <f t="shared" si="3"/>
        <v>1145.94</v>
      </c>
    </row>
    <row r="114" spans="1:9" x14ac:dyDescent="0.25">
      <c r="A114">
        <v>113</v>
      </c>
      <c r="B114">
        <v>11010062</v>
      </c>
      <c r="C114" s="1">
        <v>2024022010011</v>
      </c>
      <c r="D114" s="2" t="s">
        <v>181</v>
      </c>
      <c r="E114">
        <v>4</v>
      </c>
      <c r="F114" s="11">
        <f>INDEX(Products[],MATCH(Sales!B114,Products[ProductID],0),5)</f>
        <v>113.45</v>
      </c>
      <c r="G114" s="11">
        <f t="shared" si="2"/>
        <v>453.8</v>
      </c>
      <c r="H114" s="7"/>
      <c r="I114" s="11">
        <f t="shared" si="3"/>
        <v>453.8</v>
      </c>
    </row>
    <row r="115" spans="1:9" x14ac:dyDescent="0.25">
      <c r="A115">
        <v>114</v>
      </c>
      <c r="B115">
        <v>11010065</v>
      </c>
      <c r="C115" s="1">
        <v>2024022010014</v>
      </c>
      <c r="D115" s="2" t="s">
        <v>181</v>
      </c>
      <c r="E115">
        <v>5</v>
      </c>
      <c r="F115" s="11">
        <f>INDEX(Products[],MATCH(Sales!B115,Products[ProductID],0),5)</f>
        <v>126.5</v>
      </c>
      <c r="G115" s="11">
        <f t="shared" si="2"/>
        <v>632.5</v>
      </c>
      <c r="H115" s="7"/>
      <c r="I115" s="11">
        <f t="shared" si="3"/>
        <v>632.5</v>
      </c>
    </row>
    <row r="116" spans="1:9" x14ac:dyDescent="0.25">
      <c r="A116">
        <v>115</v>
      </c>
      <c r="B116">
        <v>11010055</v>
      </c>
      <c r="C116" s="1">
        <v>2024022010010</v>
      </c>
      <c r="D116" s="2" t="s">
        <v>182</v>
      </c>
      <c r="E116">
        <v>9</v>
      </c>
      <c r="F116" s="11">
        <f>INDEX(Products[],MATCH(Sales!B116,Products[ProductID],0),5)</f>
        <v>190.99</v>
      </c>
      <c r="G116" s="11">
        <f t="shared" si="2"/>
        <v>1718.91</v>
      </c>
      <c r="H116" s="7"/>
      <c r="I116" s="11">
        <f t="shared" si="3"/>
        <v>1718.91</v>
      </c>
    </row>
    <row r="117" spans="1:9" x14ac:dyDescent="0.25">
      <c r="A117">
        <v>116</v>
      </c>
      <c r="B117">
        <v>11010057</v>
      </c>
      <c r="C117" s="1">
        <v>2024022010013</v>
      </c>
      <c r="D117" s="2" t="s">
        <v>182</v>
      </c>
      <c r="E117">
        <v>8</v>
      </c>
      <c r="F117" s="11">
        <f>INDEX(Products[],MATCH(Sales!B117,Products[ProductID],0),5)</f>
        <v>80.489999999999995</v>
      </c>
      <c r="G117" s="11">
        <f t="shared" si="2"/>
        <v>643.91999999999996</v>
      </c>
      <c r="H117" s="7"/>
      <c r="I117" s="11">
        <f t="shared" si="3"/>
        <v>643.91999999999996</v>
      </c>
    </row>
    <row r="118" spans="1:9" x14ac:dyDescent="0.25">
      <c r="A118">
        <v>117</v>
      </c>
      <c r="B118">
        <v>11010056</v>
      </c>
      <c r="C118" s="1">
        <v>2024022010013</v>
      </c>
      <c r="D118" s="2" t="s">
        <v>183</v>
      </c>
      <c r="E118">
        <v>4</v>
      </c>
      <c r="F118" s="11">
        <f>INDEX(Products[],MATCH(Sales!B118,Products[ProductID],0),5)</f>
        <v>290.5</v>
      </c>
      <c r="G118" s="11">
        <f t="shared" si="2"/>
        <v>1162</v>
      </c>
      <c r="H118" s="7"/>
      <c r="I118" s="11">
        <f t="shared" si="3"/>
        <v>1162</v>
      </c>
    </row>
    <row r="119" spans="1:9" x14ac:dyDescent="0.25">
      <c r="A119">
        <v>118</v>
      </c>
      <c r="B119">
        <v>11010054</v>
      </c>
      <c r="C119" s="1">
        <v>2024022010012</v>
      </c>
      <c r="D119" s="2" t="s">
        <v>184</v>
      </c>
      <c r="E119">
        <v>8</v>
      </c>
      <c r="F119" s="11">
        <f>INDEX(Products[],MATCH(Sales!B119,Products[ProductID],0),5)</f>
        <v>120.75</v>
      </c>
      <c r="G119" s="11">
        <f t="shared" si="2"/>
        <v>966</v>
      </c>
      <c r="H119" s="7"/>
      <c r="I119" s="11">
        <f t="shared" si="3"/>
        <v>966</v>
      </c>
    </row>
    <row r="120" spans="1:9" x14ac:dyDescent="0.25">
      <c r="A120">
        <v>119</v>
      </c>
      <c r="B120">
        <v>11010055</v>
      </c>
      <c r="C120" s="1">
        <v>2024022010011</v>
      </c>
      <c r="D120" s="2" t="s">
        <v>184</v>
      </c>
      <c r="E120">
        <v>2</v>
      </c>
      <c r="F120" s="11">
        <f>INDEX(Products[],MATCH(Sales!B120,Products[ProductID],0),5)</f>
        <v>190.99</v>
      </c>
      <c r="G120" s="11">
        <f t="shared" si="2"/>
        <v>381.98</v>
      </c>
      <c r="H120" s="7"/>
      <c r="I120" s="11">
        <f t="shared" si="3"/>
        <v>381.98</v>
      </c>
    </row>
    <row r="121" spans="1:9" x14ac:dyDescent="0.25">
      <c r="A121">
        <v>120</v>
      </c>
      <c r="B121">
        <v>11010068</v>
      </c>
      <c r="C121" s="1">
        <v>2024022010011</v>
      </c>
      <c r="D121" s="2" t="s">
        <v>185</v>
      </c>
      <c r="E121">
        <v>8</v>
      </c>
      <c r="F121" s="11">
        <f>INDEX(Products[],MATCH(Sales!B121,Products[ProductID],0),5)</f>
        <v>212.49</v>
      </c>
      <c r="G121" s="11">
        <f t="shared" si="2"/>
        <v>1699.92</v>
      </c>
      <c r="H121" s="7"/>
      <c r="I121" s="11">
        <f t="shared" si="3"/>
        <v>1699.92</v>
      </c>
    </row>
    <row r="122" spans="1:9" x14ac:dyDescent="0.25">
      <c r="A122">
        <v>121</v>
      </c>
      <c r="B122">
        <v>11010059</v>
      </c>
      <c r="C122" s="1">
        <v>2024022010013</v>
      </c>
      <c r="D122" s="2" t="s">
        <v>186</v>
      </c>
      <c r="E122">
        <v>10</v>
      </c>
      <c r="F122" s="11">
        <f>INDEX(Products[],MATCH(Sales!B122,Products[ProductID],0),5)</f>
        <v>110.25</v>
      </c>
      <c r="G122" s="11">
        <f t="shared" si="2"/>
        <v>1102.5</v>
      </c>
      <c r="H122" s="7">
        <v>0.15</v>
      </c>
      <c r="I122" s="11">
        <f t="shared" si="3"/>
        <v>937.125</v>
      </c>
    </row>
    <row r="123" spans="1:9" x14ac:dyDescent="0.25">
      <c r="A123">
        <v>122</v>
      </c>
      <c r="B123">
        <v>11010067</v>
      </c>
      <c r="C123" s="1">
        <v>2024022010013</v>
      </c>
      <c r="D123" s="2" t="s">
        <v>187</v>
      </c>
      <c r="E123">
        <v>3</v>
      </c>
      <c r="F123" s="11">
        <f>INDEX(Products[],MATCH(Sales!B123,Products[ProductID],0),5)</f>
        <v>150.99</v>
      </c>
      <c r="G123" s="11">
        <f t="shared" si="2"/>
        <v>452.97</v>
      </c>
      <c r="H123" s="7"/>
      <c r="I123" s="11">
        <f t="shared" si="3"/>
        <v>452.97</v>
      </c>
    </row>
    <row r="124" spans="1:9" x14ac:dyDescent="0.25">
      <c r="A124">
        <v>123</v>
      </c>
      <c r="B124">
        <v>11010061</v>
      </c>
      <c r="C124" s="1">
        <v>2024022010013</v>
      </c>
      <c r="D124" s="2" t="s">
        <v>188</v>
      </c>
      <c r="E124">
        <v>5</v>
      </c>
      <c r="F124" s="11">
        <f>INDEX(Products[],MATCH(Sales!B124,Products[ProductID],0),5)</f>
        <v>122.99</v>
      </c>
      <c r="G124" s="11">
        <f t="shared" si="2"/>
        <v>614.94999999999993</v>
      </c>
      <c r="H124" s="7"/>
      <c r="I124" s="11">
        <f t="shared" si="3"/>
        <v>614.94999999999993</v>
      </c>
    </row>
    <row r="125" spans="1:9" x14ac:dyDescent="0.25">
      <c r="A125">
        <v>124</v>
      </c>
      <c r="B125">
        <v>11010061</v>
      </c>
      <c r="C125" s="1">
        <v>2024022010013</v>
      </c>
      <c r="D125" s="2" t="s">
        <v>188</v>
      </c>
      <c r="E125">
        <v>8</v>
      </c>
      <c r="F125" s="11">
        <f>INDEX(Products[],MATCH(Sales!B125,Products[ProductID],0),5)</f>
        <v>122.99</v>
      </c>
      <c r="G125" s="11">
        <f t="shared" si="2"/>
        <v>983.92</v>
      </c>
      <c r="H125" s="7"/>
      <c r="I125" s="11">
        <f t="shared" si="3"/>
        <v>983.92</v>
      </c>
    </row>
    <row r="126" spans="1:9" x14ac:dyDescent="0.25">
      <c r="A126">
        <v>125</v>
      </c>
      <c r="B126">
        <v>11010062</v>
      </c>
      <c r="C126" s="1">
        <v>2024022010011</v>
      </c>
      <c r="D126" s="2" t="s">
        <v>189</v>
      </c>
      <c r="E126">
        <v>5</v>
      </c>
      <c r="F126" s="11">
        <f>INDEX(Products[],MATCH(Sales!B126,Products[ProductID],0),5)</f>
        <v>113.45</v>
      </c>
      <c r="G126" s="11">
        <f t="shared" si="2"/>
        <v>567.25</v>
      </c>
      <c r="H126" s="7"/>
      <c r="I126" s="11">
        <f t="shared" si="3"/>
        <v>567.25</v>
      </c>
    </row>
    <row r="127" spans="1:9" x14ac:dyDescent="0.25">
      <c r="A127">
        <v>126</v>
      </c>
      <c r="B127">
        <v>11010051</v>
      </c>
      <c r="C127" s="1">
        <v>2024022010013</v>
      </c>
      <c r="D127" s="2" t="s">
        <v>190</v>
      </c>
      <c r="E127">
        <v>1</v>
      </c>
      <c r="F127" s="11">
        <f>INDEX(Products[],MATCH(Sales!B127,Products[ProductID],0),5)</f>
        <v>240.95</v>
      </c>
      <c r="G127" s="11">
        <f t="shared" si="2"/>
        <v>240.95</v>
      </c>
      <c r="H127" s="7"/>
      <c r="I127" s="11">
        <f t="shared" si="3"/>
        <v>240.95</v>
      </c>
    </row>
    <row r="128" spans="1:9" x14ac:dyDescent="0.25">
      <c r="A128">
        <v>127</v>
      </c>
      <c r="B128">
        <v>11010060</v>
      </c>
      <c r="C128" s="1">
        <v>2024022010014</v>
      </c>
      <c r="D128" s="2" t="s">
        <v>191</v>
      </c>
      <c r="E128">
        <v>8</v>
      </c>
      <c r="F128" s="11">
        <f>INDEX(Products[],MATCH(Sales!B128,Products[ProductID],0),5)</f>
        <v>117.5</v>
      </c>
      <c r="G128" s="11">
        <f t="shared" si="2"/>
        <v>940</v>
      </c>
      <c r="H128" s="7">
        <v>0.15</v>
      </c>
      <c r="I128" s="11">
        <f t="shared" si="3"/>
        <v>799</v>
      </c>
    </row>
    <row r="129" spans="1:9" x14ac:dyDescent="0.25">
      <c r="A129">
        <v>128</v>
      </c>
      <c r="B129">
        <v>11010057</v>
      </c>
      <c r="C129" s="1">
        <v>2024022010011</v>
      </c>
      <c r="D129" s="2" t="s">
        <v>191</v>
      </c>
      <c r="E129">
        <v>9</v>
      </c>
      <c r="F129" s="11">
        <f>INDEX(Products[],MATCH(Sales!B129,Products[ProductID],0),5)</f>
        <v>80.489999999999995</v>
      </c>
      <c r="G129" s="11">
        <f t="shared" si="2"/>
        <v>724.41</v>
      </c>
      <c r="H129" s="7"/>
      <c r="I129" s="11">
        <f t="shared" si="3"/>
        <v>724.41</v>
      </c>
    </row>
    <row r="130" spans="1:9" x14ac:dyDescent="0.25">
      <c r="A130">
        <v>129</v>
      </c>
      <c r="B130">
        <v>11010061</v>
      </c>
      <c r="C130" s="1">
        <v>2024022010010</v>
      </c>
      <c r="D130" s="2" t="s">
        <v>191</v>
      </c>
      <c r="E130">
        <v>8</v>
      </c>
      <c r="F130" s="11">
        <f>INDEX(Products[],MATCH(Sales!B130,Products[ProductID],0),5)</f>
        <v>122.99</v>
      </c>
      <c r="G130" s="11">
        <f t="shared" ref="G130:G193" si="4">F130*E130</f>
        <v>983.92</v>
      </c>
      <c r="H130" s="7"/>
      <c r="I130" s="11">
        <f t="shared" ref="I130:I193" si="5">G130-(G130*H130)</f>
        <v>983.92</v>
      </c>
    </row>
    <row r="131" spans="1:9" x14ac:dyDescent="0.25">
      <c r="A131">
        <v>130</v>
      </c>
      <c r="B131">
        <v>11010062</v>
      </c>
      <c r="C131" s="1">
        <v>2024022010011</v>
      </c>
      <c r="D131" s="2" t="s">
        <v>191</v>
      </c>
      <c r="E131">
        <v>2</v>
      </c>
      <c r="F131" s="11">
        <f>INDEX(Products[],MATCH(Sales!B131,Products[ProductID],0),5)</f>
        <v>113.45</v>
      </c>
      <c r="G131" s="11">
        <f t="shared" si="4"/>
        <v>226.9</v>
      </c>
      <c r="H131" s="7"/>
      <c r="I131" s="11">
        <f t="shared" si="5"/>
        <v>226.9</v>
      </c>
    </row>
    <row r="132" spans="1:9" x14ac:dyDescent="0.25">
      <c r="A132">
        <v>131</v>
      </c>
      <c r="B132">
        <v>11010061</v>
      </c>
      <c r="C132" s="1">
        <v>2024022010012</v>
      </c>
      <c r="D132" s="2" t="s">
        <v>192</v>
      </c>
      <c r="E132">
        <v>4</v>
      </c>
      <c r="F132" s="11">
        <f>INDEX(Products[],MATCH(Sales!B132,Products[ProductID],0),5)</f>
        <v>122.99</v>
      </c>
      <c r="G132" s="11">
        <f t="shared" si="4"/>
        <v>491.96</v>
      </c>
      <c r="H132" s="7">
        <v>0.1</v>
      </c>
      <c r="I132" s="11">
        <f t="shared" si="5"/>
        <v>442.76400000000001</v>
      </c>
    </row>
    <row r="133" spans="1:9" x14ac:dyDescent="0.25">
      <c r="A133">
        <v>132</v>
      </c>
      <c r="B133">
        <v>11010058</v>
      </c>
      <c r="C133" s="1">
        <v>2024022010012</v>
      </c>
      <c r="D133" s="2" t="s">
        <v>192</v>
      </c>
      <c r="E133">
        <v>10</v>
      </c>
      <c r="F133" s="11">
        <f>INDEX(Products[],MATCH(Sales!B133,Products[ProductID],0),5)</f>
        <v>140.99</v>
      </c>
      <c r="G133" s="11">
        <f t="shared" si="4"/>
        <v>1409.9</v>
      </c>
      <c r="H133" s="7"/>
      <c r="I133" s="11">
        <f t="shared" si="5"/>
        <v>1409.9</v>
      </c>
    </row>
    <row r="134" spans="1:9" x14ac:dyDescent="0.25">
      <c r="A134">
        <v>133</v>
      </c>
      <c r="B134">
        <v>11010068</v>
      </c>
      <c r="C134" s="1">
        <v>2024022010011</v>
      </c>
      <c r="D134" s="2" t="s">
        <v>193</v>
      </c>
      <c r="E134">
        <v>4</v>
      </c>
      <c r="F134" s="11">
        <f>INDEX(Products[],MATCH(Sales!B134,Products[ProductID],0),5)</f>
        <v>212.49</v>
      </c>
      <c r="G134" s="11">
        <f t="shared" si="4"/>
        <v>849.96</v>
      </c>
      <c r="H134" s="7"/>
      <c r="I134" s="11">
        <f t="shared" si="5"/>
        <v>849.96</v>
      </c>
    </row>
    <row r="135" spans="1:9" x14ac:dyDescent="0.25">
      <c r="A135">
        <v>134</v>
      </c>
      <c r="B135">
        <v>11010054</v>
      </c>
      <c r="C135" s="1">
        <v>2024022010013</v>
      </c>
      <c r="D135" s="2" t="s">
        <v>194</v>
      </c>
      <c r="E135">
        <v>3</v>
      </c>
      <c r="F135" s="11">
        <f>INDEX(Products[],MATCH(Sales!B135,Products[ProductID],0),5)</f>
        <v>120.75</v>
      </c>
      <c r="G135" s="11">
        <f t="shared" si="4"/>
        <v>362.25</v>
      </c>
      <c r="H135" s="7"/>
      <c r="I135" s="11">
        <f t="shared" si="5"/>
        <v>362.25</v>
      </c>
    </row>
    <row r="136" spans="1:9" x14ac:dyDescent="0.25">
      <c r="A136">
        <v>135</v>
      </c>
      <c r="B136">
        <v>11010058</v>
      </c>
      <c r="C136" s="1">
        <v>2024022010013</v>
      </c>
      <c r="D136" s="2" t="s">
        <v>194</v>
      </c>
      <c r="E136">
        <v>6</v>
      </c>
      <c r="F136" s="11">
        <f>INDEX(Products[],MATCH(Sales!B136,Products[ProductID],0),5)</f>
        <v>140.99</v>
      </c>
      <c r="G136" s="11">
        <f t="shared" si="4"/>
        <v>845.94</v>
      </c>
      <c r="H136" s="7">
        <v>0.15</v>
      </c>
      <c r="I136" s="11">
        <f t="shared" si="5"/>
        <v>719.04900000000009</v>
      </c>
    </row>
    <row r="137" spans="1:9" x14ac:dyDescent="0.25">
      <c r="A137">
        <v>136</v>
      </c>
      <c r="B137">
        <v>11010053</v>
      </c>
      <c r="C137" s="1">
        <v>2024022010013</v>
      </c>
      <c r="D137" s="2" t="s">
        <v>195</v>
      </c>
      <c r="E137">
        <v>1</v>
      </c>
      <c r="F137" s="11">
        <f>INDEX(Products[],MATCH(Sales!B137,Products[ProductID],0),5)</f>
        <v>70.989999999999995</v>
      </c>
      <c r="G137" s="11">
        <f t="shared" si="4"/>
        <v>70.989999999999995</v>
      </c>
      <c r="H137" s="7"/>
      <c r="I137" s="11">
        <f t="shared" si="5"/>
        <v>70.989999999999995</v>
      </c>
    </row>
    <row r="138" spans="1:9" x14ac:dyDescent="0.25">
      <c r="A138">
        <v>137</v>
      </c>
      <c r="B138">
        <v>11010057</v>
      </c>
      <c r="C138" s="1">
        <v>2024022010013</v>
      </c>
      <c r="D138" s="2" t="s">
        <v>60</v>
      </c>
      <c r="E138">
        <v>7</v>
      </c>
      <c r="F138" s="11">
        <f>INDEX(Products[],MATCH(Sales!B138,Products[ProductID],0),5)</f>
        <v>80.489999999999995</v>
      </c>
      <c r="G138" s="11">
        <f t="shared" si="4"/>
        <v>563.42999999999995</v>
      </c>
      <c r="H138" s="7"/>
      <c r="I138" s="11">
        <f t="shared" si="5"/>
        <v>563.42999999999995</v>
      </c>
    </row>
    <row r="139" spans="1:9" x14ac:dyDescent="0.25">
      <c r="A139">
        <v>138</v>
      </c>
      <c r="B139">
        <v>11010058</v>
      </c>
      <c r="C139" s="1">
        <v>2024022010015</v>
      </c>
      <c r="D139" s="2" t="s">
        <v>60</v>
      </c>
      <c r="E139">
        <v>6</v>
      </c>
      <c r="F139" s="11">
        <f>INDEX(Products[],MATCH(Sales!B139,Products[ProductID],0),5)</f>
        <v>140.99</v>
      </c>
      <c r="G139" s="11">
        <f t="shared" si="4"/>
        <v>845.94</v>
      </c>
      <c r="H139" s="7">
        <v>0.1</v>
      </c>
      <c r="I139" s="11">
        <f t="shared" si="5"/>
        <v>761.346</v>
      </c>
    </row>
    <row r="140" spans="1:9" x14ac:dyDescent="0.25">
      <c r="A140">
        <v>139</v>
      </c>
      <c r="B140">
        <v>11010057</v>
      </c>
      <c r="C140" s="1">
        <v>2024022010014</v>
      </c>
      <c r="D140" s="2" t="s">
        <v>196</v>
      </c>
      <c r="E140">
        <v>2</v>
      </c>
      <c r="F140" s="11">
        <f>INDEX(Products[],MATCH(Sales!B140,Products[ProductID],0),5)</f>
        <v>80.489999999999995</v>
      </c>
      <c r="G140" s="11">
        <f t="shared" si="4"/>
        <v>160.97999999999999</v>
      </c>
      <c r="H140" s="7"/>
      <c r="I140" s="11">
        <f t="shared" si="5"/>
        <v>160.97999999999999</v>
      </c>
    </row>
    <row r="141" spans="1:9" x14ac:dyDescent="0.25">
      <c r="A141">
        <v>140</v>
      </c>
      <c r="B141">
        <v>11010058</v>
      </c>
      <c r="C141" s="1">
        <v>2024022010010</v>
      </c>
      <c r="D141" s="2" t="s">
        <v>196</v>
      </c>
      <c r="E141">
        <v>10</v>
      </c>
      <c r="F141" s="11">
        <f>INDEX(Products[],MATCH(Sales!B141,Products[ProductID],0),5)</f>
        <v>140.99</v>
      </c>
      <c r="G141" s="11">
        <f t="shared" si="4"/>
        <v>1409.9</v>
      </c>
      <c r="H141" s="7"/>
      <c r="I141" s="11">
        <f t="shared" si="5"/>
        <v>1409.9</v>
      </c>
    </row>
    <row r="142" spans="1:9" x14ac:dyDescent="0.25">
      <c r="A142">
        <v>141</v>
      </c>
      <c r="B142">
        <v>11010069</v>
      </c>
      <c r="C142" s="1">
        <v>2024022010010</v>
      </c>
      <c r="D142" s="2" t="s">
        <v>197</v>
      </c>
      <c r="E142">
        <v>1</v>
      </c>
      <c r="F142" s="11">
        <f>INDEX(Products[],MATCH(Sales!B142,Products[ProductID],0),5)</f>
        <v>127.99</v>
      </c>
      <c r="G142" s="11">
        <f t="shared" si="4"/>
        <v>127.99</v>
      </c>
      <c r="H142" s="7"/>
      <c r="I142" s="11">
        <f t="shared" si="5"/>
        <v>127.99</v>
      </c>
    </row>
    <row r="143" spans="1:9" x14ac:dyDescent="0.25">
      <c r="A143">
        <v>142</v>
      </c>
      <c r="B143">
        <v>11010058</v>
      </c>
      <c r="C143" s="1">
        <v>2024022010011</v>
      </c>
      <c r="D143" s="2" t="s">
        <v>197</v>
      </c>
      <c r="E143">
        <v>6</v>
      </c>
      <c r="F143" s="11">
        <f>INDEX(Products[],MATCH(Sales!B143,Products[ProductID],0),5)</f>
        <v>140.99</v>
      </c>
      <c r="G143" s="11">
        <f t="shared" si="4"/>
        <v>845.94</v>
      </c>
      <c r="H143" s="7"/>
      <c r="I143" s="11">
        <f t="shared" si="5"/>
        <v>845.94</v>
      </c>
    </row>
    <row r="144" spans="1:9" x14ac:dyDescent="0.25">
      <c r="A144">
        <v>143</v>
      </c>
      <c r="B144">
        <v>11010058</v>
      </c>
      <c r="C144" s="1">
        <v>2024022010010</v>
      </c>
      <c r="D144" s="2" t="s">
        <v>197</v>
      </c>
      <c r="E144">
        <v>4</v>
      </c>
      <c r="F144" s="11">
        <f>INDEX(Products[],MATCH(Sales!B144,Products[ProductID],0),5)</f>
        <v>140.99</v>
      </c>
      <c r="G144" s="11">
        <f t="shared" si="4"/>
        <v>563.96</v>
      </c>
      <c r="H144" s="7"/>
      <c r="I144" s="11">
        <f t="shared" si="5"/>
        <v>563.96</v>
      </c>
    </row>
    <row r="145" spans="1:9" x14ac:dyDescent="0.25">
      <c r="A145">
        <v>144</v>
      </c>
      <c r="B145">
        <v>11010063</v>
      </c>
      <c r="C145" s="1">
        <v>2024022010014</v>
      </c>
      <c r="D145" s="2" t="s">
        <v>198</v>
      </c>
      <c r="E145">
        <v>4</v>
      </c>
      <c r="F145" s="11">
        <f>INDEX(Products[],MATCH(Sales!B145,Products[ProductID],0),5)</f>
        <v>218.75</v>
      </c>
      <c r="G145" s="11">
        <f t="shared" si="4"/>
        <v>875</v>
      </c>
      <c r="H145" s="7"/>
      <c r="I145" s="11">
        <f t="shared" si="5"/>
        <v>875</v>
      </c>
    </row>
    <row r="146" spans="1:9" x14ac:dyDescent="0.25">
      <c r="A146">
        <v>145</v>
      </c>
      <c r="B146">
        <v>11010061</v>
      </c>
      <c r="C146" s="1">
        <v>2024022010010</v>
      </c>
      <c r="D146" s="2" t="s">
        <v>199</v>
      </c>
      <c r="E146">
        <v>5</v>
      </c>
      <c r="F146" s="11">
        <f>INDEX(Products[],MATCH(Sales!B146,Products[ProductID],0),5)</f>
        <v>122.99</v>
      </c>
      <c r="G146" s="11">
        <f t="shared" si="4"/>
        <v>614.94999999999993</v>
      </c>
      <c r="H146" s="7"/>
      <c r="I146" s="11">
        <f t="shared" si="5"/>
        <v>614.94999999999993</v>
      </c>
    </row>
    <row r="147" spans="1:9" x14ac:dyDescent="0.25">
      <c r="A147">
        <v>146</v>
      </c>
      <c r="B147">
        <v>11010068</v>
      </c>
      <c r="C147" s="1">
        <v>2024022010015</v>
      </c>
      <c r="D147" s="2" t="s">
        <v>200</v>
      </c>
      <c r="E147">
        <v>7</v>
      </c>
      <c r="F147" s="11">
        <f>INDEX(Products[],MATCH(Sales!B147,Products[ProductID],0),5)</f>
        <v>212.49</v>
      </c>
      <c r="G147" s="11">
        <f t="shared" si="4"/>
        <v>1487.43</v>
      </c>
      <c r="H147" s="7"/>
      <c r="I147" s="11">
        <f t="shared" si="5"/>
        <v>1487.43</v>
      </c>
    </row>
    <row r="148" spans="1:9" x14ac:dyDescent="0.25">
      <c r="A148">
        <v>147</v>
      </c>
      <c r="B148">
        <v>11010069</v>
      </c>
      <c r="C148" s="1">
        <v>2024022010015</v>
      </c>
      <c r="D148" s="2" t="s">
        <v>200</v>
      </c>
      <c r="E148">
        <v>2</v>
      </c>
      <c r="F148" s="11">
        <f>INDEX(Products[],MATCH(Sales!B148,Products[ProductID],0),5)</f>
        <v>127.99</v>
      </c>
      <c r="G148" s="11">
        <f t="shared" si="4"/>
        <v>255.98</v>
      </c>
      <c r="H148" s="7"/>
      <c r="I148" s="11">
        <f t="shared" si="5"/>
        <v>255.98</v>
      </c>
    </row>
    <row r="149" spans="1:9" x14ac:dyDescent="0.25">
      <c r="A149">
        <v>148</v>
      </c>
      <c r="B149">
        <v>11010050</v>
      </c>
      <c r="C149" s="1">
        <v>2024022010011</v>
      </c>
      <c r="D149" s="2" t="s">
        <v>201</v>
      </c>
      <c r="E149">
        <v>5</v>
      </c>
      <c r="F149" s="11">
        <f>INDEX(Products[],MATCH(Sales!B149,Products[ProductID],0),5)</f>
        <v>99.99</v>
      </c>
      <c r="G149" s="11">
        <f t="shared" si="4"/>
        <v>499.95</v>
      </c>
      <c r="H149" s="7">
        <v>0.15</v>
      </c>
      <c r="I149" s="11">
        <f t="shared" si="5"/>
        <v>424.95749999999998</v>
      </c>
    </row>
    <row r="150" spans="1:9" x14ac:dyDescent="0.25">
      <c r="A150">
        <v>149</v>
      </c>
      <c r="B150">
        <v>11010069</v>
      </c>
      <c r="C150" s="1">
        <v>2024022010015</v>
      </c>
      <c r="D150" s="2" t="s">
        <v>202</v>
      </c>
      <c r="E150">
        <v>5</v>
      </c>
      <c r="F150" s="11">
        <f>INDEX(Products[],MATCH(Sales!B150,Products[ProductID],0),5)</f>
        <v>127.99</v>
      </c>
      <c r="G150" s="11">
        <f t="shared" si="4"/>
        <v>639.94999999999993</v>
      </c>
      <c r="H150" s="7"/>
      <c r="I150" s="11">
        <f t="shared" si="5"/>
        <v>639.94999999999993</v>
      </c>
    </row>
    <row r="151" spans="1:9" x14ac:dyDescent="0.25">
      <c r="A151">
        <v>150</v>
      </c>
      <c r="B151">
        <v>11010058</v>
      </c>
      <c r="C151" s="1">
        <v>2024022010012</v>
      </c>
      <c r="D151" s="2" t="s">
        <v>203</v>
      </c>
      <c r="E151">
        <v>5</v>
      </c>
      <c r="F151" s="11">
        <f>INDEX(Products[],MATCH(Sales!B151,Products[ProductID],0),5)</f>
        <v>140.99</v>
      </c>
      <c r="G151" s="11">
        <f t="shared" si="4"/>
        <v>704.95</v>
      </c>
      <c r="H151" s="7"/>
      <c r="I151" s="11">
        <f t="shared" si="5"/>
        <v>704.95</v>
      </c>
    </row>
    <row r="152" spans="1:9" x14ac:dyDescent="0.25">
      <c r="A152">
        <v>151</v>
      </c>
      <c r="B152">
        <v>11010069</v>
      </c>
      <c r="C152" s="1">
        <v>2024022010013</v>
      </c>
      <c r="D152" s="2" t="s">
        <v>203</v>
      </c>
      <c r="E152">
        <v>8</v>
      </c>
      <c r="F152" s="11">
        <f>INDEX(Products[],MATCH(Sales!B152,Products[ProductID],0),5)</f>
        <v>127.99</v>
      </c>
      <c r="G152" s="11">
        <f t="shared" si="4"/>
        <v>1023.92</v>
      </c>
      <c r="H152" s="7"/>
      <c r="I152" s="11">
        <f t="shared" si="5"/>
        <v>1023.92</v>
      </c>
    </row>
    <row r="153" spans="1:9" x14ac:dyDescent="0.25">
      <c r="A153">
        <v>152</v>
      </c>
      <c r="B153">
        <v>11010050</v>
      </c>
      <c r="C153" s="1">
        <v>2024022010012</v>
      </c>
      <c r="D153" s="2" t="s">
        <v>204</v>
      </c>
      <c r="E153">
        <v>3</v>
      </c>
      <c r="F153" s="11">
        <f>INDEX(Products[],MATCH(Sales!B153,Products[ProductID],0),5)</f>
        <v>99.99</v>
      </c>
      <c r="G153" s="11">
        <f t="shared" si="4"/>
        <v>299.96999999999997</v>
      </c>
      <c r="H153" s="7"/>
      <c r="I153" s="11">
        <f t="shared" si="5"/>
        <v>299.96999999999997</v>
      </c>
    </row>
    <row r="154" spans="1:9" x14ac:dyDescent="0.25">
      <c r="A154">
        <v>153</v>
      </c>
      <c r="B154">
        <v>11010069</v>
      </c>
      <c r="C154" s="1">
        <v>2024022010013</v>
      </c>
      <c r="D154" s="2" t="s">
        <v>205</v>
      </c>
      <c r="E154">
        <v>10</v>
      </c>
      <c r="F154" s="11">
        <f>INDEX(Products[],MATCH(Sales!B154,Products[ProductID],0),5)</f>
        <v>127.99</v>
      </c>
      <c r="G154" s="11">
        <f t="shared" si="4"/>
        <v>1279.8999999999999</v>
      </c>
      <c r="H154" s="7"/>
      <c r="I154" s="11">
        <f t="shared" si="5"/>
        <v>1279.8999999999999</v>
      </c>
    </row>
    <row r="155" spans="1:9" x14ac:dyDescent="0.25">
      <c r="A155">
        <v>154</v>
      </c>
      <c r="B155">
        <v>11010057</v>
      </c>
      <c r="C155" s="1">
        <v>2024022010010</v>
      </c>
      <c r="D155" s="2" t="s">
        <v>205</v>
      </c>
      <c r="E155">
        <v>3</v>
      </c>
      <c r="F155" s="11">
        <f>INDEX(Products[],MATCH(Sales!B155,Products[ProductID],0),5)</f>
        <v>80.489999999999995</v>
      </c>
      <c r="G155" s="11">
        <f t="shared" si="4"/>
        <v>241.46999999999997</v>
      </c>
      <c r="H155" s="7"/>
      <c r="I155" s="11">
        <f t="shared" si="5"/>
        <v>241.46999999999997</v>
      </c>
    </row>
    <row r="156" spans="1:9" x14ac:dyDescent="0.25">
      <c r="A156">
        <v>155</v>
      </c>
      <c r="B156">
        <v>11010050</v>
      </c>
      <c r="C156" s="1">
        <v>2024022010012</v>
      </c>
      <c r="D156" s="2" t="s">
        <v>206</v>
      </c>
      <c r="E156">
        <v>2</v>
      </c>
      <c r="F156" s="11">
        <f>INDEX(Products[],MATCH(Sales!B156,Products[ProductID],0),5)</f>
        <v>99.99</v>
      </c>
      <c r="G156" s="11">
        <f t="shared" si="4"/>
        <v>199.98</v>
      </c>
      <c r="H156" s="7"/>
      <c r="I156" s="11">
        <f t="shared" si="5"/>
        <v>199.98</v>
      </c>
    </row>
    <row r="157" spans="1:9" x14ac:dyDescent="0.25">
      <c r="A157">
        <v>156</v>
      </c>
      <c r="B157">
        <v>11010050</v>
      </c>
      <c r="C157" s="1">
        <v>2024022010010</v>
      </c>
      <c r="D157" s="2" t="s">
        <v>206</v>
      </c>
      <c r="E157">
        <v>3</v>
      </c>
      <c r="F157" s="11">
        <f>INDEX(Products[],MATCH(Sales!B157,Products[ProductID],0),5)</f>
        <v>99.99</v>
      </c>
      <c r="G157" s="11">
        <f t="shared" si="4"/>
        <v>299.96999999999997</v>
      </c>
      <c r="H157" s="7"/>
      <c r="I157" s="11">
        <f t="shared" si="5"/>
        <v>299.96999999999997</v>
      </c>
    </row>
    <row r="158" spans="1:9" x14ac:dyDescent="0.25">
      <c r="A158">
        <v>157</v>
      </c>
      <c r="B158">
        <v>11010069</v>
      </c>
      <c r="C158" s="1">
        <v>2024022010015</v>
      </c>
      <c r="D158" s="2" t="s">
        <v>206</v>
      </c>
      <c r="E158">
        <v>10</v>
      </c>
      <c r="F158" s="11">
        <f>INDEX(Products[],MATCH(Sales!B158,Products[ProductID],0),5)</f>
        <v>127.99</v>
      </c>
      <c r="G158" s="11">
        <f t="shared" si="4"/>
        <v>1279.8999999999999</v>
      </c>
      <c r="H158" s="7"/>
      <c r="I158" s="11">
        <f t="shared" si="5"/>
        <v>1279.8999999999999</v>
      </c>
    </row>
    <row r="159" spans="1:9" x14ac:dyDescent="0.25">
      <c r="A159">
        <v>158</v>
      </c>
      <c r="B159">
        <v>11010069</v>
      </c>
      <c r="C159" s="1">
        <v>2024022010015</v>
      </c>
      <c r="D159" s="2" t="s">
        <v>207</v>
      </c>
      <c r="E159">
        <v>1</v>
      </c>
      <c r="F159" s="11">
        <f>INDEX(Products[],MATCH(Sales!B159,Products[ProductID],0),5)</f>
        <v>127.99</v>
      </c>
      <c r="G159" s="11">
        <f t="shared" si="4"/>
        <v>127.99</v>
      </c>
      <c r="H159" s="7">
        <v>0.1</v>
      </c>
      <c r="I159" s="11">
        <f t="shared" si="5"/>
        <v>115.191</v>
      </c>
    </row>
    <row r="160" spans="1:9" x14ac:dyDescent="0.25">
      <c r="A160">
        <v>159</v>
      </c>
      <c r="B160">
        <v>11010058</v>
      </c>
      <c r="C160" s="1">
        <v>2024022010015</v>
      </c>
      <c r="D160" s="2" t="s">
        <v>208</v>
      </c>
      <c r="E160">
        <v>5</v>
      </c>
      <c r="F160" s="11">
        <f>INDEX(Products[],MATCH(Sales!B160,Products[ProductID],0),5)</f>
        <v>140.99</v>
      </c>
      <c r="G160" s="11">
        <f t="shared" si="4"/>
        <v>704.95</v>
      </c>
      <c r="H160" s="7"/>
      <c r="I160" s="11">
        <f t="shared" si="5"/>
        <v>704.95</v>
      </c>
    </row>
    <row r="161" spans="1:9" x14ac:dyDescent="0.25">
      <c r="A161">
        <v>160</v>
      </c>
      <c r="B161">
        <v>11010057</v>
      </c>
      <c r="C161" s="1">
        <v>2024022010011</v>
      </c>
      <c r="D161" s="2" t="s">
        <v>209</v>
      </c>
      <c r="E161">
        <v>7</v>
      </c>
      <c r="F161" s="11">
        <f>INDEX(Products[],MATCH(Sales!B161,Products[ProductID],0),5)</f>
        <v>80.489999999999995</v>
      </c>
      <c r="G161" s="11">
        <f t="shared" si="4"/>
        <v>563.42999999999995</v>
      </c>
      <c r="H161" s="7"/>
      <c r="I161" s="11">
        <f t="shared" si="5"/>
        <v>563.42999999999995</v>
      </c>
    </row>
    <row r="162" spans="1:9" x14ac:dyDescent="0.25">
      <c r="A162">
        <v>161</v>
      </c>
      <c r="B162">
        <v>11010069</v>
      </c>
      <c r="C162" s="1">
        <v>2024022010011</v>
      </c>
      <c r="D162" s="2" t="s">
        <v>209</v>
      </c>
      <c r="E162">
        <v>6</v>
      </c>
      <c r="F162" s="11">
        <f>INDEX(Products[],MATCH(Sales!B162,Products[ProductID],0),5)</f>
        <v>127.99</v>
      </c>
      <c r="G162" s="11">
        <f t="shared" si="4"/>
        <v>767.93999999999994</v>
      </c>
      <c r="H162" s="7">
        <v>0.1</v>
      </c>
      <c r="I162" s="11">
        <f t="shared" si="5"/>
        <v>691.14599999999996</v>
      </c>
    </row>
    <row r="163" spans="1:9" x14ac:dyDescent="0.25">
      <c r="A163">
        <v>162</v>
      </c>
      <c r="B163">
        <v>11010057</v>
      </c>
      <c r="C163" s="1">
        <v>2024022010010</v>
      </c>
      <c r="D163" s="2" t="s">
        <v>209</v>
      </c>
      <c r="E163">
        <v>8</v>
      </c>
      <c r="F163" s="11">
        <f>INDEX(Products[],MATCH(Sales!B163,Products[ProductID],0),5)</f>
        <v>80.489999999999995</v>
      </c>
      <c r="G163" s="11">
        <f t="shared" si="4"/>
        <v>643.91999999999996</v>
      </c>
      <c r="H163" s="7"/>
      <c r="I163" s="11">
        <f t="shared" si="5"/>
        <v>643.91999999999996</v>
      </c>
    </row>
    <row r="164" spans="1:9" x14ac:dyDescent="0.25">
      <c r="A164">
        <v>163</v>
      </c>
      <c r="B164">
        <v>11010057</v>
      </c>
      <c r="C164" s="1">
        <v>2024022010012</v>
      </c>
      <c r="D164" s="2" t="s">
        <v>209</v>
      </c>
      <c r="E164">
        <v>4</v>
      </c>
      <c r="F164" s="11">
        <f>INDEX(Products[],MATCH(Sales!B164,Products[ProductID],0),5)</f>
        <v>80.489999999999995</v>
      </c>
      <c r="G164" s="11">
        <f t="shared" si="4"/>
        <v>321.95999999999998</v>
      </c>
      <c r="H164" s="7"/>
      <c r="I164" s="11">
        <f t="shared" si="5"/>
        <v>321.95999999999998</v>
      </c>
    </row>
    <row r="165" spans="1:9" x14ac:dyDescent="0.25">
      <c r="A165">
        <v>164</v>
      </c>
      <c r="B165">
        <v>11010057</v>
      </c>
      <c r="C165" s="1">
        <v>2024022010011</v>
      </c>
      <c r="D165" s="2" t="s">
        <v>209</v>
      </c>
      <c r="E165">
        <v>6</v>
      </c>
      <c r="F165" s="11">
        <f>INDEX(Products[],MATCH(Sales!B165,Products[ProductID],0),5)</f>
        <v>80.489999999999995</v>
      </c>
      <c r="G165" s="11">
        <f t="shared" si="4"/>
        <v>482.93999999999994</v>
      </c>
      <c r="H165" s="7"/>
      <c r="I165" s="11">
        <f t="shared" si="5"/>
        <v>482.93999999999994</v>
      </c>
    </row>
    <row r="166" spans="1:9" x14ac:dyDescent="0.25">
      <c r="A166">
        <v>165</v>
      </c>
      <c r="B166">
        <v>11010069</v>
      </c>
      <c r="C166" s="1">
        <v>2024022010014</v>
      </c>
      <c r="D166" s="2" t="s">
        <v>209</v>
      </c>
      <c r="E166">
        <v>4</v>
      </c>
      <c r="F166" s="11">
        <f>INDEX(Products[],MATCH(Sales!B166,Products[ProductID],0),5)</f>
        <v>127.99</v>
      </c>
      <c r="G166" s="11">
        <f t="shared" si="4"/>
        <v>511.96</v>
      </c>
      <c r="H166" s="7"/>
      <c r="I166" s="11">
        <f t="shared" si="5"/>
        <v>511.96</v>
      </c>
    </row>
    <row r="167" spans="1:9" x14ac:dyDescent="0.25">
      <c r="A167">
        <v>166</v>
      </c>
      <c r="B167">
        <v>11010057</v>
      </c>
      <c r="C167" s="1">
        <v>2024022010015</v>
      </c>
      <c r="D167" s="2" t="s">
        <v>210</v>
      </c>
      <c r="E167">
        <v>1</v>
      </c>
      <c r="F167" s="11">
        <f>INDEX(Products[],MATCH(Sales!B167,Products[ProductID],0),5)</f>
        <v>80.489999999999995</v>
      </c>
      <c r="G167" s="11">
        <f t="shared" si="4"/>
        <v>80.489999999999995</v>
      </c>
      <c r="H167" s="7">
        <v>0.15</v>
      </c>
      <c r="I167" s="11">
        <f t="shared" si="5"/>
        <v>68.416499999999999</v>
      </c>
    </row>
    <row r="168" spans="1:9" x14ac:dyDescent="0.25">
      <c r="A168">
        <v>167</v>
      </c>
      <c r="B168">
        <v>11010061</v>
      </c>
      <c r="C168" s="1">
        <v>2024022010012</v>
      </c>
      <c r="D168" s="2" t="s">
        <v>211</v>
      </c>
      <c r="E168">
        <v>1</v>
      </c>
      <c r="F168" s="11">
        <f>INDEX(Products[],MATCH(Sales!B168,Products[ProductID],0),5)</f>
        <v>122.99</v>
      </c>
      <c r="G168" s="11">
        <f t="shared" si="4"/>
        <v>122.99</v>
      </c>
      <c r="H168" s="7"/>
      <c r="I168" s="11">
        <f t="shared" si="5"/>
        <v>122.99</v>
      </c>
    </row>
    <row r="169" spans="1:9" x14ac:dyDescent="0.25">
      <c r="A169">
        <v>168</v>
      </c>
      <c r="B169">
        <v>11010057</v>
      </c>
      <c r="C169" s="1">
        <v>2024022010012</v>
      </c>
      <c r="D169" s="2" t="s">
        <v>211</v>
      </c>
      <c r="E169">
        <v>4</v>
      </c>
      <c r="F169" s="11">
        <f>INDEX(Products[],MATCH(Sales!B169,Products[ProductID],0),5)</f>
        <v>80.489999999999995</v>
      </c>
      <c r="G169" s="11">
        <f t="shared" si="4"/>
        <v>321.95999999999998</v>
      </c>
      <c r="H169" s="7"/>
      <c r="I169" s="11">
        <f t="shared" si="5"/>
        <v>321.95999999999998</v>
      </c>
    </row>
    <row r="170" spans="1:9" x14ac:dyDescent="0.25">
      <c r="A170">
        <v>169</v>
      </c>
      <c r="B170">
        <v>11010057</v>
      </c>
      <c r="C170" s="1">
        <v>2024022010012</v>
      </c>
      <c r="D170" s="2" t="s">
        <v>212</v>
      </c>
      <c r="E170">
        <v>3</v>
      </c>
      <c r="F170" s="11">
        <f>INDEX(Products[],MATCH(Sales!B170,Products[ProductID],0),5)</f>
        <v>80.489999999999995</v>
      </c>
      <c r="G170" s="11">
        <f t="shared" si="4"/>
        <v>241.46999999999997</v>
      </c>
      <c r="H170" s="7"/>
      <c r="I170" s="11">
        <f t="shared" si="5"/>
        <v>241.46999999999997</v>
      </c>
    </row>
    <row r="171" spans="1:9" x14ac:dyDescent="0.25">
      <c r="A171">
        <v>170</v>
      </c>
      <c r="B171">
        <v>11010053</v>
      </c>
      <c r="C171" s="1">
        <v>2024022010012</v>
      </c>
      <c r="D171" s="2" t="s">
        <v>213</v>
      </c>
      <c r="E171">
        <v>5</v>
      </c>
      <c r="F171" s="11">
        <f>INDEX(Products[],MATCH(Sales!B171,Products[ProductID],0),5)</f>
        <v>70.989999999999995</v>
      </c>
      <c r="G171" s="11">
        <f t="shared" si="4"/>
        <v>354.95</v>
      </c>
      <c r="H171" s="7"/>
      <c r="I171" s="11">
        <f t="shared" si="5"/>
        <v>354.95</v>
      </c>
    </row>
    <row r="172" spans="1:9" x14ac:dyDescent="0.25">
      <c r="A172">
        <v>171</v>
      </c>
      <c r="B172">
        <v>11010058</v>
      </c>
      <c r="C172" s="1">
        <v>2024022010013</v>
      </c>
      <c r="D172" s="2" t="s">
        <v>213</v>
      </c>
      <c r="E172">
        <v>3</v>
      </c>
      <c r="F172" s="11">
        <f>INDEX(Products[],MATCH(Sales!B172,Products[ProductID],0),5)</f>
        <v>140.99</v>
      </c>
      <c r="G172" s="11">
        <f t="shared" si="4"/>
        <v>422.97</v>
      </c>
      <c r="H172" s="7"/>
      <c r="I172" s="11">
        <f t="shared" si="5"/>
        <v>422.97</v>
      </c>
    </row>
    <row r="173" spans="1:9" x14ac:dyDescent="0.25">
      <c r="A173">
        <v>172</v>
      </c>
      <c r="B173">
        <v>11010055</v>
      </c>
      <c r="C173" s="1">
        <v>2024022010011</v>
      </c>
      <c r="D173" s="2" t="s">
        <v>214</v>
      </c>
      <c r="E173">
        <v>1</v>
      </c>
      <c r="F173" s="11">
        <f>INDEX(Products[],MATCH(Sales!B173,Products[ProductID],0),5)</f>
        <v>190.99</v>
      </c>
      <c r="G173" s="11">
        <f t="shared" si="4"/>
        <v>190.99</v>
      </c>
      <c r="H173" s="7">
        <v>0.15</v>
      </c>
      <c r="I173" s="11">
        <f t="shared" si="5"/>
        <v>162.3415</v>
      </c>
    </row>
    <row r="174" spans="1:9" x14ac:dyDescent="0.25">
      <c r="A174">
        <v>173</v>
      </c>
      <c r="B174">
        <v>11010055</v>
      </c>
      <c r="C174" s="1">
        <v>2024022010011</v>
      </c>
      <c r="D174" s="2" t="s">
        <v>215</v>
      </c>
      <c r="E174">
        <v>5</v>
      </c>
      <c r="F174" s="11">
        <f>INDEX(Products[],MATCH(Sales!B174,Products[ProductID],0),5)</f>
        <v>190.99</v>
      </c>
      <c r="G174" s="11">
        <f t="shared" si="4"/>
        <v>954.95</v>
      </c>
      <c r="H174" s="7"/>
      <c r="I174" s="11">
        <f t="shared" si="5"/>
        <v>954.95</v>
      </c>
    </row>
    <row r="175" spans="1:9" x14ac:dyDescent="0.25">
      <c r="A175">
        <v>174</v>
      </c>
      <c r="B175">
        <v>11010056</v>
      </c>
      <c r="C175" s="1">
        <v>2024022010012</v>
      </c>
      <c r="D175" s="2" t="s">
        <v>216</v>
      </c>
      <c r="E175">
        <v>7</v>
      </c>
      <c r="F175" s="11">
        <f>INDEX(Products[],MATCH(Sales!B175,Products[ProductID],0),5)</f>
        <v>290.5</v>
      </c>
      <c r="G175" s="11">
        <f t="shared" si="4"/>
        <v>2033.5</v>
      </c>
      <c r="H175" s="7"/>
      <c r="I175" s="11">
        <f t="shared" si="5"/>
        <v>2033.5</v>
      </c>
    </row>
    <row r="176" spans="1:9" x14ac:dyDescent="0.25">
      <c r="A176">
        <v>175</v>
      </c>
      <c r="B176">
        <v>11010058</v>
      </c>
      <c r="C176" s="1">
        <v>2024022010010</v>
      </c>
      <c r="D176" s="2" t="s">
        <v>216</v>
      </c>
      <c r="E176">
        <v>9</v>
      </c>
      <c r="F176" s="11">
        <f>INDEX(Products[],MATCH(Sales!B176,Products[ProductID],0),5)</f>
        <v>140.99</v>
      </c>
      <c r="G176" s="11">
        <f t="shared" si="4"/>
        <v>1268.9100000000001</v>
      </c>
      <c r="H176" s="7"/>
      <c r="I176" s="11">
        <f t="shared" si="5"/>
        <v>1268.9100000000001</v>
      </c>
    </row>
    <row r="177" spans="1:9" x14ac:dyDescent="0.25">
      <c r="A177">
        <v>176</v>
      </c>
      <c r="B177">
        <v>11010058</v>
      </c>
      <c r="C177" s="1">
        <v>2024022010013</v>
      </c>
      <c r="D177" s="2" t="s">
        <v>216</v>
      </c>
      <c r="E177">
        <v>7</v>
      </c>
      <c r="F177" s="11">
        <f>INDEX(Products[],MATCH(Sales!B177,Products[ProductID],0),5)</f>
        <v>140.99</v>
      </c>
      <c r="G177" s="11">
        <f t="shared" si="4"/>
        <v>986.93000000000006</v>
      </c>
      <c r="H177" s="7"/>
      <c r="I177" s="11">
        <f t="shared" si="5"/>
        <v>986.93000000000006</v>
      </c>
    </row>
    <row r="178" spans="1:9" x14ac:dyDescent="0.25">
      <c r="A178">
        <v>177</v>
      </c>
      <c r="B178">
        <v>11010051</v>
      </c>
      <c r="C178" s="1">
        <v>2024022010011</v>
      </c>
      <c r="D178" s="2" t="s">
        <v>217</v>
      </c>
      <c r="E178">
        <v>5</v>
      </c>
      <c r="F178" s="11">
        <f>INDEX(Products[],MATCH(Sales!B178,Products[ProductID],0),5)</f>
        <v>240.95</v>
      </c>
      <c r="G178" s="11">
        <f t="shared" si="4"/>
        <v>1204.75</v>
      </c>
      <c r="H178" s="7">
        <v>0.15</v>
      </c>
      <c r="I178" s="11">
        <f t="shared" si="5"/>
        <v>1024.0374999999999</v>
      </c>
    </row>
    <row r="179" spans="1:9" x14ac:dyDescent="0.25">
      <c r="A179">
        <v>178</v>
      </c>
      <c r="B179">
        <v>11010062</v>
      </c>
      <c r="C179" s="1">
        <v>2024022010014</v>
      </c>
      <c r="D179" s="2" t="s">
        <v>217</v>
      </c>
      <c r="E179">
        <v>10</v>
      </c>
      <c r="F179" s="11">
        <f>INDEX(Products[],MATCH(Sales!B179,Products[ProductID],0),5)</f>
        <v>113.45</v>
      </c>
      <c r="G179" s="11">
        <f t="shared" si="4"/>
        <v>1134.5</v>
      </c>
      <c r="H179" s="7"/>
      <c r="I179" s="11">
        <f t="shared" si="5"/>
        <v>1134.5</v>
      </c>
    </row>
    <row r="180" spans="1:9" x14ac:dyDescent="0.25">
      <c r="A180">
        <v>179</v>
      </c>
      <c r="B180">
        <v>11010068</v>
      </c>
      <c r="C180" s="1">
        <v>2024022010011</v>
      </c>
      <c r="D180" s="2" t="s">
        <v>217</v>
      </c>
      <c r="E180">
        <v>6</v>
      </c>
      <c r="F180" s="11">
        <f>INDEX(Products[],MATCH(Sales!B180,Products[ProductID],0),5)</f>
        <v>212.49</v>
      </c>
      <c r="G180" s="11">
        <f t="shared" si="4"/>
        <v>1274.94</v>
      </c>
      <c r="H180" s="7"/>
      <c r="I180" s="11">
        <f t="shared" si="5"/>
        <v>1274.94</v>
      </c>
    </row>
    <row r="181" spans="1:9" x14ac:dyDescent="0.25">
      <c r="A181">
        <v>180</v>
      </c>
      <c r="B181">
        <v>11010066</v>
      </c>
      <c r="C181" s="1">
        <v>2024022010012</v>
      </c>
      <c r="D181" s="2" t="s">
        <v>217</v>
      </c>
      <c r="E181">
        <v>2</v>
      </c>
      <c r="F181" s="11">
        <f>INDEX(Products[],MATCH(Sales!B181,Products[ProductID],0),5)</f>
        <v>121.25</v>
      </c>
      <c r="G181" s="11">
        <f t="shared" si="4"/>
        <v>242.5</v>
      </c>
      <c r="H181" s="7">
        <v>0.1</v>
      </c>
      <c r="I181" s="11">
        <f t="shared" si="5"/>
        <v>218.25</v>
      </c>
    </row>
    <row r="182" spans="1:9" x14ac:dyDescent="0.25">
      <c r="A182">
        <v>181</v>
      </c>
      <c r="B182">
        <v>11010062</v>
      </c>
      <c r="C182" s="1">
        <v>2024022010014</v>
      </c>
      <c r="D182" s="2" t="s">
        <v>217</v>
      </c>
      <c r="E182">
        <v>10</v>
      </c>
      <c r="F182" s="11">
        <f>INDEX(Products[],MATCH(Sales!B182,Products[ProductID],0),5)</f>
        <v>113.45</v>
      </c>
      <c r="G182" s="11">
        <f t="shared" si="4"/>
        <v>1134.5</v>
      </c>
      <c r="H182" s="7">
        <v>0.1</v>
      </c>
      <c r="I182" s="11">
        <f t="shared" si="5"/>
        <v>1021.05</v>
      </c>
    </row>
    <row r="183" spans="1:9" x14ac:dyDescent="0.25">
      <c r="A183">
        <v>182</v>
      </c>
      <c r="B183">
        <v>11010062</v>
      </c>
      <c r="C183" s="1">
        <v>2024022010012</v>
      </c>
      <c r="D183" s="2" t="s">
        <v>217</v>
      </c>
      <c r="E183">
        <v>9</v>
      </c>
      <c r="F183" s="11">
        <f>INDEX(Products[],MATCH(Sales!B183,Products[ProductID],0),5)</f>
        <v>113.45</v>
      </c>
      <c r="G183" s="11">
        <f t="shared" si="4"/>
        <v>1021.0500000000001</v>
      </c>
      <c r="H183" s="7"/>
      <c r="I183" s="11">
        <f t="shared" si="5"/>
        <v>1021.0500000000001</v>
      </c>
    </row>
    <row r="184" spans="1:9" x14ac:dyDescent="0.25">
      <c r="A184">
        <v>183</v>
      </c>
      <c r="B184">
        <v>11010068</v>
      </c>
      <c r="C184" s="1">
        <v>2024022010012</v>
      </c>
      <c r="D184" s="2" t="s">
        <v>217</v>
      </c>
      <c r="E184">
        <v>4</v>
      </c>
      <c r="F184" s="11">
        <f>INDEX(Products[],MATCH(Sales!B184,Products[ProductID],0),5)</f>
        <v>212.49</v>
      </c>
      <c r="G184" s="11">
        <f t="shared" si="4"/>
        <v>849.96</v>
      </c>
      <c r="H184" s="7"/>
      <c r="I184" s="11">
        <f t="shared" si="5"/>
        <v>849.96</v>
      </c>
    </row>
    <row r="185" spans="1:9" x14ac:dyDescent="0.25">
      <c r="A185">
        <v>184</v>
      </c>
      <c r="B185">
        <v>11010059</v>
      </c>
      <c r="C185" s="1">
        <v>2024022010015</v>
      </c>
      <c r="D185" s="2" t="s">
        <v>217</v>
      </c>
      <c r="E185">
        <v>2</v>
      </c>
      <c r="F185" s="11">
        <f>INDEX(Products[],MATCH(Sales!B185,Products[ProductID],0),5)</f>
        <v>110.25</v>
      </c>
      <c r="G185" s="11">
        <f t="shared" si="4"/>
        <v>220.5</v>
      </c>
      <c r="H185" s="7"/>
      <c r="I185" s="11">
        <f t="shared" si="5"/>
        <v>220.5</v>
      </c>
    </row>
    <row r="186" spans="1:9" x14ac:dyDescent="0.25">
      <c r="A186">
        <v>185</v>
      </c>
      <c r="B186">
        <v>11010066</v>
      </c>
      <c r="C186" s="1">
        <v>2024022010011</v>
      </c>
      <c r="D186" s="2" t="s">
        <v>218</v>
      </c>
      <c r="E186">
        <v>7</v>
      </c>
      <c r="F186" s="11">
        <f>INDEX(Products[],MATCH(Sales!B186,Products[ProductID],0),5)</f>
        <v>121.25</v>
      </c>
      <c r="G186" s="11">
        <f t="shared" si="4"/>
        <v>848.75</v>
      </c>
      <c r="H186" s="7"/>
      <c r="I186" s="11">
        <f t="shared" si="5"/>
        <v>848.75</v>
      </c>
    </row>
    <row r="187" spans="1:9" x14ac:dyDescent="0.25">
      <c r="A187">
        <v>186</v>
      </c>
      <c r="B187">
        <v>11010062</v>
      </c>
      <c r="C187" s="1">
        <v>2024022010010</v>
      </c>
      <c r="D187" s="2" t="s">
        <v>219</v>
      </c>
      <c r="E187">
        <v>2</v>
      </c>
      <c r="F187" s="11">
        <f>INDEX(Products[],MATCH(Sales!B187,Products[ProductID],0),5)</f>
        <v>113.45</v>
      </c>
      <c r="G187" s="11">
        <f t="shared" si="4"/>
        <v>226.9</v>
      </c>
      <c r="H187" s="7"/>
      <c r="I187" s="11">
        <f t="shared" si="5"/>
        <v>226.9</v>
      </c>
    </row>
    <row r="188" spans="1:9" x14ac:dyDescent="0.25">
      <c r="A188">
        <v>187</v>
      </c>
      <c r="B188">
        <v>11010062</v>
      </c>
      <c r="C188" s="1">
        <v>2024022010013</v>
      </c>
      <c r="D188" s="2" t="s">
        <v>220</v>
      </c>
      <c r="E188">
        <v>9</v>
      </c>
      <c r="F188" s="11">
        <f>INDEX(Products[],MATCH(Sales!B188,Products[ProductID],0),5)</f>
        <v>113.45</v>
      </c>
      <c r="G188" s="11">
        <f t="shared" si="4"/>
        <v>1021.0500000000001</v>
      </c>
      <c r="H188" s="7">
        <v>0.15</v>
      </c>
      <c r="I188" s="11">
        <f t="shared" si="5"/>
        <v>867.89250000000004</v>
      </c>
    </row>
    <row r="189" spans="1:9" x14ac:dyDescent="0.25">
      <c r="A189">
        <v>188</v>
      </c>
      <c r="B189">
        <v>11010060</v>
      </c>
      <c r="C189" s="1">
        <v>2024022010015</v>
      </c>
      <c r="D189" s="2" t="s">
        <v>221</v>
      </c>
      <c r="E189">
        <v>1</v>
      </c>
      <c r="F189" s="11">
        <f>INDEX(Products[],MATCH(Sales!B189,Products[ProductID],0),5)</f>
        <v>117.5</v>
      </c>
      <c r="G189" s="11">
        <f t="shared" si="4"/>
        <v>117.5</v>
      </c>
      <c r="H189" s="7"/>
      <c r="I189" s="11">
        <f t="shared" si="5"/>
        <v>117.5</v>
      </c>
    </row>
    <row r="190" spans="1:9" x14ac:dyDescent="0.25">
      <c r="A190">
        <v>189</v>
      </c>
      <c r="B190">
        <v>11010068</v>
      </c>
      <c r="C190" s="1">
        <v>2024022010015</v>
      </c>
      <c r="D190" s="2" t="s">
        <v>222</v>
      </c>
      <c r="E190">
        <v>9</v>
      </c>
      <c r="F190" s="11">
        <f>INDEX(Products[],MATCH(Sales!B190,Products[ProductID],0),5)</f>
        <v>212.49</v>
      </c>
      <c r="G190" s="11">
        <f t="shared" si="4"/>
        <v>1912.41</v>
      </c>
      <c r="H190" s="7"/>
      <c r="I190" s="11">
        <f t="shared" si="5"/>
        <v>1912.41</v>
      </c>
    </row>
    <row r="191" spans="1:9" x14ac:dyDescent="0.25">
      <c r="A191">
        <v>190</v>
      </c>
      <c r="B191">
        <v>11010068</v>
      </c>
      <c r="C191" s="1">
        <v>2024022010013</v>
      </c>
      <c r="D191" s="2" t="s">
        <v>222</v>
      </c>
      <c r="E191">
        <v>9</v>
      </c>
      <c r="F191" s="11">
        <f>INDEX(Products[],MATCH(Sales!B191,Products[ProductID],0),5)</f>
        <v>212.49</v>
      </c>
      <c r="G191" s="11">
        <f t="shared" si="4"/>
        <v>1912.41</v>
      </c>
      <c r="H191" s="7"/>
      <c r="I191" s="11">
        <f t="shared" si="5"/>
        <v>1912.41</v>
      </c>
    </row>
    <row r="192" spans="1:9" x14ac:dyDescent="0.25">
      <c r="A192">
        <v>191</v>
      </c>
      <c r="B192">
        <v>11010068</v>
      </c>
      <c r="C192" s="1">
        <v>2024022010014</v>
      </c>
      <c r="D192" s="2" t="s">
        <v>223</v>
      </c>
      <c r="E192">
        <v>6</v>
      </c>
      <c r="F192" s="11">
        <f>INDEX(Products[],MATCH(Sales!B192,Products[ProductID],0),5)</f>
        <v>212.49</v>
      </c>
      <c r="G192" s="11">
        <f t="shared" si="4"/>
        <v>1274.94</v>
      </c>
      <c r="H192" s="7">
        <v>0.1</v>
      </c>
      <c r="I192" s="11">
        <f t="shared" si="5"/>
        <v>1147.4460000000001</v>
      </c>
    </row>
    <row r="193" spans="1:9" x14ac:dyDescent="0.25">
      <c r="A193">
        <v>192</v>
      </c>
      <c r="B193">
        <v>11010051</v>
      </c>
      <c r="C193" s="1">
        <v>2024022010010</v>
      </c>
      <c r="D193" s="2" t="s">
        <v>224</v>
      </c>
      <c r="E193">
        <v>1</v>
      </c>
      <c r="F193" s="11">
        <f>INDEX(Products[],MATCH(Sales!B193,Products[ProductID],0),5)</f>
        <v>240.95</v>
      </c>
      <c r="G193" s="11">
        <f t="shared" si="4"/>
        <v>240.95</v>
      </c>
      <c r="H193" s="7"/>
      <c r="I193" s="11">
        <f t="shared" si="5"/>
        <v>240.95</v>
      </c>
    </row>
    <row r="194" spans="1:9" x14ac:dyDescent="0.25">
      <c r="A194">
        <v>193</v>
      </c>
      <c r="B194">
        <v>11010066</v>
      </c>
      <c r="C194" s="1">
        <v>2024022010011</v>
      </c>
      <c r="D194" s="2" t="s">
        <v>224</v>
      </c>
      <c r="E194">
        <v>3</v>
      </c>
      <c r="F194" s="11">
        <f>INDEX(Products[],MATCH(Sales!B194,Products[ProductID],0),5)</f>
        <v>121.25</v>
      </c>
      <c r="G194" s="11">
        <f t="shared" ref="G194:G257" si="6">F194*E194</f>
        <v>363.75</v>
      </c>
      <c r="H194" s="7"/>
      <c r="I194" s="11">
        <f t="shared" ref="I194:I257" si="7">G194-(G194*H194)</f>
        <v>363.75</v>
      </c>
    </row>
    <row r="195" spans="1:9" x14ac:dyDescent="0.25">
      <c r="A195">
        <v>194</v>
      </c>
      <c r="B195">
        <v>11010068</v>
      </c>
      <c r="C195" s="1">
        <v>2024022010012</v>
      </c>
      <c r="D195" s="2" t="s">
        <v>224</v>
      </c>
      <c r="E195">
        <v>9</v>
      </c>
      <c r="F195" s="11">
        <f>INDEX(Products[],MATCH(Sales!B195,Products[ProductID],0),5)</f>
        <v>212.49</v>
      </c>
      <c r="G195" s="11">
        <f t="shared" si="6"/>
        <v>1912.41</v>
      </c>
      <c r="H195" s="7"/>
      <c r="I195" s="11">
        <f t="shared" si="7"/>
        <v>1912.41</v>
      </c>
    </row>
    <row r="196" spans="1:9" x14ac:dyDescent="0.25">
      <c r="A196">
        <v>195</v>
      </c>
      <c r="B196">
        <v>11010063</v>
      </c>
      <c r="C196" s="1">
        <v>2024022010015</v>
      </c>
      <c r="D196" s="2" t="s">
        <v>224</v>
      </c>
      <c r="E196">
        <v>10</v>
      </c>
      <c r="F196" s="11">
        <f>INDEX(Products[],MATCH(Sales!B196,Products[ProductID],0),5)</f>
        <v>218.75</v>
      </c>
      <c r="G196" s="11">
        <f t="shared" si="6"/>
        <v>2187.5</v>
      </c>
      <c r="H196" s="7"/>
      <c r="I196" s="11">
        <f t="shared" si="7"/>
        <v>2187.5</v>
      </c>
    </row>
    <row r="197" spans="1:9" x14ac:dyDescent="0.25">
      <c r="A197">
        <v>196</v>
      </c>
      <c r="B197">
        <v>11010068</v>
      </c>
      <c r="C197" s="1">
        <v>2024022010010</v>
      </c>
      <c r="D197" s="2" t="s">
        <v>225</v>
      </c>
      <c r="E197">
        <v>6</v>
      </c>
      <c r="F197" s="11">
        <f>INDEX(Products[],MATCH(Sales!B197,Products[ProductID],0),5)</f>
        <v>212.49</v>
      </c>
      <c r="G197" s="11">
        <f t="shared" si="6"/>
        <v>1274.94</v>
      </c>
      <c r="H197" s="7"/>
      <c r="I197" s="11">
        <f t="shared" si="7"/>
        <v>1274.94</v>
      </c>
    </row>
    <row r="198" spans="1:9" x14ac:dyDescent="0.25">
      <c r="A198">
        <v>197</v>
      </c>
      <c r="B198">
        <v>11010051</v>
      </c>
      <c r="C198" s="1">
        <v>2024022010012</v>
      </c>
      <c r="D198" s="2" t="s">
        <v>225</v>
      </c>
      <c r="E198">
        <v>8</v>
      </c>
      <c r="F198" s="11">
        <f>INDEX(Products[],MATCH(Sales!B198,Products[ProductID],0),5)</f>
        <v>240.95</v>
      </c>
      <c r="G198" s="11">
        <f t="shared" si="6"/>
        <v>1927.6</v>
      </c>
      <c r="H198" s="7"/>
      <c r="I198" s="11">
        <f t="shared" si="7"/>
        <v>1927.6</v>
      </c>
    </row>
    <row r="199" spans="1:9" x14ac:dyDescent="0.25">
      <c r="A199">
        <v>198</v>
      </c>
      <c r="B199">
        <v>11010052</v>
      </c>
      <c r="C199" s="1">
        <v>2024022010013</v>
      </c>
      <c r="D199" s="2" t="s">
        <v>226</v>
      </c>
      <c r="E199">
        <v>10</v>
      </c>
      <c r="F199" s="11">
        <f>INDEX(Products[],MATCH(Sales!B199,Products[ProductID],0),5)</f>
        <v>150.5</v>
      </c>
      <c r="G199" s="11">
        <f t="shared" si="6"/>
        <v>1505</v>
      </c>
      <c r="H199" s="7"/>
      <c r="I199" s="11">
        <f t="shared" si="7"/>
        <v>1505</v>
      </c>
    </row>
    <row r="200" spans="1:9" x14ac:dyDescent="0.25">
      <c r="A200">
        <v>199</v>
      </c>
      <c r="B200">
        <v>11010059</v>
      </c>
      <c r="C200" s="1">
        <v>2024022010010</v>
      </c>
      <c r="D200" s="2" t="s">
        <v>227</v>
      </c>
      <c r="E200">
        <v>9</v>
      </c>
      <c r="F200" s="11">
        <f>INDEX(Products[],MATCH(Sales!B200,Products[ProductID],0),5)</f>
        <v>110.25</v>
      </c>
      <c r="G200" s="11">
        <f t="shared" si="6"/>
        <v>992.25</v>
      </c>
      <c r="H200" s="7"/>
      <c r="I200" s="11">
        <f t="shared" si="7"/>
        <v>992.25</v>
      </c>
    </row>
    <row r="201" spans="1:9" x14ac:dyDescent="0.25">
      <c r="A201">
        <v>200</v>
      </c>
      <c r="B201">
        <v>11010065</v>
      </c>
      <c r="C201" s="1">
        <v>2024022010015</v>
      </c>
      <c r="D201" s="2" t="s">
        <v>228</v>
      </c>
      <c r="E201">
        <v>1</v>
      </c>
      <c r="F201" s="11">
        <f>INDEX(Products[],MATCH(Sales!B201,Products[ProductID],0),5)</f>
        <v>126.5</v>
      </c>
      <c r="G201" s="11">
        <f t="shared" si="6"/>
        <v>126.5</v>
      </c>
      <c r="H201" s="7">
        <v>0.1</v>
      </c>
      <c r="I201" s="11">
        <f t="shared" si="7"/>
        <v>113.85</v>
      </c>
    </row>
    <row r="202" spans="1:9" x14ac:dyDescent="0.25">
      <c r="A202">
        <v>201</v>
      </c>
      <c r="B202">
        <v>11010058</v>
      </c>
      <c r="C202" s="1">
        <v>2024022010014</v>
      </c>
      <c r="D202" s="2" t="s">
        <v>228</v>
      </c>
      <c r="E202">
        <v>8</v>
      </c>
      <c r="F202" s="11">
        <f>INDEX(Products[],MATCH(Sales!B202,Products[ProductID],0),5)</f>
        <v>140.99</v>
      </c>
      <c r="G202" s="11">
        <f t="shared" si="6"/>
        <v>1127.92</v>
      </c>
      <c r="H202" s="7"/>
      <c r="I202" s="11">
        <f t="shared" si="7"/>
        <v>1127.92</v>
      </c>
    </row>
    <row r="203" spans="1:9" x14ac:dyDescent="0.25">
      <c r="A203">
        <v>202</v>
      </c>
      <c r="B203">
        <v>11010051</v>
      </c>
      <c r="C203" s="1">
        <v>2024022010013</v>
      </c>
      <c r="D203" s="2" t="s">
        <v>229</v>
      </c>
      <c r="E203">
        <v>3</v>
      </c>
      <c r="F203" s="11">
        <f>INDEX(Products[],MATCH(Sales!B203,Products[ProductID],0),5)</f>
        <v>240.95</v>
      </c>
      <c r="G203" s="11">
        <f t="shared" si="6"/>
        <v>722.84999999999991</v>
      </c>
      <c r="H203" s="7"/>
      <c r="I203" s="11">
        <f t="shared" si="7"/>
        <v>722.84999999999991</v>
      </c>
    </row>
    <row r="204" spans="1:9" x14ac:dyDescent="0.25">
      <c r="A204">
        <v>203</v>
      </c>
      <c r="B204">
        <v>11010056</v>
      </c>
      <c r="C204" s="1">
        <v>2024022010014</v>
      </c>
      <c r="D204" s="2" t="s">
        <v>230</v>
      </c>
      <c r="E204">
        <v>9</v>
      </c>
      <c r="F204" s="11">
        <f>INDEX(Products[],MATCH(Sales!B204,Products[ProductID],0),5)</f>
        <v>290.5</v>
      </c>
      <c r="G204" s="11">
        <f t="shared" si="6"/>
        <v>2614.5</v>
      </c>
      <c r="H204" s="7">
        <v>0.1</v>
      </c>
      <c r="I204" s="11">
        <f t="shared" si="7"/>
        <v>2353.0500000000002</v>
      </c>
    </row>
    <row r="205" spans="1:9" x14ac:dyDescent="0.25">
      <c r="A205">
        <v>204</v>
      </c>
      <c r="B205">
        <v>11010060</v>
      </c>
      <c r="C205" s="1">
        <v>2024022010013</v>
      </c>
      <c r="D205" s="2" t="s">
        <v>231</v>
      </c>
      <c r="E205">
        <v>2</v>
      </c>
      <c r="F205" s="11">
        <f>INDEX(Products[],MATCH(Sales!B205,Products[ProductID],0),5)</f>
        <v>117.5</v>
      </c>
      <c r="G205" s="11">
        <f t="shared" si="6"/>
        <v>235</v>
      </c>
      <c r="H205" s="7"/>
      <c r="I205" s="11">
        <f t="shared" si="7"/>
        <v>235</v>
      </c>
    </row>
    <row r="206" spans="1:9" x14ac:dyDescent="0.25">
      <c r="A206">
        <v>205</v>
      </c>
      <c r="B206">
        <v>11010058</v>
      </c>
      <c r="C206" s="1">
        <v>2024022010010</v>
      </c>
      <c r="D206" s="2" t="s">
        <v>231</v>
      </c>
      <c r="E206">
        <v>7</v>
      </c>
      <c r="F206" s="11">
        <f>INDEX(Products[],MATCH(Sales!B206,Products[ProductID],0),5)</f>
        <v>140.99</v>
      </c>
      <c r="G206" s="11">
        <f t="shared" si="6"/>
        <v>986.93000000000006</v>
      </c>
      <c r="H206" s="7"/>
      <c r="I206" s="11">
        <f t="shared" si="7"/>
        <v>986.93000000000006</v>
      </c>
    </row>
    <row r="207" spans="1:9" x14ac:dyDescent="0.25">
      <c r="A207">
        <v>206</v>
      </c>
      <c r="B207">
        <v>11010059</v>
      </c>
      <c r="C207" s="1">
        <v>2024022010011</v>
      </c>
      <c r="D207" s="2" t="s">
        <v>231</v>
      </c>
      <c r="E207">
        <v>2</v>
      </c>
      <c r="F207" s="11">
        <f>INDEX(Products[],MATCH(Sales!B207,Products[ProductID],0),5)</f>
        <v>110.25</v>
      </c>
      <c r="G207" s="11">
        <f t="shared" si="6"/>
        <v>220.5</v>
      </c>
      <c r="H207" s="7"/>
      <c r="I207" s="11">
        <f t="shared" si="7"/>
        <v>220.5</v>
      </c>
    </row>
    <row r="208" spans="1:9" x14ac:dyDescent="0.25">
      <c r="A208">
        <v>207</v>
      </c>
      <c r="B208">
        <v>11010059</v>
      </c>
      <c r="C208" s="1">
        <v>2024022010011</v>
      </c>
      <c r="D208" s="2" t="s">
        <v>232</v>
      </c>
      <c r="E208">
        <v>7</v>
      </c>
      <c r="F208" s="11">
        <f>INDEX(Products[],MATCH(Sales!B208,Products[ProductID],0),5)</f>
        <v>110.25</v>
      </c>
      <c r="G208" s="11">
        <f t="shared" si="6"/>
        <v>771.75</v>
      </c>
      <c r="H208" s="7"/>
      <c r="I208" s="11">
        <f t="shared" si="7"/>
        <v>771.75</v>
      </c>
    </row>
    <row r="209" spans="1:9" x14ac:dyDescent="0.25">
      <c r="A209">
        <v>208</v>
      </c>
      <c r="B209">
        <v>11010058</v>
      </c>
      <c r="C209" s="1">
        <v>2024022010012</v>
      </c>
      <c r="D209" s="2" t="s">
        <v>233</v>
      </c>
      <c r="E209">
        <v>1</v>
      </c>
      <c r="F209" s="11">
        <f>INDEX(Products[],MATCH(Sales!B209,Products[ProductID],0),5)</f>
        <v>140.99</v>
      </c>
      <c r="G209" s="11">
        <f t="shared" si="6"/>
        <v>140.99</v>
      </c>
      <c r="H209" s="7"/>
      <c r="I209" s="11">
        <f t="shared" si="7"/>
        <v>140.99</v>
      </c>
    </row>
    <row r="210" spans="1:9" x14ac:dyDescent="0.25">
      <c r="A210">
        <v>209</v>
      </c>
      <c r="B210">
        <v>11010065</v>
      </c>
      <c r="C210" s="1">
        <v>2024022010012</v>
      </c>
      <c r="D210" s="2" t="s">
        <v>234</v>
      </c>
      <c r="E210">
        <v>10</v>
      </c>
      <c r="F210" s="11">
        <f>INDEX(Products[],MATCH(Sales!B210,Products[ProductID],0),5)</f>
        <v>126.5</v>
      </c>
      <c r="G210" s="11">
        <f t="shared" si="6"/>
        <v>1265</v>
      </c>
      <c r="H210" s="7"/>
      <c r="I210" s="11">
        <f t="shared" si="7"/>
        <v>1265</v>
      </c>
    </row>
    <row r="211" spans="1:9" x14ac:dyDescent="0.25">
      <c r="A211">
        <v>210</v>
      </c>
      <c r="B211">
        <v>11010051</v>
      </c>
      <c r="C211" s="1">
        <v>2024022010012</v>
      </c>
      <c r="D211" s="2" t="s">
        <v>235</v>
      </c>
      <c r="E211">
        <v>6</v>
      </c>
      <c r="F211" s="11">
        <f>INDEX(Products[],MATCH(Sales!B211,Products[ProductID],0),5)</f>
        <v>240.95</v>
      </c>
      <c r="G211" s="11">
        <f t="shared" si="6"/>
        <v>1445.6999999999998</v>
      </c>
      <c r="H211" s="7">
        <v>0.1</v>
      </c>
      <c r="I211" s="11">
        <f t="shared" si="7"/>
        <v>1301.1299999999999</v>
      </c>
    </row>
    <row r="212" spans="1:9" x14ac:dyDescent="0.25">
      <c r="A212">
        <v>211</v>
      </c>
      <c r="B212">
        <v>11010059</v>
      </c>
      <c r="C212" s="1">
        <v>2024022010015</v>
      </c>
      <c r="D212" s="2" t="s">
        <v>235</v>
      </c>
      <c r="E212">
        <v>4</v>
      </c>
      <c r="F212" s="11">
        <f>INDEX(Products[],MATCH(Sales!B212,Products[ProductID],0),5)</f>
        <v>110.25</v>
      </c>
      <c r="G212" s="11">
        <f t="shared" si="6"/>
        <v>441</v>
      </c>
      <c r="H212" s="7"/>
      <c r="I212" s="11">
        <f t="shared" si="7"/>
        <v>441</v>
      </c>
    </row>
    <row r="213" spans="1:9" x14ac:dyDescent="0.25">
      <c r="A213">
        <v>212</v>
      </c>
      <c r="B213">
        <v>11010059</v>
      </c>
      <c r="C213" s="1">
        <v>2024022010015</v>
      </c>
      <c r="D213" s="2" t="s">
        <v>235</v>
      </c>
      <c r="E213">
        <v>10</v>
      </c>
      <c r="F213" s="11">
        <f>INDEX(Products[],MATCH(Sales!B213,Products[ProductID],0),5)</f>
        <v>110.25</v>
      </c>
      <c r="G213" s="11">
        <f t="shared" si="6"/>
        <v>1102.5</v>
      </c>
      <c r="H213" s="7"/>
      <c r="I213" s="11">
        <f t="shared" si="7"/>
        <v>1102.5</v>
      </c>
    </row>
    <row r="214" spans="1:9" x14ac:dyDescent="0.25">
      <c r="A214">
        <v>213</v>
      </c>
      <c r="B214">
        <v>11010051</v>
      </c>
      <c r="C214" s="1">
        <v>2024022010015</v>
      </c>
      <c r="D214" s="2" t="s">
        <v>235</v>
      </c>
      <c r="E214">
        <v>10</v>
      </c>
      <c r="F214" s="11">
        <f>INDEX(Products[],MATCH(Sales!B214,Products[ProductID],0),5)</f>
        <v>240.95</v>
      </c>
      <c r="G214" s="11">
        <f t="shared" si="6"/>
        <v>2409.5</v>
      </c>
      <c r="H214" s="7"/>
      <c r="I214" s="11">
        <f t="shared" si="7"/>
        <v>2409.5</v>
      </c>
    </row>
    <row r="215" spans="1:9" x14ac:dyDescent="0.25">
      <c r="A215">
        <v>214</v>
      </c>
      <c r="B215">
        <v>11010050</v>
      </c>
      <c r="C215" s="1">
        <v>2024022010011</v>
      </c>
      <c r="D215" s="2" t="s">
        <v>236</v>
      </c>
      <c r="E215">
        <v>7</v>
      </c>
      <c r="F215" s="11">
        <f>INDEX(Products[],MATCH(Sales!B215,Products[ProductID],0),5)</f>
        <v>99.99</v>
      </c>
      <c r="G215" s="11">
        <f t="shared" si="6"/>
        <v>699.93</v>
      </c>
      <c r="H215" s="7">
        <v>0.15</v>
      </c>
      <c r="I215" s="11">
        <f t="shared" si="7"/>
        <v>594.94049999999993</v>
      </c>
    </row>
    <row r="216" spans="1:9" x14ac:dyDescent="0.25">
      <c r="A216">
        <v>215</v>
      </c>
      <c r="B216">
        <v>11010051</v>
      </c>
      <c r="C216" s="1">
        <v>2024022010015</v>
      </c>
      <c r="D216" s="2" t="s">
        <v>237</v>
      </c>
      <c r="E216">
        <v>8</v>
      </c>
      <c r="F216" s="11">
        <f>INDEX(Products[],MATCH(Sales!B216,Products[ProductID],0),5)</f>
        <v>240.95</v>
      </c>
      <c r="G216" s="11">
        <f t="shared" si="6"/>
        <v>1927.6</v>
      </c>
      <c r="H216" s="7"/>
      <c r="I216" s="11">
        <f t="shared" si="7"/>
        <v>1927.6</v>
      </c>
    </row>
    <row r="217" spans="1:9" x14ac:dyDescent="0.25">
      <c r="A217">
        <v>216</v>
      </c>
      <c r="B217">
        <v>11010059</v>
      </c>
      <c r="C217" s="1">
        <v>2024022010012</v>
      </c>
      <c r="D217" s="2" t="s">
        <v>237</v>
      </c>
      <c r="E217">
        <v>7</v>
      </c>
      <c r="F217" s="11">
        <f>INDEX(Products[],MATCH(Sales!B217,Products[ProductID],0),5)</f>
        <v>110.25</v>
      </c>
      <c r="G217" s="11">
        <f t="shared" si="6"/>
        <v>771.75</v>
      </c>
      <c r="H217" s="7"/>
      <c r="I217" s="11">
        <f t="shared" si="7"/>
        <v>771.75</v>
      </c>
    </row>
    <row r="218" spans="1:9" x14ac:dyDescent="0.25">
      <c r="A218">
        <v>217</v>
      </c>
      <c r="B218">
        <v>11010063</v>
      </c>
      <c r="C218" s="1">
        <v>2024022010015</v>
      </c>
      <c r="D218" s="2" t="s">
        <v>237</v>
      </c>
      <c r="E218">
        <v>7</v>
      </c>
      <c r="F218" s="11">
        <f>INDEX(Products[],MATCH(Sales!B218,Products[ProductID],0),5)</f>
        <v>218.75</v>
      </c>
      <c r="G218" s="11">
        <f t="shared" si="6"/>
        <v>1531.25</v>
      </c>
      <c r="H218" s="7"/>
      <c r="I218" s="11">
        <f t="shared" si="7"/>
        <v>1531.25</v>
      </c>
    </row>
    <row r="219" spans="1:9" x14ac:dyDescent="0.25">
      <c r="A219">
        <v>218</v>
      </c>
      <c r="B219">
        <v>11010059</v>
      </c>
      <c r="C219" s="1">
        <v>2024022010010</v>
      </c>
      <c r="D219" s="2" t="s">
        <v>237</v>
      </c>
      <c r="E219">
        <v>10</v>
      </c>
      <c r="F219" s="11">
        <f>INDEX(Products[],MATCH(Sales!B219,Products[ProductID],0),5)</f>
        <v>110.25</v>
      </c>
      <c r="G219" s="11">
        <f t="shared" si="6"/>
        <v>1102.5</v>
      </c>
      <c r="H219" s="7"/>
      <c r="I219" s="11">
        <f t="shared" si="7"/>
        <v>1102.5</v>
      </c>
    </row>
    <row r="220" spans="1:9" x14ac:dyDescent="0.25">
      <c r="A220">
        <v>219</v>
      </c>
      <c r="B220">
        <v>11010059</v>
      </c>
      <c r="C220" s="1">
        <v>2024022010012</v>
      </c>
      <c r="D220" s="2" t="s">
        <v>238</v>
      </c>
      <c r="E220">
        <v>2</v>
      </c>
      <c r="F220" s="11">
        <f>INDEX(Products[],MATCH(Sales!B220,Products[ProductID],0),5)</f>
        <v>110.25</v>
      </c>
      <c r="G220" s="11">
        <f t="shared" si="6"/>
        <v>220.5</v>
      </c>
      <c r="H220" s="7"/>
      <c r="I220" s="11">
        <f t="shared" si="7"/>
        <v>220.5</v>
      </c>
    </row>
    <row r="221" spans="1:9" x14ac:dyDescent="0.25">
      <c r="A221">
        <v>220</v>
      </c>
      <c r="B221">
        <v>11010064</v>
      </c>
      <c r="C221" s="1">
        <v>2024022010012</v>
      </c>
      <c r="D221" s="2" t="s">
        <v>239</v>
      </c>
      <c r="E221">
        <v>3</v>
      </c>
      <c r="F221" s="11">
        <f>INDEX(Products[],MATCH(Sales!B221,Products[ProductID],0),5)</f>
        <v>119.95</v>
      </c>
      <c r="G221" s="11">
        <f t="shared" si="6"/>
        <v>359.85</v>
      </c>
      <c r="H221" s="7"/>
      <c r="I221" s="11">
        <f t="shared" si="7"/>
        <v>359.85</v>
      </c>
    </row>
    <row r="222" spans="1:9" x14ac:dyDescent="0.25">
      <c r="A222">
        <v>221</v>
      </c>
      <c r="B222">
        <v>11010063</v>
      </c>
      <c r="C222" s="1">
        <v>2024022010013</v>
      </c>
      <c r="D222" s="2" t="s">
        <v>240</v>
      </c>
      <c r="E222">
        <v>3</v>
      </c>
      <c r="F222" s="11">
        <f>INDEX(Products[],MATCH(Sales!B222,Products[ProductID],0),5)</f>
        <v>218.75</v>
      </c>
      <c r="G222" s="11">
        <f t="shared" si="6"/>
        <v>656.25</v>
      </c>
      <c r="H222" s="7">
        <v>0.15</v>
      </c>
      <c r="I222" s="11">
        <f t="shared" si="7"/>
        <v>557.8125</v>
      </c>
    </row>
    <row r="223" spans="1:9" x14ac:dyDescent="0.25">
      <c r="A223">
        <v>222</v>
      </c>
      <c r="B223">
        <v>11010052</v>
      </c>
      <c r="C223" s="1">
        <v>2024022010010</v>
      </c>
      <c r="D223" s="2" t="s">
        <v>240</v>
      </c>
      <c r="E223">
        <v>10</v>
      </c>
      <c r="F223" s="11">
        <f>INDEX(Products[],MATCH(Sales!B223,Products[ProductID],0),5)</f>
        <v>150.5</v>
      </c>
      <c r="G223" s="11">
        <f t="shared" si="6"/>
        <v>1505</v>
      </c>
      <c r="H223" s="7"/>
      <c r="I223" s="11">
        <f t="shared" si="7"/>
        <v>1505</v>
      </c>
    </row>
    <row r="224" spans="1:9" x14ac:dyDescent="0.25">
      <c r="A224">
        <v>223</v>
      </c>
      <c r="B224">
        <v>11010067</v>
      </c>
      <c r="C224" s="1">
        <v>2024022010012</v>
      </c>
      <c r="D224" s="2" t="s">
        <v>241</v>
      </c>
      <c r="E224">
        <v>9</v>
      </c>
      <c r="F224" s="11">
        <f>INDEX(Products[],MATCH(Sales!B224,Products[ProductID],0),5)</f>
        <v>150.99</v>
      </c>
      <c r="G224" s="11">
        <f t="shared" si="6"/>
        <v>1358.91</v>
      </c>
      <c r="H224" s="7"/>
      <c r="I224" s="11">
        <f t="shared" si="7"/>
        <v>1358.91</v>
      </c>
    </row>
    <row r="225" spans="1:9" x14ac:dyDescent="0.25">
      <c r="A225">
        <v>224</v>
      </c>
      <c r="B225">
        <v>11010053</v>
      </c>
      <c r="C225" s="1">
        <v>2024022010012</v>
      </c>
      <c r="D225" s="2" t="s">
        <v>242</v>
      </c>
      <c r="E225">
        <v>8</v>
      </c>
      <c r="F225" s="11">
        <f>INDEX(Products[],MATCH(Sales!B225,Products[ProductID],0),5)</f>
        <v>70.989999999999995</v>
      </c>
      <c r="G225" s="11">
        <f t="shared" si="6"/>
        <v>567.91999999999996</v>
      </c>
      <c r="H225" s="7"/>
      <c r="I225" s="11">
        <f t="shared" si="7"/>
        <v>567.91999999999996</v>
      </c>
    </row>
    <row r="226" spans="1:9" x14ac:dyDescent="0.25">
      <c r="A226">
        <v>225</v>
      </c>
      <c r="B226">
        <v>11010063</v>
      </c>
      <c r="C226" s="1">
        <v>2024022010014</v>
      </c>
      <c r="D226" s="2" t="s">
        <v>243</v>
      </c>
      <c r="E226">
        <v>9</v>
      </c>
      <c r="F226" s="11">
        <f>INDEX(Products[],MATCH(Sales!B226,Products[ProductID],0),5)</f>
        <v>218.75</v>
      </c>
      <c r="G226" s="11">
        <f t="shared" si="6"/>
        <v>1968.75</v>
      </c>
      <c r="H226" s="7"/>
      <c r="I226" s="11">
        <f t="shared" si="7"/>
        <v>1968.75</v>
      </c>
    </row>
    <row r="227" spans="1:9" x14ac:dyDescent="0.25">
      <c r="A227">
        <v>226</v>
      </c>
      <c r="B227">
        <v>11010056</v>
      </c>
      <c r="C227" s="1">
        <v>2024022010014</v>
      </c>
      <c r="D227" s="2" t="s">
        <v>243</v>
      </c>
      <c r="E227">
        <v>1</v>
      </c>
      <c r="F227" s="11">
        <f>INDEX(Products[],MATCH(Sales!B227,Products[ProductID],0),5)</f>
        <v>290.5</v>
      </c>
      <c r="G227" s="11">
        <f t="shared" si="6"/>
        <v>290.5</v>
      </c>
      <c r="H227" s="7">
        <v>0.05</v>
      </c>
      <c r="I227" s="11">
        <f t="shared" si="7"/>
        <v>275.97500000000002</v>
      </c>
    </row>
    <row r="228" spans="1:9" x14ac:dyDescent="0.25">
      <c r="A228">
        <v>227</v>
      </c>
      <c r="B228">
        <v>11010065</v>
      </c>
      <c r="C228" s="1">
        <v>2024022010015</v>
      </c>
      <c r="D228" s="2" t="s">
        <v>244</v>
      </c>
      <c r="E228">
        <v>4</v>
      </c>
      <c r="F228" s="11">
        <f>INDEX(Products[],MATCH(Sales!B228,Products[ProductID],0),5)</f>
        <v>126.5</v>
      </c>
      <c r="G228" s="11">
        <f t="shared" si="6"/>
        <v>506</v>
      </c>
      <c r="H228" s="7">
        <v>0.05</v>
      </c>
      <c r="I228" s="11">
        <f t="shared" si="7"/>
        <v>480.7</v>
      </c>
    </row>
    <row r="229" spans="1:9" x14ac:dyDescent="0.25">
      <c r="A229">
        <v>228</v>
      </c>
      <c r="B229">
        <v>11010063</v>
      </c>
      <c r="C229" s="1">
        <v>2024022010015</v>
      </c>
      <c r="D229" s="2" t="s">
        <v>244</v>
      </c>
      <c r="E229">
        <v>2</v>
      </c>
      <c r="F229" s="11">
        <f>INDEX(Products[],MATCH(Sales!B229,Products[ProductID],0),5)</f>
        <v>218.75</v>
      </c>
      <c r="G229" s="11">
        <f t="shared" si="6"/>
        <v>437.5</v>
      </c>
      <c r="H229" s="7">
        <v>0.05</v>
      </c>
      <c r="I229" s="11">
        <f t="shared" si="7"/>
        <v>415.625</v>
      </c>
    </row>
    <row r="230" spans="1:9" x14ac:dyDescent="0.25">
      <c r="A230">
        <v>229</v>
      </c>
      <c r="B230">
        <v>11010064</v>
      </c>
      <c r="C230" s="1">
        <v>2024022010012</v>
      </c>
      <c r="D230" s="2" t="s">
        <v>245</v>
      </c>
      <c r="E230">
        <v>10</v>
      </c>
      <c r="F230" s="11">
        <f>INDEX(Products[],MATCH(Sales!B230,Products[ProductID],0),5)</f>
        <v>119.95</v>
      </c>
      <c r="G230" s="11">
        <f t="shared" si="6"/>
        <v>1199.5</v>
      </c>
      <c r="H230" s="7">
        <v>0.05</v>
      </c>
      <c r="I230" s="11">
        <f t="shared" si="7"/>
        <v>1139.5250000000001</v>
      </c>
    </row>
    <row r="231" spans="1:9" x14ac:dyDescent="0.25">
      <c r="A231">
        <v>230</v>
      </c>
      <c r="B231">
        <v>11010064</v>
      </c>
      <c r="C231" s="1">
        <v>2024022010011</v>
      </c>
      <c r="D231" s="2" t="s">
        <v>246</v>
      </c>
      <c r="E231">
        <v>10</v>
      </c>
      <c r="F231" s="11">
        <f>INDEX(Products[],MATCH(Sales!B231,Products[ProductID],0),5)</f>
        <v>119.95</v>
      </c>
      <c r="G231" s="11">
        <f t="shared" si="6"/>
        <v>1199.5</v>
      </c>
      <c r="H231" s="7"/>
      <c r="I231" s="11">
        <f t="shared" si="7"/>
        <v>1199.5</v>
      </c>
    </row>
    <row r="232" spans="1:9" x14ac:dyDescent="0.25">
      <c r="A232">
        <v>231</v>
      </c>
      <c r="B232">
        <v>11010063</v>
      </c>
      <c r="C232" s="1">
        <v>2024022010014</v>
      </c>
      <c r="D232" s="2" t="s">
        <v>247</v>
      </c>
      <c r="E232">
        <v>4</v>
      </c>
      <c r="F232" s="11">
        <f>INDEX(Products[],MATCH(Sales!B232,Products[ProductID],0),5)</f>
        <v>218.75</v>
      </c>
      <c r="G232" s="11">
        <f t="shared" si="6"/>
        <v>875</v>
      </c>
      <c r="H232" s="7"/>
      <c r="I232" s="11">
        <f t="shared" si="7"/>
        <v>875</v>
      </c>
    </row>
    <row r="233" spans="1:9" x14ac:dyDescent="0.25">
      <c r="A233">
        <v>232</v>
      </c>
      <c r="B233">
        <v>11010064</v>
      </c>
      <c r="C233" s="1">
        <v>2024022010014</v>
      </c>
      <c r="D233" s="2" t="s">
        <v>248</v>
      </c>
      <c r="E233">
        <v>10</v>
      </c>
      <c r="F233" s="11">
        <f>INDEX(Products[],MATCH(Sales!B233,Products[ProductID],0),5)</f>
        <v>119.95</v>
      </c>
      <c r="G233" s="11">
        <f t="shared" si="6"/>
        <v>1199.5</v>
      </c>
      <c r="H233" s="7"/>
      <c r="I233" s="11">
        <f t="shared" si="7"/>
        <v>1199.5</v>
      </c>
    </row>
    <row r="234" spans="1:9" x14ac:dyDescent="0.25">
      <c r="A234">
        <v>233</v>
      </c>
      <c r="B234">
        <v>11010062</v>
      </c>
      <c r="C234" s="1">
        <v>2024022010014</v>
      </c>
      <c r="D234" s="2" t="s">
        <v>249</v>
      </c>
      <c r="E234">
        <v>6</v>
      </c>
      <c r="F234" s="11">
        <f>INDEX(Products[],MATCH(Sales!B234,Products[ProductID],0),5)</f>
        <v>113.45</v>
      </c>
      <c r="G234" s="11">
        <f t="shared" si="6"/>
        <v>680.7</v>
      </c>
      <c r="H234" s="7"/>
      <c r="I234" s="11">
        <f t="shared" si="7"/>
        <v>680.7</v>
      </c>
    </row>
    <row r="235" spans="1:9" x14ac:dyDescent="0.25">
      <c r="A235">
        <v>234</v>
      </c>
      <c r="B235">
        <v>11010068</v>
      </c>
      <c r="C235" s="1">
        <v>2024022010013</v>
      </c>
      <c r="D235" s="2" t="s">
        <v>249</v>
      </c>
      <c r="E235">
        <v>2</v>
      </c>
      <c r="F235" s="11">
        <f>INDEX(Products[],MATCH(Sales!B235,Products[ProductID],0),5)</f>
        <v>212.49</v>
      </c>
      <c r="G235" s="11">
        <f t="shared" si="6"/>
        <v>424.98</v>
      </c>
      <c r="H235" s="7"/>
      <c r="I235" s="11">
        <f t="shared" si="7"/>
        <v>424.98</v>
      </c>
    </row>
    <row r="236" spans="1:9" x14ac:dyDescent="0.25">
      <c r="A236">
        <v>235</v>
      </c>
      <c r="B236">
        <v>11010057</v>
      </c>
      <c r="C236" s="1">
        <v>2024022010010</v>
      </c>
      <c r="D236" s="2" t="s">
        <v>249</v>
      </c>
      <c r="E236">
        <v>4</v>
      </c>
      <c r="F236" s="11">
        <f>INDEX(Products[],MATCH(Sales!B236,Products[ProductID],0),5)</f>
        <v>80.489999999999995</v>
      </c>
      <c r="G236" s="11">
        <f t="shared" si="6"/>
        <v>321.95999999999998</v>
      </c>
      <c r="H236" s="7">
        <v>0.1</v>
      </c>
      <c r="I236" s="11">
        <f t="shared" si="7"/>
        <v>289.76400000000001</v>
      </c>
    </row>
    <row r="237" spans="1:9" x14ac:dyDescent="0.25">
      <c r="A237">
        <v>236</v>
      </c>
      <c r="B237">
        <v>11010054</v>
      </c>
      <c r="C237" s="1">
        <v>2024022010014</v>
      </c>
      <c r="D237" s="2" t="s">
        <v>249</v>
      </c>
      <c r="E237">
        <v>4</v>
      </c>
      <c r="F237" s="11">
        <f>INDEX(Products[],MATCH(Sales!B237,Products[ProductID],0),5)</f>
        <v>120.75</v>
      </c>
      <c r="G237" s="11">
        <f t="shared" si="6"/>
        <v>483</v>
      </c>
      <c r="H237" s="7"/>
      <c r="I237" s="11">
        <f t="shared" si="7"/>
        <v>483</v>
      </c>
    </row>
    <row r="238" spans="1:9" x14ac:dyDescent="0.25">
      <c r="A238">
        <v>237</v>
      </c>
      <c r="B238">
        <v>11010053</v>
      </c>
      <c r="C238" s="1">
        <v>2024022010015</v>
      </c>
      <c r="D238" s="2" t="s">
        <v>249</v>
      </c>
      <c r="E238">
        <v>10</v>
      </c>
      <c r="F238" s="11">
        <f>INDEX(Products[],MATCH(Sales!B238,Products[ProductID],0),5)</f>
        <v>70.989999999999995</v>
      </c>
      <c r="G238" s="11">
        <f t="shared" si="6"/>
        <v>709.9</v>
      </c>
      <c r="H238" s="7"/>
      <c r="I238" s="11">
        <f t="shared" si="7"/>
        <v>709.9</v>
      </c>
    </row>
    <row r="239" spans="1:9" x14ac:dyDescent="0.25">
      <c r="A239">
        <v>238</v>
      </c>
      <c r="B239">
        <v>11010055</v>
      </c>
      <c r="C239" s="1">
        <v>2024022010010</v>
      </c>
      <c r="D239" s="2" t="s">
        <v>250</v>
      </c>
      <c r="E239">
        <v>5</v>
      </c>
      <c r="F239" s="11">
        <f>INDEX(Products[],MATCH(Sales!B239,Products[ProductID],0),5)</f>
        <v>190.99</v>
      </c>
      <c r="G239" s="11">
        <f t="shared" si="6"/>
        <v>954.95</v>
      </c>
      <c r="H239" s="7"/>
      <c r="I239" s="11">
        <f t="shared" si="7"/>
        <v>954.95</v>
      </c>
    </row>
    <row r="240" spans="1:9" x14ac:dyDescent="0.25">
      <c r="A240">
        <v>239</v>
      </c>
      <c r="B240">
        <v>11010061</v>
      </c>
      <c r="C240" s="1">
        <v>2024022010014</v>
      </c>
      <c r="D240" s="2" t="s">
        <v>251</v>
      </c>
      <c r="E240">
        <v>1</v>
      </c>
      <c r="F240" s="11">
        <f>INDEX(Products[],MATCH(Sales!B240,Products[ProductID],0),5)</f>
        <v>122.99</v>
      </c>
      <c r="G240" s="11">
        <f t="shared" si="6"/>
        <v>122.99</v>
      </c>
      <c r="H240" s="7"/>
      <c r="I240" s="11">
        <f t="shared" si="7"/>
        <v>122.99</v>
      </c>
    </row>
    <row r="241" spans="1:9" x14ac:dyDescent="0.25">
      <c r="A241">
        <v>240</v>
      </c>
      <c r="B241">
        <v>11010053</v>
      </c>
      <c r="C241" s="1">
        <v>2024022010015</v>
      </c>
      <c r="D241" s="2" t="s">
        <v>252</v>
      </c>
      <c r="E241">
        <v>1</v>
      </c>
      <c r="F241" s="11">
        <f>INDEX(Products[],MATCH(Sales!B241,Products[ProductID],0),5)</f>
        <v>70.989999999999995</v>
      </c>
      <c r="G241" s="11">
        <f t="shared" si="6"/>
        <v>70.989999999999995</v>
      </c>
      <c r="H241" s="7">
        <v>0.1</v>
      </c>
      <c r="I241" s="11">
        <f t="shared" si="7"/>
        <v>63.890999999999991</v>
      </c>
    </row>
    <row r="242" spans="1:9" x14ac:dyDescent="0.25">
      <c r="A242">
        <v>241</v>
      </c>
      <c r="B242">
        <v>11010057</v>
      </c>
      <c r="C242" s="1">
        <v>2024022010014</v>
      </c>
      <c r="D242" s="2" t="s">
        <v>252</v>
      </c>
      <c r="E242">
        <v>9</v>
      </c>
      <c r="F242" s="11">
        <f>INDEX(Products[],MATCH(Sales!B242,Products[ProductID],0),5)</f>
        <v>80.489999999999995</v>
      </c>
      <c r="G242" s="11">
        <f t="shared" si="6"/>
        <v>724.41</v>
      </c>
      <c r="H242" s="7"/>
      <c r="I242" s="11">
        <f t="shared" si="7"/>
        <v>724.41</v>
      </c>
    </row>
    <row r="243" spans="1:9" x14ac:dyDescent="0.25">
      <c r="A243">
        <v>242</v>
      </c>
      <c r="B243">
        <v>11010067</v>
      </c>
      <c r="C243" s="1">
        <v>2024022010011</v>
      </c>
      <c r="D243" s="2" t="s">
        <v>252</v>
      </c>
      <c r="E243">
        <v>10</v>
      </c>
      <c r="F243" s="11">
        <f>INDEX(Products[],MATCH(Sales!B243,Products[ProductID],0),5)</f>
        <v>150.99</v>
      </c>
      <c r="G243" s="11">
        <f t="shared" si="6"/>
        <v>1509.9</v>
      </c>
      <c r="H243" s="7"/>
      <c r="I243" s="11">
        <f t="shared" si="7"/>
        <v>1509.9</v>
      </c>
    </row>
    <row r="244" spans="1:9" x14ac:dyDescent="0.25">
      <c r="A244">
        <v>243</v>
      </c>
      <c r="B244">
        <v>11010056</v>
      </c>
      <c r="C244" s="1">
        <v>2024022010011</v>
      </c>
      <c r="D244" s="2" t="s">
        <v>253</v>
      </c>
      <c r="E244">
        <v>1</v>
      </c>
      <c r="F244" s="11">
        <f>INDEX(Products[],MATCH(Sales!B244,Products[ProductID],0),5)</f>
        <v>290.5</v>
      </c>
      <c r="G244" s="11">
        <f t="shared" si="6"/>
        <v>290.5</v>
      </c>
      <c r="H244" s="7"/>
      <c r="I244" s="11">
        <f t="shared" si="7"/>
        <v>290.5</v>
      </c>
    </row>
    <row r="245" spans="1:9" x14ac:dyDescent="0.25">
      <c r="A245">
        <v>244</v>
      </c>
      <c r="B245">
        <v>11010052</v>
      </c>
      <c r="C245" s="1">
        <v>2024022010012</v>
      </c>
      <c r="D245" s="2" t="s">
        <v>253</v>
      </c>
      <c r="E245">
        <v>5</v>
      </c>
      <c r="F245" s="11">
        <f>INDEX(Products[],MATCH(Sales!B245,Products[ProductID],0),5)</f>
        <v>150.5</v>
      </c>
      <c r="G245" s="11">
        <f t="shared" si="6"/>
        <v>752.5</v>
      </c>
      <c r="H245" s="7">
        <v>0.15</v>
      </c>
      <c r="I245" s="11">
        <f t="shared" si="7"/>
        <v>639.625</v>
      </c>
    </row>
    <row r="246" spans="1:9" x14ac:dyDescent="0.25">
      <c r="A246">
        <v>245</v>
      </c>
      <c r="B246">
        <v>11010066</v>
      </c>
      <c r="C246" s="1">
        <v>2024022010015</v>
      </c>
      <c r="D246" s="2" t="s">
        <v>254</v>
      </c>
      <c r="E246">
        <v>3</v>
      </c>
      <c r="F246" s="11">
        <f>INDEX(Products[],MATCH(Sales!B246,Products[ProductID],0),5)</f>
        <v>121.25</v>
      </c>
      <c r="G246" s="11">
        <f t="shared" si="6"/>
        <v>363.75</v>
      </c>
      <c r="H246" s="7"/>
      <c r="I246" s="11">
        <f t="shared" si="7"/>
        <v>363.75</v>
      </c>
    </row>
    <row r="247" spans="1:9" x14ac:dyDescent="0.25">
      <c r="A247">
        <v>246</v>
      </c>
      <c r="B247">
        <v>11010061</v>
      </c>
      <c r="C247" s="1">
        <v>2024022010013</v>
      </c>
      <c r="D247" s="2" t="s">
        <v>255</v>
      </c>
      <c r="E247">
        <v>4</v>
      </c>
      <c r="F247" s="11">
        <f>INDEX(Products[],MATCH(Sales!B247,Products[ProductID],0),5)</f>
        <v>122.99</v>
      </c>
      <c r="G247" s="11">
        <f t="shared" si="6"/>
        <v>491.96</v>
      </c>
      <c r="H247" s="7"/>
      <c r="I247" s="11">
        <f t="shared" si="7"/>
        <v>491.96</v>
      </c>
    </row>
    <row r="248" spans="1:9" x14ac:dyDescent="0.25">
      <c r="A248">
        <v>247</v>
      </c>
      <c r="B248">
        <v>11010061</v>
      </c>
      <c r="C248" s="1">
        <v>2024022010010</v>
      </c>
      <c r="D248" s="2" t="s">
        <v>255</v>
      </c>
      <c r="E248">
        <v>6</v>
      </c>
      <c r="F248" s="11">
        <f>INDEX(Products[],MATCH(Sales!B248,Products[ProductID],0),5)</f>
        <v>122.99</v>
      </c>
      <c r="G248" s="11">
        <f t="shared" si="6"/>
        <v>737.93999999999994</v>
      </c>
      <c r="H248" s="7"/>
      <c r="I248" s="11">
        <f t="shared" si="7"/>
        <v>737.93999999999994</v>
      </c>
    </row>
    <row r="249" spans="1:9" x14ac:dyDescent="0.25">
      <c r="A249">
        <v>248</v>
      </c>
      <c r="B249">
        <v>11010061</v>
      </c>
      <c r="C249" s="1">
        <v>2024022010014</v>
      </c>
      <c r="D249" s="2" t="s">
        <v>255</v>
      </c>
      <c r="E249">
        <v>6</v>
      </c>
      <c r="F249" s="11">
        <f>INDEX(Products[],MATCH(Sales!B249,Products[ProductID],0),5)</f>
        <v>122.99</v>
      </c>
      <c r="G249" s="11">
        <f t="shared" si="6"/>
        <v>737.93999999999994</v>
      </c>
      <c r="H249" s="7">
        <v>0.1</v>
      </c>
      <c r="I249" s="11">
        <f t="shared" si="7"/>
        <v>664.14599999999996</v>
      </c>
    </row>
    <row r="250" spans="1:9" x14ac:dyDescent="0.25">
      <c r="A250">
        <v>249</v>
      </c>
      <c r="B250">
        <v>11010055</v>
      </c>
      <c r="C250" s="1">
        <v>2024022010011</v>
      </c>
      <c r="D250" s="2" t="s">
        <v>255</v>
      </c>
      <c r="E250">
        <v>5</v>
      </c>
      <c r="F250" s="11">
        <f>INDEX(Products[],MATCH(Sales!B250,Products[ProductID],0),5)</f>
        <v>190.99</v>
      </c>
      <c r="G250" s="11">
        <f t="shared" si="6"/>
        <v>954.95</v>
      </c>
      <c r="H250" s="7"/>
      <c r="I250" s="11">
        <f t="shared" si="7"/>
        <v>954.95</v>
      </c>
    </row>
    <row r="251" spans="1:9" x14ac:dyDescent="0.25">
      <c r="A251">
        <v>250</v>
      </c>
      <c r="B251">
        <v>11010064</v>
      </c>
      <c r="C251" s="1">
        <v>2024022010010</v>
      </c>
      <c r="D251" s="2" t="s">
        <v>256</v>
      </c>
      <c r="E251">
        <v>10</v>
      </c>
      <c r="F251" s="11">
        <f>INDEX(Products[],MATCH(Sales!B251,Products[ProductID],0),5)</f>
        <v>119.95</v>
      </c>
      <c r="G251" s="11">
        <f t="shared" si="6"/>
        <v>1199.5</v>
      </c>
      <c r="H251" s="7"/>
      <c r="I251" s="11">
        <f t="shared" si="7"/>
        <v>1199.5</v>
      </c>
    </row>
    <row r="252" spans="1:9" x14ac:dyDescent="0.25">
      <c r="A252">
        <v>251</v>
      </c>
      <c r="B252">
        <v>11010067</v>
      </c>
      <c r="C252" s="1">
        <v>2024022010015</v>
      </c>
      <c r="D252" s="2" t="s">
        <v>257</v>
      </c>
      <c r="E252">
        <v>9</v>
      </c>
      <c r="F252" s="11">
        <f>INDEX(Products[],MATCH(Sales!B252,Products[ProductID],0),5)</f>
        <v>150.99</v>
      </c>
      <c r="G252" s="11">
        <f t="shared" si="6"/>
        <v>1358.91</v>
      </c>
      <c r="H252" s="7"/>
      <c r="I252" s="11">
        <f t="shared" si="7"/>
        <v>1358.91</v>
      </c>
    </row>
    <row r="253" spans="1:9" x14ac:dyDescent="0.25">
      <c r="A253">
        <v>252</v>
      </c>
      <c r="B253">
        <v>11010055</v>
      </c>
      <c r="C253" s="1">
        <v>2024022010014</v>
      </c>
      <c r="D253" s="2" t="s">
        <v>257</v>
      </c>
      <c r="E253">
        <v>6</v>
      </c>
      <c r="F253" s="11">
        <f>INDEX(Products[],MATCH(Sales!B253,Products[ProductID],0),5)</f>
        <v>190.99</v>
      </c>
      <c r="G253" s="11">
        <f t="shared" si="6"/>
        <v>1145.94</v>
      </c>
      <c r="H253" s="7"/>
      <c r="I253" s="11">
        <f t="shared" si="7"/>
        <v>1145.94</v>
      </c>
    </row>
    <row r="254" spans="1:9" x14ac:dyDescent="0.25">
      <c r="A254">
        <v>253</v>
      </c>
      <c r="B254">
        <v>11010064</v>
      </c>
      <c r="C254" s="1">
        <v>2024022010014</v>
      </c>
      <c r="D254" s="2" t="s">
        <v>257</v>
      </c>
      <c r="E254">
        <v>10</v>
      </c>
      <c r="F254" s="11">
        <f>INDEX(Products[],MATCH(Sales!B254,Products[ProductID],0),5)</f>
        <v>119.95</v>
      </c>
      <c r="G254" s="11">
        <f t="shared" si="6"/>
        <v>1199.5</v>
      </c>
      <c r="H254" s="7"/>
      <c r="I254" s="11">
        <f t="shared" si="7"/>
        <v>1199.5</v>
      </c>
    </row>
    <row r="255" spans="1:9" x14ac:dyDescent="0.25">
      <c r="A255">
        <v>254</v>
      </c>
      <c r="B255">
        <v>11010053</v>
      </c>
      <c r="C255" s="1">
        <v>2024022010010</v>
      </c>
      <c r="D255" s="2" t="s">
        <v>257</v>
      </c>
      <c r="E255">
        <v>10</v>
      </c>
      <c r="F255" s="11">
        <f>INDEX(Products[],MATCH(Sales!B255,Products[ProductID],0),5)</f>
        <v>70.989999999999995</v>
      </c>
      <c r="G255" s="11">
        <f t="shared" si="6"/>
        <v>709.9</v>
      </c>
      <c r="H255" s="7">
        <v>0.15</v>
      </c>
      <c r="I255" s="11">
        <f t="shared" si="7"/>
        <v>603.41499999999996</v>
      </c>
    </row>
    <row r="256" spans="1:9" x14ac:dyDescent="0.25">
      <c r="A256">
        <v>255</v>
      </c>
      <c r="B256">
        <v>11010056</v>
      </c>
      <c r="C256" s="1">
        <v>2024022010010</v>
      </c>
      <c r="D256" s="2" t="s">
        <v>258</v>
      </c>
      <c r="E256">
        <v>6</v>
      </c>
      <c r="F256" s="11">
        <f>INDEX(Products[],MATCH(Sales!B256,Products[ProductID],0),5)</f>
        <v>290.5</v>
      </c>
      <c r="G256" s="11">
        <f t="shared" si="6"/>
        <v>1743</v>
      </c>
      <c r="H256" s="7"/>
      <c r="I256" s="11">
        <f t="shared" si="7"/>
        <v>1743</v>
      </c>
    </row>
    <row r="257" spans="1:9" x14ac:dyDescent="0.25">
      <c r="A257">
        <v>256</v>
      </c>
      <c r="B257">
        <v>11010055</v>
      </c>
      <c r="C257" s="1">
        <v>2024022010015</v>
      </c>
      <c r="D257" s="2" t="s">
        <v>258</v>
      </c>
      <c r="E257">
        <v>3</v>
      </c>
      <c r="F257" s="11">
        <f>INDEX(Products[],MATCH(Sales!B257,Products[ProductID],0),5)</f>
        <v>190.99</v>
      </c>
      <c r="G257" s="11">
        <f t="shared" si="6"/>
        <v>572.97</v>
      </c>
      <c r="H257" s="7"/>
      <c r="I257" s="11">
        <f t="shared" si="7"/>
        <v>572.97</v>
      </c>
    </row>
    <row r="258" spans="1:9" x14ac:dyDescent="0.25">
      <c r="A258">
        <v>257</v>
      </c>
      <c r="B258">
        <v>11010055</v>
      </c>
      <c r="C258" s="1">
        <v>2024022010015</v>
      </c>
      <c r="D258" s="2" t="s">
        <v>259</v>
      </c>
      <c r="E258">
        <v>9</v>
      </c>
      <c r="F258" s="11">
        <f>INDEX(Products[],MATCH(Sales!B258,Products[ProductID],0),5)</f>
        <v>190.99</v>
      </c>
      <c r="G258" s="11">
        <f t="shared" ref="G258:G321" si="8">F258*E258</f>
        <v>1718.91</v>
      </c>
      <c r="H258" s="7"/>
      <c r="I258" s="11">
        <f t="shared" ref="I258:I321" si="9">G258-(G258*H258)</f>
        <v>1718.91</v>
      </c>
    </row>
    <row r="259" spans="1:9" x14ac:dyDescent="0.25">
      <c r="A259">
        <v>258</v>
      </c>
      <c r="B259">
        <v>11010064</v>
      </c>
      <c r="C259" s="1">
        <v>2024022010012</v>
      </c>
      <c r="D259" s="2" t="s">
        <v>259</v>
      </c>
      <c r="E259">
        <v>10</v>
      </c>
      <c r="F259" s="11">
        <f>INDEX(Products[],MATCH(Sales!B259,Products[ProductID],0),5)</f>
        <v>119.95</v>
      </c>
      <c r="G259" s="11">
        <f t="shared" si="8"/>
        <v>1199.5</v>
      </c>
      <c r="H259" s="7"/>
      <c r="I259" s="11">
        <f t="shared" si="9"/>
        <v>1199.5</v>
      </c>
    </row>
    <row r="260" spans="1:9" x14ac:dyDescent="0.25">
      <c r="A260">
        <v>259</v>
      </c>
      <c r="B260">
        <v>11010064</v>
      </c>
      <c r="C260" s="1">
        <v>2024022010012</v>
      </c>
      <c r="D260" s="2" t="s">
        <v>260</v>
      </c>
      <c r="E260">
        <v>4</v>
      </c>
      <c r="F260" s="11">
        <f>INDEX(Products[],MATCH(Sales!B260,Products[ProductID],0),5)</f>
        <v>119.95</v>
      </c>
      <c r="G260" s="11">
        <f t="shared" si="8"/>
        <v>479.8</v>
      </c>
      <c r="H260" s="7"/>
      <c r="I260" s="11">
        <f t="shared" si="9"/>
        <v>479.8</v>
      </c>
    </row>
    <row r="261" spans="1:9" x14ac:dyDescent="0.25">
      <c r="A261">
        <v>260</v>
      </c>
      <c r="B261">
        <v>11010057</v>
      </c>
      <c r="C261" s="1">
        <v>2024022010014</v>
      </c>
      <c r="D261" s="2" t="s">
        <v>260</v>
      </c>
      <c r="E261">
        <v>8</v>
      </c>
      <c r="F261" s="11">
        <f>INDEX(Products[],MATCH(Sales!B261,Products[ProductID],0),5)</f>
        <v>80.489999999999995</v>
      </c>
      <c r="G261" s="11">
        <f t="shared" si="8"/>
        <v>643.91999999999996</v>
      </c>
      <c r="H261" s="7"/>
      <c r="I261" s="11">
        <f t="shared" si="9"/>
        <v>643.91999999999996</v>
      </c>
    </row>
    <row r="262" spans="1:9" x14ac:dyDescent="0.25">
      <c r="A262">
        <v>261</v>
      </c>
      <c r="B262">
        <v>11010050</v>
      </c>
      <c r="C262" s="1">
        <v>2024022010015</v>
      </c>
      <c r="D262" s="2" t="s">
        <v>261</v>
      </c>
      <c r="E262">
        <v>1</v>
      </c>
      <c r="F262" s="11">
        <f>INDEX(Products[],MATCH(Sales!B262,Products[ProductID],0),5)</f>
        <v>99.99</v>
      </c>
      <c r="G262" s="11">
        <f t="shared" si="8"/>
        <v>99.99</v>
      </c>
      <c r="H262" s="7"/>
      <c r="I262" s="11">
        <f t="shared" si="9"/>
        <v>99.99</v>
      </c>
    </row>
    <row r="263" spans="1:9" x14ac:dyDescent="0.25">
      <c r="A263">
        <v>262</v>
      </c>
      <c r="B263">
        <v>11010052</v>
      </c>
      <c r="C263" s="1">
        <v>2024022010013</v>
      </c>
      <c r="D263" s="2" t="s">
        <v>261</v>
      </c>
      <c r="E263">
        <v>5</v>
      </c>
      <c r="F263" s="11">
        <f>INDEX(Products[],MATCH(Sales!B263,Products[ProductID],0),5)</f>
        <v>150.5</v>
      </c>
      <c r="G263" s="11">
        <f t="shared" si="8"/>
        <v>752.5</v>
      </c>
      <c r="H263" s="7">
        <v>0.1</v>
      </c>
      <c r="I263" s="11">
        <f t="shared" si="9"/>
        <v>677.25</v>
      </c>
    </row>
    <row r="264" spans="1:9" x14ac:dyDescent="0.25">
      <c r="A264">
        <v>263</v>
      </c>
      <c r="B264">
        <v>11010066</v>
      </c>
      <c r="C264" s="1">
        <v>2024022010011</v>
      </c>
      <c r="D264" s="2" t="s">
        <v>261</v>
      </c>
      <c r="E264">
        <v>2</v>
      </c>
      <c r="F264" s="11">
        <f>INDEX(Products[],MATCH(Sales!B264,Products[ProductID],0),5)</f>
        <v>121.25</v>
      </c>
      <c r="G264" s="11">
        <f t="shared" si="8"/>
        <v>242.5</v>
      </c>
      <c r="H264" s="7"/>
      <c r="I264" s="11">
        <f t="shared" si="9"/>
        <v>242.5</v>
      </c>
    </row>
    <row r="265" spans="1:9" x14ac:dyDescent="0.25">
      <c r="A265">
        <v>264</v>
      </c>
      <c r="B265">
        <v>11010054</v>
      </c>
      <c r="C265" s="1">
        <v>2024022010013</v>
      </c>
      <c r="D265" s="2" t="s">
        <v>262</v>
      </c>
      <c r="E265">
        <v>2</v>
      </c>
      <c r="F265" s="11">
        <f>INDEX(Products[],MATCH(Sales!B265,Products[ProductID],0),5)</f>
        <v>120.75</v>
      </c>
      <c r="G265" s="11">
        <f t="shared" si="8"/>
        <v>241.5</v>
      </c>
      <c r="H265" s="7"/>
      <c r="I265" s="11">
        <f t="shared" si="9"/>
        <v>241.5</v>
      </c>
    </row>
    <row r="266" spans="1:9" x14ac:dyDescent="0.25">
      <c r="A266">
        <v>265</v>
      </c>
      <c r="B266">
        <v>11010056</v>
      </c>
      <c r="C266" s="1">
        <v>2024022010013</v>
      </c>
      <c r="D266" s="2" t="s">
        <v>262</v>
      </c>
      <c r="E266">
        <v>7</v>
      </c>
      <c r="F266" s="11">
        <f>INDEX(Products[],MATCH(Sales!B266,Products[ProductID],0),5)</f>
        <v>290.5</v>
      </c>
      <c r="G266" s="11">
        <f t="shared" si="8"/>
        <v>2033.5</v>
      </c>
      <c r="H266" s="7"/>
      <c r="I266" s="11">
        <f t="shared" si="9"/>
        <v>2033.5</v>
      </c>
    </row>
    <row r="267" spans="1:9" x14ac:dyDescent="0.25">
      <c r="A267">
        <v>266</v>
      </c>
      <c r="B267">
        <v>11010060</v>
      </c>
      <c r="C267" s="1">
        <v>2024022010012</v>
      </c>
      <c r="D267" s="2" t="s">
        <v>269</v>
      </c>
      <c r="E267">
        <v>5</v>
      </c>
      <c r="F267" s="11">
        <f>INDEX(Products[],MATCH(Sales!B267,Products[ProductID],0),5)</f>
        <v>117.5</v>
      </c>
      <c r="G267" s="11">
        <f t="shared" si="8"/>
        <v>587.5</v>
      </c>
      <c r="H267" s="7"/>
      <c r="I267" s="11">
        <f t="shared" si="9"/>
        <v>587.5</v>
      </c>
    </row>
    <row r="268" spans="1:9" x14ac:dyDescent="0.25">
      <c r="A268">
        <v>267</v>
      </c>
      <c r="B268">
        <v>11010056</v>
      </c>
      <c r="C268" s="1">
        <v>2024022010015</v>
      </c>
      <c r="D268" s="2" t="s">
        <v>270</v>
      </c>
      <c r="E268">
        <v>1</v>
      </c>
      <c r="F268" s="11">
        <f>INDEX(Products[],MATCH(Sales!B268,Products[ProductID],0),5)</f>
        <v>290.5</v>
      </c>
      <c r="G268" s="11">
        <f t="shared" si="8"/>
        <v>290.5</v>
      </c>
      <c r="H268" s="7"/>
      <c r="I268" s="11">
        <f t="shared" si="9"/>
        <v>290.5</v>
      </c>
    </row>
    <row r="269" spans="1:9" x14ac:dyDescent="0.25">
      <c r="A269">
        <v>268</v>
      </c>
      <c r="B269">
        <v>11010050</v>
      </c>
      <c r="C269" s="1">
        <v>2024022010015</v>
      </c>
      <c r="D269" s="2" t="s">
        <v>271</v>
      </c>
      <c r="E269">
        <v>7</v>
      </c>
      <c r="F269" s="11">
        <f>INDEX(Products[],MATCH(Sales!B269,Products[ProductID],0),5)</f>
        <v>99.99</v>
      </c>
      <c r="G269" s="11">
        <f t="shared" si="8"/>
        <v>699.93</v>
      </c>
      <c r="H269" s="7">
        <v>0.15</v>
      </c>
      <c r="I269" s="11">
        <f t="shared" si="9"/>
        <v>594.94049999999993</v>
      </c>
    </row>
    <row r="270" spans="1:9" x14ac:dyDescent="0.25">
      <c r="A270">
        <v>269</v>
      </c>
      <c r="B270">
        <v>11010058</v>
      </c>
      <c r="C270" s="1">
        <v>2024022010013</v>
      </c>
      <c r="D270" s="2" t="s">
        <v>271</v>
      </c>
      <c r="E270">
        <v>1</v>
      </c>
      <c r="F270" s="11">
        <f>INDEX(Products[],MATCH(Sales!B270,Products[ProductID],0),5)</f>
        <v>140.99</v>
      </c>
      <c r="G270" s="11">
        <f t="shared" si="8"/>
        <v>140.99</v>
      </c>
      <c r="H270" s="7"/>
      <c r="I270" s="11">
        <f t="shared" si="9"/>
        <v>140.99</v>
      </c>
    </row>
    <row r="271" spans="1:9" x14ac:dyDescent="0.25">
      <c r="A271">
        <v>270</v>
      </c>
      <c r="B271">
        <v>11010052</v>
      </c>
      <c r="C271" s="1">
        <v>2024022010010</v>
      </c>
      <c r="D271" s="2" t="s">
        <v>272</v>
      </c>
      <c r="E271">
        <v>4</v>
      </c>
      <c r="F271" s="11">
        <f>INDEX(Products[],MATCH(Sales!B271,Products[ProductID],0),5)</f>
        <v>150.5</v>
      </c>
      <c r="G271" s="11">
        <f t="shared" si="8"/>
        <v>602</v>
      </c>
      <c r="H271" s="7"/>
      <c r="I271" s="11">
        <f t="shared" si="9"/>
        <v>602</v>
      </c>
    </row>
    <row r="272" spans="1:9" x14ac:dyDescent="0.25">
      <c r="A272">
        <v>271</v>
      </c>
      <c r="B272">
        <v>11010060</v>
      </c>
      <c r="C272" s="1">
        <v>2024022010013</v>
      </c>
      <c r="D272" s="2" t="s">
        <v>272</v>
      </c>
      <c r="E272">
        <v>8</v>
      </c>
      <c r="F272" s="11">
        <f>INDEX(Products[],MATCH(Sales!B272,Products[ProductID],0),5)</f>
        <v>117.5</v>
      </c>
      <c r="G272" s="11">
        <f t="shared" si="8"/>
        <v>940</v>
      </c>
      <c r="H272" s="7"/>
      <c r="I272" s="11">
        <f t="shared" si="9"/>
        <v>940</v>
      </c>
    </row>
    <row r="273" spans="1:9" x14ac:dyDescent="0.25">
      <c r="A273">
        <v>272</v>
      </c>
      <c r="B273">
        <v>11010061</v>
      </c>
      <c r="C273" s="1">
        <v>2024022010015</v>
      </c>
      <c r="D273" s="2" t="s">
        <v>273</v>
      </c>
      <c r="E273">
        <v>9</v>
      </c>
      <c r="F273" s="11">
        <f>INDEX(Products[],MATCH(Sales!B273,Products[ProductID],0),5)</f>
        <v>122.99</v>
      </c>
      <c r="G273" s="11">
        <f t="shared" si="8"/>
        <v>1106.9099999999999</v>
      </c>
      <c r="H273" s="7">
        <v>0.1</v>
      </c>
      <c r="I273" s="11">
        <f t="shared" si="9"/>
        <v>996.21899999999982</v>
      </c>
    </row>
    <row r="274" spans="1:9" x14ac:dyDescent="0.25">
      <c r="A274">
        <v>273</v>
      </c>
      <c r="B274">
        <v>11010052</v>
      </c>
      <c r="C274" s="1">
        <v>2024022010011</v>
      </c>
      <c r="D274" s="2" t="s">
        <v>274</v>
      </c>
      <c r="E274">
        <v>4</v>
      </c>
      <c r="F274" s="11">
        <f>INDEX(Products[],MATCH(Sales!B274,Products[ProductID],0),5)</f>
        <v>150.5</v>
      </c>
      <c r="G274" s="11">
        <f t="shared" si="8"/>
        <v>602</v>
      </c>
      <c r="H274" s="7"/>
      <c r="I274" s="11">
        <f t="shared" si="9"/>
        <v>602</v>
      </c>
    </row>
    <row r="275" spans="1:9" x14ac:dyDescent="0.25">
      <c r="A275">
        <v>274</v>
      </c>
      <c r="B275">
        <v>11010058</v>
      </c>
      <c r="C275" s="1">
        <v>2024022010012</v>
      </c>
      <c r="D275" s="2" t="s">
        <v>274</v>
      </c>
      <c r="E275">
        <v>5</v>
      </c>
      <c r="F275" s="11">
        <f>INDEX(Products[],MATCH(Sales!B275,Products[ProductID],0),5)</f>
        <v>140.99</v>
      </c>
      <c r="G275" s="11">
        <f t="shared" si="8"/>
        <v>704.95</v>
      </c>
      <c r="H275" s="7"/>
      <c r="I275" s="11">
        <f t="shared" si="9"/>
        <v>704.95</v>
      </c>
    </row>
    <row r="276" spans="1:9" x14ac:dyDescent="0.25">
      <c r="A276">
        <v>275</v>
      </c>
      <c r="B276">
        <v>11010060</v>
      </c>
      <c r="C276" s="1">
        <v>2024022010015</v>
      </c>
      <c r="D276" s="2" t="s">
        <v>275</v>
      </c>
      <c r="E276">
        <v>4</v>
      </c>
      <c r="F276" s="11">
        <f>INDEX(Products[],MATCH(Sales!B276,Products[ProductID],0),5)</f>
        <v>117.5</v>
      </c>
      <c r="G276" s="11">
        <f t="shared" si="8"/>
        <v>470</v>
      </c>
      <c r="H276" s="7"/>
      <c r="I276" s="11">
        <f t="shared" si="9"/>
        <v>470</v>
      </c>
    </row>
    <row r="277" spans="1:9" x14ac:dyDescent="0.25">
      <c r="A277">
        <v>276</v>
      </c>
      <c r="B277">
        <v>11010062</v>
      </c>
      <c r="C277" s="1">
        <v>2024022010014</v>
      </c>
      <c r="D277" s="2" t="s">
        <v>275</v>
      </c>
      <c r="E277">
        <v>7</v>
      </c>
      <c r="F277" s="11">
        <f>INDEX(Products[],MATCH(Sales!B277,Products[ProductID],0),5)</f>
        <v>113.45</v>
      </c>
      <c r="G277" s="11">
        <f t="shared" si="8"/>
        <v>794.15</v>
      </c>
      <c r="H277" s="7"/>
      <c r="I277" s="11">
        <f t="shared" si="9"/>
        <v>794.15</v>
      </c>
    </row>
    <row r="278" spans="1:9" x14ac:dyDescent="0.25">
      <c r="A278">
        <v>277</v>
      </c>
      <c r="B278">
        <v>11010054</v>
      </c>
      <c r="C278" s="1">
        <v>2024022010010</v>
      </c>
      <c r="D278" s="2" t="s">
        <v>276</v>
      </c>
      <c r="E278">
        <v>2</v>
      </c>
      <c r="F278" s="11">
        <f>INDEX(Products[],MATCH(Sales!B278,Products[ProductID],0),5)</f>
        <v>120.75</v>
      </c>
      <c r="G278" s="11">
        <f t="shared" si="8"/>
        <v>241.5</v>
      </c>
      <c r="H278" s="7"/>
      <c r="I278" s="11">
        <f t="shared" si="9"/>
        <v>241.5</v>
      </c>
    </row>
    <row r="279" spans="1:9" x14ac:dyDescent="0.25">
      <c r="A279">
        <v>278</v>
      </c>
      <c r="B279">
        <v>11010068</v>
      </c>
      <c r="C279" s="1">
        <v>2024022010012</v>
      </c>
      <c r="D279" s="2" t="s">
        <v>276</v>
      </c>
      <c r="E279">
        <v>2</v>
      </c>
      <c r="F279" s="11">
        <f>INDEX(Products[],MATCH(Sales!B279,Products[ProductID],0),5)</f>
        <v>212.49</v>
      </c>
      <c r="G279" s="11">
        <f t="shared" si="8"/>
        <v>424.98</v>
      </c>
      <c r="H279" s="7"/>
      <c r="I279" s="11">
        <f t="shared" si="9"/>
        <v>424.98</v>
      </c>
    </row>
    <row r="280" spans="1:9" x14ac:dyDescent="0.25">
      <c r="A280">
        <v>279</v>
      </c>
      <c r="B280">
        <v>11010068</v>
      </c>
      <c r="C280" s="1">
        <v>2024022010012</v>
      </c>
      <c r="D280" s="2" t="s">
        <v>277</v>
      </c>
      <c r="E280">
        <v>5</v>
      </c>
      <c r="F280" s="11">
        <f>INDEX(Products[],MATCH(Sales!B280,Products[ProductID],0),5)</f>
        <v>212.49</v>
      </c>
      <c r="G280" s="11">
        <f t="shared" si="8"/>
        <v>1062.45</v>
      </c>
      <c r="H280" s="7">
        <v>0.15</v>
      </c>
      <c r="I280" s="11">
        <f t="shared" si="9"/>
        <v>903.08249999999998</v>
      </c>
    </row>
    <row r="281" spans="1:9" x14ac:dyDescent="0.25">
      <c r="A281">
        <v>280</v>
      </c>
      <c r="B281">
        <v>11010055</v>
      </c>
      <c r="C281" s="1">
        <v>2024022010013</v>
      </c>
      <c r="D281" s="2" t="s">
        <v>267</v>
      </c>
      <c r="E281">
        <v>4</v>
      </c>
      <c r="F281" s="11">
        <f>INDEX(Products[],MATCH(Sales!B281,Products[ProductID],0),5)</f>
        <v>190.99</v>
      </c>
      <c r="G281" s="11">
        <f t="shared" si="8"/>
        <v>763.96</v>
      </c>
      <c r="H281" s="7">
        <v>0.1</v>
      </c>
      <c r="I281" s="11">
        <f t="shared" si="9"/>
        <v>687.56400000000008</v>
      </c>
    </row>
    <row r="282" spans="1:9" x14ac:dyDescent="0.25">
      <c r="A282">
        <v>281</v>
      </c>
      <c r="B282">
        <v>11010051</v>
      </c>
      <c r="C282" s="1">
        <v>2024022010013</v>
      </c>
      <c r="D282" s="2" t="s">
        <v>278</v>
      </c>
      <c r="E282">
        <v>4</v>
      </c>
      <c r="F282" s="11">
        <f>INDEX(Products[],MATCH(Sales!B282,Products[ProductID],0),5)</f>
        <v>240.95</v>
      </c>
      <c r="G282" s="11">
        <f t="shared" si="8"/>
        <v>963.8</v>
      </c>
      <c r="H282" s="7"/>
      <c r="I282" s="11">
        <f t="shared" si="9"/>
        <v>963.8</v>
      </c>
    </row>
    <row r="283" spans="1:9" x14ac:dyDescent="0.25">
      <c r="A283">
        <v>282</v>
      </c>
      <c r="B283">
        <v>11010066</v>
      </c>
      <c r="C283" s="1">
        <v>2024022010015</v>
      </c>
      <c r="D283" s="2" t="s">
        <v>279</v>
      </c>
      <c r="E283">
        <v>8</v>
      </c>
      <c r="F283" s="11">
        <f>INDEX(Products[],MATCH(Sales!B283,Products[ProductID],0),5)</f>
        <v>121.25</v>
      </c>
      <c r="G283" s="11">
        <f t="shared" si="8"/>
        <v>970</v>
      </c>
      <c r="H283" s="7"/>
      <c r="I283" s="11">
        <f t="shared" si="9"/>
        <v>970</v>
      </c>
    </row>
    <row r="284" spans="1:9" x14ac:dyDescent="0.25">
      <c r="A284">
        <v>283</v>
      </c>
      <c r="B284">
        <v>11010067</v>
      </c>
      <c r="C284" s="1">
        <v>2024022010014</v>
      </c>
      <c r="D284" s="2" t="s">
        <v>280</v>
      </c>
      <c r="E284">
        <v>4</v>
      </c>
      <c r="F284" s="11">
        <f>INDEX(Products[],MATCH(Sales!B284,Products[ProductID],0),5)</f>
        <v>150.99</v>
      </c>
      <c r="G284" s="11">
        <f t="shared" si="8"/>
        <v>603.96</v>
      </c>
      <c r="H284" s="7"/>
      <c r="I284" s="11">
        <f t="shared" si="9"/>
        <v>603.96</v>
      </c>
    </row>
    <row r="285" spans="1:9" x14ac:dyDescent="0.25">
      <c r="A285">
        <v>284</v>
      </c>
      <c r="B285">
        <v>11010067</v>
      </c>
      <c r="C285" s="1">
        <v>2024022010011</v>
      </c>
      <c r="D285" s="2" t="s">
        <v>281</v>
      </c>
      <c r="E285">
        <v>4</v>
      </c>
      <c r="F285" s="11">
        <f>INDEX(Products[],MATCH(Sales!B285,Products[ProductID],0),5)</f>
        <v>150.99</v>
      </c>
      <c r="G285" s="11">
        <f t="shared" si="8"/>
        <v>603.96</v>
      </c>
      <c r="H285" s="7"/>
      <c r="I285" s="11">
        <f t="shared" si="9"/>
        <v>603.96</v>
      </c>
    </row>
    <row r="286" spans="1:9" x14ac:dyDescent="0.25">
      <c r="A286">
        <v>285</v>
      </c>
      <c r="B286">
        <v>11010057</v>
      </c>
      <c r="C286" s="1">
        <v>2024022010012</v>
      </c>
      <c r="D286" s="2" t="s">
        <v>281</v>
      </c>
      <c r="E286">
        <v>1</v>
      </c>
      <c r="F286" s="11">
        <f>INDEX(Products[],MATCH(Sales!B286,Products[ProductID],0),5)</f>
        <v>80.489999999999995</v>
      </c>
      <c r="G286" s="11">
        <f t="shared" si="8"/>
        <v>80.489999999999995</v>
      </c>
      <c r="H286" s="7"/>
      <c r="I286" s="11">
        <f t="shared" si="9"/>
        <v>80.489999999999995</v>
      </c>
    </row>
    <row r="287" spans="1:9" x14ac:dyDescent="0.25">
      <c r="A287">
        <v>286</v>
      </c>
      <c r="B287">
        <v>11010064</v>
      </c>
      <c r="C287" s="1">
        <v>2024022010013</v>
      </c>
      <c r="D287" s="2" t="s">
        <v>281</v>
      </c>
      <c r="E287">
        <v>3</v>
      </c>
      <c r="F287" s="11">
        <f>INDEX(Products[],MATCH(Sales!B287,Products[ProductID],0),5)</f>
        <v>119.95</v>
      </c>
      <c r="G287" s="11">
        <f t="shared" si="8"/>
        <v>359.85</v>
      </c>
      <c r="H287" s="7">
        <v>0.15</v>
      </c>
      <c r="I287" s="11">
        <f t="shared" si="9"/>
        <v>305.8725</v>
      </c>
    </row>
    <row r="288" spans="1:9" x14ac:dyDescent="0.25">
      <c r="A288">
        <v>287</v>
      </c>
      <c r="B288">
        <v>11010057</v>
      </c>
      <c r="C288" s="1">
        <v>2024022010012</v>
      </c>
      <c r="D288" s="2" t="s">
        <v>281</v>
      </c>
      <c r="E288">
        <v>5</v>
      </c>
      <c r="F288" s="11">
        <f>INDEX(Products[],MATCH(Sales!B288,Products[ProductID],0),5)</f>
        <v>80.489999999999995</v>
      </c>
      <c r="G288" s="11">
        <f t="shared" si="8"/>
        <v>402.45</v>
      </c>
      <c r="H288" s="7">
        <v>0.15</v>
      </c>
      <c r="I288" s="11">
        <f t="shared" si="9"/>
        <v>342.08249999999998</v>
      </c>
    </row>
    <row r="289" spans="1:9" x14ac:dyDescent="0.25">
      <c r="A289">
        <v>288</v>
      </c>
      <c r="B289">
        <v>11010055</v>
      </c>
      <c r="C289" s="1">
        <v>2024022010014</v>
      </c>
      <c r="D289" s="2" t="s">
        <v>282</v>
      </c>
      <c r="E289">
        <v>1</v>
      </c>
      <c r="F289" s="11">
        <f>INDEX(Products[],MATCH(Sales!B289,Products[ProductID],0),5)</f>
        <v>190.99</v>
      </c>
      <c r="G289" s="11">
        <f t="shared" si="8"/>
        <v>190.99</v>
      </c>
      <c r="H289" s="7"/>
      <c r="I289" s="11">
        <f t="shared" si="9"/>
        <v>190.99</v>
      </c>
    </row>
    <row r="290" spans="1:9" x14ac:dyDescent="0.25">
      <c r="A290">
        <v>289</v>
      </c>
      <c r="B290">
        <v>11010056</v>
      </c>
      <c r="C290" s="1">
        <v>2024022010014</v>
      </c>
      <c r="D290" s="2" t="s">
        <v>263</v>
      </c>
      <c r="E290">
        <v>5</v>
      </c>
      <c r="F290" s="11">
        <f>INDEX(Products[],MATCH(Sales!B290,Products[ProductID],0),5)</f>
        <v>290.5</v>
      </c>
      <c r="G290" s="11">
        <f t="shared" si="8"/>
        <v>1452.5</v>
      </c>
      <c r="H290" s="7"/>
      <c r="I290" s="11">
        <f t="shared" si="9"/>
        <v>1452.5</v>
      </c>
    </row>
    <row r="291" spans="1:9" x14ac:dyDescent="0.25">
      <c r="A291">
        <v>290</v>
      </c>
      <c r="B291">
        <v>11010062</v>
      </c>
      <c r="C291" s="1">
        <v>2024022010012</v>
      </c>
      <c r="D291" s="2" t="s">
        <v>283</v>
      </c>
      <c r="E291">
        <v>3</v>
      </c>
      <c r="F291" s="11">
        <f>INDEX(Products[],MATCH(Sales!B291,Products[ProductID],0),5)</f>
        <v>113.45</v>
      </c>
      <c r="G291" s="11">
        <f t="shared" si="8"/>
        <v>340.35</v>
      </c>
      <c r="H291" s="7"/>
      <c r="I291" s="11">
        <f t="shared" si="9"/>
        <v>340.35</v>
      </c>
    </row>
    <row r="292" spans="1:9" x14ac:dyDescent="0.25">
      <c r="A292">
        <v>291</v>
      </c>
      <c r="B292">
        <v>11010050</v>
      </c>
      <c r="C292" s="1">
        <v>2024022010013</v>
      </c>
      <c r="D292" s="2" t="s">
        <v>284</v>
      </c>
      <c r="E292">
        <v>9</v>
      </c>
      <c r="F292" s="11">
        <f>INDEX(Products[],MATCH(Sales!B292,Products[ProductID],0),5)</f>
        <v>99.99</v>
      </c>
      <c r="G292" s="11">
        <f t="shared" si="8"/>
        <v>899.91</v>
      </c>
      <c r="H292" s="7"/>
      <c r="I292" s="11">
        <f t="shared" si="9"/>
        <v>899.91</v>
      </c>
    </row>
    <row r="293" spans="1:9" x14ac:dyDescent="0.25">
      <c r="A293">
        <v>292</v>
      </c>
      <c r="B293">
        <v>11010051</v>
      </c>
      <c r="C293" s="1">
        <v>2024022010012</v>
      </c>
      <c r="D293" s="2" t="s">
        <v>285</v>
      </c>
      <c r="E293">
        <v>5</v>
      </c>
      <c r="F293" s="11">
        <f>INDEX(Products[],MATCH(Sales!B293,Products[ProductID],0),5)</f>
        <v>240.95</v>
      </c>
      <c r="G293" s="11">
        <f t="shared" si="8"/>
        <v>1204.75</v>
      </c>
      <c r="H293" s="7">
        <v>0.1</v>
      </c>
      <c r="I293" s="11">
        <f t="shared" si="9"/>
        <v>1084.2750000000001</v>
      </c>
    </row>
    <row r="294" spans="1:9" x14ac:dyDescent="0.25">
      <c r="A294">
        <v>293</v>
      </c>
      <c r="B294">
        <v>11010056</v>
      </c>
      <c r="C294" s="1">
        <v>2024022010011</v>
      </c>
      <c r="D294" s="2" t="s">
        <v>286</v>
      </c>
      <c r="E294">
        <v>2</v>
      </c>
      <c r="F294" s="11">
        <f>INDEX(Products[],MATCH(Sales!B294,Products[ProductID],0),5)</f>
        <v>290.5</v>
      </c>
      <c r="G294" s="11">
        <f t="shared" si="8"/>
        <v>581</v>
      </c>
      <c r="H294" s="7"/>
      <c r="I294" s="11">
        <f t="shared" si="9"/>
        <v>581</v>
      </c>
    </row>
    <row r="295" spans="1:9" x14ac:dyDescent="0.25">
      <c r="A295">
        <v>294</v>
      </c>
      <c r="B295">
        <v>11010057</v>
      </c>
      <c r="C295" s="1">
        <v>2024022010011</v>
      </c>
      <c r="D295" s="2" t="s">
        <v>287</v>
      </c>
      <c r="E295">
        <v>2</v>
      </c>
      <c r="F295" s="11">
        <f>INDEX(Products[],MATCH(Sales!B295,Products[ProductID],0),5)</f>
        <v>80.489999999999995</v>
      </c>
      <c r="G295" s="11">
        <f t="shared" si="8"/>
        <v>160.97999999999999</v>
      </c>
      <c r="H295" s="7"/>
      <c r="I295" s="11">
        <f t="shared" si="9"/>
        <v>160.97999999999999</v>
      </c>
    </row>
    <row r="296" spans="1:9" x14ac:dyDescent="0.25">
      <c r="A296">
        <v>295</v>
      </c>
      <c r="B296">
        <v>11010050</v>
      </c>
      <c r="C296" s="1">
        <v>2024022010010</v>
      </c>
      <c r="D296" s="2" t="s">
        <v>287</v>
      </c>
      <c r="E296">
        <v>7</v>
      </c>
      <c r="F296" s="11">
        <f>INDEX(Products[],MATCH(Sales!B296,Products[ProductID],0),5)</f>
        <v>99.99</v>
      </c>
      <c r="G296" s="11">
        <f t="shared" si="8"/>
        <v>699.93</v>
      </c>
      <c r="H296" s="7"/>
      <c r="I296" s="11">
        <f t="shared" si="9"/>
        <v>699.93</v>
      </c>
    </row>
    <row r="297" spans="1:9" x14ac:dyDescent="0.25">
      <c r="A297">
        <v>296</v>
      </c>
      <c r="B297">
        <v>11010051</v>
      </c>
      <c r="C297" s="1">
        <v>2024022010010</v>
      </c>
      <c r="D297" s="2" t="s">
        <v>288</v>
      </c>
      <c r="E297">
        <v>5</v>
      </c>
      <c r="F297" s="11">
        <f>INDEX(Products[],MATCH(Sales!B297,Products[ProductID],0),5)</f>
        <v>240.95</v>
      </c>
      <c r="G297" s="11">
        <f t="shared" si="8"/>
        <v>1204.75</v>
      </c>
      <c r="H297" s="7">
        <v>0.1</v>
      </c>
      <c r="I297" s="11">
        <f t="shared" si="9"/>
        <v>1084.2750000000001</v>
      </c>
    </row>
    <row r="298" spans="1:9" x14ac:dyDescent="0.25">
      <c r="A298">
        <v>297</v>
      </c>
      <c r="B298">
        <v>11010064</v>
      </c>
      <c r="C298" s="1">
        <v>2024022010013</v>
      </c>
      <c r="D298" s="2" t="s">
        <v>289</v>
      </c>
      <c r="E298">
        <v>1</v>
      </c>
      <c r="F298" s="11">
        <f>INDEX(Products[],MATCH(Sales!B298,Products[ProductID],0),5)</f>
        <v>119.95</v>
      </c>
      <c r="G298" s="11">
        <f t="shared" si="8"/>
        <v>119.95</v>
      </c>
      <c r="H298" s="7"/>
      <c r="I298" s="11">
        <f t="shared" si="9"/>
        <v>119.95</v>
      </c>
    </row>
    <row r="299" spans="1:9" x14ac:dyDescent="0.25">
      <c r="A299">
        <v>298</v>
      </c>
      <c r="B299">
        <v>11010052</v>
      </c>
      <c r="C299" s="1">
        <v>2024022010011</v>
      </c>
      <c r="D299" s="2" t="s">
        <v>289</v>
      </c>
      <c r="E299">
        <v>7</v>
      </c>
      <c r="F299" s="11">
        <f>INDEX(Products[],MATCH(Sales!B299,Products[ProductID],0),5)</f>
        <v>150.5</v>
      </c>
      <c r="G299" s="11">
        <f t="shared" si="8"/>
        <v>1053.5</v>
      </c>
      <c r="H299" s="7"/>
      <c r="I299" s="11">
        <f t="shared" si="9"/>
        <v>1053.5</v>
      </c>
    </row>
    <row r="300" spans="1:9" x14ac:dyDescent="0.25">
      <c r="A300">
        <v>299</v>
      </c>
      <c r="B300">
        <v>11010050</v>
      </c>
      <c r="C300" s="1">
        <v>2024022010013</v>
      </c>
      <c r="D300" s="2" t="s">
        <v>290</v>
      </c>
      <c r="E300">
        <v>1</v>
      </c>
      <c r="F300" s="11">
        <f>INDEX(Products[],MATCH(Sales!B300,Products[ProductID],0),5)</f>
        <v>99.99</v>
      </c>
      <c r="G300" s="11">
        <f t="shared" si="8"/>
        <v>99.99</v>
      </c>
      <c r="H300" s="7"/>
      <c r="I300" s="11">
        <f t="shared" si="9"/>
        <v>99.99</v>
      </c>
    </row>
    <row r="301" spans="1:9" x14ac:dyDescent="0.25">
      <c r="A301">
        <v>300</v>
      </c>
      <c r="B301">
        <v>11010051</v>
      </c>
      <c r="C301" s="1">
        <v>2024022010012</v>
      </c>
      <c r="D301" s="2" t="s">
        <v>268</v>
      </c>
      <c r="E301">
        <v>4</v>
      </c>
      <c r="F301" s="11">
        <f>INDEX(Products[],MATCH(Sales!B301,Products[ProductID],0),5)</f>
        <v>240.95</v>
      </c>
      <c r="G301" s="11">
        <f t="shared" si="8"/>
        <v>963.8</v>
      </c>
      <c r="H301" s="7"/>
      <c r="I301" s="11">
        <f t="shared" si="9"/>
        <v>963.8</v>
      </c>
    </row>
    <row r="302" spans="1:9" x14ac:dyDescent="0.25">
      <c r="A302">
        <v>301</v>
      </c>
      <c r="B302">
        <v>11010054</v>
      </c>
      <c r="C302" s="1">
        <v>2024022010011</v>
      </c>
      <c r="D302" s="2" t="s">
        <v>268</v>
      </c>
      <c r="E302">
        <v>8</v>
      </c>
      <c r="F302" s="11">
        <f>INDEX(Products[],MATCH(Sales!B302,Products[ProductID],0),5)</f>
        <v>120.75</v>
      </c>
      <c r="G302" s="11">
        <f t="shared" si="8"/>
        <v>966</v>
      </c>
      <c r="H302" s="7"/>
      <c r="I302" s="11">
        <f t="shared" si="9"/>
        <v>966</v>
      </c>
    </row>
    <row r="303" spans="1:9" x14ac:dyDescent="0.25">
      <c r="A303">
        <v>302</v>
      </c>
      <c r="B303">
        <v>11010069</v>
      </c>
      <c r="C303" s="1">
        <v>2024022010012</v>
      </c>
      <c r="D303" s="2" t="s">
        <v>264</v>
      </c>
      <c r="E303">
        <v>9</v>
      </c>
      <c r="F303" s="11">
        <f>INDEX(Products[],MATCH(Sales!B303,Products[ProductID],0),5)</f>
        <v>127.99</v>
      </c>
      <c r="G303" s="11">
        <f t="shared" si="8"/>
        <v>1151.9099999999999</v>
      </c>
      <c r="H303" s="7"/>
      <c r="I303" s="11">
        <f t="shared" si="9"/>
        <v>1151.9099999999999</v>
      </c>
    </row>
    <row r="304" spans="1:9" x14ac:dyDescent="0.25">
      <c r="A304">
        <v>303</v>
      </c>
      <c r="B304">
        <v>11010069</v>
      </c>
      <c r="C304" s="1">
        <v>2024022010011</v>
      </c>
      <c r="D304" s="2" t="s">
        <v>291</v>
      </c>
      <c r="E304">
        <v>4</v>
      </c>
      <c r="F304" s="11">
        <f>INDEX(Products[],MATCH(Sales!B304,Products[ProductID],0),5)</f>
        <v>127.99</v>
      </c>
      <c r="G304" s="11">
        <f t="shared" si="8"/>
        <v>511.96</v>
      </c>
      <c r="H304" s="7"/>
      <c r="I304" s="11">
        <f t="shared" si="9"/>
        <v>511.96</v>
      </c>
    </row>
    <row r="305" spans="1:9" x14ac:dyDescent="0.25">
      <c r="A305">
        <v>304</v>
      </c>
      <c r="B305">
        <v>11010051</v>
      </c>
      <c r="C305" s="1">
        <v>2024022010012</v>
      </c>
      <c r="D305" s="2" t="s">
        <v>292</v>
      </c>
      <c r="E305">
        <v>5</v>
      </c>
      <c r="F305" s="11">
        <f>INDEX(Products[],MATCH(Sales!B305,Products[ProductID],0),5)</f>
        <v>240.95</v>
      </c>
      <c r="G305" s="11">
        <f t="shared" si="8"/>
        <v>1204.75</v>
      </c>
      <c r="H305" s="7">
        <v>0.15</v>
      </c>
      <c r="I305" s="11">
        <f t="shared" si="9"/>
        <v>1024.0374999999999</v>
      </c>
    </row>
    <row r="306" spans="1:9" x14ac:dyDescent="0.25">
      <c r="A306">
        <v>305</v>
      </c>
      <c r="B306">
        <v>11010067</v>
      </c>
      <c r="C306" s="1">
        <v>2024022010012</v>
      </c>
      <c r="D306" s="2" t="s">
        <v>292</v>
      </c>
      <c r="E306">
        <v>4</v>
      </c>
      <c r="F306" s="11">
        <f>INDEX(Products[],MATCH(Sales!B306,Products[ProductID],0),5)</f>
        <v>150.99</v>
      </c>
      <c r="G306" s="11">
        <f t="shared" si="8"/>
        <v>603.96</v>
      </c>
      <c r="H306" s="7"/>
      <c r="I306" s="11">
        <f t="shared" si="9"/>
        <v>603.96</v>
      </c>
    </row>
    <row r="307" spans="1:9" x14ac:dyDescent="0.25">
      <c r="A307">
        <v>306</v>
      </c>
      <c r="B307">
        <v>11010054</v>
      </c>
      <c r="C307" s="1">
        <v>2024022010011</v>
      </c>
      <c r="D307" s="2" t="s">
        <v>293</v>
      </c>
      <c r="E307">
        <v>7</v>
      </c>
      <c r="F307" s="11">
        <f>INDEX(Products[],MATCH(Sales!B307,Products[ProductID],0),5)</f>
        <v>120.75</v>
      </c>
      <c r="G307" s="11">
        <f t="shared" si="8"/>
        <v>845.25</v>
      </c>
      <c r="H307" s="7"/>
      <c r="I307" s="11">
        <f t="shared" si="9"/>
        <v>845.25</v>
      </c>
    </row>
    <row r="308" spans="1:9" x14ac:dyDescent="0.25">
      <c r="A308">
        <v>307</v>
      </c>
      <c r="B308">
        <v>11010067</v>
      </c>
      <c r="C308" s="1">
        <v>2024022010014</v>
      </c>
      <c r="D308" s="2" t="s">
        <v>266</v>
      </c>
      <c r="E308">
        <v>2</v>
      </c>
      <c r="F308" s="11">
        <f>INDEX(Products[],MATCH(Sales!B308,Products[ProductID],0),5)</f>
        <v>150.99</v>
      </c>
      <c r="G308" s="11">
        <f t="shared" si="8"/>
        <v>301.98</v>
      </c>
      <c r="H308" s="7"/>
      <c r="I308" s="11">
        <f t="shared" si="9"/>
        <v>301.98</v>
      </c>
    </row>
    <row r="309" spans="1:9" x14ac:dyDescent="0.25">
      <c r="A309">
        <v>308</v>
      </c>
      <c r="B309">
        <v>11010059</v>
      </c>
      <c r="C309" s="1">
        <v>2024022010015</v>
      </c>
      <c r="D309" s="2" t="s">
        <v>294</v>
      </c>
      <c r="E309">
        <v>2</v>
      </c>
      <c r="F309" s="11">
        <f>INDEX(Products[],MATCH(Sales!B309,Products[ProductID],0),5)</f>
        <v>110.25</v>
      </c>
      <c r="G309" s="11">
        <f t="shared" si="8"/>
        <v>220.5</v>
      </c>
      <c r="H309" s="7"/>
      <c r="I309" s="11">
        <f t="shared" si="9"/>
        <v>220.5</v>
      </c>
    </row>
    <row r="310" spans="1:9" x14ac:dyDescent="0.25">
      <c r="A310">
        <v>309</v>
      </c>
      <c r="B310">
        <v>11010050</v>
      </c>
      <c r="C310" s="1">
        <v>2024022010012</v>
      </c>
      <c r="D310" s="2" t="s">
        <v>294</v>
      </c>
      <c r="E310">
        <v>5</v>
      </c>
      <c r="F310" s="11">
        <f>INDEX(Products[],MATCH(Sales!B310,Products[ProductID],0),5)</f>
        <v>99.99</v>
      </c>
      <c r="G310" s="11">
        <f t="shared" si="8"/>
        <v>499.95</v>
      </c>
      <c r="H310" s="7">
        <v>0.1</v>
      </c>
      <c r="I310" s="11">
        <f t="shared" si="9"/>
        <v>449.95499999999998</v>
      </c>
    </row>
    <row r="311" spans="1:9" x14ac:dyDescent="0.25">
      <c r="A311">
        <v>310</v>
      </c>
      <c r="B311">
        <v>11010050</v>
      </c>
      <c r="C311" s="1">
        <v>2024022010010</v>
      </c>
      <c r="D311" s="2" t="s">
        <v>294</v>
      </c>
      <c r="E311">
        <v>4</v>
      </c>
      <c r="F311" s="11">
        <f>INDEX(Products[],MATCH(Sales!B311,Products[ProductID],0),5)</f>
        <v>99.99</v>
      </c>
      <c r="G311" s="11">
        <f t="shared" si="8"/>
        <v>399.96</v>
      </c>
      <c r="H311" s="7"/>
      <c r="I311" s="11">
        <f t="shared" si="9"/>
        <v>399.96</v>
      </c>
    </row>
    <row r="312" spans="1:9" x14ac:dyDescent="0.25">
      <c r="A312">
        <v>311</v>
      </c>
      <c r="B312">
        <v>11010052</v>
      </c>
      <c r="C312" s="1">
        <v>2024022010013</v>
      </c>
      <c r="D312" s="2" t="s">
        <v>295</v>
      </c>
      <c r="E312">
        <v>4</v>
      </c>
      <c r="F312" s="11">
        <f>INDEX(Products[],MATCH(Sales!B312,Products[ProductID],0),5)</f>
        <v>150.5</v>
      </c>
      <c r="G312" s="11">
        <f t="shared" si="8"/>
        <v>602</v>
      </c>
      <c r="H312" s="7"/>
      <c r="I312" s="11">
        <f t="shared" si="9"/>
        <v>602</v>
      </c>
    </row>
    <row r="313" spans="1:9" x14ac:dyDescent="0.25">
      <c r="A313">
        <v>312</v>
      </c>
      <c r="B313">
        <v>11010064</v>
      </c>
      <c r="C313" s="1">
        <v>2024022010010</v>
      </c>
      <c r="D313" s="2" t="s">
        <v>296</v>
      </c>
      <c r="E313">
        <v>8</v>
      </c>
      <c r="F313" s="11">
        <f>INDEX(Products[],MATCH(Sales!B313,Products[ProductID],0),5)</f>
        <v>119.95</v>
      </c>
      <c r="G313" s="11">
        <f t="shared" si="8"/>
        <v>959.6</v>
      </c>
      <c r="H313" s="7"/>
      <c r="I313" s="11">
        <f t="shared" si="9"/>
        <v>959.6</v>
      </c>
    </row>
    <row r="314" spans="1:9" x14ac:dyDescent="0.25">
      <c r="A314">
        <v>313</v>
      </c>
      <c r="B314">
        <v>11010069</v>
      </c>
      <c r="C314" s="1">
        <v>2024022010010</v>
      </c>
      <c r="D314" s="2" t="s">
        <v>296</v>
      </c>
      <c r="E314">
        <v>4</v>
      </c>
      <c r="F314" s="11">
        <f>INDEX(Products[],MATCH(Sales!B314,Products[ProductID],0),5)</f>
        <v>127.99</v>
      </c>
      <c r="G314" s="11">
        <f t="shared" si="8"/>
        <v>511.96</v>
      </c>
      <c r="H314" s="7">
        <v>0.15</v>
      </c>
      <c r="I314" s="11">
        <f t="shared" si="9"/>
        <v>435.166</v>
      </c>
    </row>
    <row r="315" spans="1:9" x14ac:dyDescent="0.25">
      <c r="A315">
        <v>314</v>
      </c>
      <c r="B315">
        <v>11010062</v>
      </c>
      <c r="C315" s="1">
        <v>2024022010012</v>
      </c>
      <c r="D315" s="2" t="s">
        <v>297</v>
      </c>
      <c r="E315">
        <v>4</v>
      </c>
      <c r="F315" s="11">
        <f>INDEX(Products[],MATCH(Sales!B315,Products[ProductID],0),5)</f>
        <v>113.45</v>
      </c>
      <c r="G315" s="11">
        <f t="shared" si="8"/>
        <v>453.8</v>
      </c>
      <c r="H315" s="7"/>
      <c r="I315" s="11">
        <f t="shared" si="9"/>
        <v>453.8</v>
      </c>
    </row>
    <row r="316" spans="1:9" x14ac:dyDescent="0.25">
      <c r="A316">
        <v>315</v>
      </c>
      <c r="B316">
        <v>11010064</v>
      </c>
      <c r="C316" s="1">
        <v>2024022010011</v>
      </c>
      <c r="D316" s="2" t="s">
        <v>297</v>
      </c>
      <c r="E316">
        <v>1</v>
      </c>
      <c r="F316" s="11">
        <f>INDEX(Products[],MATCH(Sales!B316,Products[ProductID],0),5)</f>
        <v>119.95</v>
      </c>
      <c r="G316" s="11">
        <f t="shared" si="8"/>
        <v>119.95</v>
      </c>
      <c r="H316" s="7"/>
      <c r="I316" s="11">
        <f t="shared" si="9"/>
        <v>119.95</v>
      </c>
    </row>
    <row r="317" spans="1:9" x14ac:dyDescent="0.25">
      <c r="A317">
        <v>316</v>
      </c>
      <c r="B317">
        <v>11010065</v>
      </c>
      <c r="C317" s="1">
        <v>2024022010015</v>
      </c>
      <c r="D317" s="2" t="s">
        <v>298</v>
      </c>
      <c r="E317">
        <v>3</v>
      </c>
      <c r="F317" s="11">
        <f>INDEX(Products[],MATCH(Sales!B317,Products[ProductID],0),5)</f>
        <v>126.5</v>
      </c>
      <c r="G317" s="11">
        <f t="shared" si="8"/>
        <v>379.5</v>
      </c>
      <c r="H317" s="7">
        <v>0.1</v>
      </c>
      <c r="I317" s="11">
        <f t="shared" si="9"/>
        <v>341.55</v>
      </c>
    </row>
    <row r="318" spans="1:9" x14ac:dyDescent="0.25">
      <c r="A318">
        <v>317</v>
      </c>
      <c r="B318">
        <v>11010052</v>
      </c>
      <c r="C318" s="1">
        <v>2024022010011</v>
      </c>
      <c r="D318" s="2" t="s">
        <v>265</v>
      </c>
      <c r="E318">
        <v>5</v>
      </c>
      <c r="F318" s="11">
        <f>INDEX(Products[],MATCH(Sales!B318,Products[ProductID],0),5)</f>
        <v>150.5</v>
      </c>
      <c r="G318" s="11">
        <f t="shared" si="8"/>
        <v>752.5</v>
      </c>
      <c r="H318" s="7"/>
      <c r="I318" s="11">
        <f t="shared" si="9"/>
        <v>752.5</v>
      </c>
    </row>
    <row r="319" spans="1:9" x14ac:dyDescent="0.25">
      <c r="A319">
        <v>318</v>
      </c>
      <c r="B319">
        <v>11010056</v>
      </c>
      <c r="C319" s="1">
        <v>2024022010014</v>
      </c>
      <c r="D319" s="2" t="s">
        <v>265</v>
      </c>
      <c r="E319">
        <v>1</v>
      </c>
      <c r="F319" s="11">
        <f>INDEX(Products[],MATCH(Sales!B319,Products[ProductID],0),5)</f>
        <v>290.5</v>
      </c>
      <c r="G319" s="11">
        <f t="shared" si="8"/>
        <v>290.5</v>
      </c>
      <c r="H319" s="7"/>
      <c r="I319" s="11">
        <f t="shared" si="9"/>
        <v>290.5</v>
      </c>
    </row>
    <row r="320" spans="1:9" x14ac:dyDescent="0.25">
      <c r="A320">
        <v>319</v>
      </c>
      <c r="B320">
        <v>11010067</v>
      </c>
      <c r="C320" s="1">
        <v>2024022010015</v>
      </c>
      <c r="D320" s="2" t="s">
        <v>299</v>
      </c>
      <c r="E320">
        <v>5</v>
      </c>
      <c r="F320" s="11">
        <f>INDEX(Products[],MATCH(Sales!B320,Products[ProductID],0),5)</f>
        <v>150.99</v>
      </c>
      <c r="G320" s="11">
        <f t="shared" si="8"/>
        <v>754.95</v>
      </c>
      <c r="H320" s="7"/>
      <c r="I320" s="11">
        <f t="shared" si="9"/>
        <v>754.95</v>
      </c>
    </row>
    <row r="321" spans="1:9" x14ac:dyDescent="0.25">
      <c r="A321">
        <v>320</v>
      </c>
      <c r="B321">
        <v>11010068</v>
      </c>
      <c r="C321" s="1">
        <v>2024022010014</v>
      </c>
      <c r="D321" s="2" t="s">
        <v>300</v>
      </c>
      <c r="E321">
        <v>3</v>
      </c>
      <c r="F321" s="11">
        <f>INDEX(Products[],MATCH(Sales!B321,Products[ProductID],0),5)</f>
        <v>212.49</v>
      </c>
      <c r="G321" s="11">
        <f t="shared" si="8"/>
        <v>637.47</v>
      </c>
      <c r="H321" s="7">
        <v>0.1</v>
      </c>
      <c r="I321" s="11">
        <f t="shared" si="9"/>
        <v>573.72300000000007</v>
      </c>
    </row>
    <row r="322" spans="1:9" x14ac:dyDescent="0.25">
      <c r="A322">
        <v>321</v>
      </c>
      <c r="B322">
        <v>11010060</v>
      </c>
      <c r="C322" s="1">
        <v>2024022010014</v>
      </c>
      <c r="D322" s="2" t="s">
        <v>301</v>
      </c>
      <c r="E322">
        <v>9</v>
      </c>
      <c r="F322" s="11">
        <f>INDEX(Products[],MATCH(Sales!B322,Products[ProductID],0),5)</f>
        <v>117.5</v>
      </c>
      <c r="G322" s="11">
        <f t="shared" ref="G322" si="10">F322*E322</f>
        <v>1057.5</v>
      </c>
      <c r="H322" s="7"/>
      <c r="I322" s="11">
        <f t="shared" ref="I322" si="11">G322-(G322*H322)</f>
        <v>1057.5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7676B-8D8B-44D6-B1D2-51E22CAC77E5}">
  <sheetPr codeName="Sheet7"/>
  <dimension ref="A2:E323"/>
  <sheetViews>
    <sheetView topLeftCell="A302" workbookViewId="0">
      <selection activeCell="E3" sqref="E3"/>
    </sheetView>
  </sheetViews>
  <sheetFormatPr defaultRowHeight="15" x14ac:dyDescent="0.25"/>
  <cols>
    <col min="1" max="1" width="15.5703125" customWidth="1"/>
    <col min="2" max="2" width="16.42578125" customWidth="1"/>
    <col min="3" max="3" width="18.140625" bestFit="1" customWidth="1"/>
    <col min="4" max="4" width="15.140625" customWidth="1"/>
    <col min="5" max="5" width="18.7109375" customWidth="1"/>
  </cols>
  <sheetData>
    <row r="2" spans="1:5" x14ac:dyDescent="0.25">
      <c r="A2" t="s">
        <v>8</v>
      </c>
      <c r="B2" t="s">
        <v>19</v>
      </c>
      <c r="C2" t="s">
        <v>81</v>
      </c>
      <c r="D2" t="s">
        <v>24</v>
      </c>
      <c r="E2" t="s">
        <v>25</v>
      </c>
    </row>
    <row r="3" spans="1:5" x14ac:dyDescent="0.25">
      <c r="A3">
        <v>1</v>
      </c>
      <c r="B3">
        <f>IF(TransactionsOrder!G2="", "NA", IFERROR(INDEX(TransactionsOrders[], MATCH(TransactionsOrder!C2, TransactionsOrders[MembershipID], 0), 3), "NA"))</f>
        <v>54523010001</v>
      </c>
      <c r="C3" t="s">
        <v>82</v>
      </c>
      <c r="D3">
        <f>IF(B3="NA",0,ROUNDUP(Sales!E2/2,))</f>
        <v>4</v>
      </c>
    </row>
    <row r="4" spans="1:5" x14ac:dyDescent="0.25">
      <c r="A4">
        <v>2</v>
      </c>
      <c r="B4">
        <f>IF(TransactionsOrder!G3="", "NA", IFERROR(INDEX(TransactionsOrders[], MATCH(TransactionsOrder!C3, TransactionsOrders[MembershipID], 0), 3), "NA"))</f>
        <v>54523010003</v>
      </c>
      <c r="C4" t="s">
        <v>83</v>
      </c>
      <c r="D4">
        <f>IF(B4="NA",0,ROUNDUP(Sales!E3/2,))</f>
        <v>1</v>
      </c>
    </row>
    <row r="5" spans="1:5" x14ac:dyDescent="0.25">
      <c r="A5">
        <v>3</v>
      </c>
      <c r="B5" t="str">
        <f>IF(TransactionsOrder!G4="", "NA", IFERROR(INDEX(TransactionsOrders[], MATCH(TransactionsOrder!C4, TransactionsOrders[MembershipID], 0), 3), "NA"))</f>
        <v>NA</v>
      </c>
      <c r="C5" t="s">
        <v>84</v>
      </c>
      <c r="D5">
        <f>IF(B5="NA",0,ROUNDUP(Sales!E4/2,))</f>
        <v>0</v>
      </c>
    </row>
    <row r="6" spans="1:5" x14ac:dyDescent="0.25">
      <c r="A6">
        <v>4</v>
      </c>
      <c r="B6" t="str">
        <f>IF(TransactionsOrder!G5="", "NA", IFERROR(INDEX(TransactionsOrders[], MATCH(TransactionsOrder!C5, TransactionsOrders[MembershipID], 0), 3), "NA"))</f>
        <v>NA</v>
      </c>
      <c r="C6" t="s">
        <v>85</v>
      </c>
      <c r="D6">
        <f>IF(B6="NA",0,ROUNDUP(Sales!E5/2,))</f>
        <v>0</v>
      </c>
    </row>
    <row r="7" spans="1:5" x14ac:dyDescent="0.25">
      <c r="A7">
        <v>5</v>
      </c>
      <c r="B7" t="str">
        <f>IF(TransactionsOrder!G6="", "NA", IFERROR(INDEX(TransactionsOrders[], MATCH(TransactionsOrder!C6, TransactionsOrders[MembershipID], 0), 3), "NA"))</f>
        <v>NA</v>
      </c>
      <c r="C7" t="s">
        <v>86</v>
      </c>
      <c r="D7">
        <f>IF(B7="NA",0,ROUNDUP(Sales!E6/2,))</f>
        <v>0</v>
      </c>
    </row>
    <row r="8" spans="1:5" x14ac:dyDescent="0.25">
      <c r="A8">
        <v>6</v>
      </c>
      <c r="B8" t="str">
        <f>IF(TransactionsOrder!G7="", "NA", IFERROR(INDEX(TransactionsOrders[], MATCH(TransactionsOrder!C7, TransactionsOrders[MembershipID], 0), 3), "NA"))</f>
        <v>NA</v>
      </c>
      <c r="C8" t="s">
        <v>87</v>
      </c>
      <c r="D8">
        <f>IF(B8="NA",0,ROUNDUP(Sales!E7/2,))</f>
        <v>0</v>
      </c>
    </row>
    <row r="9" spans="1:5" x14ac:dyDescent="0.25">
      <c r="A9">
        <v>7</v>
      </c>
      <c r="B9">
        <f>IF(TransactionsOrder!G8="", "NA", IFERROR(INDEX(TransactionsOrders[], MATCH(TransactionsOrder!C8, TransactionsOrders[MembershipID], 0), 3), "NA"))</f>
        <v>54523010003</v>
      </c>
      <c r="C9" t="s">
        <v>88</v>
      </c>
      <c r="D9">
        <f>IF(B9="NA",0,ROUNDUP(Sales!E8/2,))</f>
        <v>4</v>
      </c>
    </row>
    <row r="10" spans="1:5" x14ac:dyDescent="0.25">
      <c r="A10">
        <v>8</v>
      </c>
      <c r="B10" t="str">
        <f>IF(TransactionsOrder!G9="", "NA", IFERROR(INDEX(TransactionsOrders[], MATCH(TransactionsOrder!C9, TransactionsOrders[MembershipID], 0), 3), "NA"))</f>
        <v>NA</v>
      </c>
      <c r="C10" t="s">
        <v>89</v>
      </c>
      <c r="D10">
        <f>IF(B10="NA",0,ROUNDUP(Sales!E9/2,))</f>
        <v>0</v>
      </c>
    </row>
    <row r="11" spans="1:5" x14ac:dyDescent="0.25">
      <c r="A11">
        <v>9</v>
      </c>
      <c r="B11" t="str">
        <f>IF(TransactionsOrder!G10="", "NA", IFERROR(INDEX(TransactionsOrders[], MATCH(TransactionsOrder!C10, TransactionsOrders[MembershipID], 0), 3), "NA"))</f>
        <v>NA</v>
      </c>
      <c r="C11" t="s">
        <v>90</v>
      </c>
      <c r="D11">
        <f>IF(B11="NA",0,ROUNDUP(Sales!E10/2,))</f>
        <v>0</v>
      </c>
    </row>
    <row r="12" spans="1:5" x14ac:dyDescent="0.25">
      <c r="A12">
        <v>10</v>
      </c>
      <c r="B12" t="str">
        <f>IF(TransactionsOrder!G11="", "NA", IFERROR(INDEX(TransactionsOrders[], MATCH(TransactionsOrder!C11, TransactionsOrders[MembershipID], 0), 3), "NA"))</f>
        <v>NA</v>
      </c>
      <c r="C12" t="s">
        <v>91</v>
      </c>
      <c r="D12">
        <f>IF(B12="NA",0,ROUNDUP(Sales!E11/2,))</f>
        <v>0</v>
      </c>
    </row>
    <row r="13" spans="1:5" x14ac:dyDescent="0.25">
      <c r="A13">
        <v>11</v>
      </c>
      <c r="B13" t="str">
        <f>IF(TransactionsOrder!G12="", "NA", IFERROR(INDEX(TransactionsOrders[], MATCH(TransactionsOrder!C12, TransactionsOrders[MembershipID], 0), 3), "NA"))</f>
        <v>NA</v>
      </c>
      <c r="C13" t="s">
        <v>92</v>
      </c>
      <c r="D13">
        <f>IF(B13="NA",0,ROUNDUP(Sales!E12/2,))</f>
        <v>0</v>
      </c>
    </row>
    <row r="14" spans="1:5" x14ac:dyDescent="0.25">
      <c r="A14">
        <v>12</v>
      </c>
      <c r="B14" t="str">
        <f>IF(TransactionsOrder!G13="", "NA", IFERROR(INDEX(TransactionsOrders[], MATCH(TransactionsOrder!C13, TransactionsOrders[MembershipID], 0), 3), "NA"))</f>
        <v>NA</v>
      </c>
      <c r="C14" t="s">
        <v>93</v>
      </c>
      <c r="D14">
        <f>IF(B14="NA",0,ROUNDUP(Sales!E13/2,))</f>
        <v>0</v>
      </c>
    </row>
    <row r="15" spans="1:5" x14ac:dyDescent="0.25">
      <c r="A15">
        <v>13</v>
      </c>
      <c r="B15" t="str">
        <f>IF(TransactionsOrder!G14="", "NA", IFERROR(INDEX(TransactionsOrders[], MATCH(TransactionsOrder!C14, TransactionsOrders[MembershipID], 0), 3), "NA"))</f>
        <v>NA</v>
      </c>
      <c r="C15" t="s">
        <v>94</v>
      </c>
      <c r="D15">
        <f>IF(B15="NA",0,ROUNDUP(Sales!E14/2,))</f>
        <v>0</v>
      </c>
    </row>
    <row r="16" spans="1:5" x14ac:dyDescent="0.25">
      <c r="A16">
        <v>14</v>
      </c>
      <c r="B16" t="str">
        <f>IF(TransactionsOrder!G15="", "NA", IFERROR(INDEX(TransactionsOrders[], MATCH(TransactionsOrder!C15, TransactionsOrders[MembershipID], 0), 3), "NA"))</f>
        <v>NA</v>
      </c>
      <c r="C16" t="s">
        <v>95</v>
      </c>
      <c r="D16">
        <f>IF(B16="NA",0,ROUNDUP(Sales!E15/2,))</f>
        <v>0</v>
      </c>
    </row>
    <row r="17" spans="1:4" x14ac:dyDescent="0.25">
      <c r="A17">
        <v>15</v>
      </c>
      <c r="B17" t="str">
        <f>IF(TransactionsOrder!G16="", "NA", IFERROR(INDEX(TransactionsOrders[], MATCH(TransactionsOrder!C16, TransactionsOrders[MembershipID], 0), 3), "NA"))</f>
        <v>NA</v>
      </c>
      <c r="C17" t="s">
        <v>96</v>
      </c>
      <c r="D17">
        <f>IF(B17="NA",0,ROUNDUP(Sales!E16/2,))</f>
        <v>0</v>
      </c>
    </row>
    <row r="18" spans="1:4" x14ac:dyDescent="0.25">
      <c r="A18">
        <v>16</v>
      </c>
      <c r="B18">
        <f>IF(TransactionsOrder!G17="", "NA", IFERROR(INDEX(TransactionsOrders[], MATCH(TransactionsOrder!C17, TransactionsOrders[MembershipID], 0), 3), "NA"))</f>
        <v>54523010004</v>
      </c>
      <c r="C18" t="s">
        <v>97</v>
      </c>
      <c r="D18">
        <f>IF(B18="NA",0,ROUNDUP(Sales!E17/2,))</f>
        <v>5</v>
      </c>
    </row>
    <row r="19" spans="1:4" x14ac:dyDescent="0.25">
      <c r="A19">
        <v>17</v>
      </c>
      <c r="B19" t="str">
        <f>IF(TransactionsOrder!G18="", "NA", IFERROR(INDEX(TransactionsOrders[], MATCH(TransactionsOrder!C18, TransactionsOrders[MembershipID], 0), 3), "NA"))</f>
        <v>NA</v>
      </c>
      <c r="C19" t="s">
        <v>98</v>
      </c>
      <c r="D19">
        <f>IF(B19="NA",0,ROUNDUP(Sales!E18/2,))</f>
        <v>0</v>
      </c>
    </row>
    <row r="20" spans="1:4" x14ac:dyDescent="0.25">
      <c r="A20">
        <v>18</v>
      </c>
      <c r="B20">
        <f>IF(TransactionsOrder!G19="", "NA", IFERROR(INDEX(TransactionsOrders[], MATCH(TransactionsOrder!C19, TransactionsOrders[MembershipID], 0), 3), "NA"))</f>
        <v>54523010002</v>
      </c>
      <c r="C20" t="s">
        <v>99</v>
      </c>
      <c r="D20">
        <f>IF(B20="NA",0,ROUNDUP(Sales!E19/2,))</f>
        <v>5</v>
      </c>
    </row>
    <row r="21" spans="1:4" x14ac:dyDescent="0.25">
      <c r="A21">
        <v>19</v>
      </c>
      <c r="B21" t="str">
        <f>IF(TransactionsOrder!G20="", "NA", IFERROR(INDEX(TransactionsOrders[], MATCH(TransactionsOrder!C20, TransactionsOrders[MembershipID], 0), 3), "NA"))</f>
        <v>NA</v>
      </c>
      <c r="C21" t="s">
        <v>100</v>
      </c>
      <c r="D21">
        <f>IF(B21="NA",0,ROUNDUP(Sales!E20/2,))</f>
        <v>0</v>
      </c>
    </row>
    <row r="22" spans="1:4" x14ac:dyDescent="0.25">
      <c r="A22">
        <v>20</v>
      </c>
      <c r="B22" t="str">
        <f>IF(TransactionsOrder!G21="", "NA", IFERROR(INDEX(TransactionsOrders[], MATCH(TransactionsOrder!C21, TransactionsOrders[MembershipID], 0), 3), "NA"))</f>
        <v>NA</v>
      </c>
      <c r="C22" t="s">
        <v>101</v>
      </c>
      <c r="D22">
        <f>IF(B22="NA",0,ROUNDUP(Sales!E21/2,))</f>
        <v>0</v>
      </c>
    </row>
    <row r="23" spans="1:4" x14ac:dyDescent="0.25">
      <c r="A23">
        <v>21</v>
      </c>
      <c r="B23" t="str">
        <f>IF(TransactionsOrder!G22="", "NA", IFERROR(INDEX(TransactionsOrders[], MATCH(TransactionsOrder!C22, TransactionsOrders[MembershipID], 0), 3), "NA"))</f>
        <v>NA</v>
      </c>
      <c r="C23" t="s">
        <v>102</v>
      </c>
      <c r="D23">
        <f>IF(B23="NA",0,ROUNDUP(Sales!E22/2,))</f>
        <v>0</v>
      </c>
    </row>
    <row r="24" spans="1:4" x14ac:dyDescent="0.25">
      <c r="A24">
        <v>22</v>
      </c>
      <c r="B24">
        <f>IF(TransactionsOrder!G23="", "NA", IFERROR(INDEX(TransactionsOrders[], MATCH(TransactionsOrder!C23, TransactionsOrders[MembershipID], 0), 3), "NA"))</f>
        <v>54523010004</v>
      </c>
      <c r="C24" t="s">
        <v>103</v>
      </c>
      <c r="D24">
        <f>IF(B24="NA",0,ROUNDUP(Sales!E23/2,))</f>
        <v>4</v>
      </c>
    </row>
    <row r="25" spans="1:4" x14ac:dyDescent="0.25">
      <c r="A25">
        <v>23</v>
      </c>
      <c r="B25" t="str">
        <f>IF(TransactionsOrder!G24="", "NA", IFERROR(INDEX(TransactionsOrders[], MATCH(TransactionsOrder!C24, TransactionsOrders[MembershipID], 0), 3), "NA"))</f>
        <v>NA</v>
      </c>
      <c r="C25" t="s">
        <v>104</v>
      </c>
      <c r="D25">
        <f>IF(B25="NA",0,ROUNDUP(Sales!E24/2,))</f>
        <v>0</v>
      </c>
    </row>
    <row r="26" spans="1:4" x14ac:dyDescent="0.25">
      <c r="A26">
        <v>24</v>
      </c>
      <c r="B26" t="str">
        <f>IF(TransactionsOrder!G25="", "NA", IFERROR(INDEX(TransactionsOrders[], MATCH(TransactionsOrder!C25, TransactionsOrders[MembershipID], 0), 3), "NA"))</f>
        <v>NA</v>
      </c>
      <c r="C26" t="s">
        <v>105</v>
      </c>
      <c r="D26">
        <f>IF(B26="NA",0,ROUNDUP(Sales!E25/2,))</f>
        <v>0</v>
      </c>
    </row>
    <row r="27" spans="1:4" x14ac:dyDescent="0.25">
      <c r="A27">
        <v>25</v>
      </c>
      <c r="B27" t="str">
        <f>IF(TransactionsOrder!G26="", "NA", IFERROR(INDEX(TransactionsOrders[], MATCH(TransactionsOrder!C26, TransactionsOrders[MembershipID], 0), 3), "NA"))</f>
        <v>NA</v>
      </c>
      <c r="C27" t="s">
        <v>106</v>
      </c>
      <c r="D27">
        <f>IF(B27="NA",0,ROUNDUP(Sales!E26/2,))</f>
        <v>0</v>
      </c>
    </row>
    <row r="28" spans="1:4" x14ac:dyDescent="0.25">
      <c r="A28">
        <v>26</v>
      </c>
      <c r="B28" t="str">
        <f>IF(TransactionsOrder!G27="", "NA", IFERROR(INDEX(TransactionsOrders[], MATCH(TransactionsOrder!C27, TransactionsOrders[MembershipID], 0), 3), "NA"))</f>
        <v>NA</v>
      </c>
      <c r="C28" t="s">
        <v>107</v>
      </c>
      <c r="D28">
        <f>IF(B28="NA",0,ROUNDUP(Sales!E27/2,))</f>
        <v>0</v>
      </c>
    </row>
    <row r="29" spans="1:4" x14ac:dyDescent="0.25">
      <c r="A29">
        <v>27</v>
      </c>
      <c r="B29" t="str">
        <f>IF(TransactionsOrder!G28="", "NA", IFERROR(INDEX(TransactionsOrders[], MATCH(TransactionsOrder!C28, TransactionsOrders[MembershipID], 0), 3), "NA"))</f>
        <v>NA</v>
      </c>
      <c r="C29" t="s">
        <v>108</v>
      </c>
      <c r="D29">
        <f>IF(B29="NA",0,ROUNDUP(Sales!E28/2,))</f>
        <v>0</v>
      </c>
    </row>
    <row r="30" spans="1:4" x14ac:dyDescent="0.25">
      <c r="A30">
        <v>28</v>
      </c>
      <c r="B30" t="str">
        <f>IF(TransactionsOrder!G29="", "NA", IFERROR(INDEX(TransactionsOrders[], MATCH(TransactionsOrder!C29, TransactionsOrders[MembershipID], 0), 3), "NA"))</f>
        <v>NA</v>
      </c>
      <c r="C30" t="s">
        <v>109</v>
      </c>
      <c r="D30">
        <f>IF(B30="NA",0,ROUNDUP(Sales!E29/2,))</f>
        <v>0</v>
      </c>
    </row>
    <row r="31" spans="1:4" x14ac:dyDescent="0.25">
      <c r="A31">
        <v>29</v>
      </c>
      <c r="B31" t="str">
        <f>IF(TransactionsOrder!G30="", "NA", IFERROR(INDEX(TransactionsOrders[], MATCH(TransactionsOrder!C30, TransactionsOrders[MembershipID], 0), 3), "NA"))</f>
        <v>NA</v>
      </c>
      <c r="C31" t="s">
        <v>110</v>
      </c>
      <c r="D31">
        <f>IF(B31="NA",0,ROUNDUP(Sales!E30/2,))</f>
        <v>0</v>
      </c>
    </row>
    <row r="32" spans="1:4" x14ac:dyDescent="0.25">
      <c r="A32">
        <v>30</v>
      </c>
      <c r="B32">
        <f>IF(TransactionsOrder!G31="", "NA", IFERROR(INDEX(TransactionsOrders[], MATCH(TransactionsOrder!C31, TransactionsOrders[MembershipID], 0), 3), "NA"))</f>
        <v>54523010004</v>
      </c>
      <c r="C32" t="s">
        <v>111</v>
      </c>
      <c r="D32">
        <f>IF(B32="NA",0,ROUNDUP(Sales!E31/2,))</f>
        <v>1</v>
      </c>
    </row>
    <row r="33" spans="1:4" x14ac:dyDescent="0.25">
      <c r="A33">
        <v>31</v>
      </c>
      <c r="B33" t="str">
        <f>IF(TransactionsOrder!G32="", "NA", IFERROR(INDEX(TransactionsOrders[], MATCH(TransactionsOrder!C32, TransactionsOrders[MembershipID], 0), 3), "NA"))</f>
        <v>NA</v>
      </c>
      <c r="C33" t="s">
        <v>112</v>
      </c>
      <c r="D33">
        <f>IF(B33="NA",0,ROUNDUP(Sales!E32/2,))</f>
        <v>0</v>
      </c>
    </row>
    <row r="34" spans="1:4" x14ac:dyDescent="0.25">
      <c r="A34">
        <v>32</v>
      </c>
      <c r="B34" t="str">
        <f>IF(TransactionsOrder!G33="", "NA", IFERROR(INDEX(TransactionsOrders[], MATCH(TransactionsOrder!C33, TransactionsOrders[MembershipID], 0), 3), "NA"))</f>
        <v>NA</v>
      </c>
      <c r="C34" t="s">
        <v>113</v>
      </c>
      <c r="D34">
        <f>IF(B34="NA",0,ROUNDUP(Sales!E33/2,))</f>
        <v>0</v>
      </c>
    </row>
    <row r="35" spans="1:4" x14ac:dyDescent="0.25">
      <c r="A35">
        <v>33</v>
      </c>
      <c r="B35" t="str">
        <f>IF(TransactionsOrder!G34="", "NA", IFERROR(INDEX(TransactionsOrders[], MATCH(TransactionsOrder!C34, TransactionsOrders[MembershipID], 0), 3), "NA"))</f>
        <v>NA</v>
      </c>
      <c r="C35" t="s">
        <v>114</v>
      </c>
      <c r="D35">
        <f>IF(B35="NA",0,ROUNDUP(Sales!E34/2,))</f>
        <v>0</v>
      </c>
    </row>
    <row r="36" spans="1:4" x14ac:dyDescent="0.25">
      <c r="A36">
        <v>34</v>
      </c>
      <c r="B36" t="str">
        <f>IF(TransactionsOrder!G35="", "NA", IFERROR(INDEX(TransactionsOrders[], MATCH(TransactionsOrder!C35, TransactionsOrders[MembershipID], 0), 3), "NA"))</f>
        <v>NA</v>
      </c>
      <c r="C36" t="s">
        <v>115</v>
      </c>
      <c r="D36">
        <f>IF(B36="NA",0,ROUNDUP(Sales!E35/2,))</f>
        <v>0</v>
      </c>
    </row>
    <row r="37" spans="1:4" x14ac:dyDescent="0.25">
      <c r="A37">
        <v>35</v>
      </c>
      <c r="B37">
        <f>IF(TransactionsOrder!G36="", "NA", IFERROR(INDEX(TransactionsOrders[], MATCH(TransactionsOrder!C36, TransactionsOrders[MembershipID], 0), 3), "NA"))</f>
        <v>54523010002</v>
      </c>
      <c r="C37" t="s">
        <v>116</v>
      </c>
      <c r="D37">
        <f>IF(B37="NA",0,ROUNDUP(Sales!E36/2,))</f>
        <v>3</v>
      </c>
    </row>
    <row r="38" spans="1:4" x14ac:dyDescent="0.25">
      <c r="A38">
        <v>36</v>
      </c>
      <c r="B38" t="str">
        <f>IF(TransactionsOrder!G37="", "NA", IFERROR(INDEX(TransactionsOrders[], MATCH(TransactionsOrder!C37, TransactionsOrders[MembershipID], 0), 3), "NA"))</f>
        <v>NA</v>
      </c>
      <c r="C38" t="s">
        <v>117</v>
      </c>
      <c r="D38">
        <f>IF(B38="NA",0,ROUNDUP(Sales!E37/2,))</f>
        <v>0</v>
      </c>
    </row>
    <row r="39" spans="1:4" x14ac:dyDescent="0.25">
      <c r="A39">
        <v>37</v>
      </c>
      <c r="B39" t="str">
        <f>IF(TransactionsOrder!G38="", "NA", IFERROR(INDEX(TransactionsOrders[], MATCH(TransactionsOrder!C38, TransactionsOrders[MembershipID], 0), 3), "NA"))</f>
        <v>NA</v>
      </c>
      <c r="C39" t="s">
        <v>118</v>
      </c>
      <c r="D39">
        <f>IF(B39="NA",0,ROUNDUP(Sales!E38/2,))</f>
        <v>0</v>
      </c>
    </row>
    <row r="40" spans="1:4" x14ac:dyDescent="0.25">
      <c r="A40">
        <v>38</v>
      </c>
      <c r="B40">
        <f>IF(TransactionsOrder!G39="", "NA", IFERROR(INDEX(TransactionsOrders[], MATCH(TransactionsOrder!C39, TransactionsOrders[MembershipID], 0), 3), "NA"))</f>
        <v>54523010005</v>
      </c>
      <c r="C40" t="s">
        <v>119</v>
      </c>
      <c r="D40">
        <f>IF(B40="NA",0,ROUNDUP(Sales!E39/2,))</f>
        <v>5</v>
      </c>
    </row>
    <row r="41" spans="1:4" x14ac:dyDescent="0.25">
      <c r="A41">
        <v>39</v>
      </c>
      <c r="B41" t="str">
        <f>IF(TransactionsOrder!G40="", "NA", IFERROR(INDEX(TransactionsOrders[], MATCH(TransactionsOrder!C40, TransactionsOrders[MembershipID], 0), 3), "NA"))</f>
        <v>NA</v>
      </c>
      <c r="C41" t="s">
        <v>120</v>
      </c>
      <c r="D41">
        <f>IF(B41="NA",0,ROUNDUP(Sales!E40/2,))</f>
        <v>0</v>
      </c>
    </row>
    <row r="42" spans="1:4" x14ac:dyDescent="0.25">
      <c r="A42">
        <v>40</v>
      </c>
      <c r="B42" t="str">
        <f>IF(TransactionsOrder!G41="", "NA", IFERROR(INDEX(TransactionsOrders[], MATCH(TransactionsOrder!C41, TransactionsOrders[MembershipID], 0), 3), "NA"))</f>
        <v>NA</v>
      </c>
      <c r="C42" t="s">
        <v>121</v>
      </c>
      <c r="D42">
        <f>IF(B42="NA",0,ROUNDUP(Sales!E41/2,))</f>
        <v>0</v>
      </c>
    </row>
    <row r="43" spans="1:4" x14ac:dyDescent="0.25">
      <c r="A43">
        <v>41</v>
      </c>
      <c r="B43">
        <f>IF(TransactionsOrder!G42="", "NA", IFERROR(INDEX(TransactionsOrders[], MATCH(TransactionsOrder!C42, TransactionsOrders[MembershipID], 0), 3), "NA"))</f>
        <v>54523010005</v>
      </c>
      <c r="C43" t="s">
        <v>122</v>
      </c>
      <c r="D43">
        <f>IF(B43="NA",0,ROUNDUP(Sales!E42/2,))</f>
        <v>3</v>
      </c>
    </row>
    <row r="44" spans="1:4" x14ac:dyDescent="0.25">
      <c r="A44">
        <v>42</v>
      </c>
      <c r="B44" t="str">
        <f>IF(TransactionsOrder!G43="", "NA", IFERROR(INDEX(TransactionsOrders[], MATCH(TransactionsOrder!C43, TransactionsOrders[MembershipID], 0), 3), "NA"))</f>
        <v>NA</v>
      </c>
      <c r="C44" t="s">
        <v>123</v>
      </c>
      <c r="D44">
        <f>IF(B44="NA",0,ROUNDUP(Sales!E43/2,))</f>
        <v>0</v>
      </c>
    </row>
    <row r="45" spans="1:4" x14ac:dyDescent="0.25">
      <c r="A45">
        <v>43</v>
      </c>
      <c r="B45" t="str">
        <f>IF(TransactionsOrder!G44="", "NA", IFERROR(INDEX(TransactionsOrders[], MATCH(TransactionsOrder!C44, TransactionsOrders[MembershipID], 0), 3), "NA"))</f>
        <v>NA</v>
      </c>
      <c r="C45" t="s">
        <v>124</v>
      </c>
      <c r="D45">
        <f>IF(B45="NA",0,ROUNDUP(Sales!E44/2,))</f>
        <v>0</v>
      </c>
    </row>
    <row r="46" spans="1:4" x14ac:dyDescent="0.25">
      <c r="A46">
        <v>44</v>
      </c>
      <c r="B46" t="str">
        <f>IF(TransactionsOrder!G45="", "NA", IFERROR(INDEX(TransactionsOrders[], MATCH(TransactionsOrder!C45, TransactionsOrders[MembershipID], 0), 3), "NA"))</f>
        <v>NA</v>
      </c>
      <c r="C46" t="s">
        <v>125</v>
      </c>
      <c r="D46">
        <f>IF(B46="NA",0,ROUNDUP(Sales!E45/2,))</f>
        <v>0</v>
      </c>
    </row>
    <row r="47" spans="1:4" x14ac:dyDescent="0.25">
      <c r="A47">
        <v>45</v>
      </c>
      <c r="B47" t="str">
        <f>IF(TransactionsOrder!G46="", "NA", IFERROR(INDEX(TransactionsOrders[], MATCH(TransactionsOrder!C46, TransactionsOrders[MembershipID], 0), 3), "NA"))</f>
        <v>NA</v>
      </c>
      <c r="C47" t="s">
        <v>126</v>
      </c>
      <c r="D47">
        <f>IF(B47="NA",0,ROUNDUP(Sales!E46/2,))</f>
        <v>0</v>
      </c>
    </row>
    <row r="48" spans="1:4" x14ac:dyDescent="0.25">
      <c r="A48">
        <v>46</v>
      </c>
      <c r="B48" t="str">
        <f>IF(TransactionsOrder!G47="", "NA", IFERROR(INDEX(TransactionsOrders[], MATCH(TransactionsOrder!C47, TransactionsOrders[MembershipID], 0), 3), "NA"))</f>
        <v>NA</v>
      </c>
      <c r="C48" t="s">
        <v>127</v>
      </c>
      <c r="D48">
        <f>IF(B48="NA",0,ROUNDUP(Sales!E47/2,))</f>
        <v>0</v>
      </c>
    </row>
    <row r="49" spans="1:4" x14ac:dyDescent="0.25">
      <c r="A49">
        <v>47</v>
      </c>
      <c r="B49">
        <f>IF(TransactionsOrder!G48="", "NA", IFERROR(INDEX(TransactionsOrders[], MATCH(TransactionsOrder!C48, TransactionsOrders[MembershipID], 0), 3), "NA"))</f>
        <v>54523010007</v>
      </c>
      <c r="C49" t="s">
        <v>128</v>
      </c>
      <c r="D49">
        <f>IF(B49="NA",0,ROUNDUP(Sales!E48/2,))</f>
        <v>5</v>
      </c>
    </row>
    <row r="50" spans="1:4" x14ac:dyDescent="0.25">
      <c r="A50">
        <v>48</v>
      </c>
      <c r="B50" t="str">
        <f>IF(TransactionsOrder!G49="", "NA", IFERROR(INDEX(TransactionsOrders[], MATCH(TransactionsOrder!C49, TransactionsOrders[MembershipID], 0), 3), "NA"))</f>
        <v>NA</v>
      </c>
      <c r="C50" t="s">
        <v>129</v>
      </c>
      <c r="D50">
        <f>IF(B50="NA",0,ROUNDUP(Sales!E49/2,))</f>
        <v>0</v>
      </c>
    </row>
    <row r="51" spans="1:4" x14ac:dyDescent="0.25">
      <c r="A51">
        <v>49</v>
      </c>
      <c r="B51" t="str">
        <f>IF(TransactionsOrder!G50="", "NA", IFERROR(INDEX(TransactionsOrders[], MATCH(TransactionsOrder!C50, TransactionsOrders[MembershipID], 0), 3), "NA"))</f>
        <v>NA</v>
      </c>
      <c r="C51" t="s">
        <v>130</v>
      </c>
      <c r="D51">
        <f>IF(B51="NA",0,ROUNDUP(Sales!E50/2,))</f>
        <v>0</v>
      </c>
    </row>
    <row r="52" spans="1:4" x14ac:dyDescent="0.25">
      <c r="A52">
        <v>50</v>
      </c>
      <c r="B52" t="str">
        <f>IF(TransactionsOrder!G51="", "NA", IFERROR(INDEX(TransactionsOrders[], MATCH(TransactionsOrder!C51, TransactionsOrders[MembershipID], 0), 3), "NA"))</f>
        <v>NA</v>
      </c>
      <c r="C52" t="s">
        <v>131</v>
      </c>
      <c r="D52">
        <f>IF(B52="NA",0,ROUNDUP(Sales!E51/2,))</f>
        <v>0</v>
      </c>
    </row>
    <row r="53" spans="1:4" x14ac:dyDescent="0.25">
      <c r="A53">
        <v>51</v>
      </c>
      <c r="B53" t="str">
        <f>IF(TransactionsOrder!G52="", "NA", IFERROR(INDEX(TransactionsOrders[], MATCH(TransactionsOrder!C52, TransactionsOrders[MembershipID], 0), 3), "NA"))</f>
        <v>NA</v>
      </c>
      <c r="C53" t="s">
        <v>132</v>
      </c>
      <c r="D53">
        <f>IF(B53="NA",0,ROUNDUP(Sales!E52/2,))</f>
        <v>0</v>
      </c>
    </row>
    <row r="54" spans="1:4" x14ac:dyDescent="0.25">
      <c r="A54">
        <v>52</v>
      </c>
      <c r="B54">
        <f>IF(TransactionsOrder!G53="", "NA", IFERROR(INDEX(TransactionsOrders[], MATCH(TransactionsOrder!C53, TransactionsOrders[MembershipID], 0), 3), "NA"))</f>
        <v>54523010001</v>
      </c>
      <c r="C54" t="s">
        <v>133</v>
      </c>
      <c r="D54">
        <f>IF(B54="NA",0,ROUNDUP(Sales!E53/2,))</f>
        <v>4</v>
      </c>
    </row>
    <row r="55" spans="1:4" x14ac:dyDescent="0.25">
      <c r="A55">
        <v>53</v>
      </c>
      <c r="B55" t="str">
        <f>IF(TransactionsOrder!G54="", "NA", IFERROR(INDEX(TransactionsOrders[], MATCH(TransactionsOrder!C54, TransactionsOrders[MembershipID], 0), 3), "NA"))</f>
        <v>NA</v>
      </c>
      <c r="C55" t="s">
        <v>134</v>
      </c>
      <c r="D55">
        <f>IF(B55="NA",0,ROUNDUP(Sales!E54/2,))</f>
        <v>0</v>
      </c>
    </row>
    <row r="56" spans="1:4" x14ac:dyDescent="0.25">
      <c r="A56">
        <v>54</v>
      </c>
      <c r="B56" t="str">
        <f>IF(TransactionsOrder!G55="", "NA", IFERROR(INDEX(TransactionsOrders[], MATCH(TransactionsOrder!C55, TransactionsOrders[MembershipID], 0), 3), "NA"))</f>
        <v>NA</v>
      </c>
      <c r="C56" t="s">
        <v>135</v>
      </c>
      <c r="D56">
        <f>IF(B56="NA",0,ROUNDUP(Sales!E55/2,))</f>
        <v>0</v>
      </c>
    </row>
    <row r="57" spans="1:4" x14ac:dyDescent="0.25">
      <c r="A57">
        <v>55</v>
      </c>
      <c r="B57">
        <f>IF(TransactionsOrder!G56="", "NA", IFERROR(INDEX(TransactionsOrders[], MATCH(TransactionsOrder!C56, TransactionsOrders[MembershipID], 0), 3), "NA"))</f>
        <v>54523010011</v>
      </c>
      <c r="C57" t="s">
        <v>136</v>
      </c>
      <c r="D57">
        <f>IF(B57="NA",0,ROUNDUP(Sales!E56/2,))</f>
        <v>1</v>
      </c>
    </row>
    <row r="58" spans="1:4" x14ac:dyDescent="0.25">
      <c r="A58">
        <v>56</v>
      </c>
      <c r="B58" t="str">
        <f>IF(TransactionsOrder!G57="", "NA", IFERROR(INDEX(TransactionsOrders[], MATCH(TransactionsOrder!C57, TransactionsOrders[MembershipID], 0), 3), "NA"))</f>
        <v>NA</v>
      </c>
      <c r="C58" t="s">
        <v>137</v>
      </c>
      <c r="D58">
        <f>IF(B58="NA",0,ROUNDUP(Sales!E57/2,))</f>
        <v>0</v>
      </c>
    </row>
    <row r="59" spans="1:4" x14ac:dyDescent="0.25">
      <c r="A59">
        <v>57</v>
      </c>
      <c r="B59" t="str">
        <f>IF(TransactionsOrder!G58="", "NA", IFERROR(INDEX(TransactionsOrders[], MATCH(TransactionsOrder!C58, TransactionsOrders[MembershipID], 0), 3), "NA"))</f>
        <v>NA</v>
      </c>
      <c r="C59" t="s">
        <v>138</v>
      </c>
      <c r="D59">
        <f>IF(B59="NA",0,ROUNDUP(Sales!E58/2,))</f>
        <v>0</v>
      </c>
    </row>
    <row r="60" spans="1:4" x14ac:dyDescent="0.25">
      <c r="A60">
        <v>58</v>
      </c>
      <c r="B60" t="str">
        <f>IF(TransactionsOrder!G59="", "NA", IFERROR(INDEX(TransactionsOrders[], MATCH(TransactionsOrder!C59, TransactionsOrders[MembershipID], 0), 3), "NA"))</f>
        <v>NA</v>
      </c>
      <c r="C60" t="s">
        <v>139</v>
      </c>
      <c r="D60">
        <f>IF(B60="NA",0,ROUNDUP(Sales!E59/2,))</f>
        <v>0</v>
      </c>
    </row>
    <row r="61" spans="1:4" x14ac:dyDescent="0.25">
      <c r="A61">
        <v>59</v>
      </c>
      <c r="B61" t="str">
        <f>IF(TransactionsOrder!G60="", "NA", IFERROR(INDEX(TransactionsOrders[], MATCH(TransactionsOrder!C60, TransactionsOrders[MembershipID], 0), 3), "NA"))</f>
        <v>NA</v>
      </c>
      <c r="C61" t="s">
        <v>140</v>
      </c>
      <c r="D61">
        <f>IF(B61="NA",0,ROUNDUP(Sales!E60/2,))</f>
        <v>0</v>
      </c>
    </row>
    <row r="62" spans="1:4" x14ac:dyDescent="0.25">
      <c r="A62">
        <v>60</v>
      </c>
      <c r="B62" t="str">
        <f>IF(TransactionsOrder!G61="", "NA", IFERROR(INDEX(TransactionsOrders[], MATCH(TransactionsOrder!C61, TransactionsOrders[MembershipID], 0), 3), "NA"))</f>
        <v>NA</v>
      </c>
      <c r="C62" t="s">
        <v>141</v>
      </c>
      <c r="D62">
        <f>IF(B62="NA",0,ROUNDUP(Sales!E61/2,))</f>
        <v>0</v>
      </c>
    </row>
    <row r="63" spans="1:4" x14ac:dyDescent="0.25">
      <c r="A63">
        <v>61</v>
      </c>
      <c r="B63" t="str">
        <f>IF(TransactionsOrder!G62="", "NA", IFERROR(INDEX(TransactionsOrders[], MATCH(TransactionsOrder!C62, TransactionsOrders[MembershipID], 0), 3), "NA"))</f>
        <v>NA</v>
      </c>
      <c r="C63" t="s">
        <v>142</v>
      </c>
      <c r="D63">
        <f>IF(B63="NA",0,ROUNDUP(Sales!E62/2,))</f>
        <v>0</v>
      </c>
    </row>
    <row r="64" spans="1:4" x14ac:dyDescent="0.25">
      <c r="A64">
        <v>62</v>
      </c>
      <c r="B64">
        <f>IF(TransactionsOrder!G63="", "NA", IFERROR(INDEX(TransactionsOrders[], MATCH(TransactionsOrder!C63, TransactionsOrders[MembershipID], 0), 3), "NA"))</f>
        <v>54523010004</v>
      </c>
      <c r="C64" t="s">
        <v>143</v>
      </c>
      <c r="D64">
        <f>IF(B64="NA",0,ROUNDUP(Sales!E63/2,))</f>
        <v>3</v>
      </c>
    </row>
    <row r="65" spans="1:4" x14ac:dyDescent="0.25">
      <c r="A65">
        <v>63</v>
      </c>
      <c r="B65" t="str">
        <f>IF(TransactionsOrder!G64="", "NA", IFERROR(INDEX(TransactionsOrders[], MATCH(TransactionsOrder!C64, TransactionsOrders[MembershipID], 0), 3), "NA"))</f>
        <v>NA</v>
      </c>
      <c r="C65" t="s">
        <v>144</v>
      </c>
      <c r="D65">
        <f>IF(B65="NA",0,ROUNDUP(Sales!E64/2,))</f>
        <v>0</v>
      </c>
    </row>
    <row r="66" spans="1:4" x14ac:dyDescent="0.25">
      <c r="A66">
        <v>64</v>
      </c>
      <c r="B66" t="str">
        <f>IF(TransactionsOrder!G65="", "NA", IFERROR(INDEX(TransactionsOrders[], MATCH(TransactionsOrder!C65, TransactionsOrders[MembershipID], 0), 3), "NA"))</f>
        <v>NA</v>
      </c>
      <c r="C66" t="s">
        <v>145</v>
      </c>
      <c r="D66">
        <f>IF(B66="NA",0,ROUNDUP(Sales!E65/2,))</f>
        <v>0</v>
      </c>
    </row>
    <row r="67" spans="1:4" x14ac:dyDescent="0.25">
      <c r="A67">
        <v>65</v>
      </c>
      <c r="B67" t="str">
        <f>IF(TransactionsOrder!G66="", "NA", IFERROR(INDEX(TransactionsOrders[], MATCH(TransactionsOrder!C66, TransactionsOrders[MembershipID], 0), 3), "NA"))</f>
        <v>NA</v>
      </c>
      <c r="C67" t="s">
        <v>146</v>
      </c>
      <c r="D67">
        <f>IF(B67="NA",0,ROUNDUP(Sales!E66/2,))</f>
        <v>0</v>
      </c>
    </row>
    <row r="68" spans="1:4" x14ac:dyDescent="0.25">
      <c r="A68">
        <v>66</v>
      </c>
      <c r="B68" t="str">
        <f>IF(TransactionsOrder!G67="", "NA", IFERROR(INDEX(TransactionsOrders[], MATCH(TransactionsOrder!C67, TransactionsOrders[MembershipID], 0), 3), "NA"))</f>
        <v>NA</v>
      </c>
      <c r="C68" t="s">
        <v>147</v>
      </c>
      <c r="D68">
        <f>IF(B68="NA",0,ROUNDUP(Sales!E67/2,))</f>
        <v>0</v>
      </c>
    </row>
    <row r="69" spans="1:4" x14ac:dyDescent="0.25">
      <c r="A69">
        <v>67</v>
      </c>
      <c r="B69">
        <f>IF(TransactionsOrder!G68="", "NA", IFERROR(INDEX(TransactionsOrders[], MATCH(TransactionsOrder!C68, TransactionsOrders[MembershipID], 0), 3), "NA"))</f>
        <v>54523010011</v>
      </c>
      <c r="C69" t="s">
        <v>148</v>
      </c>
      <c r="D69">
        <f>IF(B69="NA",0,ROUNDUP(Sales!E68/2,))</f>
        <v>1</v>
      </c>
    </row>
    <row r="70" spans="1:4" x14ac:dyDescent="0.25">
      <c r="A70">
        <v>68</v>
      </c>
      <c r="B70" t="str">
        <f>IF(TransactionsOrder!G69="", "NA", IFERROR(INDEX(TransactionsOrders[], MATCH(TransactionsOrder!C69, TransactionsOrders[MembershipID], 0), 3), "NA"))</f>
        <v>NA</v>
      </c>
      <c r="C70" t="s">
        <v>149</v>
      </c>
      <c r="D70">
        <f>IF(B70="NA",0,ROUNDUP(Sales!E69/2,))</f>
        <v>0</v>
      </c>
    </row>
    <row r="71" spans="1:4" x14ac:dyDescent="0.25">
      <c r="A71">
        <v>69</v>
      </c>
      <c r="B71" t="str">
        <f>IF(TransactionsOrder!G70="", "NA", IFERROR(INDEX(TransactionsOrders[], MATCH(TransactionsOrder!C70, TransactionsOrders[MembershipID], 0), 3), "NA"))</f>
        <v>NA</v>
      </c>
      <c r="C71" t="s">
        <v>150</v>
      </c>
      <c r="D71">
        <f>IF(B71="NA",0,ROUNDUP(Sales!E70/2,))</f>
        <v>0</v>
      </c>
    </row>
    <row r="72" spans="1:4" x14ac:dyDescent="0.25">
      <c r="A72">
        <v>70</v>
      </c>
      <c r="B72" t="str">
        <f>IF(TransactionsOrder!G71="", "NA", IFERROR(INDEX(TransactionsOrders[], MATCH(TransactionsOrder!C71, TransactionsOrders[MembershipID], 0), 3), "NA"))</f>
        <v>NA</v>
      </c>
      <c r="C72" t="s">
        <v>151</v>
      </c>
      <c r="D72">
        <f>IF(B72="NA",0,ROUNDUP(Sales!E71/2,))</f>
        <v>0</v>
      </c>
    </row>
    <row r="73" spans="1:4" x14ac:dyDescent="0.25">
      <c r="A73">
        <v>71</v>
      </c>
      <c r="B73" t="str">
        <f>IF(TransactionsOrder!G72="", "NA", IFERROR(INDEX(TransactionsOrders[], MATCH(TransactionsOrder!C72, TransactionsOrders[MembershipID], 0), 3), "NA"))</f>
        <v>NA</v>
      </c>
      <c r="C73" t="s">
        <v>152</v>
      </c>
      <c r="D73">
        <f>IF(B73="NA",0,ROUNDUP(Sales!E72/2,))</f>
        <v>0</v>
      </c>
    </row>
    <row r="74" spans="1:4" x14ac:dyDescent="0.25">
      <c r="A74">
        <v>72</v>
      </c>
      <c r="B74">
        <f>IF(TransactionsOrder!G73="", "NA", IFERROR(INDEX(TransactionsOrders[], MATCH(TransactionsOrder!C73, TransactionsOrders[MembershipID], 0), 3), "NA"))</f>
        <v>54523010010</v>
      </c>
      <c r="C74" t="s">
        <v>153</v>
      </c>
      <c r="D74">
        <f>IF(B74="NA",0,ROUNDUP(Sales!E73/2,))</f>
        <v>1</v>
      </c>
    </row>
    <row r="75" spans="1:4" x14ac:dyDescent="0.25">
      <c r="A75">
        <v>73</v>
      </c>
      <c r="B75" t="str">
        <f>IF(TransactionsOrder!G74="", "NA", IFERROR(INDEX(TransactionsOrders[], MATCH(TransactionsOrder!C74, TransactionsOrders[MembershipID], 0), 3), "NA"))</f>
        <v>NA</v>
      </c>
      <c r="C75" t="s">
        <v>154</v>
      </c>
      <c r="D75">
        <f>IF(B75="NA",0,ROUNDUP(Sales!E74/2,))</f>
        <v>0</v>
      </c>
    </row>
    <row r="76" spans="1:4" x14ac:dyDescent="0.25">
      <c r="A76">
        <v>74</v>
      </c>
      <c r="B76" t="str">
        <f>IF(TransactionsOrder!G75="", "NA", IFERROR(INDEX(TransactionsOrders[], MATCH(TransactionsOrder!C75, TransactionsOrders[MembershipID], 0), 3), "NA"))</f>
        <v>NA</v>
      </c>
      <c r="C76" t="s">
        <v>155</v>
      </c>
      <c r="D76">
        <f>IF(B76="NA",0,ROUNDUP(Sales!E75/2,))</f>
        <v>0</v>
      </c>
    </row>
    <row r="77" spans="1:4" x14ac:dyDescent="0.25">
      <c r="A77">
        <v>75</v>
      </c>
      <c r="B77" t="str">
        <f>IF(TransactionsOrder!G76="", "NA", IFERROR(INDEX(TransactionsOrders[], MATCH(TransactionsOrder!C76, TransactionsOrders[MembershipID], 0), 3), "NA"))</f>
        <v>NA</v>
      </c>
      <c r="C77" t="s">
        <v>156</v>
      </c>
      <c r="D77">
        <f>IF(B77="NA",0,ROUNDUP(Sales!E76/2,))</f>
        <v>0</v>
      </c>
    </row>
    <row r="78" spans="1:4" x14ac:dyDescent="0.25">
      <c r="A78">
        <v>76</v>
      </c>
      <c r="B78" t="str">
        <f>IF(TransactionsOrder!G77="", "NA", IFERROR(INDEX(TransactionsOrders[], MATCH(TransactionsOrder!C77, TransactionsOrders[MembershipID], 0), 3), "NA"))</f>
        <v>NA</v>
      </c>
      <c r="C78" t="s">
        <v>157</v>
      </c>
      <c r="D78">
        <f>IF(B78="NA",0,ROUNDUP(Sales!E77/2,))</f>
        <v>0</v>
      </c>
    </row>
    <row r="79" spans="1:4" x14ac:dyDescent="0.25">
      <c r="A79">
        <v>77</v>
      </c>
      <c r="B79" t="str">
        <f>IF(TransactionsOrder!G78="", "NA", IFERROR(INDEX(TransactionsOrders[], MATCH(TransactionsOrder!C78, TransactionsOrders[MembershipID], 0), 3), "NA"))</f>
        <v>NA</v>
      </c>
      <c r="C79" t="s">
        <v>158</v>
      </c>
      <c r="D79">
        <f>IF(B79="NA",0,ROUNDUP(Sales!E78/2,))</f>
        <v>0</v>
      </c>
    </row>
    <row r="80" spans="1:4" x14ac:dyDescent="0.25">
      <c r="A80">
        <v>78</v>
      </c>
      <c r="B80" t="str">
        <f>IF(TransactionsOrder!G79="", "NA", IFERROR(INDEX(TransactionsOrders[], MATCH(TransactionsOrder!C79, TransactionsOrders[MembershipID], 0), 3), "NA"))</f>
        <v>NA</v>
      </c>
      <c r="C80" t="s">
        <v>159</v>
      </c>
      <c r="D80">
        <f>IF(B80="NA",0,ROUNDUP(Sales!E79/2,))</f>
        <v>0</v>
      </c>
    </row>
    <row r="81" spans="1:4" x14ac:dyDescent="0.25">
      <c r="A81">
        <v>79</v>
      </c>
      <c r="B81">
        <f>IF(TransactionsOrder!G80="", "NA", IFERROR(INDEX(TransactionsOrders[], MATCH(TransactionsOrder!C80, TransactionsOrders[MembershipID], 0), 3), "NA"))</f>
        <v>54523010003</v>
      </c>
      <c r="C81" t="s">
        <v>160</v>
      </c>
      <c r="D81">
        <f>IF(B81="NA",0,ROUNDUP(Sales!E80/2,))</f>
        <v>4</v>
      </c>
    </row>
    <row r="82" spans="1:4" x14ac:dyDescent="0.25">
      <c r="A82">
        <v>80</v>
      </c>
      <c r="B82" t="str">
        <f>IF(TransactionsOrder!G81="", "NA", IFERROR(INDEX(TransactionsOrders[], MATCH(TransactionsOrder!C81, TransactionsOrders[MembershipID], 0), 3), "NA"))</f>
        <v>NA</v>
      </c>
      <c r="C82" t="s">
        <v>161</v>
      </c>
      <c r="D82">
        <f>IF(B82="NA",0,ROUNDUP(Sales!E81/2,))</f>
        <v>0</v>
      </c>
    </row>
    <row r="83" spans="1:4" x14ac:dyDescent="0.25">
      <c r="A83">
        <v>81</v>
      </c>
      <c r="B83">
        <f>IF(TransactionsOrder!G82="", "NA", IFERROR(INDEX(TransactionsOrders[], MATCH(TransactionsOrder!C82, TransactionsOrders[MembershipID], 0), 3), "NA"))</f>
        <v>54523010004</v>
      </c>
      <c r="C83" t="s">
        <v>162</v>
      </c>
      <c r="D83">
        <f>IF(B83="NA",0,ROUNDUP(Sales!E82/2,))</f>
        <v>3</v>
      </c>
    </row>
    <row r="84" spans="1:4" x14ac:dyDescent="0.25">
      <c r="A84">
        <v>82</v>
      </c>
      <c r="B84" t="str">
        <f>IF(TransactionsOrder!G83="", "NA", IFERROR(INDEX(TransactionsOrders[], MATCH(TransactionsOrder!C83, TransactionsOrders[MembershipID], 0), 3), "NA"))</f>
        <v>NA</v>
      </c>
      <c r="C84" t="s">
        <v>163</v>
      </c>
      <c r="D84">
        <f>IF(B84="NA",0,ROUNDUP(Sales!E83/2,))</f>
        <v>0</v>
      </c>
    </row>
    <row r="85" spans="1:4" x14ac:dyDescent="0.25">
      <c r="A85">
        <v>83</v>
      </c>
      <c r="B85" t="str">
        <f>IF(TransactionsOrder!G84="", "NA", IFERROR(INDEX(TransactionsOrders[], MATCH(TransactionsOrder!C84, TransactionsOrders[MembershipID], 0), 3), "NA"))</f>
        <v>NA</v>
      </c>
      <c r="C85" t="s">
        <v>164</v>
      </c>
      <c r="D85">
        <f>IF(B85="NA",0,ROUNDUP(Sales!E84/2,))</f>
        <v>0</v>
      </c>
    </row>
    <row r="86" spans="1:4" x14ac:dyDescent="0.25">
      <c r="A86">
        <v>84</v>
      </c>
      <c r="B86">
        <f>IF(TransactionsOrder!G85="", "NA", IFERROR(INDEX(TransactionsOrders[], MATCH(TransactionsOrder!C85, TransactionsOrders[MembershipID], 0), 3), "NA"))</f>
        <v>54523010006</v>
      </c>
      <c r="C86" t="s">
        <v>165</v>
      </c>
      <c r="D86">
        <f>IF(B86="NA",0,ROUNDUP(Sales!E85/2,))</f>
        <v>4</v>
      </c>
    </row>
    <row r="87" spans="1:4" x14ac:dyDescent="0.25">
      <c r="A87">
        <v>85</v>
      </c>
      <c r="B87" t="str">
        <f>IF(TransactionsOrder!G86="", "NA", IFERROR(INDEX(TransactionsOrders[], MATCH(TransactionsOrder!C86, TransactionsOrders[MembershipID], 0), 3), "NA"))</f>
        <v>NA</v>
      </c>
      <c r="C87" t="s">
        <v>166</v>
      </c>
      <c r="D87">
        <f>IF(B87="NA",0,ROUNDUP(Sales!E86/2,))</f>
        <v>0</v>
      </c>
    </row>
    <row r="88" spans="1:4" x14ac:dyDescent="0.25">
      <c r="A88">
        <v>86</v>
      </c>
      <c r="B88" t="str">
        <f>IF(TransactionsOrder!G87="", "NA", IFERROR(INDEX(TransactionsOrders[], MATCH(TransactionsOrder!C87, TransactionsOrders[MembershipID], 0), 3), "NA"))</f>
        <v>NA</v>
      </c>
      <c r="C88" t="s">
        <v>166</v>
      </c>
      <c r="D88">
        <f>IF(B88="NA",0,ROUNDUP(Sales!E87/2,))</f>
        <v>0</v>
      </c>
    </row>
    <row r="89" spans="1:4" x14ac:dyDescent="0.25">
      <c r="A89">
        <v>87</v>
      </c>
      <c r="B89" t="str">
        <f>IF(TransactionsOrder!G88="", "NA", IFERROR(INDEX(TransactionsOrders[], MATCH(TransactionsOrder!C88, TransactionsOrders[MembershipID], 0), 3), "NA"))</f>
        <v>NA</v>
      </c>
      <c r="C89" t="s">
        <v>166</v>
      </c>
      <c r="D89">
        <f>IF(B89="NA",0,ROUNDUP(Sales!E88/2,))</f>
        <v>0</v>
      </c>
    </row>
    <row r="90" spans="1:4" x14ac:dyDescent="0.25">
      <c r="A90">
        <v>88</v>
      </c>
      <c r="B90" t="str">
        <f>IF(TransactionsOrder!G89="", "NA", IFERROR(INDEX(TransactionsOrders[], MATCH(TransactionsOrder!C89, TransactionsOrders[MembershipID], 0), 3), "NA"))</f>
        <v>NA</v>
      </c>
      <c r="C90" t="s">
        <v>166</v>
      </c>
      <c r="D90">
        <f>IF(B90="NA",0,ROUNDUP(Sales!E89/2,))</f>
        <v>0</v>
      </c>
    </row>
    <row r="91" spans="1:4" x14ac:dyDescent="0.25">
      <c r="A91">
        <v>89</v>
      </c>
      <c r="B91" t="str">
        <f>IF(TransactionsOrder!G90="", "NA", IFERROR(INDEX(TransactionsOrders[], MATCH(TransactionsOrder!C90, TransactionsOrders[MembershipID], 0), 3), "NA"))</f>
        <v>NA</v>
      </c>
      <c r="C91" t="s">
        <v>167</v>
      </c>
      <c r="D91">
        <f>IF(B91="NA",0,ROUNDUP(Sales!E90/2,))</f>
        <v>0</v>
      </c>
    </row>
    <row r="92" spans="1:4" x14ac:dyDescent="0.25">
      <c r="A92">
        <v>90</v>
      </c>
      <c r="B92" t="str">
        <f>IF(TransactionsOrder!G91="", "NA", IFERROR(INDEX(TransactionsOrders[], MATCH(TransactionsOrder!C91, TransactionsOrders[MembershipID], 0), 3), "NA"))</f>
        <v>NA</v>
      </c>
      <c r="C92" t="s">
        <v>167</v>
      </c>
      <c r="D92">
        <f>IF(B92="NA",0,ROUNDUP(Sales!E91/2,))</f>
        <v>0</v>
      </c>
    </row>
    <row r="93" spans="1:4" x14ac:dyDescent="0.25">
      <c r="A93">
        <v>91</v>
      </c>
      <c r="B93" t="str">
        <f>IF(TransactionsOrder!G92="", "NA", IFERROR(INDEX(TransactionsOrders[], MATCH(TransactionsOrder!C92, TransactionsOrders[MembershipID], 0), 3), "NA"))</f>
        <v>NA</v>
      </c>
      <c r="C93" t="s">
        <v>168</v>
      </c>
      <c r="D93">
        <f>IF(B93="NA",0,ROUNDUP(Sales!E92/2,))</f>
        <v>0</v>
      </c>
    </row>
    <row r="94" spans="1:4" x14ac:dyDescent="0.25">
      <c r="A94">
        <v>92</v>
      </c>
      <c r="B94">
        <f>IF(TransactionsOrder!G93="", "NA", IFERROR(INDEX(TransactionsOrders[], MATCH(TransactionsOrder!C93, TransactionsOrders[MembershipID], 0), 3), "NA"))</f>
        <v>54523010007</v>
      </c>
      <c r="C94" t="s">
        <v>169</v>
      </c>
      <c r="D94">
        <f>IF(B94="NA",0,ROUNDUP(Sales!E93/2,))</f>
        <v>4</v>
      </c>
    </row>
    <row r="95" spans="1:4" x14ac:dyDescent="0.25">
      <c r="A95">
        <v>93</v>
      </c>
      <c r="B95" t="str">
        <f>IF(TransactionsOrder!G94="", "NA", IFERROR(INDEX(TransactionsOrders[], MATCH(TransactionsOrder!C94, TransactionsOrders[MembershipID], 0), 3), "NA"))</f>
        <v>NA</v>
      </c>
      <c r="C95" t="s">
        <v>169</v>
      </c>
      <c r="D95">
        <f>IF(B95="NA",0,ROUNDUP(Sales!E94/2,))</f>
        <v>0</v>
      </c>
    </row>
    <row r="96" spans="1:4" x14ac:dyDescent="0.25">
      <c r="A96">
        <v>94</v>
      </c>
      <c r="B96">
        <f>IF(TransactionsOrder!G95="", "NA", IFERROR(INDEX(TransactionsOrders[], MATCH(TransactionsOrder!C95, TransactionsOrders[MembershipID], 0), 3), "NA"))</f>
        <v>54523010001</v>
      </c>
      <c r="C96" t="s">
        <v>170</v>
      </c>
      <c r="D96">
        <f>IF(B96="NA",0,ROUNDUP(Sales!E95/2,))</f>
        <v>2</v>
      </c>
    </row>
    <row r="97" spans="1:4" x14ac:dyDescent="0.25">
      <c r="A97">
        <v>95</v>
      </c>
      <c r="B97" t="str">
        <f>IF(TransactionsOrder!G96="", "NA", IFERROR(INDEX(TransactionsOrders[], MATCH(TransactionsOrder!C96, TransactionsOrders[MembershipID], 0), 3), "NA"))</f>
        <v>NA</v>
      </c>
      <c r="C97" t="s">
        <v>171</v>
      </c>
      <c r="D97">
        <f>IF(B97="NA",0,ROUNDUP(Sales!E96/2,))</f>
        <v>0</v>
      </c>
    </row>
    <row r="98" spans="1:4" x14ac:dyDescent="0.25">
      <c r="A98">
        <v>96</v>
      </c>
      <c r="B98" t="str">
        <f>IF(TransactionsOrder!G97="", "NA", IFERROR(INDEX(TransactionsOrders[], MATCH(TransactionsOrder!C97, TransactionsOrders[MembershipID], 0), 3), "NA"))</f>
        <v>NA</v>
      </c>
      <c r="C98" t="s">
        <v>172</v>
      </c>
      <c r="D98">
        <f>IF(B98="NA",0,ROUNDUP(Sales!E97/2,))</f>
        <v>0</v>
      </c>
    </row>
    <row r="99" spans="1:4" x14ac:dyDescent="0.25">
      <c r="A99">
        <v>97</v>
      </c>
      <c r="B99" t="str">
        <f>IF(TransactionsOrder!G98="", "NA", IFERROR(INDEX(TransactionsOrders[], MATCH(TransactionsOrder!C98, TransactionsOrders[MembershipID], 0), 3), "NA"))</f>
        <v>NA</v>
      </c>
      <c r="C99" t="s">
        <v>173</v>
      </c>
      <c r="D99">
        <f>IF(B99="NA",0,ROUNDUP(Sales!E98/2,))</f>
        <v>0</v>
      </c>
    </row>
    <row r="100" spans="1:4" x14ac:dyDescent="0.25">
      <c r="A100">
        <v>98</v>
      </c>
      <c r="B100" t="str">
        <f>IF(TransactionsOrder!G99="", "NA", IFERROR(INDEX(TransactionsOrders[], MATCH(TransactionsOrder!C99, TransactionsOrders[MembershipID], 0), 3), "NA"))</f>
        <v>NA</v>
      </c>
      <c r="C100" t="s">
        <v>173</v>
      </c>
      <c r="D100">
        <f>IF(B100="NA",0,ROUNDUP(Sales!E99/2,))</f>
        <v>0</v>
      </c>
    </row>
    <row r="101" spans="1:4" x14ac:dyDescent="0.25">
      <c r="A101">
        <v>99</v>
      </c>
      <c r="B101" t="str">
        <f>IF(TransactionsOrder!G100="", "NA", IFERROR(INDEX(TransactionsOrders[], MATCH(TransactionsOrder!C100, TransactionsOrders[MembershipID], 0), 3), "NA"))</f>
        <v>NA</v>
      </c>
      <c r="C101" t="s">
        <v>174</v>
      </c>
      <c r="D101">
        <f>IF(B101="NA",0,ROUNDUP(Sales!E100/2,))</f>
        <v>0</v>
      </c>
    </row>
    <row r="102" spans="1:4" x14ac:dyDescent="0.25">
      <c r="A102">
        <v>100</v>
      </c>
      <c r="B102" t="str">
        <f>IF(TransactionsOrder!G101="", "NA", IFERROR(INDEX(TransactionsOrders[], MATCH(TransactionsOrder!C101, TransactionsOrders[MembershipID], 0), 3), "NA"))</f>
        <v>NA</v>
      </c>
      <c r="C102" t="s">
        <v>174</v>
      </c>
      <c r="D102">
        <f>IF(B102="NA",0,ROUNDUP(Sales!E101/2,))</f>
        <v>0</v>
      </c>
    </row>
    <row r="103" spans="1:4" x14ac:dyDescent="0.25">
      <c r="A103">
        <v>101</v>
      </c>
      <c r="B103">
        <f>IF(TransactionsOrder!G102="", "NA", IFERROR(INDEX(TransactionsOrders[], MATCH(TransactionsOrder!C102, TransactionsOrders[MembershipID], 0), 3), "NA"))</f>
        <v>54523010009</v>
      </c>
      <c r="C103" t="s">
        <v>175</v>
      </c>
      <c r="D103">
        <f>IF(B103="NA",0,ROUNDUP(Sales!E102/2,))</f>
        <v>4</v>
      </c>
    </row>
    <row r="104" spans="1:4" x14ac:dyDescent="0.25">
      <c r="A104">
        <v>102</v>
      </c>
      <c r="B104" t="str">
        <f>IF(TransactionsOrder!G103="", "NA", IFERROR(INDEX(TransactionsOrders[], MATCH(TransactionsOrder!C103, TransactionsOrders[MembershipID], 0), 3), "NA"))</f>
        <v>NA</v>
      </c>
      <c r="C104" t="s">
        <v>176</v>
      </c>
      <c r="D104">
        <f>IF(B104="NA",0,ROUNDUP(Sales!E103/2,))</f>
        <v>0</v>
      </c>
    </row>
    <row r="105" spans="1:4" x14ac:dyDescent="0.25">
      <c r="A105">
        <v>103</v>
      </c>
      <c r="B105">
        <f>IF(TransactionsOrder!G104="", "NA", IFERROR(INDEX(TransactionsOrders[], MATCH(TransactionsOrder!C104, TransactionsOrders[MembershipID], 0), 3), "NA"))</f>
        <v>54523010002</v>
      </c>
      <c r="C105" t="s">
        <v>177</v>
      </c>
      <c r="D105">
        <f>IF(B105="NA",0,ROUNDUP(Sales!E104/2,))</f>
        <v>1</v>
      </c>
    </row>
    <row r="106" spans="1:4" x14ac:dyDescent="0.25">
      <c r="A106">
        <v>104</v>
      </c>
      <c r="B106" t="str">
        <f>IF(TransactionsOrder!G105="", "NA", IFERROR(INDEX(TransactionsOrders[], MATCH(TransactionsOrder!C105, TransactionsOrders[MembershipID], 0), 3), "NA"))</f>
        <v>NA</v>
      </c>
      <c r="C106" t="s">
        <v>177</v>
      </c>
      <c r="D106">
        <f>IF(B106="NA",0,ROUNDUP(Sales!E105/2,))</f>
        <v>0</v>
      </c>
    </row>
    <row r="107" spans="1:4" x14ac:dyDescent="0.25">
      <c r="A107">
        <v>105</v>
      </c>
      <c r="B107" t="str">
        <f>IF(TransactionsOrder!G106="", "NA", IFERROR(INDEX(TransactionsOrders[], MATCH(TransactionsOrder!C106, TransactionsOrders[MembershipID], 0), 3), "NA"))</f>
        <v>NA</v>
      </c>
      <c r="C107" t="s">
        <v>178</v>
      </c>
      <c r="D107">
        <f>IF(B107="NA",0,ROUNDUP(Sales!E106/2,))</f>
        <v>0</v>
      </c>
    </row>
    <row r="108" spans="1:4" x14ac:dyDescent="0.25">
      <c r="A108">
        <v>106</v>
      </c>
      <c r="B108" t="str">
        <f>IF(TransactionsOrder!G107="", "NA", IFERROR(INDEX(TransactionsOrders[], MATCH(TransactionsOrder!C107, TransactionsOrders[MembershipID], 0), 3), "NA"))</f>
        <v>NA</v>
      </c>
      <c r="C108" t="s">
        <v>178</v>
      </c>
      <c r="D108">
        <f>IF(B108="NA",0,ROUNDUP(Sales!E107/2,))</f>
        <v>0</v>
      </c>
    </row>
    <row r="109" spans="1:4" x14ac:dyDescent="0.25">
      <c r="A109">
        <v>107</v>
      </c>
      <c r="B109" t="str">
        <f>IF(TransactionsOrder!G108="", "NA", IFERROR(INDEX(TransactionsOrders[], MATCH(TransactionsOrder!C108, TransactionsOrders[MembershipID], 0), 3), "NA"))</f>
        <v>NA</v>
      </c>
      <c r="C109" t="s">
        <v>179</v>
      </c>
      <c r="D109">
        <f>IF(B109="NA",0,ROUNDUP(Sales!E108/2,))</f>
        <v>0</v>
      </c>
    </row>
    <row r="110" spans="1:4" x14ac:dyDescent="0.25">
      <c r="A110">
        <v>108</v>
      </c>
      <c r="B110" t="str">
        <f>IF(TransactionsOrder!G109="", "NA", IFERROR(INDEX(TransactionsOrders[], MATCH(TransactionsOrder!C109, TransactionsOrders[MembershipID], 0), 3), "NA"))</f>
        <v>NA</v>
      </c>
      <c r="C110" t="s">
        <v>179</v>
      </c>
      <c r="D110">
        <f>IF(B110="NA",0,ROUNDUP(Sales!E109/2,))</f>
        <v>0</v>
      </c>
    </row>
    <row r="111" spans="1:4" x14ac:dyDescent="0.25">
      <c r="A111">
        <v>109</v>
      </c>
      <c r="B111">
        <f>IF(TransactionsOrder!G110="", "NA", IFERROR(INDEX(TransactionsOrders[], MATCH(TransactionsOrder!C110, TransactionsOrders[MembershipID], 0), 3), "NA"))</f>
        <v>54523010009</v>
      </c>
      <c r="C111" t="s">
        <v>180</v>
      </c>
      <c r="D111">
        <f>IF(B111="NA",0,ROUNDUP(Sales!E110/2,))</f>
        <v>1</v>
      </c>
    </row>
    <row r="112" spans="1:4" x14ac:dyDescent="0.25">
      <c r="A112">
        <v>110</v>
      </c>
      <c r="B112" t="str">
        <f>IF(TransactionsOrder!G111="", "NA", IFERROR(INDEX(TransactionsOrders[], MATCH(TransactionsOrder!C111, TransactionsOrders[MembershipID], 0), 3), "NA"))</f>
        <v>NA</v>
      </c>
      <c r="C112" t="s">
        <v>181</v>
      </c>
      <c r="D112">
        <f>IF(B112="NA",0,ROUNDUP(Sales!E111/2,))</f>
        <v>0</v>
      </c>
    </row>
    <row r="113" spans="1:4" x14ac:dyDescent="0.25">
      <c r="A113">
        <v>111</v>
      </c>
      <c r="B113">
        <f>IF(TransactionsOrder!G112="", "NA", IFERROR(INDEX(TransactionsOrders[], MATCH(TransactionsOrder!C112, TransactionsOrders[MembershipID], 0), 3), "NA"))</f>
        <v>54523010007</v>
      </c>
      <c r="C113" t="s">
        <v>181</v>
      </c>
      <c r="D113">
        <f>IF(B113="NA",0,ROUNDUP(Sales!E112/2,))</f>
        <v>2</v>
      </c>
    </row>
    <row r="114" spans="1:4" x14ac:dyDescent="0.25">
      <c r="A114">
        <v>112</v>
      </c>
      <c r="B114" t="str">
        <f>IF(TransactionsOrder!G113="", "NA", IFERROR(INDEX(TransactionsOrders[], MATCH(TransactionsOrder!C113, TransactionsOrders[MembershipID], 0), 3), "NA"))</f>
        <v>NA</v>
      </c>
      <c r="C114" t="s">
        <v>181</v>
      </c>
      <c r="D114">
        <f>IF(B114="NA",0,ROUNDUP(Sales!E113/2,))</f>
        <v>0</v>
      </c>
    </row>
    <row r="115" spans="1:4" x14ac:dyDescent="0.25">
      <c r="A115">
        <v>113</v>
      </c>
      <c r="B115" t="str">
        <f>IF(TransactionsOrder!G114="", "NA", IFERROR(INDEX(TransactionsOrders[], MATCH(TransactionsOrder!C114, TransactionsOrders[MembershipID], 0), 3), "NA"))</f>
        <v>NA</v>
      </c>
      <c r="C115" t="s">
        <v>181</v>
      </c>
      <c r="D115">
        <f>IF(B115="NA",0,ROUNDUP(Sales!E114/2,))</f>
        <v>0</v>
      </c>
    </row>
    <row r="116" spans="1:4" x14ac:dyDescent="0.25">
      <c r="A116">
        <v>114</v>
      </c>
      <c r="B116" t="str">
        <f>IF(TransactionsOrder!G115="", "NA", IFERROR(INDEX(TransactionsOrders[], MATCH(TransactionsOrder!C115, TransactionsOrders[MembershipID], 0), 3), "NA"))</f>
        <v>NA</v>
      </c>
      <c r="C116" t="s">
        <v>181</v>
      </c>
      <c r="D116">
        <f>IF(B116="NA",0,ROUNDUP(Sales!E115/2,))</f>
        <v>0</v>
      </c>
    </row>
    <row r="117" spans="1:4" x14ac:dyDescent="0.25">
      <c r="A117">
        <v>115</v>
      </c>
      <c r="B117" t="str">
        <f>IF(TransactionsOrder!G116="", "NA", IFERROR(INDEX(TransactionsOrders[], MATCH(TransactionsOrder!C116, TransactionsOrders[MembershipID], 0), 3), "NA"))</f>
        <v>NA</v>
      </c>
      <c r="C117" t="s">
        <v>182</v>
      </c>
      <c r="D117">
        <f>IF(B117="NA",0,ROUNDUP(Sales!E116/2,))</f>
        <v>0</v>
      </c>
    </row>
    <row r="118" spans="1:4" x14ac:dyDescent="0.25">
      <c r="A118">
        <v>116</v>
      </c>
      <c r="B118" t="str">
        <f>IF(TransactionsOrder!G117="", "NA", IFERROR(INDEX(TransactionsOrders[], MATCH(TransactionsOrder!C117, TransactionsOrders[MembershipID], 0), 3), "NA"))</f>
        <v>NA</v>
      </c>
      <c r="C118" t="s">
        <v>182</v>
      </c>
      <c r="D118">
        <f>IF(B118="NA",0,ROUNDUP(Sales!E117/2,))</f>
        <v>0</v>
      </c>
    </row>
    <row r="119" spans="1:4" x14ac:dyDescent="0.25">
      <c r="A119">
        <v>117</v>
      </c>
      <c r="B119" t="str">
        <f>IF(TransactionsOrder!G118="", "NA", IFERROR(INDEX(TransactionsOrders[], MATCH(TransactionsOrder!C118, TransactionsOrders[MembershipID], 0), 3), "NA"))</f>
        <v>NA</v>
      </c>
      <c r="C119" t="s">
        <v>183</v>
      </c>
      <c r="D119">
        <f>IF(B119="NA",0,ROUNDUP(Sales!E118/2,))</f>
        <v>0</v>
      </c>
    </row>
    <row r="120" spans="1:4" x14ac:dyDescent="0.25">
      <c r="A120">
        <v>118</v>
      </c>
      <c r="B120" t="str">
        <f>IF(TransactionsOrder!G119="", "NA", IFERROR(INDEX(TransactionsOrders[], MATCH(TransactionsOrder!C119, TransactionsOrders[MembershipID], 0), 3), "NA"))</f>
        <v>NA</v>
      </c>
      <c r="C120" t="s">
        <v>184</v>
      </c>
      <c r="D120">
        <f>IF(B120="NA",0,ROUNDUP(Sales!E119/2,))</f>
        <v>0</v>
      </c>
    </row>
    <row r="121" spans="1:4" x14ac:dyDescent="0.25">
      <c r="A121">
        <v>119</v>
      </c>
      <c r="B121" t="str">
        <f>IF(TransactionsOrder!G120="", "NA", IFERROR(INDEX(TransactionsOrders[], MATCH(TransactionsOrder!C120, TransactionsOrders[MembershipID], 0), 3), "NA"))</f>
        <v>NA</v>
      </c>
      <c r="C121" t="s">
        <v>184</v>
      </c>
      <c r="D121">
        <f>IF(B121="NA",0,ROUNDUP(Sales!E120/2,))</f>
        <v>0</v>
      </c>
    </row>
    <row r="122" spans="1:4" x14ac:dyDescent="0.25">
      <c r="A122">
        <v>120</v>
      </c>
      <c r="B122" t="str">
        <f>IF(TransactionsOrder!G121="", "NA", IFERROR(INDEX(TransactionsOrders[], MATCH(TransactionsOrder!C121, TransactionsOrders[MembershipID], 0), 3), "NA"))</f>
        <v>NA</v>
      </c>
      <c r="C122" t="s">
        <v>185</v>
      </c>
      <c r="D122">
        <f>IF(B122="NA",0,ROUNDUP(Sales!E121/2,))</f>
        <v>0</v>
      </c>
    </row>
    <row r="123" spans="1:4" x14ac:dyDescent="0.25">
      <c r="A123">
        <v>121</v>
      </c>
      <c r="B123">
        <f>IF(TransactionsOrder!G122="", "NA", IFERROR(INDEX(TransactionsOrders[], MATCH(TransactionsOrder!C122, TransactionsOrders[MembershipID], 0), 3), "NA"))</f>
        <v>54523010002</v>
      </c>
      <c r="C123" t="s">
        <v>186</v>
      </c>
      <c r="D123">
        <f>IF(B123="NA",0,ROUNDUP(Sales!E122/2,))</f>
        <v>5</v>
      </c>
    </row>
    <row r="124" spans="1:4" x14ac:dyDescent="0.25">
      <c r="A124">
        <v>122</v>
      </c>
      <c r="B124" t="str">
        <f>IF(TransactionsOrder!G123="", "NA", IFERROR(INDEX(TransactionsOrders[], MATCH(TransactionsOrder!C123, TransactionsOrders[MembershipID], 0), 3), "NA"))</f>
        <v>NA</v>
      </c>
      <c r="C124" t="s">
        <v>187</v>
      </c>
      <c r="D124">
        <f>IF(B124="NA",0,ROUNDUP(Sales!E123/2,))</f>
        <v>0</v>
      </c>
    </row>
    <row r="125" spans="1:4" x14ac:dyDescent="0.25">
      <c r="A125">
        <v>123</v>
      </c>
      <c r="B125" t="str">
        <f>IF(TransactionsOrder!G124="", "NA", IFERROR(INDEX(TransactionsOrders[], MATCH(TransactionsOrder!C124, TransactionsOrders[MembershipID], 0), 3), "NA"))</f>
        <v>NA</v>
      </c>
      <c r="C125" t="s">
        <v>188</v>
      </c>
      <c r="D125">
        <f>IF(B125="NA",0,ROUNDUP(Sales!E124/2,))</f>
        <v>0</v>
      </c>
    </row>
    <row r="126" spans="1:4" x14ac:dyDescent="0.25">
      <c r="A126">
        <v>124</v>
      </c>
      <c r="B126" t="str">
        <f>IF(TransactionsOrder!G125="", "NA", IFERROR(INDEX(TransactionsOrders[], MATCH(TransactionsOrder!C125, TransactionsOrders[MembershipID], 0), 3), "NA"))</f>
        <v>NA</v>
      </c>
      <c r="C126" t="s">
        <v>188</v>
      </c>
      <c r="D126">
        <f>IF(B126="NA",0,ROUNDUP(Sales!E125/2,))</f>
        <v>0</v>
      </c>
    </row>
    <row r="127" spans="1:4" x14ac:dyDescent="0.25">
      <c r="A127">
        <v>125</v>
      </c>
      <c r="B127" t="str">
        <f>IF(TransactionsOrder!G126="", "NA", IFERROR(INDEX(TransactionsOrders[], MATCH(TransactionsOrder!C126, TransactionsOrders[MembershipID], 0), 3), "NA"))</f>
        <v>NA</v>
      </c>
      <c r="C127" t="s">
        <v>189</v>
      </c>
      <c r="D127">
        <f>IF(B127="NA",0,ROUNDUP(Sales!E126/2,))</f>
        <v>0</v>
      </c>
    </row>
    <row r="128" spans="1:4" x14ac:dyDescent="0.25">
      <c r="A128">
        <v>126</v>
      </c>
      <c r="B128" t="str">
        <f>IF(TransactionsOrder!G127="", "NA", IFERROR(INDEX(TransactionsOrders[], MATCH(TransactionsOrder!C127, TransactionsOrders[MembershipID], 0), 3), "NA"))</f>
        <v>NA</v>
      </c>
      <c r="C128" t="s">
        <v>190</v>
      </c>
      <c r="D128">
        <f>IF(B128="NA",0,ROUNDUP(Sales!E127/2,))</f>
        <v>0</v>
      </c>
    </row>
    <row r="129" spans="1:4" x14ac:dyDescent="0.25">
      <c r="A129">
        <v>127</v>
      </c>
      <c r="B129">
        <f>IF(TransactionsOrder!G128="", "NA", IFERROR(INDEX(TransactionsOrders[], MATCH(TransactionsOrder!C128, TransactionsOrders[MembershipID], 0), 3), "NA"))</f>
        <v>54523010001</v>
      </c>
      <c r="C129" t="s">
        <v>191</v>
      </c>
      <c r="D129">
        <f>IF(B129="NA",0,ROUNDUP(Sales!E128/2,))</f>
        <v>4</v>
      </c>
    </row>
    <row r="130" spans="1:4" x14ac:dyDescent="0.25">
      <c r="A130">
        <v>128</v>
      </c>
      <c r="B130" t="str">
        <f>IF(TransactionsOrder!G129="", "NA", IFERROR(INDEX(TransactionsOrders[], MATCH(TransactionsOrder!C129, TransactionsOrders[MembershipID], 0), 3), "NA"))</f>
        <v>NA</v>
      </c>
      <c r="C130" t="s">
        <v>191</v>
      </c>
      <c r="D130">
        <f>IF(B130="NA",0,ROUNDUP(Sales!E129/2,))</f>
        <v>0</v>
      </c>
    </row>
    <row r="131" spans="1:4" x14ac:dyDescent="0.25">
      <c r="A131">
        <v>129</v>
      </c>
      <c r="B131" t="str">
        <f>IF(TransactionsOrder!G130="", "NA", IFERROR(INDEX(TransactionsOrders[], MATCH(TransactionsOrder!C130, TransactionsOrders[MembershipID], 0), 3), "NA"))</f>
        <v>NA</v>
      </c>
      <c r="C131" t="s">
        <v>191</v>
      </c>
      <c r="D131">
        <f>IF(B131="NA",0,ROUNDUP(Sales!E130/2,))</f>
        <v>0</v>
      </c>
    </row>
    <row r="132" spans="1:4" x14ac:dyDescent="0.25">
      <c r="A132">
        <v>130</v>
      </c>
      <c r="B132" t="str">
        <f>IF(TransactionsOrder!G131="", "NA", IFERROR(INDEX(TransactionsOrders[], MATCH(TransactionsOrder!C131, TransactionsOrders[MembershipID], 0), 3), "NA"))</f>
        <v>NA</v>
      </c>
      <c r="C132" t="s">
        <v>191</v>
      </c>
      <c r="D132">
        <f>IF(B132="NA",0,ROUNDUP(Sales!E131/2,))</f>
        <v>0</v>
      </c>
    </row>
    <row r="133" spans="1:4" x14ac:dyDescent="0.25">
      <c r="A133">
        <v>131</v>
      </c>
      <c r="B133">
        <f>IF(TransactionsOrder!G132="", "NA", IFERROR(INDEX(TransactionsOrders[], MATCH(TransactionsOrder!C132, TransactionsOrders[MembershipID], 0), 3), "NA"))</f>
        <v>54523010007</v>
      </c>
      <c r="C133" t="s">
        <v>192</v>
      </c>
      <c r="D133">
        <f>IF(B133="NA",0,ROUNDUP(Sales!E132/2,))</f>
        <v>2</v>
      </c>
    </row>
    <row r="134" spans="1:4" x14ac:dyDescent="0.25">
      <c r="A134">
        <v>132</v>
      </c>
      <c r="B134" t="str">
        <f>IF(TransactionsOrder!G133="", "NA", IFERROR(INDEX(TransactionsOrders[], MATCH(TransactionsOrder!C133, TransactionsOrders[MembershipID], 0), 3), "NA"))</f>
        <v>NA</v>
      </c>
      <c r="C134" t="s">
        <v>192</v>
      </c>
      <c r="D134">
        <f>IF(B134="NA",0,ROUNDUP(Sales!E133/2,))</f>
        <v>0</v>
      </c>
    </row>
    <row r="135" spans="1:4" x14ac:dyDescent="0.25">
      <c r="A135">
        <v>133</v>
      </c>
      <c r="B135" t="str">
        <f>IF(TransactionsOrder!G134="", "NA", IFERROR(INDEX(TransactionsOrders[], MATCH(TransactionsOrder!C134, TransactionsOrders[MembershipID], 0), 3), "NA"))</f>
        <v>NA</v>
      </c>
      <c r="C135" t="s">
        <v>193</v>
      </c>
      <c r="D135">
        <f>IF(B135="NA",0,ROUNDUP(Sales!E134/2,))</f>
        <v>0</v>
      </c>
    </row>
    <row r="136" spans="1:4" x14ac:dyDescent="0.25">
      <c r="A136">
        <v>134</v>
      </c>
      <c r="B136" t="str">
        <f>IF(TransactionsOrder!G135="", "NA", IFERROR(INDEX(TransactionsOrders[], MATCH(TransactionsOrder!C135, TransactionsOrders[MembershipID], 0), 3), "NA"))</f>
        <v>NA</v>
      </c>
      <c r="C136" t="s">
        <v>194</v>
      </c>
      <c r="D136">
        <f>IF(B136="NA",0,ROUNDUP(Sales!E135/2,))</f>
        <v>0</v>
      </c>
    </row>
    <row r="137" spans="1:4" x14ac:dyDescent="0.25">
      <c r="A137">
        <v>135</v>
      </c>
      <c r="B137">
        <f>IF(TransactionsOrder!G136="", "NA", IFERROR(INDEX(TransactionsOrders[], MATCH(TransactionsOrder!C136, TransactionsOrders[MembershipID], 0), 3), "NA"))</f>
        <v>54523010001</v>
      </c>
      <c r="C137" t="s">
        <v>194</v>
      </c>
      <c r="D137">
        <f>IF(B137="NA",0,ROUNDUP(Sales!E136/2,))</f>
        <v>3</v>
      </c>
    </row>
    <row r="138" spans="1:4" x14ac:dyDescent="0.25">
      <c r="A138">
        <v>136</v>
      </c>
      <c r="B138" t="str">
        <f>IF(TransactionsOrder!G137="", "NA", IFERROR(INDEX(TransactionsOrders[], MATCH(TransactionsOrder!C137, TransactionsOrders[MembershipID], 0), 3), "NA"))</f>
        <v>NA</v>
      </c>
      <c r="C138" t="s">
        <v>195</v>
      </c>
      <c r="D138">
        <f>IF(B138="NA",0,ROUNDUP(Sales!E137/2,))</f>
        <v>0</v>
      </c>
    </row>
    <row r="139" spans="1:4" x14ac:dyDescent="0.25">
      <c r="A139">
        <v>137</v>
      </c>
      <c r="B139" t="str">
        <f>IF(TransactionsOrder!G138="", "NA", IFERROR(INDEX(TransactionsOrders[], MATCH(TransactionsOrder!C138, TransactionsOrders[MembershipID], 0), 3), "NA"))</f>
        <v>NA</v>
      </c>
      <c r="C139" t="s">
        <v>60</v>
      </c>
      <c r="D139">
        <f>IF(B139="NA",0,ROUNDUP(Sales!E138/2,))</f>
        <v>0</v>
      </c>
    </row>
    <row r="140" spans="1:4" x14ac:dyDescent="0.25">
      <c r="A140">
        <v>138</v>
      </c>
      <c r="B140">
        <f>IF(TransactionsOrder!G139="", "NA", IFERROR(INDEX(TransactionsOrders[], MATCH(TransactionsOrder!C139, TransactionsOrders[MembershipID], 0), 3), "NA"))</f>
        <v>54523010010</v>
      </c>
      <c r="C140" t="s">
        <v>60</v>
      </c>
      <c r="D140">
        <f>IF(B140="NA",0,ROUNDUP(Sales!E139/2,))</f>
        <v>3</v>
      </c>
    </row>
    <row r="141" spans="1:4" x14ac:dyDescent="0.25">
      <c r="A141">
        <v>139</v>
      </c>
      <c r="B141" t="str">
        <f>IF(TransactionsOrder!G140="", "NA", IFERROR(INDEX(TransactionsOrders[], MATCH(TransactionsOrder!C140, TransactionsOrders[MembershipID], 0), 3), "NA"))</f>
        <v>NA</v>
      </c>
      <c r="C141" t="s">
        <v>196</v>
      </c>
      <c r="D141">
        <f>IF(B141="NA",0,ROUNDUP(Sales!E140/2,))</f>
        <v>0</v>
      </c>
    </row>
    <row r="142" spans="1:4" x14ac:dyDescent="0.25">
      <c r="A142">
        <v>140</v>
      </c>
      <c r="B142" t="str">
        <f>IF(TransactionsOrder!G141="", "NA", IFERROR(INDEX(TransactionsOrders[], MATCH(TransactionsOrder!C141, TransactionsOrders[MembershipID], 0), 3), "NA"))</f>
        <v>NA</v>
      </c>
      <c r="C142" t="s">
        <v>196</v>
      </c>
      <c r="D142">
        <f>IF(B142="NA",0,ROUNDUP(Sales!E141/2,))</f>
        <v>0</v>
      </c>
    </row>
    <row r="143" spans="1:4" x14ac:dyDescent="0.25">
      <c r="A143">
        <v>141</v>
      </c>
      <c r="B143" t="str">
        <f>IF(TransactionsOrder!G142="", "NA", IFERROR(INDEX(TransactionsOrders[], MATCH(TransactionsOrder!C142, TransactionsOrders[MembershipID], 0), 3), "NA"))</f>
        <v>NA</v>
      </c>
      <c r="C143" t="s">
        <v>197</v>
      </c>
      <c r="D143">
        <f>IF(B143="NA",0,ROUNDUP(Sales!E142/2,))</f>
        <v>0</v>
      </c>
    </row>
    <row r="144" spans="1:4" x14ac:dyDescent="0.25">
      <c r="A144">
        <v>142</v>
      </c>
      <c r="B144" t="str">
        <f>IF(TransactionsOrder!G143="", "NA", IFERROR(INDEX(TransactionsOrders[], MATCH(TransactionsOrder!C143, TransactionsOrders[MembershipID], 0), 3), "NA"))</f>
        <v>NA</v>
      </c>
      <c r="C144" t="s">
        <v>197</v>
      </c>
      <c r="D144">
        <f>IF(B144="NA",0,ROUNDUP(Sales!E143/2,))</f>
        <v>0</v>
      </c>
    </row>
    <row r="145" spans="1:4" x14ac:dyDescent="0.25">
      <c r="A145">
        <v>143</v>
      </c>
      <c r="B145" t="str">
        <f>IF(TransactionsOrder!G144="", "NA", IFERROR(INDEX(TransactionsOrders[], MATCH(TransactionsOrder!C144, TransactionsOrders[MembershipID], 0), 3), "NA"))</f>
        <v>NA</v>
      </c>
      <c r="C145" t="s">
        <v>197</v>
      </c>
      <c r="D145">
        <f>IF(B145="NA",0,ROUNDUP(Sales!E144/2,))</f>
        <v>0</v>
      </c>
    </row>
    <row r="146" spans="1:4" x14ac:dyDescent="0.25">
      <c r="A146">
        <v>144</v>
      </c>
      <c r="B146" t="str">
        <f>IF(TransactionsOrder!G145="", "NA", IFERROR(INDEX(TransactionsOrders[], MATCH(TransactionsOrder!C145, TransactionsOrders[MembershipID], 0), 3), "NA"))</f>
        <v>NA</v>
      </c>
      <c r="C146" t="s">
        <v>198</v>
      </c>
      <c r="D146">
        <f>IF(B146="NA",0,ROUNDUP(Sales!E145/2,))</f>
        <v>0</v>
      </c>
    </row>
    <row r="147" spans="1:4" x14ac:dyDescent="0.25">
      <c r="A147">
        <v>145</v>
      </c>
      <c r="B147" t="str">
        <f>IF(TransactionsOrder!G146="", "NA", IFERROR(INDEX(TransactionsOrders[], MATCH(TransactionsOrder!C146, TransactionsOrders[MembershipID], 0), 3), "NA"))</f>
        <v>NA</v>
      </c>
      <c r="C147" t="s">
        <v>199</v>
      </c>
      <c r="D147">
        <f>IF(B147="NA",0,ROUNDUP(Sales!E146/2,))</f>
        <v>0</v>
      </c>
    </row>
    <row r="148" spans="1:4" x14ac:dyDescent="0.25">
      <c r="A148">
        <v>146</v>
      </c>
      <c r="B148" t="str">
        <f>IF(TransactionsOrder!G147="", "NA", IFERROR(INDEX(TransactionsOrders[], MATCH(TransactionsOrder!C147, TransactionsOrders[MembershipID], 0), 3), "NA"))</f>
        <v>NA</v>
      </c>
      <c r="C148" t="s">
        <v>200</v>
      </c>
      <c r="D148">
        <f>IF(B148="NA",0,ROUNDUP(Sales!E147/2,))</f>
        <v>0</v>
      </c>
    </row>
    <row r="149" spans="1:4" x14ac:dyDescent="0.25">
      <c r="A149">
        <v>147</v>
      </c>
      <c r="B149" t="str">
        <f>IF(TransactionsOrder!G148="", "NA", IFERROR(INDEX(TransactionsOrders[], MATCH(TransactionsOrder!C148, TransactionsOrders[MembershipID], 0), 3), "NA"))</f>
        <v>NA</v>
      </c>
      <c r="C149" t="s">
        <v>200</v>
      </c>
      <c r="D149">
        <f>IF(B149="NA",0,ROUNDUP(Sales!E148/2,))</f>
        <v>0</v>
      </c>
    </row>
    <row r="150" spans="1:4" x14ac:dyDescent="0.25">
      <c r="A150">
        <v>148</v>
      </c>
      <c r="B150">
        <f>IF(TransactionsOrder!G149="", "NA", IFERROR(INDEX(TransactionsOrders[], MATCH(TransactionsOrder!C149, TransactionsOrders[MembershipID], 0), 3), "NA"))</f>
        <v>54523010012</v>
      </c>
      <c r="C150" t="s">
        <v>201</v>
      </c>
      <c r="D150">
        <f>IF(B150="NA",0,ROUNDUP(Sales!E149/2,))</f>
        <v>3</v>
      </c>
    </row>
    <row r="151" spans="1:4" x14ac:dyDescent="0.25">
      <c r="A151">
        <v>149</v>
      </c>
      <c r="B151" t="str">
        <f>IF(TransactionsOrder!G150="", "NA", IFERROR(INDEX(TransactionsOrders[], MATCH(TransactionsOrder!C150, TransactionsOrders[MembershipID], 0), 3), "NA"))</f>
        <v>NA</v>
      </c>
      <c r="C151" t="s">
        <v>202</v>
      </c>
      <c r="D151">
        <f>IF(B151="NA",0,ROUNDUP(Sales!E150/2,))</f>
        <v>0</v>
      </c>
    </row>
    <row r="152" spans="1:4" x14ac:dyDescent="0.25">
      <c r="A152">
        <v>150</v>
      </c>
      <c r="B152" t="str">
        <f>IF(TransactionsOrder!G151="", "NA", IFERROR(INDEX(TransactionsOrders[], MATCH(TransactionsOrder!C151, TransactionsOrders[MembershipID], 0), 3), "NA"))</f>
        <v>NA</v>
      </c>
      <c r="C152" t="s">
        <v>203</v>
      </c>
      <c r="D152">
        <f>IF(B152="NA",0,ROUNDUP(Sales!E151/2,))</f>
        <v>0</v>
      </c>
    </row>
    <row r="153" spans="1:4" x14ac:dyDescent="0.25">
      <c r="A153">
        <v>151</v>
      </c>
      <c r="B153" t="str">
        <f>IF(TransactionsOrder!G152="", "NA", IFERROR(INDEX(TransactionsOrders[], MATCH(TransactionsOrder!C152, TransactionsOrders[MembershipID], 0), 3), "NA"))</f>
        <v>NA</v>
      </c>
      <c r="C153" t="s">
        <v>203</v>
      </c>
      <c r="D153">
        <f>IF(B153="NA",0,ROUNDUP(Sales!E152/2,))</f>
        <v>0</v>
      </c>
    </row>
    <row r="154" spans="1:4" x14ac:dyDescent="0.25">
      <c r="A154">
        <v>152</v>
      </c>
      <c r="B154" t="str">
        <f>IF(TransactionsOrder!G153="", "NA", IFERROR(INDEX(TransactionsOrders[], MATCH(TransactionsOrder!C153, TransactionsOrders[MembershipID], 0), 3), "NA"))</f>
        <v>NA</v>
      </c>
      <c r="C154" t="s">
        <v>204</v>
      </c>
      <c r="D154">
        <f>IF(B154="NA",0,ROUNDUP(Sales!E153/2,))</f>
        <v>0</v>
      </c>
    </row>
    <row r="155" spans="1:4" x14ac:dyDescent="0.25">
      <c r="A155">
        <v>153</v>
      </c>
      <c r="B155" t="str">
        <f>IF(TransactionsOrder!G154="", "NA", IFERROR(INDEX(TransactionsOrders[], MATCH(TransactionsOrder!C154, TransactionsOrders[MembershipID], 0), 3), "NA"))</f>
        <v>NA</v>
      </c>
      <c r="C155" t="s">
        <v>205</v>
      </c>
      <c r="D155">
        <f>IF(B155="NA",0,ROUNDUP(Sales!E154/2,))</f>
        <v>0</v>
      </c>
    </row>
    <row r="156" spans="1:4" x14ac:dyDescent="0.25">
      <c r="A156">
        <v>154</v>
      </c>
      <c r="B156" t="str">
        <f>IF(TransactionsOrder!G155="", "NA", IFERROR(INDEX(TransactionsOrders[], MATCH(TransactionsOrder!C155, TransactionsOrders[MembershipID], 0), 3), "NA"))</f>
        <v>NA</v>
      </c>
      <c r="C156" t="s">
        <v>205</v>
      </c>
      <c r="D156">
        <f>IF(B156="NA",0,ROUNDUP(Sales!E155/2,))</f>
        <v>0</v>
      </c>
    </row>
    <row r="157" spans="1:4" x14ac:dyDescent="0.25">
      <c r="A157">
        <v>155</v>
      </c>
      <c r="B157" t="str">
        <f>IF(TransactionsOrder!G156="", "NA", IFERROR(INDEX(TransactionsOrders[], MATCH(TransactionsOrder!C156, TransactionsOrders[MembershipID], 0), 3), "NA"))</f>
        <v>NA</v>
      </c>
      <c r="C157" t="s">
        <v>206</v>
      </c>
      <c r="D157">
        <f>IF(B157="NA",0,ROUNDUP(Sales!E156/2,))</f>
        <v>0</v>
      </c>
    </row>
    <row r="158" spans="1:4" x14ac:dyDescent="0.25">
      <c r="A158">
        <v>156</v>
      </c>
      <c r="B158" t="str">
        <f>IF(TransactionsOrder!G157="", "NA", IFERROR(INDEX(TransactionsOrders[], MATCH(TransactionsOrder!C157, TransactionsOrders[MembershipID], 0), 3), "NA"))</f>
        <v>NA</v>
      </c>
      <c r="C158" t="s">
        <v>206</v>
      </c>
      <c r="D158">
        <f>IF(B158="NA",0,ROUNDUP(Sales!E157/2,))</f>
        <v>0</v>
      </c>
    </row>
    <row r="159" spans="1:4" x14ac:dyDescent="0.25">
      <c r="A159">
        <v>157</v>
      </c>
      <c r="B159" t="str">
        <f>IF(TransactionsOrder!G158="", "NA", IFERROR(INDEX(TransactionsOrders[], MATCH(TransactionsOrder!C158, TransactionsOrders[MembershipID], 0), 3), "NA"))</f>
        <v>NA</v>
      </c>
      <c r="C159" t="s">
        <v>206</v>
      </c>
      <c r="D159">
        <f>IF(B159="NA",0,ROUNDUP(Sales!E158/2,))</f>
        <v>0</v>
      </c>
    </row>
    <row r="160" spans="1:4" x14ac:dyDescent="0.25">
      <c r="A160">
        <v>158</v>
      </c>
      <c r="B160">
        <f>IF(TransactionsOrder!G159="", "NA", IFERROR(INDEX(TransactionsOrders[], MATCH(TransactionsOrder!C159, TransactionsOrders[MembershipID], 0), 3), "NA"))</f>
        <v>54523010013</v>
      </c>
      <c r="C160" t="s">
        <v>207</v>
      </c>
      <c r="D160">
        <f>IF(B160="NA",0,ROUNDUP(Sales!E159/2,))</f>
        <v>1</v>
      </c>
    </row>
    <row r="161" spans="1:4" x14ac:dyDescent="0.25">
      <c r="A161">
        <v>159</v>
      </c>
      <c r="B161" t="str">
        <f>IF(TransactionsOrder!G160="", "NA", IFERROR(INDEX(TransactionsOrders[], MATCH(TransactionsOrder!C160, TransactionsOrders[MembershipID], 0), 3), "NA"))</f>
        <v>NA</v>
      </c>
      <c r="C161" t="s">
        <v>208</v>
      </c>
      <c r="D161">
        <f>IF(B161="NA",0,ROUNDUP(Sales!E160/2,))</f>
        <v>0</v>
      </c>
    </row>
    <row r="162" spans="1:4" x14ac:dyDescent="0.25">
      <c r="A162">
        <v>160</v>
      </c>
      <c r="B162" t="str">
        <f>IF(TransactionsOrder!G161="", "NA", IFERROR(INDEX(TransactionsOrders[], MATCH(TransactionsOrder!C161, TransactionsOrders[MembershipID], 0), 3), "NA"))</f>
        <v>NA</v>
      </c>
      <c r="C162" t="s">
        <v>209</v>
      </c>
      <c r="D162">
        <f>IF(B162="NA",0,ROUNDUP(Sales!E161/2,))</f>
        <v>0</v>
      </c>
    </row>
    <row r="163" spans="1:4" x14ac:dyDescent="0.25">
      <c r="A163">
        <v>161</v>
      </c>
      <c r="B163">
        <f>IF(TransactionsOrder!G162="", "NA", IFERROR(INDEX(TransactionsOrders[], MATCH(TransactionsOrder!C162, TransactionsOrders[MembershipID], 0), 3), "NA"))</f>
        <v>54523010004</v>
      </c>
      <c r="C163" t="s">
        <v>209</v>
      </c>
      <c r="D163">
        <f>IF(B163="NA",0,ROUNDUP(Sales!E162/2,))</f>
        <v>3</v>
      </c>
    </row>
    <row r="164" spans="1:4" x14ac:dyDescent="0.25">
      <c r="A164">
        <v>162</v>
      </c>
      <c r="B164" t="str">
        <f>IF(TransactionsOrder!G163="", "NA", IFERROR(INDEX(TransactionsOrders[], MATCH(TransactionsOrder!C163, TransactionsOrders[MembershipID], 0), 3), "NA"))</f>
        <v>NA</v>
      </c>
      <c r="C164" t="s">
        <v>209</v>
      </c>
      <c r="D164">
        <f>IF(B164="NA",0,ROUNDUP(Sales!E163/2,))</f>
        <v>0</v>
      </c>
    </row>
    <row r="165" spans="1:4" x14ac:dyDescent="0.25">
      <c r="A165">
        <v>163</v>
      </c>
      <c r="B165" t="str">
        <f>IF(TransactionsOrder!G164="", "NA", IFERROR(INDEX(TransactionsOrders[], MATCH(TransactionsOrder!C164, TransactionsOrders[MembershipID], 0), 3), "NA"))</f>
        <v>NA</v>
      </c>
      <c r="C165" t="s">
        <v>209</v>
      </c>
      <c r="D165">
        <f>IF(B165="NA",0,ROUNDUP(Sales!E164/2,))</f>
        <v>0</v>
      </c>
    </row>
    <row r="166" spans="1:4" x14ac:dyDescent="0.25">
      <c r="A166">
        <v>164</v>
      </c>
      <c r="B166" t="str">
        <f>IF(TransactionsOrder!G165="", "NA", IFERROR(INDEX(TransactionsOrders[], MATCH(TransactionsOrder!C165, TransactionsOrders[MembershipID], 0), 3), "NA"))</f>
        <v>NA</v>
      </c>
      <c r="C166" t="s">
        <v>209</v>
      </c>
      <c r="D166">
        <f>IF(B166="NA",0,ROUNDUP(Sales!E165/2,))</f>
        <v>0</v>
      </c>
    </row>
    <row r="167" spans="1:4" x14ac:dyDescent="0.25">
      <c r="A167">
        <v>165</v>
      </c>
      <c r="B167" t="str">
        <f>IF(TransactionsOrder!G166="", "NA", IFERROR(INDEX(TransactionsOrders[], MATCH(TransactionsOrder!C166, TransactionsOrders[MembershipID], 0), 3), "NA"))</f>
        <v>NA</v>
      </c>
      <c r="C167" t="s">
        <v>209</v>
      </c>
      <c r="D167">
        <f>IF(B167="NA",0,ROUNDUP(Sales!E166/2,))</f>
        <v>0</v>
      </c>
    </row>
    <row r="168" spans="1:4" x14ac:dyDescent="0.25">
      <c r="A168">
        <v>166</v>
      </c>
      <c r="B168">
        <f>IF(TransactionsOrder!G167="", "NA", IFERROR(INDEX(TransactionsOrders[], MATCH(TransactionsOrder!C167, TransactionsOrders[MembershipID], 0), 3), "NA"))</f>
        <v>54523010016</v>
      </c>
      <c r="C168" t="s">
        <v>210</v>
      </c>
      <c r="D168">
        <f>IF(B168="NA",0,ROUNDUP(Sales!E167/2,))</f>
        <v>1</v>
      </c>
    </row>
    <row r="169" spans="1:4" x14ac:dyDescent="0.25">
      <c r="A169">
        <v>167</v>
      </c>
      <c r="B169" t="str">
        <f>IF(TransactionsOrder!G168="", "NA", IFERROR(INDEX(TransactionsOrders[], MATCH(TransactionsOrder!C168, TransactionsOrders[MembershipID], 0), 3), "NA"))</f>
        <v>NA</v>
      </c>
      <c r="C169" t="s">
        <v>211</v>
      </c>
      <c r="D169">
        <f>IF(B169="NA",0,ROUNDUP(Sales!E168/2,))</f>
        <v>0</v>
      </c>
    </row>
    <row r="170" spans="1:4" x14ac:dyDescent="0.25">
      <c r="A170">
        <v>168</v>
      </c>
      <c r="B170" t="str">
        <f>IF(TransactionsOrder!G169="", "NA", IFERROR(INDEX(TransactionsOrders[], MATCH(TransactionsOrder!C169, TransactionsOrders[MembershipID], 0), 3), "NA"))</f>
        <v>NA</v>
      </c>
      <c r="C170" t="s">
        <v>211</v>
      </c>
      <c r="D170">
        <f>IF(B170="NA",0,ROUNDUP(Sales!E169/2,))</f>
        <v>0</v>
      </c>
    </row>
    <row r="171" spans="1:4" x14ac:dyDescent="0.25">
      <c r="A171">
        <v>169</v>
      </c>
      <c r="B171" t="str">
        <f>IF(TransactionsOrder!G170="", "NA", IFERROR(INDEX(TransactionsOrders[], MATCH(TransactionsOrder!C170, TransactionsOrders[MembershipID], 0), 3), "NA"))</f>
        <v>NA</v>
      </c>
      <c r="C171" t="s">
        <v>212</v>
      </c>
      <c r="D171">
        <f>IF(B171="NA",0,ROUNDUP(Sales!E170/2,))</f>
        <v>0</v>
      </c>
    </row>
    <row r="172" spans="1:4" x14ac:dyDescent="0.25">
      <c r="A172">
        <v>170</v>
      </c>
      <c r="B172" t="str">
        <f>IF(TransactionsOrder!G171="", "NA", IFERROR(INDEX(TransactionsOrders[], MATCH(TransactionsOrder!C171, TransactionsOrders[MembershipID], 0), 3), "NA"))</f>
        <v>NA</v>
      </c>
      <c r="C172" t="s">
        <v>213</v>
      </c>
      <c r="D172">
        <f>IF(B172="NA",0,ROUNDUP(Sales!E171/2,))</f>
        <v>0</v>
      </c>
    </row>
    <row r="173" spans="1:4" x14ac:dyDescent="0.25">
      <c r="A173">
        <v>171</v>
      </c>
      <c r="B173" t="str">
        <f>IF(TransactionsOrder!G172="", "NA", IFERROR(INDEX(TransactionsOrders[], MATCH(TransactionsOrder!C172, TransactionsOrders[MembershipID], 0), 3), "NA"))</f>
        <v>NA</v>
      </c>
      <c r="C173" t="s">
        <v>213</v>
      </c>
      <c r="D173">
        <f>IF(B173="NA",0,ROUNDUP(Sales!E172/2,))</f>
        <v>0</v>
      </c>
    </row>
    <row r="174" spans="1:4" x14ac:dyDescent="0.25">
      <c r="A174">
        <v>172</v>
      </c>
      <c r="B174">
        <f>IF(TransactionsOrder!G173="", "NA", IFERROR(INDEX(TransactionsOrders[], MATCH(TransactionsOrder!C173, TransactionsOrders[MembershipID], 0), 3), "NA"))</f>
        <v>54523010012</v>
      </c>
      <c r="C174" t="s">
        <v>214</v>
      </c>
      <c r="D174">
        <f>IF(B174="NA",0,ROUNDUP(Sales!E173/2,))</f>
        <v>1</v>
      </c>
    </row>
    <row r="175" spans="1:4" x14ac:dyDescent="0.25">
      <c r="A175">
        <v>173</v>
      </c>
      <c r="B175" t="str">
        <f>IF(TransactionsOrder!G174="", "NA", IFERROR(INDEX(TransactionsOrders[], MATCH(TransactionsOrder!C174, TransactionsOrders[MembershipID], 0), 3), "NA"))</f>
        <v>NA</v>
      </c>
      <c r="C175" t="s">
        <v>215</v>
      </c>
      <c r="D175">
        <f>IF(B175="NA",0,ROUNDUP(Sales!E174/2,))</f>
        <v>0</v>
      </c>
    </row>
    <row r="176" spans="1:4" x14ac:dyDescent="0.25">
      <c r="A176">
        <v>174</v>
      </c>
      <c r="B176" t="str">
        <f>IF(TransactionsOrder!G175="", "NA", IFERROR(INDEX(TransactionsOrders[], MATCH(TransactionsOrder!C175, TransactionsOrders[MembershipID], 0), 3), "NA"))</f>
        <v>NA</v>
      </c>
      <c r="C176" t="s">
        <v>216</v>
      </c>
      <c r="D176">
        <f>IF(B176="NA",0,ROUNDUP(Sales!E175/2,))</f>
        <v>0</v>
      </c>
    </row>
    <row r="177" spans="1:4" x14ac:dyDescent="0.25">
      <c r="A177">
        <v>175</v>
      </c>
      <c r="B177" t="str">
        <f>IF(TransactionsOrder!G176="", "NA", IFERROR(INDEX(TransactionsOrders[], MATCH(TransactionsOrder!C176, TransactionsOrders[MembershipID], 0), 3), "NA"))</f>
        <v>NA</v>
      </c>
      <c r="C177" t="s">
        <v>216</v>
      </c>
      <c r="D177">
        <f>IF(B177="NA",0,ROUNDUP(Sales!E176/2,))</f>
        <v>0</v>
      </c>
    </row>
    <row r="178" spans="1:4" x14ac:dyDescent="0.25">
      <c r="A178">
        <v>176</v>
      </c>
      <c r="B178" t="str">
        <f>IF(TransactionsOrder!G177="", "NA", IFERROR(INDEX(TransactionsOrders[], MATCH(TransactionsOrder!C177, TransactionsOrders[MembershipID], 0), 3), "NA"))</f>
        <v>NA</v>
      </c>
      <c r="C178" t="s">
        <v>216</v>
      </c>
      <c r="D178">
        <f>IF(B178="NA",0,ROUNDUP(Sales!E177/2,))</f>
        <v>0</v>
      </c>
    </row>
    <row r="179" spans="1:4" x14ac:dyDescent="0.25">
      <c r="A179">
        <v>177</v>
      </c>
      <c r="B179">
        <f>IF(TransactionsOrder!G178="", "NA", IFERROR(INDEX(TransactionsOrders[], MATCH(TransactionsOrder!C178, TransactionsOrders[MembershipID], 0), 3), "NA"))</f>
        <v>54523010002</v>
      </c>
      <c r="C179" t="s">
        <v>217</v>
      </c>
      <c r="D179">
        <f>IF(B179="NA",0,ROUNDUP(Sales!E178/2,))</f>
        <v>3</v>
      </c>
    </row>
    <row r="180" spans="1:4" x14ac:dyDescent="0.25">
      <c r="A180">
        <v>178</v>
      </c>
      <c r="B180" t="str">
        <f>IF(TransactionsOrder!G179="", "NA", IFERROR(INDEX(TransactionsOrders[], MATCH(TransactionsOrder!C179, TransactionsOrders[MembershipID], 0), 3), "NA"))</f>
        <v>NA</v>
      </c>
      <c r="C180" t="s">
        <v>217</v>
      </c>
      <c r="D180">
        <f>IF(B180="NA",0,ROUNDUP(Sales!E179/2,))</f>
        <v>0</v>
      </c>
    </row>
    <row r="181" spans="1:4" x14ac:dyDescent="0.25">
      <c r="A181">
        <v>179</v>
      </c>
      <c r="B181" t="str">
        <f>IF(TransactionsOrder!G180="", "NA", IFERROR(INDEX(TransactionsOrders[], MATCH(TransactionsOrder!C180, TransactionsOrders[MembershipID], 0), 3), "NA"))</f>
        <v>NA</v>
      </c>
      <c r="C181" t="s">
        <v>217</v>
      </c>
      <c r="D181">
        <f>IF(B181="NA",0,ROUNDUP(Sales!E180/2,))</f>
        <v>0</v>
      </c>
    </row>
    <row r="182" spans="1:4" x14ac:dyDescent="0.25">
      <c r="A182">
        <v>180</v>
      </c>
      <c r="B182">
        <f>IF(TransactionsOrder!G181="", "NA", IFERROR(INDEX(TransactionsOrders[], MATCH(TransactionsOrder!C181, TransactionsOrders[MembershipID], 0), 3), "NA"))</f>
        <v>54523010014</v>
      </c>
      <c r="C182" t="s">
        <v>217</v>
      </c>
      <c r="D182">
        <f>IF(B182="NA",0,ROUNDUP(Sales!E181/2,))</f>
        <v>1</v>
      </c>
    </row>
    <row r="183" spans="1:4" x14ac:dyDescent="0.25">
      <c r="A183">
        <v>181</v>
      </c>
      <c r="B183">
        <f>IF(TransactionsOrder!G182="", "NA", IFERROR(INDEX(TransactionsOrders[], MATCH(TransactionsOrder!C182, TransactionsOrders[MembershipID], 0), 3), "NA"))</f>
        <v>54523010014</v>
      </c>
      <c r="C183" t="s">
        <v>217</v>
      </c>
      <c r="D183">
        <f>IF(B183="NA",0,ROUNDUP(Sales!E182/2,))</f>
        <v>5</v>
      </c>
    </row>
    <row r="184" spans="1:4" x14ac:dyDescent="0.25">
      <c r="A184">
        <v>182</v>
      </c>
      <c r="B184" t="str">
        <f>IF(TransactionsOrder!G183="", "NA", IFERROR(INDEX(TransactionsOrders[], MATCH(TransactionsOrder!C183, TransactionsOrders[MembershipID], 0), 3), "NA"))</f>
        <v>NA</v>
      </c>
      <c r="C184" t="s">
        <v>217</v>
      </c>
      <c r="D184">
        <f>IF(B184="NA",0,ROUNDUP(Sales!E183/2,))</f>
        <v>0</v>
      </c>
    </row>
    <row r="185" spans="1:4" x14ac:dyDescent="0.25">
      <c r="A185">
        <v>183</v>
      </c>
      <c r="B185" t="str">
        <f>IF(TransactionsOrder!G184="", "NA", IFERROR(INDEX(TransactionsOrders[], MATCH(TransactionsOrder!C184, TransactionsOrders[MembershipID], 0), 3), "NA"))</f>
        <v>NA</v>
      </c>
      <c r="C185" t="s">
        <v>217</v>
      </c>
      <c r="D185">
        <f>IF(B185="NA",0,ROUNDUP(Sales!E184/2,))</f>
        <v>0</v>
      </c>
    </row>
    <row r="186" spans="1:4" x14ac:dyDescent="0.25">
      <c r="A186">
        <v>184</v>
      </c>
      <c r="B186" t="str">
        <f>IF(TransactionsOrder!G185="", "NA", IFERROR(INDEX(TransactionsOrders[], MATCH(TransactionsOrder!C185, TransactionsOrders[MembershipID], 0), 3), "NA"))</f>
        <v>NA</v>
      </c>
      <c r="C186" t="s">
        <v>217</v>
      </c>
      <c r="D186">
        <f>IF(B186="NA",0,ROUNDUP(Sales!E185/2,))</f>
        <v>0</v>
      </c>
    </row>
    <row r="187" spans="1:4" x14ac:dyDescent="0.25">
      <c r="A187">
        <v>185</v>
      </c>
      <c r="B187" t="str">
        <f>IF(TransactionsOrder!G186="", "NA", IFERROR(INDEX(TransactionsOrders[], MATCH(TransactionsOrder!C186, TransactionsOrders[MembershipID], 0), 3), "NA"))</f>
        <v>NA</v>
      </c>
      <c r="C187" t="s">
        <v>218</v>
      </c>
      <c r="D187">
        <f>IF(B187="NA",0,ROUNDUP(Sales!E186/2,))</f>
        <v>0</v>
      </c>
    </row>
    <row r="188" spans="1:4" x14ac:dyDescent="0.25">
      <c r="A188">
        <v>186</v>
      </c>
      <c r="B188" t="str">
        <f>IF(TransactionsOrder!G187="", "NA", IFERROR(INDEX(TransactionsOrders[], MATCH(TransactionsOrder!C187, TransactionsOrders[MembershipID], 0), 3), "NA"))</f>
        <v>NA</v>
      </c>
      <c r="C188" t="s">
        <v>219</v>
      </c>
      <c r="D188">
        <f>IF(B188="NA",0,ROUNDUP(Sales!E187/2,))</f>
        <v>0</v>
      </c>
    </row>
    <row r="189" spans="1:4" x14ac:dyDescent="0.25">
      <c r="A189">
        <v>187</v>
      </c>
      <c r="B189">
        <f>IF(TransactionsOrder!G188="", "NA", IFERROR(INDEX(TransactionsOrders[], MATCH(TransactionsOrder!C188, TransactionsOrders[MembershipID], 0), 3), "NA"))</f>
        <v>54523010016</v>
      </c>
      <c r="C189" t="s">
        <v>220</v>
      </c>
      <c r="D189">
        <f>IF(B189="NA",0,ROUNDUP(Sales!E188/2,))</f>
        <v>5</v>
      </c>
    </row>
    <row r="190" spans="1:4" x14ac:dyDescent="0.25">
      <c r="A190">
        <v>188</v>
      </c>
      <c r="B190" t="str">
        <f>IF(TransactionsOrder!G189="", "NA", IFERROR(INDEX(TransactionsOrders[], MATCH(TransactionsOrder!C189, TransactionsOrders[MembershipID], 0), 3), "NA"))</f>
        <v>NA</v>
      </c>
      <c r="C190" t="s">
        <v>221</v>
      </c>
      <c r="D190">
        <f>IF(B190="NA",0,ROUNDUP(Sales!E189/2,))</f>
        <v>0</v>
      </c>
    </row>
    <row r="191" spans="1:4" x14ac:dyDescent="0.25">
      <c r="A191">
        <v>189</v>
      </c>
      <c r="B191" t="str">
        <f>IF(TransactionsOrder!G190="", "NA", IFERROR(INDEX(TransactionsOrders[], MATCH(TransactionsOrder!C190, TransactionsOrders[MembershipID], 0), 3), "NA"))</f>
        <v>NA</v>
      </c>
      <c r="C191" t="s">
        <v>222</v>
      </c>
      <c r="D191">
        <f>IF(B191="NA",0,ROUNDUP(Sales!E190/2,))</f>
        <v>0</v>
      </c>
    </row>
    <row r="192" spans="1:4" x14ac:dyDescent="0.25">
      <c r="A192">
        <v>190</v>
      </c>
      <c r="B192" t="str">
        <f>IF(TransactionsOrder!G191="", "NA", IFERROR(INDEX(TransactionsOrders[], MATCH(TransactionsOrder!C191, TransactionsOrders[MembershipID], 0), 3), "NA"))</f>
        <v>NA</v>
      </c>
      <c r="C192" t="s">
        <v>222</v>
      </c>
      <c r="D192">
        <f>IF(B192="NA",0,ROUNDUP(Sales!E191/2,))</f>
        <v>0</v>
      </c>
    </row>
    <row r="193" spans="1:4" x14ac:dyDescent="0.25">
      <c r="A193">
        <v>191</v>
      </c>
      <c r="B193">
        <f>IF(TransactionsOrder!G192="", "NA", IFERROR(INDEX(TransactionsOrders[], MATCH(TransactionsOrder!C192, TransactionsOrders[MembershipID], 0), 3), "NA"))</f>
        <v>54523010014</v>
      </c>
      <c r="C193" t="s">
        <v>223</v>
      </c>
      <c r="D193">
        <f>IF(B193="NA",0,ROUNDUP(Sales!E192/2,))</f>
        <v>3</v>
      </c>
    </row>
    <row r="194" spans="1:4" x14ac:dyDescent="0.25">
      <c r="A194">
        <v>192</v>
      </c>
      <c r="B194" t="str">
        <f>IF(TransactionsOrder!G193="", "NA", IFERROR(INDEX(TransactionsOrders[], MATCH(TransactionsOrder!C193, TransactionsOrders[MembershipID], 0), 3), "NA"))</f>
        <v>NA</v>
      </c>
      <c r="C194" t="s">
        <v>224</v>
      </c>
      <c r="D194">
        <f>IF(B194="NA",0,ROUNDUP(Sales!E193/2,))</f>
        <v>0</v>
      </c>
    </row>
    <row r="195" spans="1:4" x14ac:dyDescent="0.25">
      <c r="A195">
        <v>193</v>
      </c>
      <c r="B195" t="str">
        <f>IF(TransactionsOrder!G194="", "NA", IFERROR(INDEX(TransactionsOrders[], MATCH(TransactionsOrder!C194, TransactionsOrders[MembershipID], 0), 3), "NA"))</f>
        <v>NA</v>
      </c>
      <c r="C195" t="s">
        <v>224</v>
      </c>
      <c r="D195">
        <f>IF(B195="NA",0,ROUNDUP(Sales!E194/2,))</f>
        <v>0</v>
      </c>
    </row>
    <row r="196" spans="1:4" x14ac:dyDescent="0.25">
      <c r="A196">
        <v>194</v>
      </c>
      <c r="B196" t="str">
        <f>IF(TransactionsOrder!G195="", "NA", IFERROR(INDEX(TransactionsOrders[], MATCH(TransactionsOrder!C195, TransactionsOrders[MembershipID], 0), 3), "NA"))</f>
        <v>NA</v>
      </c>
      <c r="C196" t="s">
        <v>224</v>
      </c>
      <c r="D196">
        <f>IF(B196="NA",0,ROUNDUP(Sales!E195/2,))</f>
        <v>0</v>
      </c>
    </row>
    <row r="197" spans="1:4" x14ac:dyDescent="0.25">
      <c r="A197">
        <v>195</v>
      </c>
      <c r="B197" t="str">
        <f>IF(TransactionsOrder!G196="", "NA", IFERROR(INDEX(TransactionsOrders[], MATCH(TransactionsOrder!C196, TransactionsOrders[MembershipID], 0), 3), "NA"))</f>
        <v>NA</v>
      </c>
      <c r="C197" t="s">
        <v>224</v>
      </c>
      <c r="D197">
        <f>IF(B197="NA",0,ROUNDUP(Sales!E196/2,))</f>
        <v>0</v>
      </c>
    </row>
    <row r="198" spans="1:4" x14ac:dyDescent="0.25">
      <c r="A198">
        <v>196</v>
      </c>
      <c r="B198" t="str">
        <f>IF(TransactionsOrder!G197="", "NA", IFERROR(INDEX(TransactionsOrders[], MATCH(TransactionsOrder!C197, TransactionsOrders[MembershipID], 0), 3), "NA"))</f>
        <v>NA</v>
      </c>
      <c r="C198" t="s">
        <v>225</v>
      </c>
      <c r="D198">
        <f>IF(B198="NA",0,ROUNDUP(Sales!E197/2,))</f>
        <v>0</v>
      </c>
    </row>
    <row r="199" spans="1:4" x14ac:dyDescent="0.25">
      <c r="A199">
        <v>197</v>
      </c>
      <c r="B199" t="str">
        <f>IF(TransactionsOrder!G198="", "NA", IFERROR(INDEX(TransactionsOrders[], MATCH(TransactionsOrder!C198, TransactionsOrders[MembershipID], 0), 3), "NA"))</f>
        <v>NA</v>
      </c>
      <c r="C199" t="s">
        <v>225</v>
      </c>
      <c r="D199">
        <f>IF(B199="NA",0,ROUNDUP(Sales!E198/2,))</f>
        <v>0</v>
      </c>
    </row>
    <row r="200" spans="1:4" x14ac:dyDescent="0.25">
      <c r="A200">
        <v>198</v>
      </c>
      <c r="B200" t="str">
        <f>IF(TransactionsOrder!G199="", "NA", IFERROR(INDEX(TransactionsOrders[], MATCH(TransactionsOrder!C199, TransactionsOrders[MembershipID], 0), 3), "NA"))</f>
        <v>NA</v>
      </c>
      <c r="C200" t="s">
        <v>226</v>
      </c>
      <c r="D200">
        <f>IF(B200="NA",0,ROUNDUP(Sales!E199/2,))</f>
        <v>0</v>
      </c>
    </row>
    <row r="201" spans="1:4" x14ac:dyDescent="0.25">
      <c r="A201">
        <v>199</v>
      </c>
      <c r="B201" t="str">
        <f>IF(TransactionsOrder!G200="", "NA", IFERROR(INDEX(TransactionsOrders[], MATCH(TransactionsOrder!C200, TransactionsOrders[MembershipID], 0), 3), "NA"))</f>
        <v>NA</v>
      </c>
      <c r="C201" t="s">
        <v>227</v>
      </c>
      <c r="D201">
        <f>IF(B201="NA",0,ROUNDUP(Sales!E200/2,))</f>
        <v>0</v>
      </c>
    </row>
    <row r="202" spans="1:4" x14ac:dyDescent="0.25">
      <c r="A202">
        <v>200</v>
      </c>
      <c r="B202">
        <f>IF(TransactionsOrder!G201="", "NA", IFERROR(INDEX(TransactionsOrders[], MATCH(TransactionsOrder!C201, TransactionsOrders[MembershipID], 0), 3), "NA"))</f>
        <v>54523010009</v>
      </c>
      <c r="C202" t="s">
        <v>228</v>
      </c>
      <c r="D202">
        <f>IF(B202="NA",0,ROUNDUP(Sales!E201/2,))</f>
        <v>1</v>
      </c>
    </row>
    <row r="203" spans="1:4" x14ac:dyDescent="0.25">
      <c r="A203">
        <v>201</v>
      </c>
      <c r="B203" t="str">
        <f>IF(TransactionsOrder!G202="", "NA", IFERROR(INDEX(TransactionsOrders[], MATCH(TransactionsOrder!C202, TransactionsOrders[MembershipID], 0), 3), "NA"))</f>
        <v>NA</v>
      </c>
      <c r="C203" t="s">
        <v>228</v>
      </c>
      <c r="D203">
        <f>IF(B203="NA",0,ROUNDUP(Sales!E202/2,))</f>
        <v>0</v>
      </c>
    </row>
    <row r="204" spans="1:4" x14ac:dyDescent="0.25">
      <c r="A204">
        <v>202</v>
      </c>
      <c r="B204" t="str">
        <f>IF(TransactionsOrder!G203="", "NA", IFERROR(INDEX(TransactionsOrders[], MATCH(TransactionsOrder!C203, TransactionsOrders[MembershipID], 0), 3), "NA"))</f>
        <v>NA</v>
      </c>
      <c r="C204" t="s">
        <v>229</v>
      </c>
      <c r="D204">
        <f>IF(B204="NA",0,ROUNDUP(Sales!E203/2,))</f>
        <v>0</v>
      </c>
    </row>
    <row r="205" spans="1:4" x14ac:dyDescent="0.25">
      <c r="A205">
        <v>203</v>
      </c>
      <c r="B205">
        <f>IF(TransactionsOrder!G204="", "NA", IFERROR(INDEX(TransactionsOrders[], MATCH(TransactionsOrder!C204, TransactionsOrders[MembershipID], 0), 3), "NA"))</f>
        <v>54523010004</v>
      </c>
      <c r="C205" t="s">
        <v>230</v>
      </c>
      <c r="D205">
        <f>IF(B205="NA",0,ROUNDUP(Sales!E204/2,))</f>
        <v>5</v>
      </c>
    </row>
    <row r="206" spans="1:4" x14ac:dyDescent="0.25">
      <c r="A206">
        <v>204</v>
      </c>
      <c r="B206" t="str">
        <f>IF(TransactionsOrder!G205="", "NA", IFERROR(INDEX(TransactionsOrders[], MATCH(TransactionsOrder!C205, TransactionsOrders[MembershipID], 0), 3), "NA"))</f>
        <v>NA</v>
      </c>
      <c r="C206" t="s">
        <v>231</v>
      </c>
      <c r="D206">
        <f>IF(B206="NA",0,ROUNDUP(Sales!E205/2,))</f>
        <v>0</v>
      </c>
    </row>
    <row r="207" spans="1:4" x14ac:dyDescent="0.25">
      <c r="A207">
        <v>205</v>
      </c>
      <c r="B207" t="str">
        <f>IF(TransactionsOrder!G206="", "NA", IFERROR(INDEX(TransactionsOrders[], MATCH(TransactionsOrder!C206, TransactionsOrders[MembershipID], 0), 3), "NA"))</f>
        <v>NA</v>
      </c>
      <c r="C207" t="s">
        <v>231</v>
      </c>
      <c r="D207">
        <f>IF(B207="NA",0,ROUNDUP(Sales!E206/2,))</f>
        <v>0</v>
      </c>
    </row>
    <row r="208" spans="1:4" x14ac:dyDescent="0.25">
      <c r="A208">
        <v>206</v>
      </c>
      <c r="B208" t="str">
        <f>IF(TransactionsOrder!G207="", "NA", IFERROR(INDEX(TransactionsOrders[], MATCH(TransactionsOrder!C207, TransactionsOrders[MembershipID], 0), 3), "NA"))</f>
        <v>NA</v>
      </c>
      <c r="C208" t="s">
        <v>231</v>
      </c>
      <c r="D208">
        <f>IF(B208="NA",0,ROUNDUP(Sales!E207/2,))</f>
        <v>0</v>
      </c>
    </row>
    <row r="209" spans="1:4" x14ac:dyDescent="0.25">
      <c r="A209">
        <v>207</v>
      </c>
      <c r="B209" t="str">
        <f>IF(TransactionsOrder!G208="", "NA", IFERROR(INDEX(TransactionsOrders[], MATCH(TransactionsOrder!C208, TransactionsOrders[MembershipID], 0), 3), "NA"))</f>
        <v>NA</v>
      </c>
      <c r="C209" t="s">
        <v>232</v>
      </c>
      <c r="D209">
        <f>IF(B209="NA",0,ROUNDUP(Sales!E208/2,))</f>
        <v>0</v>
      </c>
    </row>
    <row r="210" spans="1:4" x14ac:dyDescent="0.25">
      <c r="A210">
        <v>208</v>
      </c>
      <c r="B210" t="str">
        <f>IF(TransactionsOrder!G209="", "NA", IFERROR(INDEX(TransactionsOrders[], MATCH(TransactionsOrder!C209, TransactionsOrders[MembershipID], 0), 3), "NA"))</f>
        <v>NA</v>
      </c>
      <c r="C210" t="s">
        <v>233</v>
      </c>
      <c r="D210">
        <f>IF(B210="NA",0,ROUNDUP(Sales!E209/2,))</f>
        <v>0</v>
      </c>
    </row>
    <row r="211" spans="1:4" x14ac:dyDescent="0.25">
      <c r="A211">
        <v>209</v>
      </c>
      <c r="B211" t="str">
        <f>IF(TransactionsOrder!G210="", "NA", IFERROR(INDEX(TransactionsOrders[], MATCH(TransactionsOrder!C210, TransactionsOrders[MembershipID], 0), 3), "NA"))</f>
        <v>NA</v>
      </c>
      <c r="C211" t="s">
        <v>234</v>
      </c>
      <c r="D211">
        <f>IF(B211="NA",0,ROUNDUP(Sales!E210/2,))</f>
        <v>0</v>
      </c>
    </row>
    <row r="212" spans="1:4" x14ac:dyDescent="0.25">
      <c r="A212">
        <v>210</v>
      </c>
      <c r="B212">
        <f>IF(TransactionsOrder!G211="", "NA", IFERROR(INDEX(TransactionsOrders[], MATCH(TransactionsOrder!C211, TransactionsOrders[MembershipID], 0), 3), "NA"))</f>
        <v>54523010015</v>
      </c>
      <c r="C212" t="s">
        <v>235</v>
      </c>
      <c r="D212">
        <f>IF(B212="NA",0,ROUNDUP(Sales!E211/2,))</f>
        <v>3</v>
      </c>
    </row>
    <row r="213" spans="1:4" x14ac:dyDescent="0.25">
      <c r="A213">
        <v>211</v>
      </c>
      <c r="B213" t="str">
        <f>IF(TransactionsOrder!G212="", "NA", IFERROR(INDEX(TransactionsOrders[], MATCH(TransactionsOrder!C212, TransactionsOrders[MembershipID], 0), 3), "NA"))</f>
        <v>NA</v>
      </c>
      <c r="C213" t="s">
        <v>235</v>
      </c>
      <c r="D213">
        <f>IF(B213="NA",0,ROUNDUP(Sales!E212/2,))</f>
        <v>0</v>
      </c>
    </row>
    <row r="214" spans="1:4" x14ac:dyDescent="0.25">
      <c r="A214">
        <v>212</v>
      </c>
      <c r="B214" t="str">
        <f>IF(TransactionsOrder!G213="", "NA", IFERROR(INDEX(TransactionsOrders[], MATCH(TransactionsOrder!C213, TransactionsOrders[MembershipID], 0), 3), "NA"))</f>
        <v>NA</v>
      </c>
      <c r="C214" t="s">
        <v>235</v>
      </c>
      <c r="D214">
        <f>IF(B214="NA",0,ROUNDUP(Sales!E213/2,))</f>
        <v>0</v>
      </c>
    </row>
    <row r="215" spans="1:4" x14ac:dyDescent="0.25">
      <c r="A215">
        <v>213</v>
      </c>
      <c r="B215" t="str">
        <f>IF(TransactionsOrder!G214="", "NA", IFERROR(INDEX(TransactionsOrders[], MATCH(TransactionsOrder!C214, TransactionsOrders[MembershipID], 0), 3), "NA"))</f>
        <v>NA</v>
      </c>
      <c r="C215" t="s">
        <v>235</v>
      </c>
      <c r="D215">
        <f>IF(B215="NA",0,ROUNDUP(Sales!E214/2,))</f>
        <v>0</v>
      </c>
    </row>
    <row r="216" spans="1:4" x14ac:dyDescent="0.25">
      <c r="A216">
        <v>214</v>
      </c>
      <c r="B216">
        <f>IF(TransactionsOrder!G215="", "NA", IFERROR(INDEX(TransactionsOrders[], MATCH(TransactionsOrder!C215, TransactionsOrders[MembershipID], 0), 3), "NA"))</f>
        <v>54523010002</v>
      </c>
      <c r="C216" t="s">
        <v>236</v>
      </c>
      <c r="D216">
        <f>IF(B216="NA",0,ROUNDUP(Sales!E215/2,))</f>
        <v>4</v>
      </c>
    </row>
    <row r="217" spans="1:4" x14ac:dyDescent="0.25">
      <c r="A217">
        <v>215</v>
      </c>
      <c r="B217" t="str">
        <f>IF(TransactionsOrder!G216="", "NA", IFERROR(INDEX(TransactionsOrders[], MATCH(TransactionsOrder!C216, TransactionsOrders[MembershipID], 0), 3), "NA"))</f>
        <v>NA</v>
      </c>
      <c r="C217" t="s">
        <v>237</v>
      </c>
      <c r="D217">
        <f>IF(B217="NA",0,ROUNDUP(Sales!E216/2,))</f>
        <v>0</v>
      </c>
    </row>
    <row r="218" spans="1:4" x14ac:dyDescent="0.25">
      <c r="A218">
        <v>216</v>
      </c>
      <c r="B218" t="str">
        <f>IF(TransactionsOrder!G217="", "NA", IFERROR(INDEX(TransactionsOrders[], MATCH(TransactionsOrder!C217, TransactionsOrders[MembershipID], 0), 3), "NA"))</f>
        <v>NA</v>
      </c>
      <c r="C218" t="s">
        <v>237</v>
      </c>
      <c r="D218">
        <f>IF(B218="NA",0,ROUNDUP(Sales!E217/2,))</f>
        <v>0</v>
      </c>
    </row>
    <row r="219" spans="1:4" x14ac:dyDescent="0.25">
      <c r="A219">
        <v>217</v>
      </c>
      <c r="B219" t="str">
        <f>IF(TransactionsOrder!G218="", "NA", IFERROR(INDEX(TransactionsOrders[], MATCH(TransactionsOrder!C218, TransactionsOrders[MembershipID], 0), 3), "NA"))</f>
        <v>NA</v>
      </c>
      <c r="C219" t="s">
        <v>237</v>
      </c>
      <c r="D219">
        <f>IF(B219="NA",0,ROUNDUP(Sales!E218/2,))</f>
        <v>0</v>
      </c>
    </row>
    <row r="220" spans="1:4" x14ac:dyDescent="0.25">
      <c r="A220">
        <v>218</v>
      </c>
      <c r="B220" t="str">
        <f>IF(TransactionsOrder!G219="", "NA", IFERROR(INDEX(TransactionsOrders[], MATCH(TransactionsOrder!C219, TransactionsOrders[MembershipID], 0), 3), "NA"))</f>
        <v>NA</v>
      </c>
      <c r="C220" t="s">
        <v>237</v>
      </c>
      <c r="D220">
        <f>IF(B220="NA",0,ROUNDUP(Sales!E219/2,))</f>
        <v>0</v>
      </c>
    </row>
    <row r="221" spans="1:4" x14ac:dyDescent="0.25">
      <c r="A221">
        <v>219</v>
      </c>
      <c r="B221" t="str">
        <f>IF(TransactionsOrder!G220="", "NA", IFERROR(INDEX(TransactionsOrders[], MATCH(TransactionsOrder!C220, TransactionsOrders[MembershipID], 0), 3), "NA"))</f>
        <v>NA</v>
      </c>
      <c r="C221" t="s">
        <v>238</v>
      </c>
      <c r="D221">
        <f>IF(B221="NA",0,ROUNDUP(Sales!E220/2,))</f>
        <v>0</v>
      </c>
    </row>
    <row r="222" spans="1:4" x14ac:dyDescent="0.25">
      <c r="A222">
        <v>220</v>
      </c>
      <c r="B222" t="str">
        <f>IF(TransactionsOrder!G221="", "NA", IFERROR(INDEX(TransactionsOrders[], MATCH(TransactionsOrder!C221, TransactionsOrders[MembershipID], 0), 3), "NA"))</f>
        <v>NA</v>
      </c>
      <c r="C222" t="s">
        <v>239</v>
      </c>
      <c r="D222">
        <f>IF(B222="NA",0,ROUNDUP(Sales!E221/2,))</f>
        <v>0</v>
      </c>
    </row>
    <row r="223" spans="1:4" x14ac:dyDescent="0.25">
      <c r="A223">
        <v>221</v>
      </c>
      <c r="B223">
        <f>IF(TransactionsOrder!G222="", "NA", IFERROR(INDEX(TransactionsOrders[], MATCH(TransactionsOrder!C222, TransactionsOrders[MembershipID], 0), 3), "NA"))</f>
        <v>54523010016</v>
      </c>
      <c r="C223" t="s">
        <v>240</v>
      </c>
      <c r="D223">
        <f>IF(B223="NA",0,ROUNDUP(Sales!E222/2,))</f>
        <v>2</v>
      </c>
    </row>
    <row r="224" spans="1:4" x14ac:dyDescent="0.25">
      <c r="A224">
        <v>222</v>
      </c>
      <c r="B224" t="str">
        <f>IF(TransactionsOrder!G223="", "NA", IFERROR(INDEX(TransactionsOrders[], MATCH(TransactionsOrder!C223, TransactionsOrders[MembershipID], 0), 3), "NA"))</f>
        <v>NA</v>
      </c>
      <c r="C224" t="s">
        <v>240</v>
      </c>
      <c r="D224">
        <f>IF(B224="NA",0,ROUNDUP(Sales!E223/2,))</f>
        <v>0</v>
      </c>
    </row>
    <row r="225" spans="1:4" x14ac:dyDescent="0.25">
      <c r="A225">
        <v>223</v>
      </c>
      <c r="B225" t="str">
        <f>IF(TransactionsOrder!G224="", "NA", IFERROR(INDEX(TransactionsOrders[], MATCH(TransactionsOrder!C224, TransactionsOrders[MembershipID], 0), 3), "NA"))</f>
        <v>NA</v>
      </c>
      <c r="C225" t="s">
        <v>241</v>
      </c>
      <c r="D225">
        <f>IF(B225="NA",0,ROUNDUP(Sales!E224/2,))</f>
        <v>0</v>
      </c>
    </row>
    <row r="226" spans="1:4" x14ac:dyDescent="0.25">
      <c r="A226">
        <v>224</v>
      </c>
      <c r="B226" t="str">
        <f>IF(TransactionsOrder!G225="", "NA", IFERROR(INDEX(TransactionsOrders[], MATCH(TransactionsOrder!C225, TransactionsOrders[MembershipID], 0), 3), "NA"))</f>
        <v>NA</v>
      </c>
      <c r="C226" t="s">
        <v>242</v>
      </c>
      <c r="D226">
        <f>IF(B226="NA",0,ROUNDUP(Sales!E225/2,))</f>
        <v>0</v>
      </c>
    </row>
    <row r="227" spans="1:4" x14ac:dyDescent="0.25">
      <c r="A227">
        <v>225</v>
      </c>
      <c r="B227" t="str">
        <f>IF(TransactionsOrder!G226="", "NA", IFERROR(INDEX(TransactionsOrders[], MATCH(TransactionsOrder!C226, TransactionsOrders[MembershipID], 0), 3), "NA"))</f>
        <v>NA</v>
      </c>
      <c r="C227" t="s">
        <v>243</v>
      </c>
      <c r="D227">
        <f>IF(B227="NA",0,ROUNDUP(Sales!E226/2,))</f>
        <v>0</v>
      </c>
    </row>
    <row r="228" spans="1:4" x14ac:dyDescent="0.25">
      <c r="A228">
        <v>226</v>
      </c>
      <c r="B228" t="str">
        <f>IF(TransactionsOrder!G227="", "NA", IFERROR(INDEX(TransactionsOrders[], MATCH(TransactionsOrder!C227, TransactionsOrders[MembershipID], 0), 3), "NA"))</f>
        <v>NA</v>
      </c>
      <c r="C228" t="s">
        <v>243</v>
      </c>
      <c r="D228">
        <f>IF(B228="NA",0,ROUNDUP(Sales!E227/2,))</f>
        <v>0</v>
      </c>
    </row>
    <row r="229" spans="1:4" x14ac:dyDescent="0.25">
      <c r="A229">
        <v>227</v>
      </c>
      <c r="B229" t="str">
        <f>IF(TransactionsOrder!G228="", "NA", IFERROR(INDEX(TransactionsOrders[], MATCH(TransactionsOrder!C228, TransactionsOrders[MembershipID], 0), 3), "NA"))</f>
        <v>NA</v>
      </c>
      <c r="C229" t="s">
        <v>244</v>
      </c>
      <c r="D229">
        <f>IF(B229="NA",0,ROUNDUP(Sales!E228/2,))</f>
        <v>0</v>
      </c>
    </row>
    <row r="230" spans="1:4" x14ac:dyDescent="0.25">
      <c r="A230">
        <v>228</v>
      </c>
      <c r="B230" t="str">
        <f>IF(TransactionsOrder!G229="", "NA", IFERROR(INDEX(TransactionsOrders[], MATCH(TransactionsOrder!C229, TransactionsOrders[MembershipID], 0), 3), "NA"))</f>
        <v>NA</v>
      </c>
      <c r="C230" t="s">
        <v>244</v>
      </c>
      <c r="D230">
        <f>IF(B230="NA",0,ROUNDUP(Sales!E229/2,))</f>
        <v>0</v>
      </c>
    </row>
    <row r="231" spans="1:4" x14ac:dyDescent="0.25">
      <c r="A231">
        <v>229</v>
      </c>
      <c r="B231" t="str">
        <f>IF(TransactionsOrder!G230="", "NA", IFERROR(INDEX(TransactionsOrders[], MATCH(TransactionsOrder!C230, TransactionsOrders[MembershipID], 0), 3), "NA"))</f>
        <v>NA</v>
      </c>
      <c r="C231" t="s">
        <v>245</v>
      </c>
      <c r="D231">
        <f>IF(B231="NA",0,ROUNDUP(Sales!E230/2,))</f>
        <v>0</v>
      </c>
    </row>
    <row r="232" spans="1:4" x14ac:dyDescent="0.25">
      <c r="A232">
        <v>230</v>
      </c>
      <c r="B232" t="str">
        <f>IF(TransactionsOrder!G231="", "NA", IFERROR(INDEX(TransactionsOrders[], MATCH(TransactionsOrder!C231, TransactionsOrders[MembershipID], 0), 3), "NA"))</f>
        <v>NA</v>
      </c>
      <c r="C232" t="s">
        <v>246</v>
      </c>
      <c r="D232">
        <f>IF(B232="NA",0,ROUNDUP(Sales!E231/2,))</f>
        <v>0</v>
      </c>
    </row>
    <row r="233" spans="1:4" x14ac:dyDescent="0.25">
      <c r="A233">
        <v>231</v>
      </c>
      <c r="B233" t="str">
        <f>IF(TransactionsOrder!G232="", "NA", IFERROR(INDEX(TransactionsOrders[], MATCH(TransactionsOrder!C232, TransactionsOrders[MembershipID], 0), 3), "NA"))</f>
        <v>NA</v>
      </c>
      <c r="C233" t="s">
        <v>247</v>
      </c>
      <c r="D233">
        <f>IF(B233="NA",0,ROUNDUP(Sales!E232/2,))</f>
        <v>0</v>
      </c>
    </row>
    <row r="234" spans="1:4" x14ac:dyDescent="0.25">
      <c r="A234">
        <v>232</v>
      </c>
      <c r="B234" t="str">
        <f>IF(TransactionsOrder!G233="", "NA", IFERROR(INDEX(TransactionsOrders[], MATCH(TransactionsOrder!C233, TransactionsOrders[MembershipID], 0), 3), "NA"))</f>
        <v>NA</v>
      </c>
      <c r="C234" t="s">
        <v>248</v>
      </c>
      <c r="D234">
        <f>IF(B234="NA",0,ROUNDUP(Sales!E233/2,))</f>
        <v>0</v>
      </c>
    </row>
    <row r="235" spans="1:4" x14ac:dyDescent="0.25">
      <c r="A235">
        <v>233</v>
      </c>
      <c r="B235" t="str">
        <f>IF(TransactionsOrder!G234="", "NA", IFERROR(INDEX(TransactionsOrders[], MATCH(TransactionsOrder!C234, TransactionsOrders[MembershipID], 0), 3), "NA"))</f>
        <v>NA</v>
      </c>
      <c r="C235" t="s">
        <v>249</v>
      </c>
      <c r="D235">
        <f>IF(B235="NA",0,ROUNDUP(Sales!E234/2,))</f>
        <v>0</v>
      </c>
    </row>
    <row r="236" spans="1:4" x14ac:dyDescent="0.25">
      <c r="A236">
        <v>234</v>
      </c>
      <c r="B236" t="str">
        <f>IF(TransactionsOrder!G235="", "NA", IFERROR(INDEX(TransactionsOrders[], MATCH(TransactionsOrder!C235, TransactionsOrders[MembershipID], 0), 3), "NA"))</f>
        <v>NA</v>
      </c>
      <c r="C236" t="s">
        <v>249</v>
      </c>
      <c r="D236">
        <f>IF(B236="NA",0,ROUNDUP(Sales!E235/2,))</f>
        <v>0</v>
      </c>
    </row>
    <row r="237" spans="1:4" x14ac:dyDescent="0.25">
      <c r="A237">
        <v>235</v>
      </c>
      <c r="B237">
        <f>IF(TransactionsOrder!G236="", "NA", IFERROR(INDEX(TransactionsOrders[], MATCH(TransactionsOrder!C236, TransactionsOrders[MembershipID], 0), 3), "NA"))</f>
        <v>54523010015</v>
      </c>
      <c r="C237" t="s">
        <v>249</v>
      </c>
      <c r="D237">
        <f>IF(B237="NA",0,ROUNDUP(Sales!E236/2,))</f>
        <v>2</v>
      </c>
    </row>
    <row r="238" spans="1:4" x14ac:dyDescent="0.25">
      <c r="A238">
        <v>236</v>
      </c>
      <c r="B238" t="str">
        <f>IF(TransactionsOrder!G237="", "NA", IFERROR(INDEX(TransactionsOrders[], MATCH(TransactionsOrder!C237, TransactionsOrders[MembershipID], 0), 3), "NA"))</f>
        <v>NA</v>
      </c>
      <c r="C238" t="s">
        <v>249</v>
      </c>
      <c r="D238">
        <f>IF(B238="NA",0,ROUNDUP(Sales!E237/2,))</f>
        <v>0</v>
      </c>
    </row>
    <row r="239" spans="1:4" x14ac:dyDescent="0.25">
      <c r="A239">
        <v>237</v>
      </c>
      <c r="B239" t="str">
        <f>IF(TransactionsOrder!G238="", "NA", IFERROR(INDEX(TransactionsOrders[], MATCH(TransactionsOrder!C238, TransactionsOrders[MembershipID], 0), 3), "NA"))</f>
        <v>NA</v>
      </c>
      <c r="C239" t="s">
        <v>249</v>
      </c>
      <c r="D239">
        <f>IF(B239="NA",0,ROUNDUP(Sales!E238/2,))</f>
        <v>0</v>
      </c>
    </row>
    <row r="240" spans="1:4" x14ac:dyDescent="0.25">
      <c r="A240">
        <v>238</v>
      </c>
      <c r="B240" t="str">
        <f>IF(TransactionsOrder!G239="", "NA", IFERROR(INDEX(TransactionsOrders[], MATCH(TransactionsOrder!C239, TransactionsOrders[MembershipID], 0), 3), "NA"))</f>
        <v>NA</v>
      </c>
      <c r="C240" t="s">
        <v>250</v>
      </c>
      <c r="D240">
        <f>IF(B240="NA",0,ROUNDUP(Sales!E239/2,))</f>
        <v>0</v>
      </c>
    </row>
    <row r="241" spans="1:4" x14ac:dyDescent="0.25">
      <c r="A241">
        <v>239</v>
      </c>
      <c r="B241" t="str">
        <f>IF(TransactionsOrder!G240="", "NA", IFERROR(INDEX(TransactionsOrders[], MATCH(TransactionsOrder!C240, TransactionsOrders[MembershipID], 0), 3), "NA"))</f>
        <v>NA</v>
      </c>
      <c r="C241" t="s">
        <v>251</v>
      </c>
      <c r="D241">
        <f>IF(B241="NA",0,ROUNDUP(Sales!E240/2,))</f>
        <v>0</v>
      </c>
    </row>
    <row r="242" spans="1:4" x14ac:dyDescent="0.25">
      <c r="A242">
        <v>240</v>
      </c>
      <c r="B242">
        <f>IF(TransactionsOrder!G241="", "NA", IFERROR(INDEX(TransactionsOrders[], MATCH(TransactionsOrder!C241, TransactionsOrders[MembershipID], 0), 3), "NA"))</f>
        <v>54523010006</v>
      </c>
      <c r="C242" t="s">
        <v>252</v>
      </c>
      <c r="D242">
        <f>IF(B242="NA",0,ROUNDUP(Sales!E241/2,))</f>
        <v>1</v>
      </c>
    </row>
    <row r="243" spans="1:4" x14ac:dyDescent="0.25">
      <c r="A243">
        <v>241</v>
      </c>
      <c r="B243" t="str">
        <f>IF(TransactionsOrder!G242="", "NA", IFERROR(INDEX(TransactionsOrders[], MATCH(TransactionsOrder!C242, TransactionsOrders[MembershipID], 0), 3), "NA"))</f>
        <v>NA</v>
      </c>
      <c r="C243" t="s">
        <v>252</v>
      </c>
      <c r="D243">
        <f>IF(B243="NA",0,ROUNDUP(Sales!E242/2,))</f>
        <v>0</v>
      </c>
    </row>
    <row r="244" spans="1:4" x14ac:dyDescent="0.25">
      <c r="A244">
        <v>242</v>
      </c>
      <c r="B244" t="str">
        <f>IF(TransactionsOrder!G243="", "NA", IFERROR(INDEX(TransactionsOrders[], MATCH(TransactionsOrder!C243, TransactionsOrders[MembershipID], 0), 3), "NA"))</f>
        <v>NA</v>
      </c>
      <c r="C244" t="s">
        <v>252</v>
      </c>
      <c r="D244">
        <f>IF(B244="NA",0,ROUNDUP(Sales!E243/2,))</f>
        <v>0</v>
      </c>
    </row>
    <row r="245" spans="1:4" x14ac:dyDescent="0.25">
      <c r="A245">
        <v>243</v>
      </c>
      <c r="B245" t="str">
        <f>IF(TransactionsOrder!G244="", "NA", IFERROR(INDEX(TransactionsOrders[], MATCH(TransactionsOrder!C244, TransactionsOrders[MembershipID], 0), 3), "NA"))</f>
        <v>NA</v>
      </c>
      <c r="C245" t="s">
        <v>253</v>
      </c>
      <c r="D245">
        <f>IF(B245="NA",0,ROUNDUP(Sales!E244/2,))</f>
        <v>0</v>
      </c>
    </row>
    <row r="246" spans="1:4" x14ac:dyDescent="0.25">
      <c r="A246">
        <v>244</v>
      </c>
      <c r="B246">
        <f>IF(TransactionsOrder!G245="", "NA", IFERROR(INDEX(TransactionsOrders[], MATCH(TransactionsOrder!C245, TransactionsOrders[MembershipID], 0), 3), "NA"))</f>
        <v>54523010011</v>
      </c>
      <c r="C246" t="s">
        <v>253</v>
      </c>
      <c r="D246">
        <f>IF(B246="NA",0,ROUNDUP(Sales!E245/2,))</f>
        <v>3</v>
      </c>
    </row>
    <row r="247" spans="1:4" x14ac:dyDescent="0.25">
      <c r="A247">
        <v>245</v>
      </c>
      <c r="B247" t="str">
        <f>IF(TransactionsOrder!G246="", "NA", IFERROR(INDEX(TransactionsOrders[], MATCH(TransactionsOrder!C246, TransactionsOrders[MembershipID], 0), 3), "NA"))</f>
        <v>NA</v>
      </c>
      <c r="C247" t="s">
        <v>254</v>
      </c>
      <c r="D247">
        <f>IF(B247="NA",0,ROUNDUP(Sales!E246/2,))</f>
        <v>0</v>
      </c>
    </row>
    <row r="248" spans="1:4" x14ac:dyDescent="0.25">
      <c r="A248">
        <v>246</v>
      </c>
      <c r="B248" t="str">
        <f>IF(TransactionsOrder!G247="", "NA", IFERROR(INDEX(TransactionsOrders[], MATCH(TransactionsOrder!C247, TransactionsOrders[MembershipID], 0), 3), "NA"))</f>
        <v>NA</v>
      </c>
      <c r="C248" t="s">
        <v>255</v>
      </c>
      <c r="D248">
        <f>IF(B248="NA",0,ROUNDUP(Sales!E247/2,))</f>
        <v>0</v>
      </c>
    </row>
    <row r="249" spans="1:4" x14ac:dyDescent="0.25">
      <c r="A249">
        <v>247</v>
      </c>
      <c r="B249" t="str">
        <f>IF(TransactionsOrder!G248="", "NA", IFERROR(INDEX(TransactionsOrders[], MATCH(TransactionsOrder!C248, TransactionsOrders[MembershipID], 0), 3), "NA"))</f>
        <v>NA</v>
      </c>
      <c r="C249" t="s">
        <v>255</v>
      </c>
      <c r="D249">
        <f>IF(B249="NA",0,ROUNDUP(Sales!E248/2,))</f>
        <v>0</v>
      </c>
    </row>
    <row r="250" spans="1:4" x14ac:dyDescent="0.25">
      <c r="A250">
        <v>248</v>
      </c>
      <c r="B250">
        <f>IF(TransactionsOrder!G249="", "NA", IFERROR(INDEX(TransactionsOrders[], MATCH(TransactionsOrder!C249, TransactionsOrders[MembershipID], 0), 3), "NA"))</f>
        <v>54523010007</v>
      </c>
      <c r="C250" t="s">
        <v>255</v>
      </c>
      <c r="D250">
        <f>IF(B250="NA",0,ROUNDUP(Sales!E249/2,))</f>
        <v>3</v>
      </c>
    </row>
    <row r="251" spans="1:4" x14ac:dyDescent="0.25">
      <c r="A251">
        <v>249</v>
      </c>
      <c r="B251" t="str">
        <f>IF(TransactionsOrder!G250="", "NA", IFERROR(INDEX(TransactionsOrders[], MATCH(TransactionsOrder!C250, TransactionsOrders[MembershipID], 0), 3), "NA"))</f>
        <v>NA</v>
      </c>
      <c r="C251" t="s">
        <v>255</v>
      </c>
      <c r="D251">
        <f>IF(B251="NA",0,ROUNDUP(Sales!E250/2,))</f>
        <v>0</v>
      </c>
    </row>
    <row r="252" spans="1:4" x14ac:dyDescent="0.25">
      <c r="A252">
        <v>250</v>
      </c>
      <c r="B252" t="str">
        <f>IF(TransactionsOrder!G251="", "NA", IFERROR(INDEX(TransactionsOrders[], MATCH(TransactionsOrder!C251, TransactionsOrders[MembershipID], 0), 3), "NA"))</f>
        <v>NA</v>
      </c>
      <c r="C252" t="s">
        <v>256</v>
      </c>
      <c r="D252">
        <f>IF(B252="NA",0,ROUNDUP(Sales!E251/2,))</f>
        <v>0</v>
      </c>
    </row>
    <row r="253" spans="1:4" x14ac:dyDescent="0.25">
      <c r="A253">
        <v>251</v>
      </c>
      <c r="B253" t="str">
        <f>IF(TransactionsOrder!G252="", "NA", IFERROR(INDEX(TransactionsOrders[], MATCH(TransactionsOrder!C252, TransactionsOrders[MembershipID], 0), 3), "NA"))</f>
        <v>NA</v>
      </c>
      <c r="C253" t="s">
        <v>257</v>
      </c>
      <c r="D253">
        <f>IF(B253="NA",0,ROUNDUP(Sales!E252/2,))</f>
        <v>0</v>
      </c>
    </row>
    <row r="254" spans="1:4" x14ac:dyDescent="0.25">
      <c r="A254">
        <v>252</v>
      </c>
      <c r="B254" t="str">
        <f>IF(TransactionsOrder!G253="", "NA", IFERROR(INDEX(TransactionsOrders[], MATCH(TransactionsOrder!C253, TransactionsOrders[MembershipID], 0), 3), "NA"))</f>
        <v>NA</v>
      </c>
      <c r="C254" t="s">
        <v>257</v>
      </c>
      <c r="D254">
        <f>IF(B254="NA",0,ROUNDUP(Sales!E253/2,))</f>
        <v>0</v>
      </c>
    </row>
    <row r="255" spans="1:4" x14ac:dyDescent="0.25">
      <c r="A255">
        <v>253</v>
      </c>
      <c r="B255" t="str">
        <f>IF(TransactionsOrder!G254="", "NA", IFERROR(INDEX(TransactionsOrders[], MATCH(TransactionsOrder!C254, TransactionsOrders[MembershipID], 0), 3), "NA"))</f>
        <v>NA</v>
      </c>
      <c r="C255" t="s">
        <v>257</v>
      </c>
      <c r="D255">
        <f>IF(B255="NA",0,ROUNDUP(Sales!E254/2,))</f>
        <v>0</v>
      </c>
    </row>
    <row r="256" spans="1:4" x14ac:dyDescent="0.25">
      <c r="A256">
        <v>254</v>
      </c>
      <c r="B256">
        <f>IF(TransactionsOrder!G255="", "NA", IFERROR(INDEX(TransactionsOrders[], MATCH(TransactionsOrder!C255, TransactionsOrders[MembershipID], 0), 3), "NA"))</f>
        <v>54523010012</v>
      </c>
      <c r="C256" t="s">
        <v>257</v>
      </c>
      <c r="D256">
        <f>IF(B256="NA",0,ROUNDUP(Sales!E255/2,))</f>
        <v>5</v>
      </c>
    </row>
    <row r="257" spans="1:4" x14ac:dyDescent="0.25">
      <c r="A257">
        <v>255</v>
      </c>
      <c r="B257" t="str">
        <f>IF(TransactionsOrder!G256="", "NA", IFERROR(INDEX(TransactionsOrders[], MATCH(TransactionsOrder!C256, TransactionsOrders[MembershipID], 0), 3), "NA"))</f>
        <v>NA</v>
      </c>
      <c r="C257" t="s">
        <v>258</v>
      </c>
      <c r="D257">
        <f>IF(B257="NA",0,ROUNDUP(Sales!E256/2,))</f>
        <v>0</v>
      </c>
    </row>
    <row r="258" spans="1:4" x14ac:dyDescent="0.25">
      <c r="A258">
        <v>256</v>
      </c>
      <c r="B258" t="str">
        <f>IF(TransactionsOrder!G257="", "NA", IFERROR(INDEX(TransactionsOrders[], MATCH(TransactionsOrder!C257, TransactionsOrders[MembershipID], 0), 3), "NA"))</f>
        <v>NA</v>
      </c>
      <c r="C258" t="s">
        <v>258</v>
      </c>
      <c r="D258">
        <f>IF(B258="NA",0,ROUNDUP(Sales!E257/2,))</f>
        <v>0</v>
      </c>
    </row>
    <row r="259" spans="1:4" x14ac:dyDescent="0.25">
      <c r="A259">
        <v>257</v>
      </c>
      <c r="B259" t="str">
        <f>IF(TransactionsOrder!G258="", "NA", IFERROR(INDEX(TransactionsOrders[], MATCH(TransactionsOrder!C258, TransactionsOrders[MembershipID], 0), 3), "NA"))</f>
        <v>NA</v>
      </c>
      <c r="C259" t="s">
        <v>259</v>
      </c>
      <c r="D259">
        <f>IF(B259="NA",0,ROUNDUP(Sales!E258/2,))</f>
        <v>0</v>
      </c>
    </row>
    <row r="260" spans="1:4" x14ac:dyDescent="0.25">
      <c r="A260">
        <v>258</v>
      </c>
      <c r="B260" t="str">
        <f>IF(TransactionsOrder!G259="", "NA", IFERROR(INDEX(TransactionsOrders[], MATCH(TransactionsOrder!C259, TransactionsOrders[MembershipID], 0), 3), "NA"))</f>
        <v>NA</v>
      </c>
      <c r="C260" t="s">
        <v>259</v>
      </c>
      <c r="D260">
        <f>IF(B260="NA",0,ROUNDUP(Sales!E259/2,))</f>
        <v>0</v>
      </c>
    </row>
    <row r="261" spans="1:4" x14ac:dyDescent="0.25">
      <c r="A261">
        <v>259</v>
      </c>
      <c r="B261" t="str">
        <f>IF(TransactionsOrder!G260="", "NA", IFERROR(INDEX(TransactionsOrders[], MATCH(TransactionsOrder!C260, TransactionsOrders[MembershipID], 0), 3), "NA"))</f>
        <v>NA</v>
      </c>
      <c r="C261" t="s">
        <v>260</v>
      </c>
      <c r="D261">
        <f>IF(B261="NA",0,ROUNDUP(Sales!E260/2,))</f>
        <v>0</v>
      </c>
    </row>
    <row r="262" spans="1:4" x14ac:dyDescent="0.25">
      <c r="A262">
        <v>260</v>
      </c>
      <c r="B262" t="str">
        <f>IF(TransactionsOrder!G261="", "NA", IFERROR(INDEX(TransactionsOrders[], MATCH(TransactionsOrder!C261, TransactionsOrders[MembershipID], 0), 3), "NA"))</f>
        <v>NA</v>
      </c>
      <c r="C262" t="s">
        <v>260</v>
      </c>
      <c r="D262">
        <f>IF(B262="NA",0,ROUNDUP(Sales!E261/2,))</f>
        <v>0</v>
      </c>
    </row>
    <row r="263" spans="1:4" x14ac:dyDescent="0.25">
      <c r="A263">
        <v>261</v>
      </c>
      <c r="B263" t="str">
        <f>IF(TransactionsOrder!G262="", "NA", IFERROR(INDEX(TransactionsOrders[], MATCH(TransactionsOrder!C262, TransactionsOrders[MembershipID], 0), 3), "NA"))</f>
        <v>NA</v>
      </c>
      <c r="C263" t="s">
        <v>261</v>
      </c>
      <c r="D263">
        <f>IF(B263="NA",0,ROUNDUP(Sales!E262/2,))</f>
        <v>0</v>
      </c>
    </row>
    <row r="264" spans="1:4" x14ac:dyDescent="0.25">
      <c r="A264">
        <v>262</v>
      </c>
      <c r="B264">
        <f>IF(TransactionsOrder!G263="", "NA", IFERROR(INDEX(TransactionsOrders[], MATCH(TransactionsOrder!C263, TransactionsOrders[MembershipID], 0), 3), "NA"))</f>
        <v>54523010017</v>
      </c>
      <c r="C264" t="s">
        <v>261</v>
      </c>
      <c r="D264">
        <f>IF(B264="NA",0,ROUNDUP(Sales!E263/2,))</f>
        <v>3</v>
      </c>
    </row>
    <row r="265" spans="1:4" x14ac:dyDescent="0.25">
      <c r="A265">
        <v>263</v>
      </c>
      <c r="B265" t="str">
        <f>IF(TransactionsOrder!G264="", "NA", IFERROR(INDEX(TransactionsOrders[], MATCH(TransactionsOrder!C264, TransactionsOrders[MembershipID], 0), 3), "NA"))</f>
        <v>NA</v>
      </c>
      <c r="C265" t="s">
        <v>261</v>
      </c>
      <c r="D265">
        <f>IF(B265="NA",0,ROUNDUP(Sales!E264/2,))</f>
        <v>0</v>
      </c>
    </row>
    <row r="266" spans="1:4" x14ac:dyDescent="0.25">
      <c r="A266">
        <v>264</v>
      </c>
      <c r="B266" t="str">
        <f>IF(TransactionsOrder!G265="", "NA", IFERROR(INDEX(TransactionsOrders[], MATCH(TransactionsOrder!C265, TransactionsOrders[MembershipID], 0), 3), "NA"))</f>
        <v>NA</v>
      </c>
      <c r="C266" t="s">
        <v>262</v>
      </c>
      <c r="D266">
        <f>IF(B266="NA",0,ROUNDUP(Sales!E265/2,))</f>
        <v>0</v>
      </c>
    </row>
    <row r="267" spans="1:4" x14ac:dyDescent="0.25">
      <c r="A267">
        <v>265</v>
      </c>
      <c r="B267" t="str">
        <f>IF(TransactionsOrder!G266="", "NA", IFERROR(INDEX(TransactionsOrders[], MATCH(TransactionsOrder!C266, TransactionsOrders[MembershipID], 0), 3), "NA"))</f>
        <v>NA</v>
      </c>
      <c r="C267" t="s">
        <v>262</v>
      </c>
      <c r="D267">
        <f>IF(B267="NA",0,ROUNDUP(Sales!E266/2,))</f>
        <v>0</v>
      </c>
    </row>
    <row r="268" spans="1:4" x14ac:dyDescent="0.25">
      <c r="A268">
        <v>266</v>
      </c>
      <c r="B268" t="str">
        <f>IF(TransactionsOrder!G267="", "NA", IFERROR(INDEX(TransactionsOrders[], MATCH(TransactionsOrder!C267, TransactionsOrders[MembershipID], 0), 3), "NA"))</f>
        <v>NA</v>
      </c>
      <c r="C268" t="s">
        <v>269</v>
      </c>
      <c r="D268">
        <f>IF(B268="NA",0,ROUNDUP(Sales!E267/2,))</f>
        <v>0</v>
      </c>
    </row>
    <row r="269" spans="1:4" x14ac:dyDescent="0.25">
      <c r="A269">
        <v>267</v>
      </c>
      <c r="B269" t="str">
        <f>IF(TransactionsOrder!G268="", "NA", IFERROR(INDEX(TransactionsOrders[], MATCH(TransactionsOrder!C268, TransactionsOrders[MembershipID], 0), 3), "NA"))</f>
        <v>NA</v>
      </c>
      <c r="C269" t="s">
        <v>270</v>
      </c>
      <c r="D269">
        <f>IF(B269="NA",0,ROUNDUP(Sales!E268/2,))</f>
        <v>0</v>
      </c>
    </row>
    <row r="270" spans="1:4" x14ac:dyDescent="0.25">
      <c r="A270">
        <v>268</v>
      </c>
      <c r="B270">
        <f>IF(TransactionsOrder!G269="", "NA", IFERROR(INDEX(TransactionsOrders[], MATCH(TransactionsOrder!C269, TransactionsOrders[MembershipID], 0), 3), "NA"))</f>
        <v>54523010016</v>
      </c>
      <c r="C270" t="s">
        <v>271</v>
      </c>
      <c r="D270">
        <f>IF(B270="NA",0,ROUNDUP(Sales!E269/2,))</f>
        <v>4</v>
      </c>
    </row>
    <row r="271" spans="1:4" x14ac:dyDescent="0.25">
      <c r="A271">
        <v>269</v>
      </c>
      <c r="B271" t="str">
        <f>IF(TransactionsOrder!G270="", "NA", IFERROR(INDEX(TransactionsOrders[], MATCH(TransactionsOrder!C270, TransactionsOrders[MembershipID], 0), 3), "NA"))</f>
        <v>NA</v>
      </c>
      <c r="C271" t="s">
        <v>271</v>
      </c>
      <c r="D271">
        <f>IF(B271="NA",0,ROUNDUP(Sales!E270/2,))</f>
        <v>0</v>
      </c>
    </row>
    <row r="272" spans="1:4" x14ac:dyDescent="0.25">
      <c r="A272">
        <v>270</v>
      </c>
      <c r="B272" t="str">
        <f>IF(TransactionsOrder!G271="", "NA", IFERROR(INDEX(TransactionsOrders[], MATCH(TransactionsOrder!C271, TransactionsOrders[MembershipID], 0), 3), "NA"))</f>
        <v>NA</v>
      </c>
      <c r="C272" t="s">
        <v>272</v>
      </c>
      <c r="D272">
        <f>IF(B272="NA",0,ROUNDUP(Sales!E271/2,))</f>
        <v>0</v>
      </c>
    </row>
    <row r="273" spans="1:4" x14ac:dyDescent="0.25">
      <c r="A273">
        <v>271</v>
      </c>
      <c r="B273" t="str">
        <f>IF(TransactionsOrder!G272="", "NA", IFERROR(INDEX(TransactionsOrders[], MATCH(TransactionsOrder!C272, TransactionsOrders[MembershipID], 0), 3), "NA"))</f>
        <v>NA</v>
      </c>
      <c r="C273" t="s">
        <v>272</v>
      </c>
      <c r="D273">
        <f>IF(B273="NA",0,ROUNDUP(Sales!E272/2,))</f>
        <v>0</v>
      </c>
    </row>
    <row r="274" spans="1:4" x14ac:dyDescent="0.25">
      <c r="A274">
        <v>272</v>
      </c>
      <c r="B274">
        <f>IF(TransactionsOrder!G273="", "NA", IFERROR(INDEX(TransactionsOrders[], MATCH(TransactionsOrder!C273, TransactionsOrders[MembershipID], 0), 3), "NA"))</f>
        <v>54523010006</v>
      </c>
      <c r="C274" t="s">
        <v>273</v>
      </c>
      <c r="D274">
        <f>IF(B274="NA",0,ROUNDUP(Sales!E273/2,))</f>
        <v>5</v>
      </c>
    </row>
    <row r="275" spans="1:4" x14ac:dyDescent="0.25">
      <c r="A275">
        <v>273</v>
      </c>
      <c r="B275" t="str">
        <f>IF(TransactionsOrder!G274="", "NA", IFERROR(INDEX(TransactionsOrders[], MATCH(TransactionsOrder!C274, TransactionsOrders[MembershipID], 0), 3), "NA"))</f>
        <v>NA</v>
      </c>
      <c r="C275" t="s">
        <v>274</v>
      </c>
      <c r="D275">
        <f>IF(B275="NA",0,ROUNDUP(Sales!E274/2,))</f>
        <v>0</v>
      </c>
    </row>
    <row r="276" spans="1:4" x14ac:dyDescent="0.25">
      <c r="A276">
        <v>274</v>
      </c>
      <c r="B276" t="str">
        <f>IF(TransactionsOrder!G275="", "NA", IFERROR(INDEX(TransactionsOrders[], MATCH(TransactionsOrder!C275, TransactionsOrders[MembershipID], 0), 3), "NA"))</f>
        <v>NA</v>
      </c>
      <c r="C276" t="s">
        <v>274</v>
      </c>
      <c r="D276">
        <f>IF(B276="NA",0,ROUNDUP(Sales!E275/2,))</f>
        <v>0</v>
      </c>
    </row>
    <row r="277" spans="1:4" x14ac:dyDescent="0.25">
      <c r="A277">
        <v>275</v>
      </c>
      <c r="B277" t="str">
        <f>IF(TransactionsOrder!G276="", "NA", IFERROR(INDEX(TransactionsOrders[], MATCH(TransactionsOrder!C276, TransactionsOrders[MembershipID], 0), 3), "NA"))</f>
        <v>NA</v>
      </c>
      <c r="C277" t="s">
        <v>275</v>
      </c>
      <c r="D277">
        <f>IF(B277="NA",0,ROUNDUP(Sales!E276/2,))</f>
        <v>0</v>
      </c>
    </row>
    <row r="278" spans="1:4" x14ac:dyDescent="0.25">
      <c r="A278">
        <v>276</v>
      </c>
      <c r="B278" t="str">
        <f>IF(TransactionsOrder!G277="", "NA", IFERROR(INDEX(TransactionsOrders[], MATCH(TransactionsOrder!C277, TransactionsOrders[MembershipID], 0), 3), "NA"))</f>
        <v>NA</v>
      </c>
      <c r="C278" t="s">
        <v>275</v>
      </c>
      <c r="D278">
        <f>IF(B278="NA",0,ROUNDUP(Sales!E277/2,))</f>
        <v>0</v>
      </c>
    </row>
    <row r="279" spans="1:4" x14ac:dyDescent="0.25">
      <c r="A279">
        <v>277</v>
      </c>
      <c r="B279" t="str">
        <f>IF(TransactionsOrder!G278="", "NA", IFERROR(INDEX(TransactionsOrders[], MATCH(TransactionsOrder!C278, TransactionsOrders[MembershipID], 0), 3), "NA"))</f>
        <v>NA</v>
      </c>
      <c r="C279" t="s">
        <v>276</v>
      </c>
      <c r="D279">
        <f>IF(B279="NA",0,ROUNDUP(Sales!E278/2,))</f>
        <v>0</v>
      </c>
    </row>
    <row r="280" spans="1:4" x14ac:dyDescent="0.25">
      <c r="A280">
        <v>278</v>
      </c>
      <c r="B280" t="str">
        <f>IF(TransactionsOrder!G279="", "NA", IFERROR(INDEX(TransactionsOrders[], MATCH(TransactionsOrder!C279, TransactionsOrders[MembershipID], 0), 3), "NA"))</f>
        <v>NA</v>
      </c>
      <c r="C280" t="s">
        <v>276</v>
      </c>
      <c r="D280">
        <f>IF(B280="NA",0,ROUNDUP(Sales!E279/2,))</f>
        <v>0</v>
      </c>
    </row>
    <row r="281" spans="1:4" x14ac:dyDescent="0.25">
      <c r="A281">
        <v>279</v>
      </c>
      <c r="B281">
        <f>IF(TransactionsOrder!G280="", "NA", IFERROR(INDEX(TransactionsOrders[], MATCH(TransactionsOrder!C280, TransactionsOrders[MembershipID], 0), 3), "NA"))</f>
        <v>54523010018</v>
      </c>
      <c r="C281" t="s">
        <v>277</v>
      </c>
      <c r="D281">
        <f>IF(B281="NA",0,ROUNDUP(Sales!E280/2,))</f>
        <v>3</v>
      </c>
    </row>
    <row r="282" spans="1:4" x14ac:dyDescent="0.25">
      <c r="A282">
        <v>280</v>
      </c>
      <c r="B282">
        <f>IF(TransactionsOrder!G281="", "NA", IFERROR(INDEX(TransactionsOrders[], MATCH(TransactionsOrder!C281, TransactionsOrders[MembershipID], 0), 3), "NA"))</f>
        <v>54523010008</v>
      </c>
      <c r="C282" t="s">
        <v>267</v>
      </c>
      <c r="D282">
        <f>IF(B282="NA",0,ROUNDUP(Sales!E281/2,))</f>
        <v>2</v>
      </c>
    </row>
    <row r="283" spans="1:4" x14ac:dyDescent="0.25">
      <c r="A283">
        <v>281</v>
      </c>
      <c r="B283" t="str">
        <f>IF(TransactionsOrder!G282="", "NA", IFERROR(INDEX(TransactionsOrders[], MATCH(TransactionsOrder!C282, TransactionsOrders[MembershipID], 0), 3), "NA"))</f>
        <v>NA</v>
      </c>
      <c r="C283" t="s">
        <v>278</v>
      </c>
      <c r="D283">
        <f>IF(B283="NA",0,ROUNDUP(Sales!E282/2,))</f>
        <v>0</v>
      </c>
    </row>
    <row r="284" spans="1:4" x14ac:dyDescent="0.25">
      <c r="A284">
        <v>282</v>
      </c>
      <c r="B284" t="str">
        <f>IF(TransactionsOrder!G283="", "NA", IFERROR(INDEX(TransactionsOrders[], MATCH(TransactionsOrder!C283, TransactionsOrders[MembershipID], 0), 3), "NA"))</f>
        <v>NA</v>
      </c>
      <c r="C284" t="s">
        <v>279</v>
      </c>
      <c r="D284">
        <f>IF(B284="NA",0,ROUNDUP(Sales!E283/2,))</f>
        <v>0</v>
      </c>
    </row>
    <row r="285" spans="1:4" x14ac:dyDescent="0.25">
      <c r="A285">
        <v>283</v>
      </c>
      <c r="B285" t="str">
        <f>IF(TransactionsOrder!G284="", "NA", IFERROR(INDEX(TransactionsOrders[], MATCH(TransactionsOrder!C284, TransactionsOrders[MembershipID], 0), 3), "NA"))</f>
        <v>NA</v>
      </c>
      <c r="C285" t="s">
        <v>280</v>
      </c>
      <c r="D285">
        <f>IF(B285="NA",0,ROUNDUP(Sales!E284/2,))</f>
        <v>0</v>
      </c>
    </row>
    <row r="286" spans="1:4" x14ac:dyDescent="0.25">
      <c r="A286">
        <v>284</v>
      </c>
      <c r="B286" t="str">
        <f>IF(TransactionsOrder!G285="", "NA", IFERROR(INDEX(TransactionsOrders[], MATCH(TransactionsOrder!C285, TransactionsOrders[MembershipID], 0), 3), "NA"))</f>
        <v>NA</v>
      </c>
      <c r="C286" t="s">
        <v>281</v>
      </c>
      <c r="D286">
        <f>IF(B286="NA",0,ROUNDUP(Sales!E285/2,))</f>
        <v>0</v>
      </c>
    </row>
    <row r="287" spans="1:4" x14ac:dyDescent="0.25">
      <c r="A287">
        <v>285</v>
      </c>
      <c r="B287" t="str">
        <f>IF(TransactionsOrder!G286="", "NA", IFERROR(INDEX(TransactionsOrders[], MATCH(TransactionsOrder!C286, TransactionsOrders[MembershipID], 0), 3), "NA"))</f>
        <v>NA</v>
      </c>
      <c r="C287" t="s">
        <v>281</v>
      </c>
      <c r="D287">
        <f>IF(B287="NA",0,ROUNDUP(Sales!E286/2,))</f>
        <v>0</v>
      </c>
    </row>
    <row r="288" spans="1:4" x14ac:dyDescent="0.25">
      <c r="A288">
        <v>286</v>
      </c>
      <c r="B288">
        <f>IF(TransactionsOrder!G287="", "NA", IFERROR(INDEX(TransactionsOrders[], MATCH(TransactionsOrder!C287, TransactionsOrders[MembershipID], 0), 3), "NA"))</f>
        <v>54523010018</v>
      </c>
      <c r="C288" t="s">
        <v>281</v>
      </c>
      <c r="D288">
        <f>IF(B288="NA",0,ROUNDUP(Sales!E287/2,))</f>
        <v>2</v>
      </c>
    </row>
    <row r="289" spans="1:4" x14ac:dyDescent="0.25">
      <c r="A289">
        <v>287</v>
      </c>
      <c r="B289">
        <f>IF(TransactionsOrder!G288="", "NA", IFERROR(INDEX(TransactionsOrders[], MATCH(TransactionsOrder!C288, TransactionsOrders[MembershipID], 0), 3), "NA"))</f>
        <v>54523010002</v>
      </c>
      <c r="C289" t="s">
        <v>281</v>
      </c>
      <c r="D289">
        <f>IF(B289="NA",0,ROUNDUP(Sales!E288/2,))</f>
        <v>3</v>
      </c>
    </row>
    <row r="290" spans="1:4" x14ac:dyDescent="0.25">
      <c r="A290">
        <v>288</v>
      </c>
      <c r="B290" t="str">
        <f>IF(TransactionsOrder!G289="", "NA", IFERROR(INDEX(TransactionsOrders[], MATCH(TransactionsOrder!C289, TransactionsOrders[MembershipID], 0), 3), "NA"))</f>
        <v>NA</v>
      </c>
      <c r="C290" t="s">
        <v>282</v>
      </c>
      <c r="D290">
        <f>IF(B290="NA",0,ROUNDUP(Sales!E289/2,))</f>
        <v>0</v>
      </c>
    </row>
    <row r="291" spans="1:4" x14ac:dyDescent="0.25">
      <c r="A291">
        <v>289</v>
      </c>
      <c r="B291" t="str">
        <f>IF(TransactionsOrder!G290="", "NA", IFERROR(INDEX(TransactionsOrders[], MATCH(TransactionsOrder!C290, TransactionsOrders[MembershipID], 0), 3), "NA"))</f>
        <v>NA</v>
      </c>
      <c r="C291" t="s">
        <v>263</v>
      </c>
      <c r="D291">
        <f>IF(B291="NA",0,ROUNDUP(Sales!E290/2,))</f>
        <v>0</v>
      </c>
    </row>
    <row r="292" spans="1:4" x14ac:dyDescent="0.25">
      <c r="A292">
        <v>290</v>
      </c>
      <c r="B292" t="str">
        <f>IF(TransactionsOrder!G291="", "NA", IFERROR(INDEX(TransactionsOrders[], MATCH(TransactionsOrder!C291, TransactionsOrders[MembershipID], 0), 3), "NA"))</f>
        <v>NA</v>
      </c>
      <c r="C292" t="s">
        <v>283</v>
      </c>
      <c r="D292">
        <f>IF(B292="NA",0,ROUNDUP(Sales!E291/2,))</f>
        <v>0</v>
      </c>
    </row>
    <row r="293" spans="1:4" x14ac:dyDescent="0.25">
      <c r="A293">
        <v>291</v>
      </c>
      <c r="B293" t="str">
        <f>IF(TransactionsOrder!G292="", "NA", IFERROR(INDEX(TransactionsOrders[], MATCH(TransactionsOrder!C292, TransactionsOrders[MembershipID], 0), 3), "NA"))</f>
        <v>NA</v>
      </c>
      <c r="C293" t="s">
        <v>284</v>
      </c>
      <c r="D293">
        <f>IF(B293="NA",0,ROUNDUP(Sales!E292/2,))</f>
        <v>0</v>
      </c>
    </row>
    <row r="294" spans="1:4" x14ac:dyDescent="0.25">
      <c r="A294">
        <v>292</v>
      </c>
      <c r="B294">
        <f>IF(TransactionsOrder!G293="", "NA", IFERROR(INDEX(TransactionsOrders[], MATCH(TransactionsOrder!C293, TransactionsOrders[MembershipID], 0), 3), "NA"))</f>
        <v>54523010017</v>
      </c>
      <c r="C294" t="s">
        <v>285</v>
      </c>
      <c r="D294">
        <f>IF(B294="NA",0,ROUNDUP(Sales!E293/2,))</f>
        <v>3</v>
      </c>
    </row>
    <row r="295" spans="1:4" x14ac:dyDescent="0.25">
      <c r="A295">
        <v>293</v>
      </c>
      <c r="B295" t="str">
        <f>IF(TransactionsOrder!G294="", "NA", IFERROR(INDEX(TransactionsOrders[], MATCH(TransactionsOrder!C294, TransactionsOrders[MembershipID], 0), 3), "NA"))</f>
        <v>NA</v>
      </c>
      <c r="C295" t="s">
        <v>286</v>
      </c>
      <c r="D295">
        <f>IF(B295="NA",0,ROUNDUP(Sales!E294/2,))</f>
        <v>0</v>
      </c>
    </row>
    <row r="296" spans="1:4" x14ac:dyDescent="0.25">
      <c r="A296">
        <v>294</v>
      </c>
      <c r="B296" t="str">
        <f>IF(TransactionsOrder!G295="", "NA", IFERROR(INDEX(TransactionsOrders[], MATCH(TransactionsOrder!C295, TransactionsOrders[MembershipID], 0), 3), "NA"))</f>
        <v>NA</v>
      </c>
      <c r="C296" t="s">
        <v>287</v>
      </c>
      <c r="D296">
        <f>IF(B296="NA",0,ROUNDUP(Sales!E295/2,))</f>
        <v>0</v>
      </c>
    </row>
    <row r="297" spans="1:4" x14ac:dyDescent="0.25">
      <c r="A297">
        <v>295</v>
      </c>
      <c r="B297" t="str">
        <f>IF(TransactionsOrder!G296="", "NA", IFERROR(INDEX(TransactionsOrders[], MATCH(TransactionsOrder!C296, TransactionsOrders[MembershipID], 0), 3), "NA"))</f>
        <v>NA</v>
      </c>
      <c r="C297" t="s">
        <v>287</v>
      </c>
      <c r="D297">
        <f>IF(B297="NA",0,ROUNDUP(Sales!E296/2,))</f>
        <v>0</v>
      </c>
    </row>
    <row r="298" spans="1:4" x14ac:dyDescent="0.25">
      <c r="A298">
        <v>296</v>
      </c>
      <c r="B298">
        <f>IF(TransactionsOrder!G297="", "NA", IFERROR(INDEX(TransactionsOrders[], MATCH(TransactionsOrder!C297, TransactionsOrders[MembershipID], 0), 3), "NA"))</f>
        <v>54523010013</v>
      </c>
      <c r="C298" t="s">
        <v>288</v>
      </c>
      <c r="D298">
        <f>IF(B298="NA",0,ROUNDUP(Sales!E297/2,))</f>
        <v>3</v>
      </c>
    </row>
    <row r="299" spans="1:4" x14ac:dyDescent="0.25">
      <c r="A299">
        <v>297</v>
      </c>
      <c r="B299" t="str">
        <f>IF(TransactionsOrder!G298="", "NA", IFERROR(INDEX(TransactionsOrders[], MATCH(TransactionsOrder!C298, TransactionsOrders[MembershipID], 0), 3), "NA"))</f>
        <v>NA</v>
      </c>
      <c r="C299" t="s">
        <v>289</v>
      </c>
      <c r="D299">
        <f>IF(B299="NA",0,ROUNDUP(Sales!E298/2,))</f>
        <v>0</v>
      </c>
    </row>
    <row r="300" spans="1:4" x14ac:dyDescent="0.25">
      <c r="A300">
        <v>298</v>
      </c>
      <c r="B300" t="str">
        <f>IF(TransactionsOrder!G299="", "NA", IFERROR(INDEX(TransactionsOrders[], MATCH(TransactionsOrder!C299, TransactionsOrders[MembershipID], 0), 3), "NA"))</f>
        <v>NA</v>
      </c>
      <c r="C300" t="s">
        <v>289</v>
      </c>
      <c r="D300">
        <f>IF(B300="NA",0,ROUNDUP(Sales!E299/2,))</f>
        <v>0</v>
      </c>
    </row>
    <row r="301" spans="1:4" x14ac:dyDescent="0.25">
      <c r="A301">
        <v>299</v>
      </c>
      <c r="B301" t="str">
        <f>IF(TransactionsOrder!G300="", "NA", IFERROR(INDEX(TransactionsOrders[], MATCH(TransactionsOrder!C300, TransactionsOrders[MembershipID], 0), 3), "NA"))</f>
        <v>NA</v>
      </c>
      <c r="C301" t="s">
        <v>290</v>
      </c>
      <c r="D301">
        <f>IF(B301="NA",0,ROUNDUP(Sales!E300/2,))</f>
        <v>0</v>
      </c>
    </row>
    <row r="302" spans="1:4" x14ac:dyDescent="0.25">
      <c r="A302">
        <v>300</v>
      </c>
      <c r="B302" t="str">
        <f>IF(TransactionsOrder!G301="", "NA", IFERROR(INDEX(TransactionsOrders[], MATCH(TransactionsOrder!C301, TransactionsOrders[MembershipID], 0), 3), "NA"))</f>
        <v>NA</v>
      </c>
      <c r="C302" t="s">
        <v>268</v>
      </c>
      <c r="D302">
        <f>IF(B302="NA",0,ROUNDUP(Sales!E301/2,))</f>
        <v>0</v>
      </c>
    </row>
    <row r="303" spans="1:4" x14ac:dyDescent="0.25">
      <c r="A303">
        <v>301</v>
      </c>
      <c r="B303" t="str">
        <f>IF(TransactionsOrder!G302="", "NA", IFERROR(INDEX(TransactionsOrders[], MATCH(TransactionsOrder!C302, TransactionsOrders[MembershipID], 0), 3), "NA"))</f>
        <v>NA</v>
      </c>
      <c r="C303" t="s">
        <v>268</v>
      </c>
      <c r="D303">
        <f>IF(B303="NA",0,ROUNDUP(Sales!E302/2,))</f>
        <v>0</v>
      </c>
    </row>
    <row r="304" spans="1:4" x14ac:dyDescent="0.25">
      <c r="A304">
        <v>302</v>
      </c>
      <c r="B304" t="str">
        <f>IF(TransactionsOrder!G303="", "NA", IFERROR(INDEX(TransactionsOrders[], MATCH(TransactionsOrder!C303, TransactionsOrders[MembershipID], 0), 3), "NA"))</f>
        <v>NA</v>
      </c>
      <c r="C304" t="s">
        <v>264</v>
      </c>
      <c r="D304">
        <f>IF(B304="NA",0,ROUNDUP(Sales!E303/2,))</f>
        <v>0</v>
      </c>
    </row>
    <row r="305" spans="1:4" x14ac:dyDescent="0.25">
      <c r="A305">
        <v>303</v>
      </c>
      <c r="B305" t="str">
        <f>IF(TransactionsOrder!G304="", "NA", IFERROR(INDEX(TransactionsOrders[], MATCH(TransactionsOrder!C304, TransactionsOrders[MembershipID], 0), 3), "NA"))</f>
        <v>NA</v>
      </c>
      <c r="C305" t="s">
        <v>291</v>
      </c>
      <c r="D305">
        <f>IF(B305="NA",0,ROUNDUP(Sales!E304/2,))</f>
        <v>0</v>
      </c>
    </row>
    <row r="306" spans="1:4" x14ac:dyDescent="0.25">
      <c r="A306">
        <v>304</v>
      </c>
      <c r="B306">
        <f>IF(TransactionsOrder!G305="", "NA", IFERROR(INDEX(TransactionsOrders[], MATCH(TransactionsOrder!C305, TransactionsOrders[MembershipID], 0), 3), "NA"))</f>
        <v>54523010001</v>
      </c>
      <c r="C306" t="s">
        <v>292</v>
      </c>
      <c r="D306">
        <f>IF(B306="NA",0,ROUNDUP(Sales!E305/2,))</f>
        <v>3</v>
      </c>
    </row>
    <row r="307" spans="1:4" x14ac:dyDescent="0.25">
      <c r="A307">
        <v>305</v>
      </c>
      <c r="B307" t="str">
        <f>IF(TransactionsOrder!G306="", "NA", IFERROR(INDEX(TransactionsOrders[], MATCH(TransactionsOrder!C306, TransactionsOrders[MembershipID], 0), 3), "NA"))</f>
        <v>NA</v>
      </c>
      <c r="C307" t="s">
        <v>292</v>
      </c>
      <c r="D307">
        <f>IF(B307="NA",0,ROUNDUP(Sales!E306/2,))</f>
        <v>0</v>
      </c>
    </row>
    <row r="308" spans="1:4" x14ac:dyDescent="0.25">
      <c r="A308">
        <v>306</v>
      </c>
      <c r="B308" t="str">
        <f>IF(TransactionsOrder!G307="", "NA", IFERROR(INDEX(TransactionsOrders[], MATCH(TransactionsOrder!C307, TransactionsOrders[MembershipID], 0), 3), "NA"))</f>
        <v>NA</v>
      </c>
      <c r="C308" t="s">
        <v>293</v>
      </c>
      <c r="D308">
        <f>IF(B308="NA",0,ROUNDUP(Sales!E307/2,))</f>
        <v>0</v>
      </c>
    </row>
    <row r="309" spans="1:4" x14ac:dyDescent="0.25">
      <c r="A309">
        <v>307</v>
      </c>
      <c r="B309" t="str">
        <f>IF(TransactionsOrder!G308="", "NA", IFERROR(INDEX(TransactionsOrders[], MATCH(TransactionsOrder!C308, TransactionsOrders[MembershipID], 0), 3), "NA"))</f>
        <v>NA</v>
      </c>
      <c r="C309" t="s">
        <v>266</v>
      </c>
      <c r="D309">
        <f>IF(B309="NA",0,ROUNDUP(Sales!E308/2,))</f>
        <v>0</v>
      </c>
    </row>
    <row r="310" spans="1:4" x14ac:dyDescent="0.25">
      <c r="A310">
        <v>308</v>
      </c>
      <c r="B310" t="str">
        <f>IF(TransactionsOrder!G309="", "NA", IFERROR(INDEX(TransactionsOrders[], MATCH(TransactionsOrder!C309, TransactionsOrders[MembershipID], 0), 3), "NA"))</f>
        <v>NA</v>
      </c>
      <c r="C310" t="s">
        <v>294</v>
      </c>
      <c r="D310">
        <f>IF(B310="NA",0,ROUNDUP(Sales!E309/2,))</f>
        <v>0</v>
      </c>
    </row>
    <row r="311" spans="1:4" x14ac:dyDescent="0.25">
      <c r="A311">
        <v>309</v>
      </c>
      <c r="B311">
        <f>IF(TransactionsOrder!G310="", "NA", IFERROR(INDEX(TransactionsOrders[], MATCH(TransactionsOrder!C310, TransactionsOrders[MembershipID], 0), 3), "NA"))</f>
        <v>54523010015</v>
      </c>
      <c r="C311" t="s">
        <v>294</v>
      </c>
      <c r="D311">
        <f>IF(B311="NA",0,ROUNDUP(Sales!E310/2,))</f>
        <v>3</v>
      </c>
    </row>
    <row r="312" spans="1:4" x14ac:dyDescent="0.25">
      <c r="A312">
        <v>310</v>
      </c>
      <c r="B312" t="str">
        <f>IF(TransactionsOrder!G311="", "NA", IFERROR(INDEX(TransactionsOrders[], MATCH(TransactionsOrder!C311, TransactionsOrders[MembershipID], 0), 3), "NA"))</f>
        <v>NA</v>
      </c>
      <c r="C312" t="s">
        <v>294</v>
      </c>
      <c r="D312">
        <f>IF(B312="NA",0,ROUNDUP(Sales!E311/2,))</f>
        <v>0</v>
      </c>
    </row>
    <row r="313" spans="1:4" x14ac:dyDescent="0.25">
      <c r="A313">
        <v>311</v>
      </c>
      <c r="B313" t="str">
        <f>IF(TransactionsOrder!G312="", "NA", IFERROR(INDEX(TransactionsOrders[], MATCH(TransactionsOrder!C312, TransactionsOrders[MembershipID], 0), 3), "NA"))</f>
        <v>NA</v>
      </c>
      <c r="C313" t="s">
        <v>295</v>
      </c>
      <c r="D313">
        <f>IF(B313="NA",0,ROUNDUP(Sales!E312/2,))</f>
        <v>0</v>
      </c>
    </row>
    <row r="314" spans="1:4" x14ac:dyDescent="0.25">
      <c r="A314">
        <v>312</v>
      </c>
      <c r="B314" t="str">
        <f>IF(TransactionsOrder!G313="", "NA", IFERROR(INDEX(TransactionsOrders[], MATCH(TransactionsOrder!C313, TransactionsOrders[MembershipID], 0), 3), "NA"))</f>
        <v>NA</v>
      </c>
      <c r="C314" t="s">
        <v>296</v>
      </c>
      <c r="D314">
        <f>IF(B314="NA",0,ROUNDUP(Sales!E313/2,))</f>
        <v>0</v>
      </c>
    </row>
    <row r="315" spans="1:4" x14ac:dyDescent="0.25">
      <c r="A315">
        <v>313</v>
      </c>
      <c r="B315">
        <f>IF(TransactionsOrder!G314="", "NA", IFERROR(INDEX(TransactionsOrders[], MATCH(TransactionsOrder!C314, TransactionsOrders[MembershipID], 0), 3), "NA"))</f>
        <v>54523010018</v>
      </c>
      <c r="C315" t="s">
        <v>296</v>
      </c>
      <c r="D315">
        <f>IF(B315="NA",0,ROUNDUP(Sales!E314/2,))</f>
        <v>2</v>
      </c>
    </row>
    <row r="316" spans="1:4" x14ac:dyDescent="0.25">
      <c r="A316">
        <v>314</v>
      </c>
      <c r="B316" t="str">
        <f>IF(TransactionsOrder!G315="", "NA", IFERROR(INDEX(TransactionsOrders[], MATCH(TransactionsOrder!C315, TransactionsOrders[MembershipID], 0), 3), "NA"))</f>
        <v>NA</v>
      </c>
      <c r="C316" t="s">
        <v>297</v>
      </c>
      <c r="D316">
        <f>IF(B316="NA",0,ROUNDUP(Sales!E315/2,))</f>
        <v>0</v>
      </c>
    </row>
    <row r="317" spans="1:4" x14ac:dyDescent="0.25">
      <c r="A317">
        <v>315</v>
      </c>
      <c r="B317" t="str">
        <f>IF(TransactionsOrder!G316="", "NA", IFERROR(INDEX(TransactionsOrders[], MATCH(TransactionsOrder!C316, TransactionsOrders[MembershipID], 0), 3), "NA"))</f>
        <v>NA</v>
      </c>
      <c r="C317" t="s">
        <v>297</v>
      </c>
      <c r="D317">
        <f>IF(B317="NA",0,ROUNDUP(Sales!E316/2,))</f>
        <v>0</v>
      </c>
    </row>
    <row r="318" spans="1:4" x14ac:dyDescent="0.25">
      <c r="A318">
        <v>316</v>
      </c>
      <c r="B318">
        <f>IF(TransactionsOrder!G317="", "NA", IFERROR(INDEX(TransactionsOrders[], MATCH(TransactionsOrder!C317, TransactionsOrders[MembershipID], 0), 3), "NA"))</f>
        <v>54523010019</v>
      </c>
      <c r="C318" t="s">
        <v>298</v>
      </c>
      <c r="D318">
        <f>IF(B318="NA",0,ROUNDUP(Sales!E317/2,))</f>
        <v>2</v>
      </c>
    </row>
    <row r="319" spans="1:4" x14ac:dyDescent="0.25">
      <c r="A319">
        <v>317</v>
      </c>
      <c r="B319" t="str">
        <f>IF(TransactionsOrder!G318="", "NA", IFERROR(INDEX(TransactionsOrders[], MATCH(TransactionsOrder!C318, TransactionsOrders[MembershipID], 0), 3), "NA"))</f>
        <v>NA</v>
      </c>
      <c r="C319" t="s">
        <v>265</v>
      </c>
      <c r="D319">
        <f>IF(B319="NA",0,ROUNDUP(Sales!E318/2,))</f>
        <v>0</v>
      </c>
    </row>
    <row r="320" spans="1:4" x14ac:dyDescent="0.25">
      <c r="A320">
        <v>318</v>
      </c>
      <c r="B320" t="str">
        <f>IF(TransactionsOrder!G319="", "NA", IFERROR(INDEX(TransactionsOrders[], MATCH(TransactionsOrder!C319, TransactionsOrders[MembershipID], 0), 3), "NA"))</f>
        <v>NA</v>
      </c>
      <c r="C320" t="s">
        <v>265</v>
      </c>
      <c r="D320">
        <f>IF(B320="NA",0,ROUNDUP(Sales!E319/2,))</f>
        <v>0</v>
      </c>
    </row>
    <row r="321" spans="1:4" x14ac:dyDescent="0.25">
      <c r="A321">
        <v>319</v>
      </c>
      <c r="B321" t="str">
        <f>IF(TransactionsOrder!G320="", "NA", IFERROR(INDEX(TransactionsOrders[], MATCH(TransactionsOrder!C320, TransactionsOrders[MembershipID], 0), 3), "NA"))</f>
        <v>NA</v>
      </c>
      <c r="C321" t="s">
        <v>299</v>
      </c>
      <c r="D321">
        <f>IF(B321="NA",0,ROUNDUP(Sales!E320/2,))</f>
        <v>0</v>
      </c>
    </row>
    <row r="322" spans="1:4" x14ac:dyDescent="0.25">
      <c r="A322">
        <v>320</v>
      </c>
      <c r="B322">
        <f>IF(TransactionsOrder!G321="", "NA", IFERROR(INDEX(TransactionsOrders[], MATCH(TransactionsOrder!C321, TransactionsOrders[MembershipID], 0), 3), "NA"))</f>
        <v>54523010019</v>
      </c>
      <c r="C322" t="s">
        <v>300</v>
      </c>
      <c r="D322">
        <f>IF(B322="NA",0,ROUNDUP(Sales!E321/2,))</f>
        <v>2</v>
      </c>
    </row>
    <row r="323" spans="1:4" x14ac:dyDescent="0.25">
      <c r="A323">
        <v>321</v>
      </c>
      <c r="B323">
        <f>IF(TransactionsOrder!G322="", "NA", IFERROR(INDEX(TransactionsOrders[], MATCH(TransactionsOrder!C322, TransactionsOrders[MembershipID], 0), 3), "NA"))</f>
        <v>54523010020</v>
      </c>
      <c r="C323" t="s">
        <v>301</v>
      </c>
      <c r="D323">
        <f>IF(B323="NA",0,ROUNDUP(Sales!E322/2,))</f>
        <v>5</v>
      </c>
    </row>
  </sheetData>
  <conditionalFormatting sqref="B1:B1048576">
    <cfRule type="cellIs" dxfId="21" priority="1" operator="equal">
      <formula>"NA"</formula>
    </cfRule>
  </conditionalFormatting>
  <conditionalFormatting sqref="D1:D1048576">
    <cfRule type="cellIs" dxfId="20" priority="2" operator="equal">
      <formula>0</formula>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5 3 c f 3 3 b - d a 4 e - 4 7 6 5 - 9 3 6 2 - 3 b 2 e e c 3 7 1 d 2 1 "   x m l n s = " h t t p : / / s c h e m a s . m i c r o s o f t . c o m / D a t a M a s h u p " > A A A A A A 4 E A A B Q S w M E F A A C A A g A O r l B W J V 2 a v K n A A A A 9 w A A A B I A H A B D b 2 5 m a W c v U G F j a 2 F n Z S 5 4 b W w g o h g A K K A U A A A A A A A A A A A A A A A A A A A A A A A A A A A A e 7 9 7 v 4 1 9 R W 6 O Q l l q U X F m f p 6 t k q G e g Z J C c U l i X k p i T n 5 e q q 1 S X r 6 S v R 0 v l 0 1 A Y n J 2 Y n q q A l B 1 X r F V R X G K r V J G S U m B l b 5 + e X m 5 X r m x X n 5 R u r 6 R g Y G h f o S v T 3 B y R m p u o h J c c S Z h x b q Z e S B r k 1 O V 7 G z C I K 6 x M 9 I z N D L R M z O y 0 D O w 0 Y c J 2 v h m 5 i E U G A E d D J J F E r R x L s 0 p K S 1 K t U v N 0 w 3 w s N G H c W 3 0 o X 6 w A w B Q S w M E F A A C A A g A O r l B 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D q 5 Q V j U i f c A D g E A A G 8 D A A A T A B w A R m 9 y b X V s Y X M v U 2 V j d G l v b j E u b S C i G A A o o B Q A A A A A A A A A A A A A A A A A A A A A A A A A A A D t k b F q w 0 A M h n e D 3 + G 4 L g m Y Q K F 0 C R m K n U K W 4 m K X D i H D 2 V b r I 3 d S u N N B g 8 m 7 9 2 K T K X 6 A D t U i 0 K d f E v o 9 t K w J R T X l x 3 W S + F 4 5 6 E S l D H i x E Q Y 4 T U S M i o J r I V a 2 P y 2 Y V R 6 c A + R P c s e G 6 L h Y D v s 3 Z W E j R 6 E 8 X P Y 5 I c e O Q z b p H 2 T e K / y O o + v z C W Q c V K v G w K p 2 C v 0 X O Z u T C R a v 0 C + m Z d k w y B G r 8 b p d I T O x Q 3 5 + W l 2 7 L p k Y Z O m o C y 3 P o a 0 9 G T o D 7 A p x D w v F U M Y d v f L Q R c w R i C 4 W R / o e F L L m c 0 W m u 9 d + o O b S 6 R Z u O g y 2 A T e y m l g Z M Q M K 7 V s K y D P o V a M y L 3 a G X p Z p o n H 2 f + s 0 S W 9 e 5 W Q b j d C N D / 3 3 7 O 9 6 9 g t Q S w E C L Q A U A A I A C A A 6 u U F Y l X Z q 8 q c A A A D 3 A A A A E g A A A A A A A A A A A A A A A A A A A A A A Q 2 9 u Z m l n L 1 B h Y 2 t h Z 2 U u e G 1 s U E s B A i 0 A F A A C A A g A O r l B W F N y O C y b A A A A 4 Q A A A B M A A A A A A A A A A A A A A A A A 8 w A A A F t D b 2 5 0 Z W 5 0 X 1 R 5 c G V z X S 5 4 b W x Q S w E C L Q A U A A I A C A A 6 u U F Y 1 I n 3 A A 4 B A A B v A w A A E w A A A A A A A A A A A A A A A A D b A Q A A R m 9 y b X V s Y X M v U 2 V j d G l v b j E u b V B L B Q Y A A A A A A w A D A M I A A A A 2 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n G Q A A A A A A A A U Z 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T Y W x l c z w v S X R l b V B h d G g + P C 9 J d G V t T G 9 j Y X R p b 2 4 + P F N 0 Y W J s Z U V u d H J p Z X M + P E V u d H J 5 I F R 5 c G U 9 I k Z p b G x F c n J v c k N v Z G U i I F Z h b H V l P S J z V W 5 r b m 9 3 b i I g L z 4 8 R W 5 0 c n k g V H l w Z T 0 i Q n V m Z m V y T m V 4 d F J l Z n J l c 2 g i I F Z h b H V l P S J s M S I g L z 4 8 R W 5 0 c n k g V H l w Z T 0 i R m l s b E V u Y W J s Z W Q i I F Z h b H V l P S J s M C I g L z 4 8 R W 5 0 c n k g V H l w Z T 0 i R m l s b E V y c m 9 y Q 2 9 1 b n Q i I F Z h b H V l P S J s M C I g L z 4 8 R W 5 0 c n k g V H l w Z T 0 i R m l s b E x h c 3 R V c G R h d G V k I i B W Y W x 1 Z T 0 i Z D I w M j Q t M D I t M D F U M T U 6 M D k 6 N D k u M j M x N j M 1 N 1 o i I C 8 + P E V u d H J 5 I F R 5 c G U 9 I k Z p b G x D b 2 x 1 b W 5 U e X B l c y I g V m F s d W U 9 I n N B d 0 1 E Q 1 F N R k J R V U Y i I C 8 + P E V u d H J 5 I F R 5 c G U 9 I k Z p b G x l Z E N v b X B s Z X R l U m V z d W x 0 V G 9 X b 3 J r c 2 h l Z X Q i I F Z h b H V l P S J s M S I g L z 4 8 R W 5 0 c n k g V H l w Z T 0 i R m l s b F R v R G F 0 Y U 1 v Z G V s R W 5 h Y m x l Z C I g V m F s d W U 9 I m w w I i A v P j x F b n R y e S B U e X B l P S J J c 1 B y a X Z h d G U i I F Z h b H V l P S J s M C I g L z 4 8 R W 5 0 c n k g V H l w Z T 0 i U X V l c n l J R C I g V m F s d W U 9 I n N i M m I y Y T E 2 O S 0 2 N 2 M 5 L T Q 1 M j U t Y m I 4 M C 0 w M D g z Z T U z Y z Q 3 N j E i I C 8 + P E V u d H J 5 I F R 5 c G U 9 I k Z p b G x D b 2 x 1 b W 5 O Y W 1 l c y I g V m F s d W U 9 I n N b J n F 1 b 3 Q 7 V H J h b n N h Y 3 R p b 2 5 J R C Z x d W 9 0 O y w m c X V v d D t Q c m 9 k d W N 0 S U Q m c X V v d D s s J n F 1 b 3 Q 7 R W 1 w b G 9 5 Z W V J R C A m c X V v d D s s J n F 1 b 3 Q 7 R G F 0 Z V B 1 c m N o Y X N l Z C Z x d W 9 0 O y w m c X V v d D t R d W F u d G l 0 e V N v b G Q m c X V v d D s s J n F 1 b 3 Q 7 V W 5 p d F B y a W N l J n F 1 b 3 Q 7 L C Z x d W 9 0 O 1 R v d G F s I C Z x d W 9 0 O y w m c X V v d D t E a X N j b 3 V u d C Z x d W 9 0 O y w m c X V v d D t G a W 5 h b E F t b 3 V u d C Z x d W 9 0 O 1 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Q W R k Z W R U b 0 R h d G F N b 2 R l b C I g V m F s d W U 9 I m w w 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T Y W x l c y 9 B d X R v U m V t b 3 Z l Z E N v b H V t b n M x L n t U c m F u c 2 F j d G l v b k l E L D B 9 J n F 1 b 3 Q 7 L C Z x d W 9 0 O 1 N l Y 3 R p b 2 4 x L 1 N h b G V z L 0 F 1 d G 9 S Z W 1 v d m V k Q 2 9 s d W 1 u c z E u e 1 B y b 2 R 1 Y 3 R J R C w x f S Z x d W 9 0 O y w m c X V v d D t T Z W N 0 a W 9 u M S 9 T Y W x l c y 9 B d X R v U m V t b 3 Z l Z E N v b H V t b n M x L n t F b X B s b 3 l l Z U l E I C w y f S Z x d W 9 0 O y w m c X V v d D t T Z W N 0 a W 9 u M S 9 T Y W x l c y 9 B d X R v U m V t b 3 Z l Z E N v b H V t b n M x L n t E Y X R l U H V y Y 2 h h c 2 V k L D N 9 J n F 1 b 3 Q 7 L C Z x d W 9 0 O 1 N l Y 3 R p b 2 4 x L 1 N h b G V z L 0 F 1 d G 9 S Z W 1 v d m V k Q 2 9 s d W 1 u c z E u e 1 F 1 Y W 5 0 a X R 5 U 2 9 s Z C w 0 f S Z x d W 9 0 O y w m c X V v d D t T Z W N 0 a W 9 u M S 9 T Y W x l c y 9 B d X R v U m V t b 3 Z l Z E N v b H V t b n M x L n t V b m l 0 U H J p Y 2 U s N X 0 m c X V v d D s s J n F 1 b 3 Q 7 U 2 V j d G l v b j E v U 2 F s Z X M v Q X V 0 b 1 J l b W 9 2 Z W R D b 2 x 1 b W 5 z M S 5 7 V G 9 0 Y W w g L D Z 9 J n F 1 b 3 Q 7 L C Z x d W 9 0 O 1 N l Y 3 R p b 2 4 x L 1 N h b G V z L 0 F 1 d G 9 S Z W 1 v d m V k Q 2 9 s d W 1 u c z E u e 0 R p c 2 N v d W 5 0 L D d 9 J n F 1 b 3 Q 7 L C Z x d W 9 0 O 1 N l Y 3 R p b 2 4 x L 1 N h b G V z L 0 F 1 d G 9 S Z W 1 v d m V k Q 2 9 s d W 1 u c z E u e 0 Z p b m F s Q W 1 v d W 5 0 L D h 9 J n F 1 b 3 Q 7 X S w m c X V v d D t D b 2 x 1 b W 5 D b 3 V u d C Z x d W 9 0 O z o 5 L C Z x d W 9 0 O 0 t l e U N v b H V t b k 5 h b W V z J n F 1 b 3 Q 7 O l t d L C Z x d W 9 0 O 0 N v b H V t b k l k Z W 5 0 a X R p Z X M m c X V v d D s 6 W y Z x d W 9 0 O 1 N l Y 3 R p b 2 4 x L 1 N h b G V z L 0 F 1 d G 9 S Z W 1 v d m V k Q 2 9 s d W 1 u c z E u e 1 R y Y W 5 z Y W N 0 a W 9 u S U Q s M H 0 m c X V v d D s s J n F 1 b 3 Q 7 U 2 V j d G l v b j E v U 2 F s Z X M v Q X V 0 b 1 J l b W 9 2 Z W R D b 2 x 1 b W 5 z M S 5 7 U H J v Z H V j d E l E L D F 9 J n F 1 b 3 Q 7 L C Z x d W 9 0 O 1 N l Y 3 R p b 2 4 x L 1 N h b G V z L 0 F 1 d G 9 S Z W 1 v d m V k Q 2 9 s d W 1 u c z E u e 0 V t c G x v e W V l S U Q g L D J 9 J n F 1 b 3 Q 7 L C Z x d W 9 0 O 1 N l Y 3 R p b 2 4 x L 1 N h b G V z L 0 F 1 d G 9 S Z W 1 v d m V k Q 2 9 s d W 1 u c z E u e 0 R h d G V Q d X J j a G F z Z W Q s M 3 0 m c X V v d D s s J n F 1 b 3 Q 7 U 2 V j d G l v b j E v U 2 F s Z X M v Q X V 0 b 1 J l b W 9 2 Z W R D b 2 x 1 b W 5 z M S 5 7 U X V h b n R p d H l T b 2 x k L D R 9 J n F 1 b 3 Q 7 L C Z x d W 9 0 O 1 N l Y 3 R p b 2 4 x L 1 N h b G V z L 0 F 1 d G 9 S Z W 1 v d m V k Q 2 9 s d W 1 u c z E u e 1 V u a X R Q c m l j Z S w 1 f S Z x d W 9 0 O y w m c X V v d D t T Z W N 0 a W 9 u M S 9 T Y W x l c y 9 B d X R v U m V t b 3 Z l Z E N v b H V t b n M x L n t U b 3 R h b C A s N n 0 m c X V v d D s s J n F 1 b 3 Q 7 U 2 V j d G l v b j E v U 2 F s Z X M v Q X V 0 b 1 J l b W 9 2 Z W R D b 2 x 1 b W 5 z M S 5 7 R G l z Y 2 9 1 b n Q s N 3 0 m c X V v d D s s J n F 1 b 3 Q 7 U 2 V j d G l v b j E v U 2 F s Z X M v Q X V 0 b 1 J l b W 9 2 Z W R D b 2 x 1 b W 5 z M S 5 7 R m l u Y W x B b W 9 1 b n Q s O H 0 m c X V v d D t d L C Z x d W 9 0 O 1 J l b G F 0 a W 9 u c 2 h p c E l u Z m 8 m c X V v d D s 6 W 1 1 9 I i A v P j w v U 3 R h Y m x l R W 5 0 c m l l c z 4 8 L 0 l 0 Z W 0 + P E l 0 Z W 0 + P E l 0 Z W 1 M b 2 N h d G l v b j 4 8 S X R l b V R 5 c G U + R m 9 y b X V s Y T w v S X R l b V R 5 c G U + P E l 0 Z W 1 Q Y X R o P l N l Y 3 R p b 2 4 x L 1 N h b G V z L 1 N v d X J j Z T w v S X R l b V B h d G g + P C 9 J d G V t T G 9 j Y X R p b 2 4 + P F N 0 Y W J s Z U V u d H J p Z X M g L z 4 8 L 0 l 0 Z W 0 + P E l 0 Z W 0 + P E l 0 Z W 1 M b 2 N h d G l v b j 4 8 S X R l b V R 5 c G U + R m 9 y b X V s Y T w v S X R l b V R 5 c G U + P E l 0 Z W 1 Q Y X R o P l N l Y 3 R p b 2 4 x L 1 N h b G V z L 0 N o Y W 5 n Z W Q l M j B U e X B l 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0 N v b W J p b m V k V G F i b G U 8 L 0 l 0 Z W 1 Q Y X R o P j w v S X R l b U x v Y 2 F 0 a W 9 u P j x T d G F i b G V F b n R y a W V z P j x F b n R y e S B U e X B l P S J J c 1 B y a X Z h d G U i I F Z h b H V l P S J s M C I g L z 4 8 R W 5 0 c n k g V H l w Z T 0 i U X V l c n l J R C I g V m F s d W U 9 I n M z Y z A 4 M T Q z M i 0 x M m E 2 L T Q z Y j E t Y j Y z Z S 1 h Z T c y M D g z N G M z Z T 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v b W J p b m V k V G F i b G U i I C 8 + P E V u d H J 5 I F R 5 c G U 9 I k Z p b G x l Z E N v b X B s Z X R l U m V z d W x 0 V G 9 X b 3 J r c 2 h l Z X Q i I F Z h b H V l P S J s M S I g L z 4 8 R W 5 0 c n k g V H l w Z T 0 i Q W R k Z W R U b 0 R h d G F N b 2 R l b C I g V m F s d W U 9 I m w w I i A v P j x F b n R y e S B U e X B l P S J G a W x s Q 2 9 1 b n Q i I F Z h b H V l P S J s M z I x I i A v P j x F b n R y e S B U e X B l P S J G a W x s R X J y b 3 J D b 2 R l I i B W Y W x 1 Z T 0 i c 1 V u a 2 5 v d 2 4 i I C 8 + P E V u d H J 5 I F R 5 c G U 9 I k Z p b G x F c n J v c k N v d W 5 0 I i B W Y W x 1 Z T 0 i b D A i I C 8 + P E V u d H J 5 I F R 5 c G U 9 I k Z p b G x M Y X N 0 V X B k Y X R l Z C I g V m F s d W U 9 I m Q y M D I 0 L T A y L T A x V D E 1 O j A 5 O j U y L j E z N j U w M T V a I i A v P j x F b n R y e S B U e X B l P S J G a W x s Q 2 9 s d W 1 u V H l w Z X M i I F Z h b H V l P S J z Q X d N R E N R T U Z C U V V G I i A v P j x F b n R y e S B U e X B l P S J G a W x s Q 2 9 s d W 1 u T m F t Z X M i I F Z h b H V l P S J z W y Z x d W 9 0 O 1 R y Y W 5 z Y W N 0 a W 9 u S U Q m c X V v d D s s J n F 1 b 3 Q 7 U H J v Z H V j d E l E J n F 1 b 3 Q 7 L C Z x d W 9 0 O 0 V t c G x v e W V l S U Q g J n F 1 b 3 Q 7 L C Z x d W 9 0 O 0 R h d G V Q d X J j a G F z Z W Q m c X V v d D s s J n F 1 b 3 Q 7 U X V h b n R p d H l T b 2 x k J n F 1 b 3 Q 7 L C Z x d W 9 0 O 1 V u a X R Q c m l j Z S Z x d W 9 0 O y w m c X V v d D t U b 3 R h b C A m c X V v d D s s J n F 1 b 3 Q 7 R G l z Y 2 9 1 b n Q m c X V v d D s s J n F 1 b 3 Q 7 R m l u Y W x B b W 9 1 b n 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b 2 1 i a W 5 l Z F R h Y m x l L 0 F 1 d G 9 S Z W 1 v d m V k Q 2 9 s d W 1 u c z E u e 1 R y Y W 5 z Y W N 0 a W 9 u S U Q s M H 0 m c X V v d D s s J n F 1 b 3 Q 7 U 2 V j d G l v b j E v Q 2 9 t Y m l u Z W R U Y W J s Z S 9 B d X R v U m V t b 3 Z l Z E N v b H V t b n M x L n t Q c m 9 k d W N 0 S U Q s M X 0 m c X V v d D s s J n F 1 b 3 Q 7 U 2 V j d G l v b j E v Q 2 9 t Y m l u Z W R U Y W J s Z S 9 B d X R v U m V t b 3 Z l Z E N v b H V t b n M x L n t F b X B s b 3 l l Z U l E I C w y f S Z x d W 9 0 O y w m c X V v d D t T Z W N 0 a W 9 u M S 9 D b 2 1 i a W 5 l Z F R h Y m x l L 0 F 1 d G 9 S Z W 1 v d m V k Q 2 9 s d W 1 u c z E u e 0 R h d G V Q d X J j a G F z Z W Q s M 3 0 m c X V v d D s s J n F 1 b 3 Q 7 U 2 V j d G l v b j E v Q 2 9 t Y m l u Z W R U Y W J s Z S 9 B d X R v U m V t b 3 Z l Z E N v b H V t b n M x L n t R d W F u d G l 0 e V N v b G Q s N H 0 m c X V v d D s s J n F 1 b 3 Q 7 U 2 V j d G l v b j E v Q 2 9 t Y m l u Z W R U Y W J s Z S 9 B d X R v U m V t b 3 Z l Z E N v b H V t b n M x L n t V b m l 0 U H J p Y 2 U s N X 0 m c X V v d D s s J n F 1 b 3 Q 7 U 2 V j d G l v b j E v Q 2 9 t Y m l u Z W R U Y W J s Z S 9 B d X R v U m V t b 3 Z l Z E N v b H V t b n M x L n t U b 3 R h b C A s N n 0 m c X V v d D s s J n F 1 b 3 Q 7 U 2 V j d G l v b j E v Q 2 9 t Y m l u Z W R U Y W J s Z S 9 B d X R v U m V t b 3 Z l Z E N v b H V t b n M x L n t E a X N j b 3 V u d C w 3 f S Z x d W 9 0 O y w m c X V v d D t T Z W N 0 a W 9 u M S 9 D b 2 1 i a W 5 l Z F R h Y m x l L 0 F 1 d G 9 S Z W 1 v d m V k Q 2 9 s d W 1 u c z E u e 0 Z p b m F s Q W 1 v d W 5 0 L D h 9 J n F 1 b 3 Q 7 X S w m c X V v d D t D b 2 x 1 b W 5 D b 3 V u d C Z x d W 9 0 O z o 5 L C Z x d W 9 0 O 0 t l e U N v b H V t b k 5 h b W V z J n F 1 b 3 Q 7 O l t d L C Z x d W 9 0 O 0 N v b H V t b k l k Z W 5 0 a X R p Z X M m c X V v d D s 6 W y Z x d W 9 0 O 1 N l Y 3 R p b 2 4 x L 0 N v b W J p b m V k V G F i b G U v Q X V 0 b 1 J l b W 9 2 Z W R D b 2 x 1 b W 5 z M S 5 7 V H J h b n N h Y 3 R p b 2 5 J R C w w f S Z x d W 9 0 O y w m c X V v d D t T Z W N 0 a W 9 u M S 9 D b 2 1 i a W 5 l Z F R h Y m x l L 0 F 1 d G 9 S Z W 1 v d m V k Q 2 9 s d W 1 u c z E u e 1 B y b 2 R 1 Y 3 R J R C w x f S Z x d W 9 0 O y w m c X V v d D t T Z W N 0 a W 9 u M S 9 D b 2 1 i a W 5 l Z F R h Y m x l L 0 F 1 d G 9 S Z W 1 v d m V k Q 2 9 s d W 1 u c z E u e 0 V t c G x v e W V l S U Q g L D J 9 J n F 1 b 3 Q 7 L C Z x d W 9 0 O 1 N l Y 3 R p b 2 4 x L 0 N v b W J p b m V k V G F i b G U v Q X V 0 b 1 J l b W 9 2 Z W R D b 2 x 1 b W 5 z M S 5 7 R G F 0 Z V B 1 c m N o Y X N l Z C w z f S Z x d W 9 0 O y w m c X V v d D t T Z W N 0 a W 9 u M S 9 D b 2 1 i a W 5 l Z F R h Y m x l L 0 F 1 d G 9 S Z W 1 v d m V k Q 2 9 s d W 1 u c z E u e 1 F 1 Y W 5 0 a X R 5 U 2 9 s Z C w 0 f S Z x d W 9 0 O y w m c X V v d D t T Z W N 0 a W 9 u M S 9 D b 2 1 i a W 5 l Z F R h Y m x l L 0 F 1 d G 9 S Z W 1 v d m V k Q 2 9 s d W 1 u c z E u e 1 V u a X R Q c m l j Z S w 1 f S Z x d W 9 0 O y w m c X V v d D t T Z W N 0 a W 9 u M S 9 D b 2 1 i a W 5 l Z F R h Y m x l L 0 F 1 d G 9 S Z W 1 v d m V k Q 2 9 s d W 1 u c z E u e 1 R v d G F s I C w 2 f S Z x d W 9 0 O y w m c X V v d D t T Z W N 0 a W 9 u M S 9 D b 2 1 i a W 5 l Z F R h Y m x l L 0 F 1 d G 9 S Z W 1 v d m V k Q 2 9 s d W 1 u c z E u e 0 R p c 2 N v d W 5 0 L D d 9 J n F 1 b 3 Q 7 L C Z x d W 9 0 O 1 N l Y 3 R p b 2 4 x L 0 N v b W J p b m V k V G F i b G U v Q X V 0 b 1 J l b W 9 2 Z W R D b 2 x 1 b W 5 z M S 5 7 R m l u Y W x B b W 9 1 b n Q s O H 0 m c X V v d D t d L C Z x d W 9 0 O 1 J l b G F 0 a W 9 u c 2 h p c E l u Z m 8 m c X V v d D s 6 W 1 1 9 I i A v P j w v U 3 R h Y m x l R W 5 0 c m l l c z 4 8 L 0 l 0 Z W 0 + P E l 0 Z W 0 + P E l 0 Z W 1 M b 2 N h d G l v b j 4 8 S X R l b V R 5 c G U + R m 9 y b X V s Y T w v S X R l b V R 5 c G U + P E l 0 Z W 1 Q Y X R o P l N l Y 3 R p b 2 4 x L 0 N v b W J p b m V k V G F i b G U v U 2 9 1 c m N l P C 9 J d G V t U G F 0 a D 4 8 L 0 l 0 Z W 1 M b 2 N h d G l v b j 4 8 U 3 R h Y m x l R W 5 0 c m l l c y A v P j w v S X R l b T 4 8 S X R l b T 4 8 S X R l b U x v Y 2 F 0 a W 9 u P j x J d G V t V H l w Z T 5 G b 3 J t d W x h P C 9 J d G V t V H l w Z T 4 8 S X R l b V B h d G g + U 2 V j d G l v b j E v Q 2 9 t Y m l u Z W R U Y W J s Z S 9 D a G F u Z 2 V k J T I w V H l w Z T w v S X R l b V B h d G g + P C 9 J d G V t T G 9 j Y X R p b 2 4 + P F N 0 Y W J s Z U V u d H J p Z X M g L z 4 8 L 0 l 0 Z W 0 + P C 9 J d G V t c z 4 8 L 0 x v Y 2 F s U G F j a 2 F n Z U 1 l d G F k Y X R h R m l s Z T 4 W A A A A U E s F B g A A A A A A A A A A A A A A A A A A A A A A A C Y B A A A B A A A A 0 I y d 3 w E V 0 R G M e g D A T 8 K X 6 w E A A A C b t k h s f Q 5 Q R 6 l / a y Q W 8 I r a A A A A A A I A A A A A A B B m A A A A A Q A A I A A A A B U o d / K v 6 c f 8 P N b Q k j j 3 G k p F T 2 c i B N A G K c V F U 4 R i S l i b A A A A A A 6 A A A A A A g A A I A A A A I H Z s c W W 2 y t W E 0 F Y f G B 5 A e F u N o M D L Y t l O / Y C l i 9 L 2 s 8 3 U A A A A M h V C B O H o z z b H o K u E 0 l y 1 5 d 8 p h V Q v 4 S 7 e e v 2 7 x o s k T s H P s w L u s k t B O 7 4 U C c Z G 6 h l O g g B 2 4 N X k 5 P 4 1 V X N R 1 6 b R G M B z J 8 H V A O 1 Z B d F e n h S R t F X Q A A A A F B H B H 6 5 j U X 3 G v z g 5 4 u s w 5 q p / 9 b i Z 4 l x r O H U M C g u t M / d L c V 0 B 3 J E z H N Z A S J g G g 8 h M r j E H 6 s R e p w + g I + c o 7 T b 5 b Y = < / D a t a M a s h u p > 
</file>

<file path=customXml/itemProps1.xml><?xml version="1.0" encoding="utf-8"?>
<ds:datastoreItem xmlns:ds="http://schemas.openxmlformats.org/officeDocument/2006/customXml" ds:itemID="{0CBAFA59-9245-4941-873C-D346A1D90D8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Pivots</vt:lpstr>
      <vt:lpstr>CombinedTable</vt:lpstr>
      <vt:lpstr>Products</vt:lpstr>
      <vt:lpstr>RegisteredEmployee</vt:lpstr>
      <vt:lpstr>Customer</vt:lpstr>
      <vt:lpstr>MembershipID</vt:lpstr>
      <vt:lpstr>Sales</vt:lpstr>
      <vt:lpstr>PointTransactions</vt:lpstr>
      <vt:lpstr>TransactionsOrder</vt:lpstr>
      <vt:lpstr>Stock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Robert R. Silva</dc:creator>
  <cp:lastModifiedBy>John Robert R. Silva</cp:lastModifiedBy>
  <dcterms:created xsi:type="dcterms:W3CDTF">2024-01-22T14:01:04Z</dcterms:created>
  <dcterms:modified xsi:type="dcterms:W3CDTF">2024-02-05T02:02:57Z</dcterms:modified>
</cp:coreProperties>
</file>