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Sheet1" sheetId="1" r:id="rId1"/>
    <sheet name="SMPS design" sheetId="7" r:id="rId2"/>
    <sheet name="Sheet2" sheetId="2" r:id="rId3"/>
    <sheet name="skin depth" sheetId="8" r:id="rId4"/>
    <sheet name="zener limiter" sheetId="10" r:id="rId5"/>
    <sheet name="wire res" sheetId="6" r:id="rId6"/>
    <sheet name="coil length n res" sheetId="4" r:id="rId7"/>
    <sheet name="litz" sheetId="5" r:id="rId8"/>
    <sheet name="SMPS" sheetId="9" r:id="rId9"/>
    <sheet name="SWGidge" sheetId="3" r:id="rId10"/>
  </sheets>
  <calcPr calcId="144525"/>
</workbook>
</file>

<file path=xl/calcChain.xml><?xml version="1.0" encoding="utf-8"?>
<calcChain xmlns="http://schemas.openxmlformats.org/spreadsheetml/2006/main">
  <c r="C5" i="10" l="1"/>
  <c r="D5" i="10" s="1"/>
  <c r="D11" i="10"/>
  <c r="E11" i="10" s="1"/>
  <c r="D12" i="10"/>
  <c r="E12" i="10" s="1"/>
  <c r="D19" i="10"/>
  <c r="E19" i="10" s="1"/>
  <c r="D20" i="10"/>
  <c r="E20" i="10" s="1"/>
  <c r="D27" i="10"/>
  <c r="E27" i="10" s="1"/>
  <c r="D28" i="10"/>
  <c r="E28" i="10" s="1"/>
  <c r="C8" i="10"/>
  <c r="D8" i="10" s="1"/>
  <c r="C9" i="10"/>
  <c r="D9" i="10" s="1"/>
  <c r="C10" i="10"/>
  <c r="D10" i="10" s="1"/>
  <c r="C11" i="10"/>
  <c r="C12" i="10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C20" i="10"/>
  <c r="C21" i="10"/>
  <c r="D21" i="10" s="1"/>
  <c r="C22" i="10"/>
  <c r="D22" i="10" s="1"/>
  <c r="C23" i="10"/>
  <c r="D23" i="10" s="1"/>
  <c r="C24" i="10"/>
  <c r="D24" i="10" s="1"/>
  <c r="C25" i="10"/>
  <c r="D25" i="10" s="1"/>
  <c r="C26" i="10"/>
  <c r="D26" i="10" s="1"/>
  <c r="C27" i="10"/>
  <c r="C28" i="10"/>
  <c r="C7" i="10"/>
  <c r="D7" i="10" s="1"/>
  <c r="F5" i="10" l="1"/>
  <c r="E5" i="10"/>
  <c r="F25" i="10"/>
  <c r="E25" i="10"/>
  <c r="F8" i="10"/>
  <c r="E8" i="10"/>
  <c r="F16" i="10"/>
  <c r="E16" i="10"/>
  <c r="F17" i="10"/>
  <c r="E17" i="10"/>
  <c r="E15" i="10"/>
  <c r="F15" i="10"/>
  <c r="E7" i="10"/>
  <c r="F7" i="10"/>
  <c r="E21" i="10"/>
  <c r="F21" i="10"/>
  <c r="F24" i="10"/>
  <c r="E24" i="10"/>
  <c r="E22" i="10"/>
  <c r="F22" i="10"/>
  <c r="E14" i="10"/>
  <c r="F14" i="10"/>
  <c r="E13" i="10"/>
  <c r="F13" i="10"/>
  <c r="F9" i="10"/>
  <c r="E9" i="10"/>
  <c r="E23" i="10"/>
  <c r="F23" i="10"/>
  <c r="F26" i="10"/>
  <c r="E26" i="10"/>
  <c r="F18" i="10"/>
  <c r="E18" i="10"/>
  <c r="F10" i="10"/>
  <c r="E10" i="10"/>
  <c r="F28" i="10"/>
  <c r="F20" i="10"/>
  <c r="F12" i="10"/>
  <c r="F27" i="10"/>
  <c r="F19" i="10"/>
  <c r="F11" i="10"/>
  <c r="F8" i="9"/>
  <c r="C45" i="5" l="1"/>
  <c r="D45" i="5" s="1"/>
  <c r="C50" i="5"/>
  <c r="D50" i="5" s="1"/>
  <c r="C51" i="5"/>
  <c r="D51" i="5"/>
  <c r="C43" i="6"/>
  <c r="F43" i="6"/>
  <c r="G43" i="6"/>
  <c r="C48" i="5"/>
  <c r="D48" i="5" s="1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7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4" i="8"/>
  <c r="F19" i="8"/>
  <c r="C16" i="6"/>
  <c r="F16" i="6"/>
  <c r="G16" i="6" s="1"/>
  <c r="C17" i="6"/>
  <c r="F17" i="6"/>
  <c r="G17" i="6" s="1"/>
  <c r="C18" i="6"/>
  <c r="F18" i="6"/>
  <c r="G18" i="6" s="1"/>
  <c r="C19" i="6"/>
  <c r="F19" i="6"/>
  <c r="G19" i="6" s="1"/>
  <c r="C20" i="6"/>
  <c r="F20" i="6"/>
  <c r="G20" i="6" s="1"/>
  <c r="C21" i="6"/>
  <c r="F21" i="6"/>
  <c r="G21" i="6" s="1"/>
  <c r="C22" i="6"/>
  <c r="F22" i="6"/>
  <c r="G22" i="6" s="1"/>
  <c r="E8" i="7"/>
  <c r="E9" i="7"/>
  <c r="E7" i="7"/>
  <c r="D8" i="7"/>
  <c r="D9" i="7"/>
  <c r="D10" i="7"/>
  <c r="E10" i="7" s="1"/>
  <c r="D7" i="7"/>
  <c r="M5" i="6" l="1"/>
  <c r="P5" i="6"/>
  <c r="Q5" i="6" s="1"/>
  <c r="M6" i="6"/>
  <c r="P6" i="6"/>
  <c r="Q6" i="6" s="1"/>
  <c r="M7" i="6"/>
  <c r="P7" i="6"/>
  <c r="Q7" i="6"/>
  <c r="M8" i="6"/>
  <c r="P8" i="6"/>
  <c r="Q8" i="6" s="1"/>
  <c r="M9" i="6"/>
  <c r="P9" i="6"/>
  <c r="Q9" i="6" s="1"/>
  <c r="M10" i="6"/>
  <c r="P10" i="6"/>
  <c r="Q10" i="6"/>
  <c r="M11" i="6"/>
  <c r="P11" i="6"/>
  <c r="Q11" i="6" s="1"/>
  <c r="M12" i="6"/>
  <c r="P12" i="6"/>
  <c r="Q12" i="6" s="1"/>
  <c r="M13" i="6"/>
  <c r="P13" i="6"/>
  <c r="Q13" i="6"/>
  <c r="G5" i="6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29" i="6"/>
  <c r="G29" i="6" s="1"/>
  <c r="F30" i="6"/>
  <c r="G30" i="6" s="1"/>
  <c r="F31" i="6"/>
  <c r="G31" i="6" s="1"/>
  <c r="F32" i="6"/>
  <c r="G3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F5" i="6"/>
  <c r="C6" i="6"/>
  <c r="C7" i="6"/>
  <c r="C8" i="6"/>
  <c r="C9" i="6"/>
  <c r="C10" i="6"/>
  <c r="C11" i="6"/>
  <c r="C12" i="6"/>
  <c r="C13" i="6"/>
  <c r="C14" i="6"/>
  <c r="C15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5" i="6"/>
  <c r="C18" i="5" l="1"/>
  <c r="D18" i="5" s="1"/>
  <c r="C23" i="5"/>
  <c r="D23" i="5" s="1"/>
  <c r="C22" i="5"/>
  <c r="D22" i="5" s="1"/>
  <c r="D21" i="5"/>
  <c r="C21" i="5"/>
  <c r="C20" i="5"/>
  <c r="D20" i="5" s="1"/>
  <c r="C40" i="5"/>
  <c r="D40" i="5" s="1"/>
  <c r="C4" i="4"/>
  <c r="C41" i="5"/>
  <c r="D41" i="5" s="1"/>
  <c r="C39" i="5"/>
  <c r="D39" i="5" s="1"/>
  <c r="C38" i="5"/>
  <c r="D38" i="5" s="1"/>
  <c r="C43" i="5"/>
  <c r="D43" i="5" s="1"/>
  <c r="C33" i="5"/>
  <c r="D33" i="5" s="1"/>
  <c r="C46" i="5"/>
  <c r="D46" i="5" s="1"/>
  <c r="C5" i="5"/>
  <c r="D5" i="5" s="1"/>
  <c r="C4" i="5"/>
  <c r="D4" i="5" s="1"/>
  <c r="C3" i="5"/>
  <c r="D3" i="5" s="1"/>
  <c r="C2" i="5"/>
  <c r="D2" i="5" s="1"/>
  <c r="C31" i="5"/>
  <c r="D31" i="5" s="1"/>
  <c r="C30" i="5"/>
  <c r="D30" i="5" s="1"/>
  <c r="C29" i="5"/>
  <c r="D29" i="5" s="1"/>
  <c r="C28" i="5"/>
  <c r="D28" i="5" s="1"/>
  <c r="C27" i="5"/>
  <c r="D27" i="5" s="1"/>
  <c r="C26" i="5"/>
  <c r="D26" i="5" s="1"/>
  <c r="C44" i="5"/>
  <c r="D44" i="5" s="1"/>
  <c r="C59" i="5"/>
  <c r="D59" i="5" s="1"/>
  <c r="C60" i="5"/>
  <c r="D60" i="5" s="1"/>
  <c r="C61" i="5"/>
  <c r="D61" i="5" s="1"/>
  <c r="C62" i="5"/>
  <c r="D62" i="5" s="1"/>
  <c r="C63" i="5"/>
  <c r="D63" i="5" s="1"/>
  <c r="C64" i="5"/>
  <c r="D64" i="5" s="1"/>
  <c r="C65" i="5"/>
  <c r="D65" i="5" s="1"/>
  <c r="C66" i="5"/>
  <c r="D66" i="5" s="1"/>
  <c r="C7" i="5"/>
  <c r="D7" i="5" s="1"/>
  <c r="C8" i="5"/>
  <c r="D8" i="5" s="1"/>
  <c r="C9" i="5"/>
  <c r="D9" i="5" s="1"/>
  <c r="C10" i="5"/>
  <c r="D10" i="5" s="1"/>
  <c r="C11" i="5"/>
  <c r="D11" i="5" s="1"/>
  <c r="C13" i="5"/>
  <c r="D13" i="5" s="1"/>
  <c r="C14" i="5"/>
  <c r="D14" i="5" s="1"/>
  <c r="C15" i="5"/>
  <c r="D15" i="5" s="1"/>
  <c r="C16" i="5"/>
  <c r="D16" i="5" s="1"/>
  <c r="C17" i="5"/>
  <c r="D17" i="5" s="1"/>
  <c r="C19" i="5"/>
  <c r="D19" i="5" s="1"/>
  <c r="C35" i="5"/>
  <c r="D35" i="5" s="1"/>
  <c r="C36" i="5"/>
  <c r="D36" i="5" s="1"/>
  <c r="C37" i="5"/>
  <c r="D37" i="5" s="1"/>
  <c r="C42" i="5"/>
  <c r="D42" i="5" s="1"/>
  <c r="C47" i="5"/>
  <c r="D47" i="5" s="1"/>
  <c r="C49" i="5"/>
  <c r="D49" i="5" s="1"/>
  <c r="C34" i="5"/>
  <c r="D34" i="5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2" i="3"/>
  <c r="L5" i="1" l="1"/>
  <c r="G24" i="1"/>
  <c r="I24" i="1" s="1"/>
  <c r="G23" i="1"/>
  <c r="I23" i="1" s="1"/>
  <c r="F39" i="1"/>
  <c r="F38" i="1"/>
  <c r="G39" i="1"/>
  <c r="I39" i="1" s="1"/>
  <c r="E39" i="1"/>
  <c r="G38" i="1"/>
  <c r="I38" i="1" s="1"/>
  <c r="E38" i="1"/>
  <c r="F33" i="1"/>
  <c r="F34" i="1"/>
  <c r="G34" i="1"/>
  <c r="I34" i="1" s="1"/>
  <c r="I35" i="1" s="1"/>
  <c r="E34" i="1"/>
  <c r="G33" i="1"/>
  <c r="I33" i="1" s="1"/>
  <c r="E33" i="1"/>
  <c r="L8" i="1"/>
  <c r="L4" i="1"/>
  <c r="F19" i="1"/>
  <c r="F18" i="1"/>
  <c r="E24" i="1"/>
  <c r="F24" i="1" s="1"/>
  <c r="E23" i="1"/>
  <c r="F23" i="1" s="1"/>
  <c r="G29" i="1"/>
  <c r="I29" i="1" s="1"/>
  <c r="E29" i="1"/>
  <c r="G28" i="1"/>
  <c r="I28" i="1" s="1"/>
  <c r="E28" i="1"/>
  <c r="I20" i="1"/>
  <c r="I19" i="1"/>
  <c r="I18" i="1"/>
  <c r="G18" i="1"/>
  <c r="G19" i="1"/>
  <c r="E19" i="1"/>
  <c r="E18" i="1"/>
  <c r="G15" i="1"/>
  <c r="G14" i="1"/>
  <c r="E15" i="1"/>
  <c r="F15" i="1"/>
  <c r="F14" i="1"/>
  <c r="E14" i="1"/>
  <c r="F11" i="1"/>
  <c r="G11" i="1" s="1"/>
  <c r="F10" i="1"/>
  <c r="G10" i="1" s="1"/>
  <c r="F3" i="1"/>
  <c r="G3" i="1" s="1"/>
  <c r="F4" i="1"/>
  <c r="G4" i="1" s="1"/>
  <c r="I40" i="1" l="1"/>
  <c r="I25" i="1"/>
  <c r="I30" i="1"/>
</calcChain>
</file>

<file path=xl/sharedStrings.xml><?xml version="1.0" encoding="utf-8"?>
<sst xmlns="http://schemas.openxmlformats.org/spreadsheetml/2006/main" count="252" uniqueCount="165">
  <si>
    <t>transformer ratio</t>
  </si>
  <si>
    <t>pins 1-2</t>
  </si>
  <si>
    <t>ohms</t>
  </si>
  <si>
    <t>pins 4-5</t>
  </si>
  <si>
    <t>t</t>
  </si>
  <si>
    <t>L=</t>
  </si>
  <si>
    <t>dia</t>
  </si>
  <si>
    <t>cm</t>
  </si>
  <si>
    <t>ohms/km</t>
  </si>
  <si>
    <t>dia (cm)</t>
  </si>
  <si>
    <t>want:</t>
  </si>
  <si>
    <t>choose:</t>
  </si>
  <si>
    <t>need circum=</t>
  </si>
  <si>
    <t>need turns=</t>
  </si>
  <si>
    <t>need total-l</t>
  </si>
  <si>
    <t>26swg</t>
  </si>
  <si>
    <t>mass/l</t>
  </si>
  <si>
    <t>Standard Wire Gauge</t>
  </si>
  <si>
    <t>Diameter</t>
  </si>
  <si>
    <t>Turns of wire</t>
  </si>
  <si>
    <t>Cross-sectional area</t>
  </si>
  <si>
    <t>Res. per length (for copper wire)</t>
  </si>
  <si>
    <t>Mass per length</t>
  </si>
  <si>
    <t>Current Capacity / A</t>
  </si>
  <si>
    <t>in</t>
  </si>
  <si>
    <t>mm</t>
  </si>
  <si>
    <r>
      <t>in</t>
    </r>
    <r>
      <rPr>
        <b/>
        <vertAlign val="superscript"/>
        <sz val="11"/>
        <color theme="1"/>
        <rFont val="Calibri"/>
        <family val="2"/>
        <scheme val="minor"/>
      </rPr>
      <t>−1</t>
    </r>
  </si>
  <si>
    <r>
      <t>mm</t>
    </r>
    <r>
      <rPr>
        <b/>
        <vertAlign val="superscript"/>
        <sz val="11"/>
        <color theme="1"/>
        <rFont val="Calibri"/>
        <family val="2"/>
        <scheme val="minor"/>
      </rPr>
      <t>−1</t>
    </r>
  </si>
  <si>
    <t>kcmil</t>
  </si>
  <si>
    <r>
      <t>mm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</si>
  <si>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Ω/km</t>
  </si>
  <si>
    <t>Ω/kft</t>
  </si>
  <si>
    <t>lb/ft</t>
  </si>
  <si>
    <t>kg/m</t>
  </si>
  <si>
    <t>750 kcmil/A</t>
  </si>
  <si>
    <t>500kcmil/A</t>
  </si>
  <si>
    <t>0000000 (7/0)</t>
  </si>
  <si>
    <t>000000 (6/0)</t>
  </si>
  <si>
    <t>00000 (5/0)</t>
  </si>
  <si>
    <t>0000 (4/0)</t>
  </si>
  <si>
    <t>000 (3/0)</t>
  </si>
  <si>
    <t>00 (2/0)</t>
  </si>
  <si>
    <t>0 (1/0)</t>
  </si>
  <si>
    <t>984µ</t>
  </si>
  <si>
    <t>817µ</t>
  </si>
  <si>
    <t>665µ</t>
  </si>
  <si>
    <t>990µ</t>
  </si>
  <si>
    <t>562µ</t>
  </si>
  <si>
    <t>836µ</t>
  </si>
  <si>
    <t>467µ</t>
  </si>
  <si>
    <t>695µ</t>
  </si>
  <si>
    <t>409µ</t>
  </si>
  <si>
    <t>608µ</t>
  </si>
  <si>
    <t>354µ</t>
  </si>
  <si>
    <t>527µ</t>
  </si>
  <si>
    <t>304µ</t>
  </si>
  <si>
    <t>452µ</t>
  </si>
  <si>
    <t>257µ</t>
  </si>
  <si>
    <t>383µ</t>
  </si>
  <si>
    <t>214µ</t>
  </si>
  <si>
    <t>319µ</t>
  </si>
  <si>
    <t>175µ</t>
  </si>
  <si>
    <t>261µ</t>
  </si>
  <si>
    <t>140µ</t>
  </si>
  <si>
    <t>209µ</t>
  </si>
  <si>
    <t>109µ</t>
  </si>
  <si>
    <t>163µ</t>
  </si>
  <si>
    <t>82.1µ</t>
  </si>
  <si>
    <t>122µ</t>
  </si>
  <si>
    <t>70.0µ</t>
  </si>
  <si>
    <t>104µ</t>
  </si>
  <si>
    <t>58.8µ</t>
  </si>
  <si>
    <t>87.5µ</t>
  </si>
  <si>
    <t>48.6µ</t>
  </si>
  <si>
    <t>72.3µ</t>
  </si>
  <si>
    <t>39.4µ</t>
  </si>
  <si>
    <t>58.6µ</t>
  </si>
  <si>
    <t>31.1µ</t>
  </si>
  <si>
    <t>46.3µ</t>
  </si>
  <si>
    <t>23.8µ</t>
  </si>
  <si>
    <t>35.4µ</t>
  </si>
  <si>
    <t>17.5µ</t>
  </si>
  <si>
    <t>26.0µ</t>
  </si>
  <si>
    <t>12.1µ</t>
  </si>
  <si>
    <t>18.1µ</t>
  </si>
  <si>
    <t>7.78µ</t>
  </si>
  <si>
    <t>11.6µ</t>
  </si>
  <si>
    <t>730µ</t>
  </si>
  <si>
    <t>4.37µ</t>
  </si>
  <si>
    <t>6.51µ</t>
  </si>
  <si>
    <t>507µ</t>
  </si>
  <si>
    <t>3.04µ</t>
  </si>
  <si>
    <t>4.52µ</t>
  </si>
  <si>
    <t>mass(g)</t>
  </si>
  <si>
    <t>Tmass=</t>
  </si>
  <si>
    <t>20swg</t>
  </si>
  <si>
    <t>24swg</t>
  </si>
  <si>
    <t>SA ratio=</t>
  </si>
  <si>
    <t>turns ratop=</t>
  </si>
  <si>
    <t>total=</t>
  </si>
  <si>
    <t>25swg</t>
  </si>
  <si>
    <t>23swg</t>
  </si>
  <si>
    <t>res-scale=</t>
  </si>
  <si>
    <r>
      <t>SWG</t>
    </r>
    <r>
      <rPr>
        <sz val="11"/>
        <color theme="1"/>
        <rFont val="Calibri"/>
        <family val="2"/>
        <scheme val="minor"/>
      </rPr>
      <t> </t>
    </r>
  </si>
  <si>
    <r>
      <t>inches</t>
    </r>
    <r>
      <rPr>
        <sz val="11"/>
        <color theme="1"/>
        <rFont val="Calibri"/>
        <family val="2"/>
        <scheme val="minor"/>
      </rPr>
      <t> </t>
    </r>
  </si>
  <si>
    <t>7/0</t>
  </si>
  <si>
    <t>6/0</t>
  </si>
  <si>
    <t>5/0</t>
  </si>
  <si>
    <t>4/0</t>
  </si>
  <si>
    <t>3/0</t>
  </si>
  <si>
    <t>2/0</t>
  </si>
  <si>
    <t>1/0</t>
  </si>
  <si>
    <t>area</t>
  </si>
  <si>
    <t>#for1mm2</t>
  </si>
  <si>
    <t>diameter</t>
  </si>
  <si>
    <t>turns</t>
  </si>
  <si>
    <t>L=(m)</t>
  </si>
  <si>
    <t>cross-section</t>
  </si>
  <si>
    <t>L</t>
  </si>
  <si>
    <t>R=</t>
  </si>
  <si>
    <t>x-sec</t>
  </si>
  <si>
    <t>Ls</t>
  </si>
  <si>
    <t>Lp</t>
  </si>
  <si>
    <t>Cr</t>
  </si>
  <si>
    <t>Fr</t>
  </si>
  <si>
    <t>uH</t>
  </si>
  <si>
    <t>uF</t>
  </si>
  <si>
    <t>Hz</t>
  </si>
  <si>
    <t>T=</t>
  </si>
  <si>
    <t>pwm duty</t>
  </si>
  <si>
    <t>LENGTH</t>
  </si>
  <si>
    <t>Where ρ is the resistivity of the conductor in Ω.m</t>
  </si>
  <si>
    <t>f is the frequency in Hertz</t>
  </si>
  <si>
    <t>μ is the absolute magnetic permeability of the conductor</t>
  </si>
  <si>
    <r>
      <t>The absolute magnetic permeability (μ) = μ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x μ</t>
    </r>
    <r>
      <rPr>
        <vertAlign val="subscript"/>
        <sz val="11"/>
        <color theme="1"/>
        <rFont val="Calibri"/>
        <family val="2"/>
        <scheme val="minor"/>
      </rPr>
      <t>r</t>
    </r>
  </si>
  <si>
    <r>
      <t>μ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  = 4π x 10</t>
    </r>
    <r>
      <rPr>
        <vertAlign val="superscript"/>
        <sz val="11"/>
        <color theme="1"/>
        <rFont val="Calibri"/>
        <family val="2"/>
        <scheme val="minor"/>
      </rPr>
      <t>-7</t>
    </r>
    <r>
      <rPr>
        <sz val="11"/>
        <color theme="1"/>
        <rFont val="Calibri"/>
        <family val="2"/>
        <scheme val="minor"/>
      </rPr>
      <t xml:space="preserve"> H/m</t>
    </r>
  </si>
  <si>
    <t>f</t>
  </si>
  <si>
    <t>Material</t>
  </si>
  <si>
    <t>Type</t>
  </si>
  <si>
    <t>Relative permeability</t>
  </si>
  <si>
    <t>Copper</t>
  </si>
  <si>
    <t>Diamagnetic</t>
  </si>
  <si>
    <t>Lead</t>
  </si>
  <si>
    <t>Water</t>
  </si>
  <si>
    <t>Vacuum</t>
  </si>
  <si>
    <t>Nonmagnetic</t>
  </si>
  <si>
    <t>μ=</t>
  </si>
  <si>
    <t>depth(mm)=</t>
  </si>
  <si>
    <t>m</t>
  </si>
  <si>
    <t>N</t>
  </si>
  <si>
    <t>diamter</t>
  </si>
  <si>
    <t>resistamce</t>
  </si>
  <si>
    <t>rho=</t>
  </si>
  <si>
    <t>outside dia</t>
  </si>
  <si>
    <t>voltage sense inverting amplifier input voltage</t>
  </si>
  <si>
    <t>feedback</t>
  </si>
  <si>
    <t>input</t>
  </si>
  <si>
    <t>V</t>
  </si>
  <si>
    <t>Kohms</t>
  </si>
  <si>
    <t>Volts</t>
  </si>
  <si>
    <t>-ve input</t>
  </si>
  <si>
    <t>voltage</t>
  </si>
  <si>
    <t>from</t>
  </si>
  <si>
    <t>to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</si>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</sst>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0" xfId="0" applyNumberForma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6" fillId="0" borderId="0" xfId="0" applyFont="1"/>
    <xf numFmtId="49" fontId="0" fillId="0" borderId="0" xfId="0" applyNumberForma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438150</xdr:colOff>
      <xdr:row>4</xdr:row>
      <xdr:rowOff>28575</xdr:rowOff>
    </xdr:from>
    <xdr:to>
      <xdr:col>12</xdr:col>
      <xdr:colOff>228321</xdr:colOff>
      <xdr:row>14</xdr:row>
      <xdr:rowOff>85480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790575"/>
          <a:ext cx="2228571" cy="19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257175</xdr:colOff>
      <xdr:row>1</xdr:row>
      <xdr:rowOff>152400</xdr:rowOff>
    </xdr:from>
    <xdr:to>
      <xdr:col>22</xdr:col>
      <xdr:colOff>56489</xdr:colOff>
      <xdr:row>18</xdr:row>
      <xdr:rowOff>151995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1975" y="342900"/>
          <a:ext cx="5285714" cy="3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5</xdr:col>
      <xdr:colOff>533400</xdr:colOff>
      <xdr:row>6</xdr:row>
      <xdr:rowOff>9525</xdr:rowOff>
    </xdr:to>
    <xdr:pic>
      <xdr:nvPicPr>
        <xdr:cNvPr id="2" name="Picture 1" descr="[formula for skin depth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2000"/>
          <a:ext cx="11430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cmi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N8" sqref="N8"/>
    </sheetView>
  </sheetViews>
  <sheetFormatPr defaultRowHeight="15" x14ac:dyDescent="0.25"/>
  <cols>
    <col min="1" max="4" width="9.140625" style="1"/>
    <col min="5" max="5" width="14.5703125" style="1" customWidth="1"/>
    <col min="6" max="6" width="20.42578125" style="1" customWidth="1"/>
    <col min="7" max="7" width="12" style="1" bestFit="1" customWidth="1"/>
    <col min="8" max="15" width="9.140625" style="1"/>
  </cols>
  <sheetData>
    <row r="1" spans="1:12" x14ac:dyDescent="0.25">
      <c r="A1" s="1" t="s">
        <v>0</v>
      </c>
    </row>
    <row r="2" spans="1:12" x14ac:dyDescent="0.25">
      <c r="C2" s="1" t="s">
        <v>6</v>
      </c>
      <c r="D2" s="1">
        <v>11</v>
      </c>
      <c r="E2" s="1" t="s">
        <v>7</v>
      </c>
      <c r="F2" s="1" t="s">
        <v>5</v>
      </c>
      <c r="G2" s="1" t="s">
        <v>8</v>
      </c>
    </row>
    <row r="3" spans="1:12" x14ac:dyDescent="0.25">
      <c r="A3" s="1" t="s">
        <v>1</v>
      </c>
      <c r="B3" s="1">
        <v>6</v>
      </c>
      <c r="C3" s="1" t="s">
        <v>2</v>
      </c>
      <c r="D3" s="1">
        <v>30</v>
      </c>
      <c r="E3" s="1" t="s">
        <v>4</v>
      </c>
      <c r="F3" s="1">
        <f>$D$2*3.1415*D3</f>
        <v>1036.6949999999999</v>
      </c>
      <c r="G3" s="1">
        <f>B3/F3*100000</f>
        <v>578.76231678555416</v>
      </c>
    </row>
    <row r="4" spans="1:12" x14ac:dyDescent="0.25">
      <c r="A4" s="1" t="s">
        <v>3</v>
      </c>
      <c r="B4" s="1">
        <v>14</v>
      </c>
      <c r="C4" s="1" t="s">
        <v>2</v>
      </c>
      <c r="D4" s="1">
        <v>70</v>
      </c>
      <c r="E4" s="1" t="s">
        <v>4</v>
      </c>
      <c r="F4" s="1">
        <f>$D$2*3.1415*D4</f>
        <v>2418.9549999999999</v>
      </c>
      <c r="G4" s="1">
        <f>B4/F4*100000</f>
        <v>578.76231678555416</v>
      </c>
      <c r="K4" s="1" t="s">
        <v>97</v>
      </c>
      <c r="L4" s="1">
        <f>30*30/11/11</f>
        <v>7.438016528925619</v>
      </c>
    </row>
    <row r="5" spans="1:12" x14ac:dyDescent="0.25">
      <c r="K5" s="1" t="s">
        <v>98</v>
      </c>
      <c r="L5" s="1">
        <f>165/70</f>
        <v>2.3571428571428572</v>
      </c>
    </row>
    <row r="8" spans="1:12" x14ac:dyDescent="0.25">
      <c r="K8" s="1" t="s">
        <v>99</v>
      </c>
      <c r="L8" s="1">
        <f>L4*L5</f>
        <v>17.532467532467532</v>
      </c>
    </row>
    <row r="9" spans="1:12" x14ac:dyDescent="0.25">
      <c r="C9" s="1" t="s">
        <v>6</v>
      </c>
      <c r="D9" s="1">
        <v>30</v>
      </c>
      <c r="E9" s="1" t="s">
        <v>7</v>
      </c>
      <c r="F9" s="1" t="s">
        <v>5</v>
      </c>
      <c r="G9" s="1" t="s">
        <v>8</v>
      </c>
    </row>
    <row r="10" spans="1:12" x14ac:dyDescent="0.25">
      <c r="A10" s="1" t="s">
        <v>1</v>
      </c>
      <c r="B10" s="1">
        <v>6</v>
      </c>
      <c r="C10" s="1" t="s">
        <v>2</v>
      </c>
      <c r="D10" s="1">
        <v>30</v>
      </c>
      <c r="E10" s="1" t="s">
        <v>4</v>
      </c>
      <c r="F10" s="1">
        <f>$D$9*3.1415*D10</f>
        <v>2827.3500000000004</v>
      </c>
      <c r="G10" s="1">
        <f>B10/F10*100000</f>
        <v>212.21284948803645</v>
      </c>
    </row>
    <row r="11" spans="1:12" x14ac:dyDescent="0.25">
      <c r="A11" s="1" t="s">
        <v>3</v>
      </c>
      <c r="B11" s="1">
        <v>14</v>
      </c>
      <c r="C11" s="1" t="s">
        <v>2</v>
      </c>
      <c r="D11" s="1">
        <v>70</v>
      </c>
      <c r="E11" s="1" t="s">
        <v>4</v>
      </c>
      <c r="F11" s="1">
        <f>$D$9*3.1415*D11</f>
        <v>6597.1500000000005</v>
      </c>
      <c r="G11" s="1">
        <f>B11/F11*100000</f>
        <v>212.21284948803651</v>
      </c>
    </row>
    <row r="13" spans="1:12" x14ac:dyDescent="0.25">
      <c r="B13" s="1" t="s">
        <v>10</v>
      </c>
      <c r="C13" s="1" t="s">
        <v>11</v>
      </c>
      <c r="E13" s="1" t="s">
        <v>12</v>
      </c>
      <c r="F13" s="1" t="s">
        <v>13</v>
      </c>
      <c r="G13" s="1" t="s">
        <v>14</v>
      </c>
    </row>
    <row r="14" spans="1:12" x14ac:dyDescent="0.25">
      <c r="B14" s="1" t="s">
        <v>9</v>
      </c>
      <c r="C14" s="1" t="s">
        <v>8</v>
      </c>
      <c r="D14" s="1" t="s">
        <v>1</v>
      </c>
      <c r="E14" s="1">
        <f>B15*0.01*3.1415</f>
        <v>0.94245000000000001</v>
      </c>
      <c r="F14" s="1">
        <f>B3/$C$15*1000/E14</f>
        <v>63.663854846410949</v>
      </c>
      <c r="G14" s="1">
        <f>6/C15*1000</f>
        <v>60</v>
      </c>
    </row>
    <row r="15" spans="1:12" x14ac:dyDescent="0.25">
      <c r="B15" s="1">
        <v>30</v>
      </c>
      <c r="C15" s="1">
        <v>100</v>
      </c>
      <c r="D15" s="1" t="s">
        <v>3</v>
      </c>
      <c r="E15" s="1">
        <f>B15*0.01*3.1415</f>
        <v>0.94245000000000001</v>
      </c>
      <c r="F15" s="1">
        <f>B4/$C$15*1000/E15</f>
        <v>148.54899464162554</v>
      </c>
      <c r="G15" s="1">
        <f>B4/C15*1000</f>
        <v>140</v>
      </c>
    </row>
    <row r="17" spans="1:9" x14ac:dyDescent="0.25">
      <c r="A17" s="1" t="s">
        <v>15</v>
      </c>
      <c r="H17" s="1" t="s">
        <v>16</v>
      </c>
      <c r="I17" s="1" t="s">
        <v>93</v>
      </c>
    </row>
    <row r="18" spans="1:9" x14ac:dyDescent="0.25">
      <c r="B18" s="1" t="s">
        <v>9</v>
      </c>
      <c r="C18" s="1" t="s">
        <v>8</v>
      </c>
      <c r="D18" s="1" t="s">
        <v>1</v>
      </c>
      <c r="E18" s="1">
        <f>B19*0.01*3.1415</f>
        <v>0.94245000000000001</v>
      </c>
      <c r="F18" s="1">
        <f>$B$3/$C$15*1000/E18</f>
        <v>63.663854846410949</v>
      </c>
      <c r="G18" s="1">
        <f>$B$3/C19*1000</f>
        <v>57.142857142857139</v>
      </c>
      <c r="H18" s="3">
        <v>1.4599999999999999E-3</v>
      </c>
      <c r="I18" s="1">
        <f>G18*H18*1000</f>
        <v>83.428571428571416</v>
      </c>
    </row>
    <row r="19" spans="1:9" x14ac:dyDescent="0.25">
      <c r="B19" s="1">
        <v>30</v>
      </c>
      <c r="C19" s="1">
        <v>105</v>
      </c>
      <c r="D19" s="1" t="s">
        <v>3</v>
      </c>
      <c r="E19" s="1">
        <f>B19*0.01*3.1415</f>
        <v>0.94245000000000001</v>
      </c>
      <c r="F19" s="1">
        <f>$B$4/$C$15*1000/E19</f>
        <v>148.54899464162554</v>
      </c>
      <c r="G19" s="1">
        <f>$B$4/C19*1000</f>
        <v>133.33333333333334</v>
      </c>
      <c r="H19" s="3">
        <v>1.4599999999999999E-3</v>
      </c>
      <c r="I19" s="1">
        <f>G19*H19*1000</f>
        <v>194.66666666666669</v>
      </c>
    </row>
    <row r="20" spans="1:9" x14ac:dyDescent="0.25">
      <c r="H20" s="1" t="s">
        <v>94</v>
      </c>
      <c r="I20" s="1">
        <f>I19+I18</f>
        <v>278.09523809523807</v>
      </c>
    </row>
    <row r="21" spans="1:9" ht="15.75" thickBot="1" x14ac:dyDescent="0.3">
      <c r="G21" s="1" t="s">
        <v>102</v>
      </c>
    </row>
    <row r="22" spans="1:9" x14ac:dyDescent="0.25">
      <c r="A22" s="9" t="s">
        <v>96</v>
      </c>
      <c r="B22" s="10"/>
      <c r="C22" s="10"/>
      <c r="D22" s="10"/>
      <c r="E22" s="10"/>
      <c r="F22" s="10"/>
      <c r="G22" s="10">
        <v>0.83</v>
      </c>
      <c r="H22" s="10" t="s">
        <v>16</v>
      </c>
      <c r="I22" s="11" t="s">
        <v>93</v>
      </c>
    </row>
    <row r="23" spans="1:9" x14ac:dyDescent="0.25">
      <c r="A23" s="12"/>
      <c r="B23" s="13" t="s">
        <v>9</v>
      </c>
      <c r="C23" s="13" t="s">
        <v>8</v>
      </c>
      <c r="D23" s="13" t="s">
        <v>1</v>
      </c>
      <c r="E23" s="13">
        <f>B24*0.01*3.1415</f>
        <v>0.87962000000000018</v>
      </c>
      <c r="F23" s="13">
        <f>$B$3/$C$24*1000/E23</f>
        <v>97.028837908571845</v>
      </c>
      <c r="G23" s="13">
        <f>$B$3*$G$22/C24*1000</f>
        <v>70.839260312944518</v>
      </c>
      <c r="H23" s="14">
        <v>2.1900000000000001E-3</v>
      </c>
      <c r="I23" s="15">
        <f>G23*H23*1000</f>
        <v>155.13798008534852</v>
      </c>
    </row>
    <row r="24" spans="1:9" x14ac:dyDescent="0.25">
      <c r="A24" s="12"/>
      <c r="B24" s="13">
        <v>28</v>
      </c>
      <c r="C24" s="14">
        <v>70.3</v>
      </c>
      <c r="D24" s="13" t="s">
        <v>3</v>
      </c>
      <c r="E24" s="13">
        <f>B24*0.01*3.1415</f>
        <v>0.87962000000000018</v>
      </c>
      <c r="F24" s="13">
        <f>$B$4/$C$24*1000/E24</f>
        <v>226.40062178666764</v>
      </c>
      <c r="G24" s="13">
        <f>$B$4*$G$22/C24*1000</f>
        <v>165.29160739687055</v>
      </c>
      <c r="H24" s="14">
        <v>2.1900000000000001E-3</v>
      </c>
      <c r="I24" s="15">
        <f>G24*H24*1000</f>
        <v>361.98862019914651</v>
      </c>
    </row>
    <row r="25" spans="1:9" ht="15.75" thickBot="1" x14ac:dyDescent="0.3">
      <c r="A25" s="16"/>
      <c r="B25" s="17"/>
      <c r="C25" s="17"/>
      <c r="D25" s="17"/>
      <c r="E25" s="17"/>
      <c r="F25" s="17"/>
      <c r="G25" s="17"/>
      <c r="H25" s="17" t="s">
        <v>94</v>
      </c>
      <c r="I25" s="18">
        <f>I24+I23</f>
        <v>517.126600284495</v>
      </c>
    </row>
    <row r="27" spans="1:9" x14ac:dyDescent="0.25">
      <c r="A27" s="1" t="s">
        <v>95</v>
      </c>
      <c r="H27" s="1" t="s">
        <v>16</v>
      </c>
      <c r="I27" s="1" t="s">
        <v>93</v>
      </c>
    </row>
    <row r="28" spans="1:9" x14ac:dyDescent="0.25">
      <c r="B28" s="1" t="s">
        <v>9</v>
      </c>
      <c r="C28" s="1" t="s">
        <v>8</v>
      </c>
      <c r="D28" s="1" t="s">
        <v>1</v>
      </c>
      <c r="E28" s="1">
        <f>B29*0.01*3.1415</f>
        <v>0.94245000000000001</v>
      </c>
      <c r="G28" s="1">
        <f>$B$3/C29*1000</f>
        <v>228.13688212927758</v>
      </c>
      <c r="H28" s="3">
        <v>5.8599999999999998E-3</v>
      </c>
      <c r="I28" s="1">
        <f>G28*H28*1000</f>
        <v>1336.8821292775665</v>
      </c>
    </row>
    <row r="29" spans="1:9" x14ac:dyDescent="0.25">
      <c r="B29" s="1">
        <v>30</v>
      </c>
      <c r="C29" s="3">
        <v>26.3</v>
      </c>
      <c r="D29" s="1" t="s">
        <v>3</v>
      </c>
      <c r="E29" s="1">
        <f>B29*0.01*3.1415</f>
        <v>0.94245000000000001</v>
      </c>
      <c r="G29" s="1">
        <f>$B$4/C29*1000</f>
        <v>532.319391634981</v>
      </c>
      <c r="H29" s="3">
        <v>5.8599999999999998E-3</v>
      </c>
      <c r="I29" s="1">
        <f>G29*H29*1000</f>
        <v>3119.3916349809883</v>
      </c>
    </row>
    <row r="30" spans="1:9" x14ac:dyDescent="0.25">
      <c r="H30" s="1" t="s">
        <v>94</v>
      </c>
      <c r="I30" s="1">
        <f>I29+I28</f>
        <v>4456.2737642585544</v>
      </c>
    </row>
    <row r="31" spans="1:9" ht="15.75" thickBot="1" x14ac:dyDescent="0.3"/>
    <row r="32" spans="1:9" x14ac:dyDescent="0.25">
      <c r="A32" s="9" t="s">
        <v>100</v>
      </c>
      <c r="B32" s="10"/>
      <c r="C32" s="10"/>
      <c r="D32" s="10"/>
      <c r="E32" s="10"/>
      <c r="F32" s="10"/>
      <c r="G32" s="10"/>
      <c r="H32" s="10" t="s">
        <v>16</v>
      </c>
      <c r="I32" s="11" t="s">
        <v>93</v>
      </c>
    </row>
    <row r="33" spans="1:9" x14ac:dyDescent="0.25">
      <c r="A33" s="12"/>
      <c r="B33" s="13" t="s">
        <v>9</v>
      </c>
      <c r="C33" s="13" t="s">
        <v>8</v>
      </c>
      <c r="D33" s="13" t="s">
        <v>1</v>
      </c>
      <c r="E33" s="13">
        <f>B34*0.01*3.1415</f>
        <v>0.94245000000000001</v>
      </c>
      <c r="F33" s="13">
        <f>$B$3/$C$34*1000/E33</f>
        <v>74.810640242551059</v>
      </c>
      <c r="G33" s="13">
        <f>$B$3/C34*1000</f>
        <v>70.50528789659225</v>
      </c>
      <c r="H33" s="3">
        <v>1.81E-3</v>
      </c>
      <c r="I33" s="15">
        <f>G33*H33*1000</f>
        <v>127.61457109283198</v>
      </c>
    </row>
    <row r="34" spans="1:9" x14ac:dyDescent="0.25">
      <c r="A34" s="12"/>
      <c r="B34" s="13">
        <v>30</v>
      </c>
      <c r="C34" s="3">
        <v>85.1</v>
      </c>
      <c r="D34" s="13" t="s">
        <v>3</v>
      </c>
      <c r="E34" s="13">
        <f>B34*0.01*3.1415</f>
        <v>0.94245000000000001</v>
      </c>
      <c r="F34" s="13">
        <f>$B$4/$C$34*1000/E34</f>
        <v>174.55816056595245</v>
      </c>
      <c r="G34" s="13">
        <f>$B$4/C34*1000</f>
        <v>164.5123384253819</v>
      </c>
      <c r="H34" s="3">
        <v>1.81E-3</v>
      </c>
      <c r="I34" s="15">
        <f>G34*H34*1000</f>
        <v>297.76733254994127</v>
      </c>
    </row>
    <row r="35" spans="1:9" ht="15.75" thickBot="1" x14ac:dyDescent="0.3">
      <c r="A35" s="16"/>
      <c r="B35" s="17"/>
      <c r="C35" s="17"/>
      <c r="D35" s="17"/>
      <c r="E35" s="17"/>
      <c r="F35" s="17"/>
      <c r="G35" s="17"/>
      <c r="H35" s="17" t="s">
        <v>94</v>
      </c>
      <c r="I35" s="18">
        <f>I34+I33</f>
        <v>425.38190364277324</v>
      </c>
    </row>
    <row r="36" spans="1:9" ht="15.75" thickBot="1" x14ac:dyDescent="0.3"/>
    <row r="37" spans="1:9" x14ac:dyDescent="0.25">
      <c r="A37" s="9" t="s">
        <v>101</v>
      </c>
      <c r="B37" s="10"/>
      <c r="C37" s="10"/>
      <c r="D37" s="10"/>
      <c r="E37" s="10"/>
      <c r="F37" s="10"/>
      <c r="G37" s="10"/>
      <c r="H37" s="10" t="s">
        <v>16</v>
      </c>
      <c r="I37" s="11" t="s">
        <v>93</v>
      </c>
    </row>
    <row r="38" spans="1:9" x14ac:dyDescent="0.25">
      <c r="A38" s="12"/>
      <c r="B38" s="13" t="s">
        <v>9</v>
      </c>
      <c r="C38" s="13" t="s">
        <v>8</v>
      </c>
      <c r="D38" s="13" t="s">
        <v>1</v>
      </c>
      <c r="E38" s="13">
        <f>B39*0.01*3.1415</f>
        <v>0.94245000000000001</v>
      </c>
      <c r="F38" s="13">
        <f>$B$3/$C$39*1000/E38</f>
        <v>107.72225862336877</v>
      </c>
      <c r="G38" s="13">
        <f>$B$3/C39*1000</f>
        <v>101.5228426395939</v>
      </c>
      <c r="H38" s="3">
        <v>2.5999999999999999E-3</v>
      </c>
      <c r="I38" s="15">
        <f>G38*H38*1000</f>
        <v>263.95939086294413</v>
      </c>
    </row>
    <row r="39" spans="1:9" x14ac:dyDescent="0.25">
      <c r="A39" s="12"/>
      <c r="B39" s="13">
        <v>30</v>
      </c>
      <c r="C39" s="3">
        <v>59.1</v>
      </c>
      <c r="D39" s="13" t="s">
        <v>3</v>
      </c>
      <c r="E39" s="13">
        <f>B39*0.01*3.1415</f>
        <v>0.94245000000000001</v>
      </c>
      <c r="F39" s="13">
        <f>$B$4/$C$39*1000/E39</f>
        <v>251.3519367878605</v>
      </c>
      <c r="G39" s="13">
        <f>$B$4/C39*1000</f>
        <v>236.88663282571912</v>
      </c>
      <c r="H39" s="3">
        <v>2.5999999999999999E-3</v>
      </c>
      <c r="I39" s="15">
        <f>G39*H39*1000</f>
        <v>615.90524534686961</v>
      </c>
    </row>
    <row r="40" spans="1:9" ht="15.75" thickBot="1" x14ac:dyDescent="0.3">
      <c r="A40" s="16"/>
      <c r="B40" s="17"/>
      <c r="C40" s="17"/>
      <c r="D40" s="17"/>
      <c r="E40" s="17"/>
      <c r="F40" s="17"/>
      <c r="G40" s="17"/>
      <c r="H40" s="17" t="s">
        <v>94</v>
      </c>
      <c r="I40" s="18">
        <f>I39+I38</f>
        <v>879.86463620981374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N28" sqref="N28"/>
    </sheetView>
  </sheetViews>
  <sheetFormatPr defaultRowHeight="15" x14ac:dyDescent="0.25"/>
  <cols>
    <col min="6" max="6" width="10.7109375" customWidth="1"/>
  </cols>
  <sheetData>
    <row r="1" spans="1:10" x14ac:dyDescent="0.25">
      <c r="A1" s="7" t="s">
        <v>103</v>
      </c>
      <c r="B1" s="7" t="s">
        <v>104</v>
      </c>
      <c r="C1" s="7" t="s">
        <v>25</v>
      </c>
      <c r="D1" s="7" t="s">
        <v>112</v>
      </c>
      <c r="F1" s="7" t="s">
        <v>113</v>
      </c>
    </row>
    <row r="2" spans="1:10" x14ac:dyDescent="0.25">
      <c r="A2" s="19" t="s">
        <v>105</v>
      </c>
      <c r="B2" s="6">
        <v>0.5</v>
      </c>
      <c r="C2" s="6">
        <v>12.7</v>
      </c>
      <c r="D2">
        <f>3.1415926*C2*C2*0.25</f>
        <v>126.67686761349998</v>
      </c>
      <c r="E2" s="7"/>
      <c r="F2" s="7">
        <f>1/D2</f>
        <v>7.8941011002187887E-3</v>
      </c>
      <c r="G2" s="7"/>
      <c r="H2" s="7"/>
      <c r="I2" s="7"/>
      <c r="J2" s="7"/>
    </row>
    <row r="3" spans="1:10" x14ac:dyDescent="0.25">
      <c r="A3" s="19" t="s">
        <v>106</v>
      </c>
      <c r="B3" s="6">
        <v>0.46400000000000002</v>
      </c>
      <c r="C3" s="6">
        <v>11.786</v>
      </c>
      <c r="D3">
        <f t="shared" ref="D3:D58" si="0">3.1415926*C3*C3*0.25</f>
        <v>109.0994967952774</v>
      </c>
      <c r="F3" s="7">
        <f t="shared" ref="F3:F58" si="1">1/D3</f>
        <v>9.1659451177531649E-3</v>
      </c>
    </row>
    <row r="4" spans="1:10" x14ac:dyDescent="0.25">
      <c r="A4" s="19" t="s">
        <v>107</v>
      </c>
      <c r="B4" s="6">
        <v>0.432</v>
      </c>
      <c r="C4" s="6">
        <v>10.973000000000001</v>
      </c>
      <c r="D4">
        <f t="shared" si="0"/>
        <v>94.567222204151363</v>
      </c>
      <c r="F4" s="7">
        <f t="shared" si="1"/>
        <v>1.057448846114147E-2</v>
      </c>
    </row>
    <row r="5" spans="1:10" x14ac:dyDescent="0.25">
      <c r="A5" s="19" t="s">
        <v>108</v>
      </c>
      <c r="B5" s="6">
        <v>0.4</v>
      </c>
      <c r="C5" s="6">
        <v>10.16</v>
      </c>
      <c r="D5">
        <f t="shared" si="0"/>
        <v>81.073195272640007</v>
      </c>
      <c r="F5" s="7">
        <f t="shared" si="1"/>
        <v>1.2334532969091854E-2</v>
      </c>
    </row>
    <row r="6" spans="1:10" x14ac:dyDescent="0.25">
      <c r="A6" s="19" t="s">
        <v>109</v>
      </c>
      <c r="B6" s="6">
        <v>0.372</v>
      </c>
      <c r="C6" s="6">
        <v>9.4489999999999998</v>
      </c>
      <c r="D6">
        <f t="shared" si="0"/>
        <v>70.123175050738155</v>
      </c>
      <c r="F6" s="7">
        <f t="shared" si="1"/>
        <v>1.4260620676066685E-2</v>
      </c>
    </row>
    <row r="7" spans="1:10" x14ac:dyDescent="0.25">
      <c r="A7" s="19" t="s">
        <v>110</v>
      </c>
      <c r="B7" s="6">
        <v>0.34799999999999998</v>
      </c>
      <c r="C7" s="6">
        <v>8.8390000000000004</v>
      </c>
      <c r="D7">
        <f t="shared" si="0"/>
        <v>61.361524616746159</v>
      </c>
      <c r="F7" s="7">
        <f t="shared" si="1"/>
        <v>1.6296857130682997E-2</v>
      </c>
    </row>
    <row r="8" spans="1:10" x14ac:dyDescent="0.25">
      <c r="A8" s="19" t="s">
        <v>111</v>
      </c>
      <c r="B8" s="6">
        <v>0.32400000000000001</v>
      </c>
      <c r="C8" s="6">
        <v>8.2360000000000007</v>
      </c>
      <c r="D8">
        <f t="shared" si="0"/>
        <v>53.274888549762409</v>
      </c>
      <c r="F8" s="7">
        <f t="shared" si="1"/>
        <v>1.8770569535137203E-2</v>
      </c>
    </row>
    <row r="9" spans="1:10" x14ac:dyDescent="0.25">
      <c r="A9" s="6">
        <v>1</v>
      </c>
      <c r="B9" s="6">
        <v>0.3</v>
      </c>
      <c r="C9" s="6">
        <v>7.62</v>
      </c>
      <c r="D9">
        <f t="shared" si="0"/>
        <v>45.603672340860001</v>
      </c>
      <c r="F9" s="7">
        <f t="shared" si="1"/>
        <v>2.1928058611718853E-2</v>
      </c>
    </row>
    <row r="10" spans="1:10" x14ac:dyDescent="0.25">
      <c r="A10" s="6">
        <v>2</v>
      </c>
      <c r="B10" s="6">
        <v>0.27600000000000002</v>
      </c>
      <c r="C10" s="6">
        <v>7.01</v>
      </c>
      <c r="D10">
        <f t="shared" si="0"/>
        <v>38.594543630814997</v>
      </c>
      <c r="F10" s="7">
        <f t="shared" si="1"/>
        <v>2.5910398360082465E-2</v>
      </c>
    </row>
    <row r="11" spans="1:10" x14ac:dyDescent="0.25">
      <c r="A11" s="6">
        <v>3</v>
      </c>
      <c r="B11" s="6">
        <v>0.252</v>
      </c>
      <c r="C11" s="6">
        <v>6.4009999999999998</v>
      </c>
      <c r="D11">
        <f t="shared" si="0"/>
        <v>32.179962105718147</v>
      </c>
      <c r="F11" s="7">
        <f t="shared" si="1"/>
        <v>3.1075238582158157E-2</v>
      </c>
    </row>
    <row r="12" spans="1:10" x14ac:dyDescent="0.25">
      <c r="A12" s="6">
        <v>4</v>
      </c>
      <c r="B12" s="6">
        <v>0.23200000000000001</v>
      </c>
      <c r="C12" s="6">
        <v>5.8929999999999998</v>
      </c>
      <c r="D12">
        <f t="shared" si="0"/>
        <v>27.274874198819351</v>
      </c>
      <c r="F12" s="7">
        <f t="shared" si="1"/>
        <v>3.6663780471012659E-2</v>
      </c>
    </row>
    <row r="13" spans="1:10" x14ac:dyDescent="0.25">
      <c r="A13" s="6">
        <v>5</v>
      </c>
      <c r="B13" s="6">
        <v>0.21199999999999999</v>
      </c>
      <c r="C13" s="6">
        <v>5.3849999999999998</v>
      </c>
      <c r="D13">
        <f t="shared" si="0"/>
        <v>22.775152268283748</v>
      </c>
      <c r="F13" s="7">
        <f t="shared" si="1"/>
        <v>4.3907500078169896E-2</v>
      </c>
    </row>
    <row r="14" spans="1:10" x14ac:dyDescent="0.25">
      <c r="A14" s="6">
        <v>6</v>
      </c>
      <c r="B14" s="6">
        <v>0.192</v>
      </c>
      <c r="C14" s="6">
        <v>4.8769999999999998</v>
      </c>
      <c r="D14">
        <f t="shared" si="0"/>
        <v>18.680796314111348</v>
      </c>
      <c r="F14" s="7">
        <f t="shared" si="1"/>
        <v>5.35309085964717E-2</v>
      </c>
    </row>
    <row r="15" spans="1:10" x14ac:dyDescent="0.25">
      <c r="A15" s="6">
        <v>7</v>
      </c>
      <c r="B15" s="6">
        <v>0.17599999999999999</v>
      </c>
      <c r="C15" s="6">
        <v>4.47</v>
      </c>
      <c r="D15">
        <f t="shared" si="0"/>
        <v>15.692961895334999</v>
      </c>
      <c r="F15" s="7">
        <f t="shared" si="1"/>
        <v>6.3722833628829939E-2</v>
      </c>
    </row>
    <row r="16" spans="1:10" x14ac:dyDescent="0.25">
      <c r="A16" s="6">
        <v>8</v>
      </c>
      <c r="B16" s="6">
        <v>0.16</v>
      </c>
      <c r="C16" s="6">
        <v>4.0640000000000001</v>
      </c>
      <c r="D16">
        <f t="shared" si="0"/>
        <v>12.9717112436224</v>
      </c>
      <c r="F16" s="7">
        <f t="shared" si="1"/>
        <v>7.70908310568241E-2</v>
      </c>
    </row>
    <row r="17" spans="1:6" x14ac:dyDescent="0.25">
      <c r="A17" s="6">
        <v>9</v>
      </c>
      <c r="B17" s="6">
        <v>0.14399999999999999</v>
      </c>
      <c r="C17" s="6">
        <v>3.6579999999999999</v>
      </c>
      <c r="D17">
        <f t="shared" si="0"/>
        <v>10.509384370816599</v>
      </c>
      <c r="F17" s="7">
        <f t="shared" si="1"/>
        <v>9.5153052235570496E-2</v>
      </c>
    </row>
    <row r="18" spans="1:6" x14ac:dyDescent="0.25">
      <c r="A18" s="6">
        <v>10</v>
      </c>
      <c r="B18" s="6">
        <v>0.128</v>
      </c>
      <c r="C18" s="6">
        <v>3.2509999999999999</v>
      </c>
      <c r="D18">
        <f t="shared" si="0"/>
        <v>8.3008738327481506</v>
      </c>
      <c r="F18" s="7">
        <f t="shared" si="1"/>
        <v>0.12046924458179993</v>
      </c>
    </row>
    <row r="19" spans="1:6" x14ac:dyDescent="0.25">
      <c r="A19" s="6">
        <v>11</v>
      </c>
      <c r="B19" s="6">
        <v>0.11600000000000001</v>
      </c>
      <c r="C19" s="6">
        <v>2.9460000000000002</v>
      </c>
      <c r="D19">
        <f t="shared" si="0"/>
        <v>6.8164045704054015</v>
      </c>
      <c r="F19" s="7">
        <f t="shared" si="1"/>
        <v>0.14670490720895188</v>
      </c>
    </row>
    <row r="20" spans="1:6" x14ac:dyDescent="0.25">
      <c r="A20" s="6">
        <v>12</v>
      </c>
      <c r="B20" s="6">
        <v>0.104</v>
      </c>
      <c r="C20" s="6">
        <v>2.6419999999999999</v>
      </c>
      <c r="D20">
        <f t="shared" si="0"/>
        <v>5.4822078922966</v>
      </c>
      <c r="F20" s="7">
        <f t="shared" si="1"/>
        <v>0.18240825952718134</v>
      </c>
    </row>
    <row r="21" spans="1:6" x14ac:dyDescent="0.25">
      <c r="A21" s="6">
        <v>13</v>
      </c>
      <c r="B21" s="6">
        <v>9.1999999999999998E-2</v>
      </c>
      <c r="C21" s="6">
        <v>2.3370000000000002</v>
      </c>
      <c r="D21">
        <f t="shared" si="0"/>
        <v>4.2895061886973505</v>
      </c>
      <c r="F21" s="7">
        <f t="shared" si="1"/>
        <v>0.23312706778112444</v>
      </c>
    </row>
    <row r="22" spans="1:6" x14ac:dyDescent="0.25">
      <c r="A22" s="6">
        <v>14</v>
      </c>
      <c r="B22" s="6">
        <v>0.08</v>
      </c>
      <c r="C22" s="6">
        <v>2.032</v>
      </c>
      <c r="D22">
        <f t="shared" si="0"/>
        <v>3.2429278109055999</v>
      </c>
      <c r="F22" s="7">
        <f t="shared" si="1"/>
        <v>0.3083633242272964</v>
      </c>
    </row>
    <row r="23" spans="1:6" x14ac:dyDescent="0.25">
      <c r="A23" s="6">
        <v>15</v>
      </c>
      <c r="B23" s="6">
        <v>7.1999999999999995E-2</v>
      </c>
      <c r="C23" s="6">
        <v>1.829</v>
      </c>
      <c r="D23">
        <f t="shared" si="0"/>
        <v>2.6273460927041499</v>
      </c>
      <c r="F23" s="7">
        <f t="shared" si="1"/>
        <v>0.38061220894228198</v>
      </c>
    </row>
    <row r="24" spans="1:6" x14ac:dyDescent="0.25">
      <c r="A24" s="6">
        <v>16</v>
      </c>
      <c r="B24" s="6">
        <v>6.4000000000000001E-2</v>
      </c>
      <c r="C24" s="6">
        <v>1.6259999999999999</v>
      </c>
      <c r="D24">
        <f t="shared" si="0"/>
        <v>2.0764953192293998</v>
      </c>
      <c r="F24" s="7">
        <f t="shared" si="1"/>
        <v>0.48158066658734688</v>
      </c>
    </row>
    <row r="25" spans="1:6" x14ac:dyDescent="0.25">
      <c r="A25" s="6">
        <v>17</v>
      </c>
      <c r="B25" s="6">
        <v>5.6000000000000001E-2</v>
      </c>
      <c r="C25" s="6">
        <v>1.4219999999999999</v>
      </c>
      <c r="D25">
        <f t="shared" si="0"/>
        <v>1.5881410327445999</v>
      </c>
      <c r="F25" s="7">
        <f t="shared" si="1"/>
        <v>0.62966700021081623</v>
      </c>
    </row>
    <row r="26" spans="1:6" x14ac:dyDescent="0.25">
      <c r="A26" s="6">
        <v>18</v>
      </c>
      <c r="B26" s="6">
        <v>4.8000000000000001E-2</v>
      </c>
      <c r="C26" s="6">
        <v>1.2190000000000001</v>
      </c>
      <c r="D26">
        <f t="shared" si="0"/>
        <v>1.1670710203721502</v>
      </c>
      <c r="F26" s="7">
        <f t="shared" si="1"/>
        <v>0.85684588387870741</v>
      </c>
    </row>
    <row r="27" spans="1:6" x14ac:dyDescent="0.25">
      <c r="A27" s="6">
        <v>19</v>
      </c>
      <c r="B27" s="6">
        <v>0.04</v>
      </c>
      <c r="C27" s="6">
        <v>1.016</v>
      </c>
      <c r="D27">
        <f t="shared" si="0"/>
        <v>0.81073195272639997</v>
      </c>
      <c r="F27" s="7">
        <f t="shared" si="1"/>
        <v>1.2334532969091856</v>
      </c>
    </row>
    <row r="28" spans="1:6" x14ac:dyDescent="0.25">
      <c r="A28" s="6">
        <v>20</v>
      </c>
      <c r="B28" s="6">
        <v>3.5999999999999997E-2</v>
      </c>
      <c r="C28" s="6">
        <v>0.91400000000000003</v>
      </c>
      <c r="D28">
        <f t="shared" si="0"/>
        <v>0.6561184729174</v>
      </c>
      <c r="F28" s="7">
        <f t="shared" si="1"/>
        <v>1.5241149903211031</v>
      </c>
    </row>
    <row r="29" spans="1:6" x14ac:dyDescent="0.25">
      <c r="A29" s="6">
        <v>21</v>
      </c>
      <c r="B29" s="6">
        <v>3.2000000000000001E-2</v>
      </c>
      <c r="C29" s="6">
        <v>0.81299999999999994</v>
      </c>
      <c r="D29">
        <f t="shared" si="0"/>
        <v>0.51912382980734995</v>
      </c>
      <c r="F29" s="7">
        <f t="shared" si="1"/>
        <v>1.9263226663493875</v>
      </c>
    </row>
    <row r="30" spans="1:6" x14ac:dyDescent="0.25">
      <c r="A30" s="6">
        <v>22</v>
      </c>
      <c r="B30" s="6">
        <v>2.8000000000000001E-2</v>
      </c>
      <c r="C30" s="6">
        <v>0.71099999999999997</v>
      </c>
      <c r="D30">
        <f t="shared" si="0"/>
        <v>0.39703525818614999</v>
      </c>
      <c r="F30" s="7">
        <f t="shared" si="1"/>
        <v>2.5186680008432649</v>
      </c>
    </row>
    <row r="31" spans="1:6" x14ac:dyDescent="0.25">
      <c r="A31" s="6">
        <v>23</v>
      </c>
      <c r="B31" s="6">
        <v>2.4E-2</v>
      </c>
      <c r="C31" s="6">
        <v>0.61</v>
      </c>
      <c r="D31">
        <f t="shared" si="0"/>
        <v>0.29224665161500002</v>
      </c>
      <c r="F31" s="7">
        <f t="shared" si="1"/>
        <v>3.4217671767113358</v>
      </c>
    </row>
    <row r="32" spans="1:6" x14ac:dyDescent="0.25">
      <c r="A32" s="6">
        <v>24</v>
      </c>
      <c r="B32" s="6">
        <v>2.1999999999999999E-2</v>
      </c>
      <c r="C32" s="6">
        <v>0.55900000000000005</v>
      </c>
      <c r="D32">
        <f t="shared" si="0"/>
        <v>0.24542199931015005</v>
      </c>
      <c r="F32" s="7">
        <f t="shared" si="1"/>
        <v>4.0746143492061533</v>
      </c>
    </row>
    <row r="33" spans="1:6" x14ac:dyDescent="0.25">
      <c r="A33" s="6">
        <v>25</v>
      </c>
      <c r="B33" s="6">
        <v>0.02</v>
      </c>
      <c r="C33" s="6">
        <v>0.50800000000000001</v>
      </c>
      <c r="D33">
        <f t="shared" si="0"/>
        <v>0.20268298818159999</v>
      </c>
      <c r="F33" s="7">
        <f t="shared" si="1"/>
        <v>4.9338131876367424</v>
      </c>
    </row>
    <row r="34" spans="1:6" x14ac:dyDescent="0.25">
      <c r="A34" s="6">
        <v>26</v>
      </c>
      <c r="B34" s="6">
        <v>1.7999999999999999E-2</v>
      </c>
      <c r="C34" s="6">
        <v>0.45700000000000002</v>
      </c>
      <c r="D34">
        <f t="shared" si="0"/>
        <v>0.16402961822935</v>
      </c>
      <c r="F34" s="7">
        <f t="shared" si="1"/>
        <v>6.0964599612844124</v>
      </c>
    </row>
    <row r="35" spans="1:6" x14ac:dyDescent="0.25">
      <c r="A35" s="6">
        <v>27</v>
      </c>
      <c r="B35" s="6">
        <v>1.6400000000000001E-2</v>
      </c>
      <c r="C35" s="6">
        <v>0.41699999999999998</v>
      </c>
      <c r="D35">
        <f t="shared" si="0"/>
        <v>0.13657209890534999</v>
      </c>
      <c r="F35" s="7">
        <f t="shared" si="1"/>
        <v>7.3221397929385308</v>
      </c>
    </row>
    <row r="36" spans="1:6" x14ac:dyDescent="0.25">
      <c r="A36" s="6">
        <v>28</v>
      </c>
      <c r="B36" s="6">
        <v>1.4800000000000001E-2</v>
      </c>
      <c r="C36" s="6">
        <v>0.376</v>
      </c>
      <c r="D36">
        <f t="shared" si="0"/>
        <v>0.11103644885439999</v>
      </c>
      <c r="F36" s="7">
        <f t="shared" si="1"/>
        <v>9.0060517093020618</v>
      </c>
    </row>
    <row r="37" spans="1:6" x14ac:dyDescent="0.25">
      <c r="A37" s="6">
        <v>29</v>
      </c>
      <c r="B37" s="6">
        <v>1.3599999999999999E-2</v>
      </c>
      <c r="C37" s="6">
        <v>0.34499999999999997</v>
      </c>
      <c r="D37">
        <f t="shared" si="0"/>
        <v>9.3482014803749985E-2</v>
      </c>
      <c r="F37" s="7">
        <f t="shared" si="1"/>
        <v>10.697244834734622</v>
      </c>
    </row>
    <row r="38" spans="1:6" x14ac:dyDescent="0.25">
      <c r="A38" s="6">
        <v>30</v>
      </c>
      <c r="B38" s="6">
        <v>1.24E-2</v>
      </c>
      <c r="C38" s="6">
        <v>0.315</v>
      </c>
      <c r="D38">
        <f t="shared" si="0"/>
        <v>7.7931131433749995E-2</v>
      </c>
      <c r="F38" s="7">
        <f t="shared" si="1"/>
        <v>12.831842443479852</v>
      </c>
    </row>
    <row r="39" spans="1:6" x14ac:dyDescent="0.25">
      <c r="A39" s="6">
        <v>31</v>
      </c>
      <c r="B39" s="6">
        <v>1.1599999999999999E-2</v>
      </c>
      <c r="C39" s="6">
        <v>0.29499999999999998</v>
      </c>
      <c r="D39">
        <f t="shared" si="0"/>
        <v>6.8349274003749988E-2</v>
      </c>
      <c r="F39" s="7">
        <f t="shared" si="1"/>
        <v>14.63073331174132</v>
      </c>
    </row>
    <row r="40" spans="1:6" x14ac:dyDescent="0.25">
      <c r="A40" s="6">
        <v>32</v>
      </c>
      <c r="B40" s="6">
        <v>1.0800000000000001E-2</v>
      </c>
      <c r="C40" s="6">
        <v>0.27400000000000002</v>
      </c>
      <c r="D40">
        <f t="shared" si="0"/>
        <v>5.8964551509400012E-2</v>
      </c>
      <c r="F40" s="7">
        <f t="shared" si="1"/>
        <v>16.959342086076614</v>
      </c>
    </row>
    <row r="41" spans="1:6" x14ac:dyDescent="0.25">
      <c r="A41" s="6">
        <v>33</v>
      </c>
      <c r="B41" s="6">
        <v>0.01</v>
      </c>
      <c r="C41" s="6">
        <v>0.254</v>
      </c>
      <c r="D41">
        <f t="shared" si="0"/>
        <v>5.0670747045399998E-2</v>
      </c>
      <c r="F41" s="7">
        <f t="shared" si="1"/>
        <v>19.735252750546969</v>
      </c>
    </row>
    <row r="42" spans="1:6" x14ac:dyDescent="0.25">
      <c r="A42" s="6">
        <v>34</v>
      </c>
      <c r="B42" s="6">
        <v>9.1999999999999998E-3</v>
      </c>
      <c r="C42" s="6">
        <v>0.23400000000000001</v>
      </c>
      <c r="D42">
        <f t="shared" si="0"/>
        <v>4.3005261101400002E-2</v>
      </c>
      <c r="F42" s="7">
        <f t="shared" si="1"/>
        <v>23.252968924944994</v>
      </c>
    </row>
    <row r="43" spans="1:6" x14ac:dyDescent="0.25">
      <c r="A43" s="6">
        <v>35</v>
      </c>
      <c r="B43" s="6">
        <v>8.3999999999999995E-3</v>
      </c>
      <c r="C43" s="6">
        <v>0.21299999999999999</v>
      </c>
      <c r="D43">
        <f t="shared" si="0"/>
        <v>3.5632728667350004E-2</v>
      </c>
      <c r="F43" s="7">
        <f t="shared" si="1"/>
        <v>28.064087073867356</v>
      </c>
    </row>
    <row r="44" spans="1:6" x14ac:dyDescent="0.25">
      <c r="A44" s="6">
        <v>36</v>
      </c>
      <c r="B44" s="6">
        <v>7.6E-3</v>
      </c>
      <c r="C44" s="6">
        <v>0.193</v>
      </c>
      <c r="D44">
        <f t="shared" si="0"/>
        <v>2.9255295689350005E-2</v>
      </c>
      <c r="F44" s="7">
        <f t="shared" si="1"/>
        <v>34.181845591943087</v>
      </c>
    </row>
    <row r="45" spans="1:6" x14ac:dyDescent="0.25">
      <c r="A45" s="6">
        <v>37</v>
      </c>
      <c r="B45" s="6">
        <v>6.7999999999999996E-3</v>
      </c>
      <c r="C45" s="6">
        <v>0.17299999999999999</v>
      </c>
      <c r="D45">
        <f t="shared" si="0"/>
        <v>2.3506181231349999E-2</v>
      </c>
      <c r="F45" s="7">
        <f t="shared" si="1"/>
        <v>42.542001618974517</v>
      </c>
    </row>
    <row r="46" spans="1:6" x14ac:dyDescent="0.25">
      <c r="A46" s="6">
        <v>38</v>
      </c>
      <c r="B46" s="6">
        <v>6.0000000000000001E-3</v>
      </c>
      <c r="C46" s="6">
        <v>0.152</v>
      </c>
      <c r="D46">
        <f t="shared" si="0"/>
        <v>1.8145838857599999E-2</v>
      </c>
      <c r="F46" s="7">
        <f t="shared" si="1"/>
        <v>55.109053257197381</v>
      </c>
    </row>
    <row r="47" spans="1:6" x14ac:dyDescent="0.25">
      <c r="A47" s="6">
        <v>39</v>
      </c>
      <c r="B47" s="6">
        <v>5.1999999999999998E-3</v>
      </c>
      <c r="C47" s="6">
        <v>0.13200000000000001</v>
      </c>
      <c r="D47">
        <f t="shared" si="0"/>
        <v>1.3684777365600002E-2</v>
      </c>
      <c r="F47" s="7">
        <f t="shared" si="1"/>
        <v>73.073896146366394</v>
      </c>
    </row>
    <row r="48" spans="1:6" x14ac:dyDescent="0.25">
      <c r="A48" s="6">
        <v>40</v>
      </c>
      <c r="B48" s="6">
        <v>4.7999999999999996E-3</v>
      </c>
      <c r="C48" s="6">
        <v>0.122</v>
      </c>
      <c r="D48">
        <f t="shared" si="0"/>
        <v>1.1689866064599999E-2</v>
      </c>
      <c r="F48" s="7">
        <f t="shared" si="1"/>
        <v>85.544179417783411</v>
      </c>
    </row>
    <row r="49" spans="1:6" x14ac:dyDescent="0.25">
      <c r="A49" s="6">
        <v>41</v>
      </c>
      <c r="B49" s="6">
        <v>4.4000000000000003E-3</v>
      </c>
      <c r="C49" s="6">
        <v>0.112</v>
      </c>
      <c r="D49">
        <f t="shared" si="0"/>
        <v>9.8520343936000006E-3</v>
      </c>
      <c r="F49" s="7">
        <f t="shared" si="1"/>
        <v>101.50187870330741</v>
      </c>
    </row>
    <row r="50" spans="1:6" x14ac:dyDescent="0.25">
      <c r="A50" s="6">
        <v>42</v>
      </c>
      <c r="B50" s="6">
        <v>4.0000000000000001E-3</v>
      </c>
      <c r="C50" s="6">
        <v>0.10199999999999999</v>
      </c>
      <c r="D50">
        <f t="shared" si="0"/>
        <v>8.1712823525999997E-3</v>
      </c>
      <c r="F50" s="7">
        <f t="shared" si="1"/>
        <v>122.37981223128492</v>
      </c>
    </row>
    <row r="51" spans="1:6" x14ac:dyDescent="0.25">
      <c r="A51" s="6">
        <v>43</v>
      </c>
      <c r="B51" s="6">
        <v>3.5999999999999999E-3</v>
      </c>
      <c r="C51" s="6">
        <v>9.0999999999999998E-2</v>
      </c>
      <c r="D51">
        <f t="shared" si="0"/>
        <v>6.5038820801499994E-3</v>
      </c>
      <c r="F51" s="7">
        <f t="shared" si="1"/>
        <v>153.75432513637099</v>
      </c>
    </row>
    <row r="52" spans="1:6" x14ac:dyDescent="0.25">
      <c r="A52" s="6">
        <v>44</v>
      </c>
      <c r="B52" s="6">
        <v>3.2000000000000002E-3</v>
      </c>
      <c r="C52" s="6">
        <v>8.1000000000000003E-2</v>
      </c>
      <c r="D52">
        <f t="shared" si="0"/>
        <v>5.1529972621499999E-3</v>
      </c>
      <c r="F52" s="7">
        <f t="shared" si="1"/>
        <v>194.06181473163971</v>
      </c>
    </row>
    <row r="53" spans="1:6" x14ac:dyDescent="0.25">
      <c r="A53" s="6">
        <v>45</v>
      </c>
      <c r="B53" s="6">
        <v>2.8E-3</v>
      </c>
      <c r="C53" s="6">
        <v>7.0999999999999994E-2</v>
      </c>
      <c r="D53">
        <f t="shared" si="0"/>
        <v>3.9591920741499998E-3</v>
      </c>
      <c r="F53" s="7">
        <f t="shared" si="1"/>
        <v>252.57678366480624</v>
      </c>
    </row>
    <row r="54" spans="1:6" x14ac:dyDescent="0.25">
      <c r="A54" s="6">
        <v>46</v>
      </c>
      <c r="B54" s="6">
        <v>2.3999999999999998E-3</v>
      </c>
      <c r="C54" s="6">
        <v>6.0999999999999999E-2</v>
      </c>
      <c r="D54">
        <f t="shared" si="0"/>
        <v>2.9224665161499998E-3</v>
      </c>
      <c r="F54" s="7">
        <f t="shared" si="1"/>
        <v>342.17671767113364</v>
      </c>
    </row>
    <row r="55" spans="1:6" x14ac:dyDescent="0.25">
      <c r="A55" s="6">
        <v>47</v>
      </c>
      <c r="B55" s="6">
        <v>2E-3</v>
      </c>
      <c r="C55" s="6">
        <v>5.0999999999999997E-2</v>
      </c>
      <c r="D55">
        <f t="shared" si="0"/>
        <v>2.0428205881499999E-3</v>
      </c>
      <c r="F55" s="7">
        <f t="shared" si="1"/>
        <v>489.51924892513966</v>
      </c>
    </row>
    <row r="56" spans="1:6" x14ac:dyDescent="0.25">
      <c r="A56" s="6">
        <v>48</v>
      </c>
      <c r="B56" s="6">
        <v>1.6000000000000001E-3</v>
      </c>
      <c r="C56" s="6">
        <v>4.1000000000000002E-2</v>
      </c>
      <c r="D56">
        <f t="shared" si="0"/>
        <v>1.32025429015E-3</v>
      </c>
      <c r="F56" s="7">
        <f t="shared" si="1"/>
        <v>757.42984322087341</v>
      </c>
    </row>
    <row r="57" spans="1:6" x14ac:dyDescent="0.25">
      <c r="A57" s="6">
        <v>49</v>
      </c>
      <c r="B57" s="6">
        <v>1.1999999999999999E-3</v>
      </c>
      <c r="C57" s="6">
        <v>0.03</v>
      </c>
      <c r="D57">
        <f t="shared" si="0"/>
        <v>7.0685833500000006E-4</v>
      </c>
      <c r="F57" s="7">
        <f t="shared" si="1"/>
        <v>1414.7106293936533</v>
      </c>
    </row>
    <row r="58" spans="1:6" x14ac:dyDescent="0.25">
      <c r="A58" s="6">
        <v>50</v>
      </c>
      <c r="B58" s="6">
        <v>1E-3</v>
      </c>
      <c r="C58" s="6">
        <v>2.5000000000000001E-2</v>
      </c>
      <c r="D58">
        <f t="shared" si="0"/>
        <v>4.9087384375000006E-4</v>
      </c>
      <c r="F58" s="7">
        <f t="shared" si="1"/>
        <v>2037.1833063268609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5"/>
  <sheetViews>
    <sheetView workbookViewId="0">
      <selection activeCell="I23" sqref="I23"/>
    </sheetView>
  </sheetViews>
  <sheetFormatPr defaultRowHeight="15" x14ac:dyDescent="0.25"/>
  <cols>
    <col min="3" max="3" width="10" customWidth="1"/>
    <col min="5" max="5" width="12" bestFit="1" customWidth="1"/>
  </cols>
  <sheetData>
    <row r="5" spans="1:5" x14ac:dyDescent="0.25">
      <c r="A5" t="s">
        <v>121</v>
      </c>
      <c r="B5" t="s">
        <v>122</v>
      </c>
      <c r="C5" t="s">
        <v>123</v>
      </c>
      <c r="D5" t="s">
        <v>124</v>
      </c>
    </row>
    <row r="6" spans="1:5" x14ac:dyDescent="0.25">
      <c r="A6" t="s">
        <v>125</v>
      </c>
      <c r="B6" t="s">
        <v>125</v>
      </c>
      <c r="C6" t="s">
        <v>126</v>
      </c>
      <c r="D6" t="s">
        <v>127</v>
      </c>
      <c r="E6" t="s">
        <v>128</v>
      </c>
    </row>
    <row r="7" spans="1:5" x14ac:dyDescent="0.25">
      <c r="A7">
        <v>1</v>
      </c>
      <c r="B7">
        <v>1</v>
      </c>
      <c r="C7">
        <v>0.22</v>
      </c>
      <c r="D7">
        <f>1/(2*3.141592*SQRT((A7+B7)*C7*0.000000000001))</f>
        <v>239935.15435626556</v>
      </c>
      <c r="E7">
        <f>1/D7</f>
        <v>4.167792763352881E-6</v>
      </c>
    </row>
    <row r="8" spans="1:5" x14ac:dyDescent="0.25">
      <c r="A8">
        <v>1</v>
      </c>
      <c r="B8">
        <v>1</v>
      </c>
      <c r="C8">
        <v>0.47</v>
      </c>
      <c r="D8">
        <f t="shared" ref="D8:D10" si="0">1/(2*3.141592*SQRT((A8+B8)*C8*0.000000000001))</f>
        <v>164155.82390373948</v>
      </c>
      <c r="E8">
        <f t="shared" ref="E8:E10" si="1">1/D8</f>
        <v>6.0917729034481121E-6</v>
      </c>
    </row>
    <row r="9" spans="1:5" x14ac:dyDescent="0.25">
      <c r="A9">
        <v>1</v>
      </c>
      <c r="B9">
        <v>1</v>
      </c>
      <c r="C9">
        <v>0.22</v>
      </c>
      <c r="D9">
        <f t="shared" si="0"/>
        <v>239935.15435626556</v>
      </c>
      <c r="E9">
        <f t="shared" si="1"/>
        <v>4.167792763352881E-6</v>
      </c>
    </row>
    <row r="10" spans="1:5" x14ac:dyDescent="0.25">
      <c r="A10">
        <v>0.2</v>
      </c>
      <c r="B10">
        <v>0.3</v>
      </c>
      <c r="C10">
        <v>0.05</v>
      </c>
      <c r="D10">
        <f t="shared" si="0"/>
        <v>1006584.4515036896</v>
      </c>
      <c r="E10">
        <f t="shared" si="1"/>
        <v>9.9345861989636989E-7</v>
      </c>
    </row>
    <row r="23" spans="6:6" x14ac:dyDescent="0.25">
      <c r="F23" t="s">
        <v>129</v>
      </c>
    </row>
    <row r="25" spans="6:6" x14ac:dyDescent="0.25">
      <c r="F25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workbookViewId="0">
      <selection activeCell="R6" sqref="R6"/>
    </sheetView>
  </sheetViews>
  <sheetFormatPr defaultRowHeight="15" x14ac:dyDescent="0.25"/>
  <cols>
    <col min="1" max="1" width="11.5703125" style="2" bestFit="1" customWidth="1"/>
    <col min="2" max="3" width="6.5703125" style="2" bestFit="1" customWidth="1"/>
    <col min="4" max="4" width="5" style="2" bestFit="1" customWidth="1"/>
    <col min="5" max="5" width="6.5703125" style="2" bestFit="1" customWidth="1"/>
    <col min="6" max="7" width="7.5703125" style="2" bestFit="1" customWidth="1"/>
    <col min="8" max="8" width="6" style="2" bestFit="1" customWidth="1"/>
    <col min="9" max="9" width="7" style="2" bestFit="1" customWidth="1"/>
    <col min="10" max="11" width="7.5703125" style="2" bestFit="1" customWidth="1"/>
    <col min="12" max="12" width="7.85546875" style="2" bestFit="1" customWidth="1"/>
    <col min="13" max="13" width="8.7109375" style="2" bestFit="1" customWidth="1"/>
    <col min="14" max="15" width="9.140625" style="2"/>
    <col min="16" max="16" width="11.5703125" style="1" bestFit="1" customWidth="1"/>
    <col min="17" max="17" width="6.5703125" style="1" bestFit="1" customWidth="1"/>
    <col min="18" max="18" width="5.5703125" style="1" bestFit="1" customWidth="1"/>
    <col min="19" max="19" width="4.5703125" style="1" bestFit="1" customWidth="1"/>
    <col min="20" max="20" width="5.85546875" style="1" bestFit="1" customWidth="1"/>
    <col min="21" max="22" width="6.5703125" style="1" bestFit="1" customWidth="1"/>
    <col min="23" max="23" width="6" style="1" bestFit="1" customWidth="1"/>
    <col min="24" max="24" width="5.7109375" style="1" bestFit="1" customWidth="1"/>
    <col min="25" max="26" width="7.5703125" style="1" bestFit="1" customWidth="1"/>
    <col min="27" max="27" width="7.85546875" style="1" bestFit="1" customWidth="1"/>
    <col min="28" max="28" width="8.7109375" style="1" bestFit="1" customWidth="1"/>
  </cols>
  <sheetData>
    <row r="1" spans="1:28" ht="30" customHeight="1" x14ac:dyDescent="0.25">
      <c r="A1" s="27" t="s">
        <v>17</v>
      </c>
      <c r="B1" s="27" t="s">
        <v>18</v>
      </c>
      <c r="C1" s="27"/>
      <c r="D1" s="27" t="s">
        <v>19</v>
      </c>
      <c r="E1" s="27"/>
      <c r="F1" s="27" t="s">
        <v>20</v>
      </c>
      <c r="G1" s="27"/>
      <c r="H1" s="27" t="s">
        <v>21</v>
      </c>
      <c r="I1" s="27"/>
      <c r="J1" s="27" t="s">
        <v>22</v>
      </c>
      <c r="K1" s="27"/>
      <c r="L1" s="27" t="s">
        <v>23</v>
      </c>
      <c r="M1" s="27"/>
      <c r="P1" s="28" t="s">
        <v>17</v>
      </c>
      <c r="Q1" s="28" t="s">
        <v>18</v>
      </c>
      <c r="R1" s="28"/>
      <c r="S1" s="28" t="s">
        <v>19</v>
      </c>
      <c r="T1" s="28"/>
      <c r="U1" s="28" t="s">
        <v>20</v>
      </c>
      <c r="V1" s="28"/>
      <c r="W1" s="28" t="s">
        <v>21</v>
      </c>
      <c r="X1" s="28"/>
      <c r="Y1" s="28" t="s">
        <v>22</v>
      </c>
      <c r="Z1" s="28"/>
      <c r="AA1" s="28"/>
      <c r="AB1" s="28"/>
    </row>
    <row r="2" spans="1:28" ht="30" x14ac:dyDescent="0.25">
      <c r="A2" s="27"/>
      <c r="B2" s="7" t="s">
        <v>24</v>
      </c>
      <c r="C2" s="7" t="s">
        <v>25</v>
      </c>
      <c r="D2" s="7" t="s">
        <v>26</v>
      </c>
      <c r="E2" s="7" t="s">
        <v>27</v>
      </c>
      <c r="F2" s="8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P2" s="28"/>
      <c r="Q2" s="4"/>
      <c r="R2" s="4" t="s">
        <v>25</v>
      </c>
      <c r="S2" s="4"/>
      <c r="T2" s="4" t="s">
        <v>27</v>
      </c>
      <c r="U2" s="5"/>
      <c r="V2" s="4" t="s">
        <v>29</v>
      </c>
      <c r="W2" s="4" t="s">
        <v>30</v>
      </c>
      <c r="X2" s="4"/>
      <c r="Y2" s="4"/>
      <c r="Z2" s="4" t="s">
        <v>33</v>
      </c>
      <c r="AA2" s="4"/>
      <c r="AB2" s="4"/>
    </row>
    <row r="3" spans="1:28" ht="30" x14ac:dyDescent="0.25">
      <c r="A3" s="6" t="s">
        <v>36</v>
      </c>
      <c r="B3" s="6">
        <v>0.5</v>
      </c>
      <c r="C3" s="6">
        <v>12.7</v>
      </c>
      <c r="D3" s="6">
        <v>2</v>
      </c>
      <c r="E3" s="6">
        <v>7.8700000000000006E-2</v>
      </c>
      <c r="F3" s="6">
        <v>250</v>
      </c>
      <c r="G3" s="6">
        <v>127</v>
      </c>
      <c r="H3" s="6">
        <v>0.13600000000000001</v>
      </c>
      <c r="I3" s="6">
        <v>0.44700000000000001</v>
      </c>
      <c r="J3" s="6">
        <v>0.75900000000000001</v>
      </c>
      <c r="K3" s="6">
        <v>1.1299999999999999</v>
      </c>
      <c r="L3" s="6">
        <v>333</v>
      </c>
      <c r="M3" s="6">
        <v>500</v>
      </c>
      <c r="P3" s="3">
        <v>20</v>
      </c>
      <c r="Q3" s="3"/>
      <c r="R3" s="3">
        <v>0.91400000000000003</v>
      </c>
      <c r="S3" s="3"/>
      <c r="T3" s="3">
        <v>1.0900000000000001</v>
      </c>
      <c r="U3" s="3"/>
      <c r="V3" s="3">
        <v>0.65700000000000003</v>
      </c>
      <c r="W3" s="3">
        <v>26.3</v>
      </c>
      <c r="X3" s="3"/>
      <c r="Y3" s="3"/>
      <c r="Z3" s="3">
        <v>5.8599999999999998E-3</v>
      </c>
      <c r="AA3" s="3"/>
      <c r="AB3" s="3"/>
    </row>
    <row r="4" spans="1:28" ht="30" x14ac:dyDescent="0.25">
      <c r="A4" s="6" t="s">
        <v>37</v>
      </c>
      <c r="B4" s="6">
        <v>0.46400000000000002</v>
      </c>
      <c r="C4" s="6">
        <v>11.8</v>
      </c>
      <c r="D4" s="6">
        <v>2.16</v>
      </c>
      <c r="E4" s="6">
        <v>8.48E-2</v>
      </c>
      <c r="F4" s="6">
        <v>215</v>
      </c>
      <c r="G4" s="6">
        <v>109</v>
      </c>
      <c r="H4" s="6">
        <v>0.158</v>
      </c>
      <c r="I4" s="6">
        <v>0.51900000000000002</v>
      </c>
      <c r="J4" s="6">
        <v>0.65400000000000003</v>
      </c>
      <c r="K4" s="6">
        <v>0.97299999999999998</v>
      </c>
      <c r="L4" s="6">
        <v>287</v>
      </c>
      <c r="M4" s="6">
        <v>431</v>
      </c>
      <c r="P4" s="3">
        <v>21</v>
      </c>
      <c r="Q4" s="3"/>
      <c r="R4" s="3">
        <v>0.81299999999999994</v>
      </c>
      <c r="S4" s="3"/>
      <c r="T4" s="3">
        <v>1.23</v>
      </c>
      <c r="U4" s="3"/>
      <c r="V4" s="3">
        <v>0.51900000000000002</v>
      </c>
      <c r="W4" s="3">
        <v>33.200000000000003</v>
      </c>
      <c r="X4" s="3"/>
      <c r="Y4" s="3"/>
      <c r="Z4" s="3">
        <v>4.6299999999999996E-3</v>
      </c>
      <c r="AA4" s="3"/>
      <c r="AB4" s="3"/>
    </row>
    <row r="5" spans="1:28" x14ac:dyDescent="0.25">
      <c r="A5" s="6" t="s">
        <v>38</v>
      </c>
      <c r="B5" s="6">
        <v>0.432</v>
      </c>
      <c r="C5" s="6">
        <v>11</v>
      </c>
      <c r="D5" s="6">
        <v>2.31</v>
      </c>
      <c r="E5" s="6">
        <v>9.11E-2</v>
      </c>
      <c r="F5" s="6">
        <v>187</v>
      </c>
      <c r="G5" s="6">
        <v>94.6</v>
      </c>
      <c r="H5" s="6">
        <v>0.182</v>
      </c>
      <c r="I5" s="6">
        <v>0.59799999999999998</v>
      </c>
      <c r="J5" s="6">
        <v>0.56699999999999995</v>
      </c>
      <c r="K5" s="6">
        <v>0.84399999999999997</v>
      </c>
      <c r="L5" s="6">
        <v>249</v>
      </c>
      <c r="M5" s="6">
        <v>373</v>
      </c>
      <c r="P5" s="3">
        <v>22</v>
      </c>
      <c r="Q5" s="3"/>
      <c r="R5" s="3">
        <v>0.71099999999999997</v>
      </c>
      <c r="S5" s="3"/>
      <c r="T5" s="3">
        <v>1.41</v>
      </c>
      <c r="U5" s="3"/>
      <c r="V5" s="3">
        <v>0.39700000000000002</v>
      </c>
      <c r="W5" s="3">
        <v>43.4</v>
      </c>
      <c r="X5" s="3"/>
      <c r="Y5" s="3"/>
      <c r="Z5" s="3">
        <v>3.5400000000000002E-3</v>
      </c>
      <c r="AA5" s="3"/>
      <c r="AB5" s="3"/>
    </row>
    <row r="6" spans="1:28" x14ac:dyDescent="0.25">
      <c r="A6" s="6" t="s">
        <v>39</v>
      </c>
      <c r="B6" s="6">
        <v>0.4</v>
      </c>
      <c r="C6" s="6">
        <v>10.199999999999999</v>
      </c>
      <c r="D6" s="6">
        <v>2.5</v>
      </c>
      <c r="E6" s="6">
        <v>9.8400000000000001E-2</v>
      </c>
      <c r="F6" s="6">
        <v>160</v>
      </c>
      <c r="G6" s="6">
        <v>81.099999999999994</v>
      </c>
      <c r="H6" s="6">
        <v>0.21299999999999999</v>
      </c>
      <c r="I6" s="6">
        <v>0.69799999999999995</v>
      </c>
      <c r="J6" s="6">
        <v>0.48599999999999999</v>
      </c>
      <c r="K6" s="6">
        <v>0.72299999999999998</v>
      </c>
      <c r="L6" s="6">
        <v>213</v>
      </c>
      <c r="M6" s="6">
        <v>320</v>
      </c>
      <c r="P6" s="3">
        <v>23</v>
      </c>
      <c r="Q6" s="3"/>
      <c r="R6" s="3">
        <v>0.61</v>
      </c>
      <c r="S6" s="3"/>
      <c r="T6" s="3">
        <v>1.64</v>
      </c>
      <c r="U6" s="3"/>
      <c r="V6" s="3">
        <v>0.29199999999999998</v>
      </c>
      <c r="W6" s="3">
        <v>59.1</v>
      </c>
      <c r="X6" s="3"/>
      <c r="Y6" s="3"/>
      <c r="Z6" s="3">
        <v>2.5999999999999999E-3</v>
      </c>
      <c r="AA6" s="3"/>
      <c r="AB6" s="3"/>
    </row>
    <row r="7" spans="1:28" x14ac:dyDescent="0.25">
      <c r="A7" s="6" t="s">
        <v>40</v>
      </c>
      <c r="B7" s="6">
        <v>0.372</v>
      </c>
      <c r="C7" s="6">
        <v>9.4499999999999993</v>
      </c>
      <c r="D7" s="6">
        <v>2.69</v>
      </c>
      <c r="E7" s="6">
        <v>0.106</v>
      </c>
      <c r="F7" s="6">
        <v>138</v>
      </c>
      <c r="G7" s="6">
        <v>70.099999999999994</v>
      </c>
      <c r="H7" s="6">
        <v>0.246</v>
      </c>
      <c r="I7" s="6">
        <v>0.80700000000000005</v>
      </c>
      <c r="J7" s="6">
        <v>0.42</v>
      </c>
      <c r="K7" s="6">
        <v>0.625</v>
      </c>
      <c r="L7" s="6">
        <v>185</v>
      </c>
      <c r="M7" s="6">
        <v>277</v>
      </c>
      <c r="P7" s="3">
        <v>24</v>
      </c>
      <c r="Q7" s="3"/>
      <c r="R7" s="3">
        <v>0.55900000000000005</v>
      </c>
      <c r="S7" s="3"/>
      <c r="T7" s="3">
        <v>1.79</v>
      </c>
      <c r="U7" s="3"/>
      <c r="V7" s="3">
        <v>0.245</v>
      </c>
      <c r="W7" s="3">
        <v>70.3</v>
      </c>
      <c r="X7" s="3"/>
      <c r="Y7" s="3"/>
      <c r="Z7" s="3">
        <v>2.1900000000000001E-3</v>
      </c>
      <c r="AA7" s="3"/>
      <c r="AB7" s="3"/>
    </row>
    <row r="8" spans="1:28" x14ac:dyDescent="0.25">
      <c r="A8" s="6" t="s">
        <v>41</v>
      </c>
      <c r="B8" s="6">
        <v>0.34799999999999998</v>
      </c>
      <c r="C8" s="6">
        <v>8.84</v>
      </c>
      <c r="D8" s="6">
        <v>2.87</v>
      </c>
      <c r="E8" s="6">
        <v>0.113</v>
      </c>
      <c r="F8" s="6">
        <v>121</v>
      </c>
      <c r="G8" s="6">
        <v>61.4</v>
      </c>
      <c r="H8" s="6">
        <v>0.28100000000000003</v>
      </c>
      <c r="I8" s="6">
        <v>0.92200000000000004</v>
      </c>
      <c r="J8" s="6">
        <v>0.36799999999999999</v>
      </c>
      <c r="K8" s="6">
        <v>0.54700000000000004</v>
      </c>
      <c r="L8" s="6">
        <v>161</v>
      </c>
      <c r="M8" s="6">
        <v>242</v>
      </c>
      <c r="P8" s="3">
        <v>25</v>
      </c>
      <c r="Q8" s="3"/>
      <c r="R8" s="3">
        <v>0.50800000000000001</v>
      </c>
      <c r="S8" s="3"/>
      <c r="T8" s="3">
        <v>1.97</v>
      </c>
      <c r="U8" s="3"/>
      <c r="V8" s="3">
        <v>0.20300000000000001</v>
      </c>
      <c r="W8" s="3">
        <v>85.1</v>
      </c>
      <c r="X8" s="3"/>
      <c r="Y8" s="3"/>
      <c r="Z8" s="3">
        <v>1.81E-3</v>
      </c>
      <c r="AA8" s="3"/>
      <c r="AB8" s="3"/>
    </row>
    <row r="9" spans="1:28" x14ac:dyDescent="0.25">
      <c r="A9" s="6" t="s">
        <v>42</v>
      </c>
      <c r="B9" s="6">
        <v>0.32400000000000001</v>
      </c>
      <c r="C9" s="6">
        <v>8.23</v>
      </c>
      <c r="D9" s="6">
        <v>3.09</v>
      </c>
      <c r="E9" s="6">
        <v>0.122</v>
      </c>
      <c r="F9" s="6">
        <v>105</v>
      </c>
      <c r="G9" s="6">
        <v>53.2</v>
      </c>
      <c r="H9" s="6">
        <v>0.32400000000000001</v>
      </c>
      <c r="I9" s="6">
        <v>1.06</v>
      </c>
      <c r="J9" s="6">
        <v>0.31900000000000001</v>
      </c>
      <c r="K9" s="6">
        <v>0.47399999999999998</v>
      </c>
      <c r="L9" s="6">
        <v>140</v>
      </c>
      <c r="M9" s="6">
        <v>210</v>
      </c>
      <c r="P9" s="3">
        <v>26</v>
      </c>
      <c r="Q9" s="3"/>
      <c r="R9" s="3">
        <v>0.45700000000000002</v>
      </c>
      <c r="S9" s="3"/>
      <c r="T9" s="3">
        <v>2.19</v>
      </c>
      <c r="U9" s="3"/>
      <c r="V9" s="3">
        <v>0.16400000000000001</v>
      </c>
      <c r="W9" s="3">
        <v>105</v>
      </c>
      <c r="X9" s="3"/>
      <c r="Y9" s="3"/>
      <c r="Z9" s="3">
        <v>1.4599999999999999E-3</v>
      </c>
      <c r="AA9" s="3"/>
      <c r="AB9" s="3"/>
    </row>
    <row r="10" spans="1:28" x14ac:dyDescent="0.25">
      <c r="A10" s="6">
        <v>1</v>
      </c>
      <c r="B10" s="6">
        <v>0.3</v>
      </c>
      <c r="C10" s="6">
        <v>7.62</v>
      </c>
      <c r="D10" s="6">
        <v>3.33</v>
      </c>
      <c r="E10" s="6">
        <v>0.13100000000000001</v>
      </c>
      <c r="F10" s="6">
        <v>90</v>
      </c>
      <c r="G10" s="6">
        <v>45.6</v>
      </c>
      <c r="H10" s="6">
        <v>0.378</v>
      </c>
      <c r="I10" s="6">
        <v>1.24</v>
      </c>
      <c r="J10" s="6">
        <v>0.27300000000000002</v>
      </c>
      <c r="K10" s="6">
        <v>0.40699999999999997</v>
      </c>
      <c r="L10" s="6">
        <v>120</v>
      </c>
      <c r="M10" s="6">
        <v>180</v>
      </c>
      <c r="P10" s="3">
        <v>27</v>
      </c>
      <c r="Q10" s="3"/>
      <c r="R10" s="3">
        <v>0.41699999999999998</v>
      </c>
      <c r="S10" s="3"/>
      <c r="T10" s="3">
        <v>2.4</v>
      </c>
      <c r="U10" s="3"/>
      <c r="V10" s="3">
        <v>0.13600000000000001</v>
      </c>
      <c r="W10" s="3">
        <v>127</v>
      </c>
      <c r="X10" s="3"/>
      <c r="Y10" s="3"/>
      <c r="Z10" s="3">
        <v>1.2199999999999999E-3</v>
      </c>
      <c r="AA10" s="3"/>
      <c r="AB10" s="3"/>
    </row>
    <row r="11" spans="1:28" x14ac:dyDescent="0.25">
      <c r="A11" s="6">
        <v>2</v>
      </c>
      <c r="B11" s="6">
        <v>0.27600000000000002</v>
      </c>
      <c r="C11" s="6">
        <v>7.01</v>
      </c>
      <c r="D11" s="6">
        <v>3.62</v>
      </c>
      <c r="E11" s="6">
        <v>0.14299999999999999</v>
      </c>
      <c r="F11" s="6">
        <v>76.2</v>
      </c>
      <c r="G11" s="6">
        <v>38.6</v>
      </c>
      <c r="H11" s="6">
        <v>0.44700000000000001</v>
      </c>
      <c r="I11" s="6">
        <v>1.47</v>
      </c>
      <c r="J11" s="6">
        <v>0.23100000000000001</v>
      </c>
      <c r="K11" s="6">
        <v>0.34399999999999997</v>
      </c>
      <c r="L11" s="6">
        <v>102</v>
      </c>
      <c r="M11" s="6">
        <v>152</v>
      </c>
      <c r="P11" s="3">
        <v>28</v>
      </c>
      <c r="Q11" s="3"/>
      <c r="R11" s="3">
        <v>0.376</v>
      </c>
      <c r="S11" s="3"/>
      <c r="T11" s="3">
        <v>2.66</v>
      </c>
      <c r="U11" s="3"/>
      <c r="V11" s="3">
        <v>0.111</v>
      </c>
      <c r="W11" s="3">
        <v>155</v>
      </c>
      <c r="X11" s="3"/>
      <c r="Y11" s="3"/>
      <c r="Z11" s="3" t="s">
        <v>46</v>
      </c>
      <c r="AA11" s="3"/>
      <c r="AB11" s="3"/>
    </row>
    <row r="12" spans="1:28" x14ac:dyDescent="0.25">
      <c r="A12" s="6">
        <v>3</v>
      </c>
      <c r="B12" s="6">
        <v>0.252</v>
      </c>
      <c r="C12" s="6">
        <v>6.4</v>
      </c>
      <c r="D12" s="6">
        <v>3.97</v>
      </c>
      <c r="E12" s="6">
        <v>0.156</v>
      </c>
      <c r="F12" s="6">
        <v>63.5</v>
      </c>
      <c r="G12" s="6">
        <v>32.200000000000003</v>
      </c>
      <c r="H12" s="6">
        <v>0.53600000000000003</v>
      </c>
      <c r="I12" s="6">
        <v>1.76</v>
      </c>
      <c r="J12" s="6">
        <v>0.193</v>
      </c>
      <c r="K12" s="6">
        <v>0.28699999999999998</v>
      </c>
      <c r="L12" s="6">
        <v>84.7</v>
      </c>
      <c r="M12" s="6">
        <v>127</v>
      </c>
      <c r="P12" s="3">
        <v>29</v>
      </c>
      <c r="Q12" s="3"/>
      <c r="R12" s="3">
        <v>0.34499999999999997</v>
      </c>
      <c r="S12" s="3"/>
      <c r="T12" s="3">
        <v>2.89</v>
      </c>
      <c r="U12" s="3"/>
      <c r="V12" s="3">
        <v>9.3700000000000006E-2</v>
      </c>
      <c r="W12" s="3">
        <v>184</v>
      </c>
      <c r="X12" s="3"/>
      <c r="Y12" s="3"/>
      <c r="Z12" s="3" t="s">
        <v>48</v>
      </c>
      <c r="AA12" s="3"/>
      <c r="AB12" s="3"/>
    </row>
    <row r="13" spans="1:28" x14ac:dyDescent="0.25">
      <c r="A13" s="6">
        <v>4</v>
      </c>
      <c r="B13" s="6">
        <v>0.23200000000000001</v>
      </c>
      <c r="C13" s="6">
        <v>5.89</v>
      </c>
      <c r="D13" s="6">
        <v>4.3099999999999996</v>
      </c>
      <c r="E13" s="6">
        <v>0.17</v>
      </c>
      <c r="F13" s="6">
        <v>53.8</v>
      </c>
      <c r="G13" s="6">
        <v>27.3</v>
      </c>
      <c r="H13" s="6">
        <v>0.63200000000000001</v>
      </c>
      <c r="I13" s="6">
        <v>2.0699999999999998</v>
      </c>
      <c r="J13" s="6">
        <v>0.16300000000000001</v>
      </c>
      <c r="K13" s="6">
        <v>0.24299999999999999</v>
      </c>
      <c r="L13" s="6">
        <v>71.8</v>
      </c>
      <c r="M13" s="6">
        <v>108</v>
      </c>
      <c r="P13" s="3">
        <v>30</v>
      </c>
      <c r="Q13" s="3"/>
      <c r="R13" s="3">
        <v>0.315</v>
      </c>
      <c r="S13" s="3"/>
      <c r="T13" s="3">
        <v>3.18</v>
      </c>
      <c r="U13" s="3"/>
      <c r="V13" s="3">
        <v>7.7899999999999997E-2</v>
      </c>
      <c r="W13" s="3">
        <v>221</v>
      </c>
      <c r="X13" s="3"/>
      <c r="Y13" s="3"/>
      <c r="Z13" s="3" t="s">
        <v>50</v>
      </c>
      <c r="AA13" s="3"/>
      <c r="AB13" s="3"/>
    </row>
    <row r="14" spans="1:28" x14ac:dyDescent="0.25">
      <c r="A14" s="6">
        <v>5</v>
      </c>
      <c r="B14" s="6">
        <v>0.21199999999999999</v>
      </c>
      <c r="C14" s="6">
        <v>5.38</v>
      </c>
      <c r="D14" s="6">
        <v>4.72</v>
      </c>
      <c r="E14" s="6">
        <v>0.186</v>
      </c>
      <c r="F14" s="6">
        <v>44.9</v>
      </c>
      <c r="G14" s="6">
        <v>22.8</v>
      </c>
      <c r="H14" s="6">
        <v>0.75700000000000001</v>
      </c>
      <c r="I14" s="6">
        <v>2.48</v>
      </c>
      <c r="J14" s="6">
        <v>0.13700000000000001</v>
      </c>
      <c r="K14" s="6">
        <v>0.20300000000000001</v>
      </c>
      <c r="L14" s="6">
        <v>59.9</v>
      </c>
      <c r="M14" s="6">
        <v>89.9</v>
      </c>
      <c r="P14" s="3">
        <v>31</v>
      </c>
      <c r="Q14" s="3"/>
      <c r="R14" s="3">
        <v>0.29499999999999998</v>
      </c>
      <c r="S14" s="3"/>
      <c r="T14" s="3">
        <v>3.39</v>
      </c>
      <c r="U14" s="3"/>
      <c r="V14" s="3">
        <v>6.8199999999999997E-2</v>
      </c>
      <c r="W14" s="3">
        <v>253</v>
      </c>
      <c r="X14" s="3"/>
      <c r="Y14" s="3"/>
      <c r="Z14" s="3" t="s">
        <v>52</v>
      </c>
      <c r="AA14" s="3"/>
      <c r="AB14" s="3"/>
    </row>
    <row r="15" spans="1:28" x14ac:dyDescent="0.25">
      <c r="A15" s="6">
        <v>6</v>
      </c>
      <c r="B15" s="6">
        <v>0.192</v>
      </c>
      <c r="C15" s="6">
        <v>4.88</v>
      </c>
      <c r="D15" s="6">
        <v>5.21</v>
      </c>
      <c r="E15" s="6">
        <v>0.20499999999999999</v>
      </c>
      <c r="F15" s="6">
        <v>36.9</v>
      </c>
      <c r="G15" s="6">
        <v>18.7</v>
      </c>
      <c r="H15" s="6">
        <v>0.92300000000000004</v>
      </c>
      <c r="I15" s="6">
        <v>3.03</v>
      </c>
      <c r="J15" s="6">
        <v>0.112</v>
      </c>
      <c r="K15" s="6">
        <v>0.16700000000000001</v>
      </c>
      <c r="L15" s="6">
        <v>49.2</v>
      </c>
      <c r="M15" s="6">
        <v>73.7</v>
      </c>
      <c r="P15" s="3">
        <v>32</v>
      </c>
      <c r="Q15" s="3"/>
      <c r="R15" s="3">
        <v>0.27400000000000002</v>
      </c>
      <c r="S15" s="3"/>
      <c r="T15" s="3">
        <v>3.65</v>
      </c>
      <c r="U15" s="3"/>
      <c r="V15" s="3">
        <v>5.91E-2</v>
      </c>
      <c r="W15" s="3">
        <v>292</v>
      </c>
      <c r="X15" s="3"/>
      <c r="Y15" s="3"/>
      <c r="Z15" s="3" t="s">
        <v>54</v>
      </c>
      <c r="AA15" s="3"/>
      <c r="AB15" s="3"/>
    </row>
    <row r="16" spans="1:28" x14ac:dyDescent="0.25">
      <c r="A16" s="6">
        <v>7</v>
      </c>
      <c r="B16" s="6">
        <v>0.17599999999999999</v>
      </c>
      <c r="C16" s="6">
        <v>4.47</v>
      </c>
      <c r="D16" s="6">
        <v>5.68</v>
      </c>
      <c r="E16" s="6">
        <v>0.224</v>
      </c>
      <c r="F16" s="6">
        <v>31</v>
      </c>
      <c r="G16" s="6">
        <v>15.7</v>
      </c>
      <c r="H16" s="6">
        <v>1.1000000000000001</v>
      </c>
      <c r="I16" s="6">
        <v>3.6</v>
      </c>
      <c r="J16" s="6">
        <v>9.4100000000000003E-2</v>
      </c>
      <c r="K16" s="6">
        <v>0.14000000000000001</v>
      </c>
      <c r="L16" s="6">
        <v>41.3</v>
      </c>
      <c r="M16" s="6">
        <v>62</v>
      </c>
      <c r="P16" s="3">
        <v>33</v>
      </c>
      <c r="Q16" s="3"/>
      <c r="R16" s="3">
        <v>0.254</v>
      </c>
      <c r="S16" s="3"/>
      <c r="T16" s="3">
        <v>3.94</v>
      </c>
      <c r="U16" s="3"/>
      <c r="V16" s="3">
        <v>5.0700000000000002E-2</v>
      </c>
      <c r="W16" s="3">
        <v>340</v>
      </c>
      <c r="X16" s="3"/>
      <c r="Y16" s="3"/>
      <c r="Z16" s="3" t="s">
        <v>56</v>
      </c>
      <c r="AA16" s="3"/>
      <c r="AB16" s="3"/>
    </row>
    <row r="17" spans="1:28" x14ac:dyDescent="0.25">
      <c r="A17" s="6">
        <v>8</v>
      </c>
      <c r="B17" s="6">
        <v>0.16</v>
      </c>
      <c r="C17" s="6">
        <v>4.0599999999999996</v>
      </c>
      <c r="D17" s="6">
        <v>6.25</v>
      </c>
      <c r="E17" s="6">
        <v>0.246</v>
      </c>
      <c r="F17" s="6">
        <v>25.6</v>
      </c>
      <c r="G17" s="6">
        <v>13</v>
      </c>
      <c r="H17" s="6">
        <v>1.33</v>
      </c>
      <c r="I17" s="6">
        <v>4.3600000000000003</v>
      </c>
      <c r="J17" s="6">
        <v>7.7799999999999994E-2</v>
      </c>
      <c r="K17" s="6">
        <v>0.11600000000000001</v>
      </c>
      <c r="L17" s="6">
        <v>34.1</v>
      </c>
      <c r="M17" s="6">
        <v>51.2</v>
      </c>
      <c r="P17" s="3">
        <v>34</v>
      </c>
      <c r="Q17" s="3"/>
      <c r="R17" s="3">
        <v>0.23400000000000001</v>
      </c>
      <c r="S17" s="3"/>
      <c r="T17" s="3">
        <v>4.28</v>
      </c>
      <c r="U17" s="3"/>
      <c r="V17" s="3">
        <v>4.2900000000000001E-2</v>
      </c>
      <c r="W17" s="3">
        <v>402</v>
      </c>
      <c r="X17" s="3"/>
      <c r="Y17" s="3"/>
      <c r="Z17" s="3" t="s">
        <v>58</v>
      </c>
      <c r="AA17" s="3"/>
      <c r="AB17" s="3"/>
    </row>
    <row r="18" spans="1:28" x14ac:dyDescent="0.25">
      <c r="A18" s="6">
        <v>9</v>
      </c>
      <c r="B18" s="6">
        <v>0.14399999999999999</v>
      </c>
      <c r="C18" s="6">
        <v>3.66</v>
      </c>
      <c r="D18" s="6">
        <v>6.94</v>
      </c>
      <c r="E18" s="6">
        <v>0.27300000000000002</v>
      </c>
      <c r="F18" s="6">
        <v>20.7</v>
      </c>
      <c r="G18" s="6">
        <v>10.5</v>
      </c>
      <c r="H18" s="6">
        <v>1.64</v>
      </c>
      <c r="I18" s="6">
        <v>5.38</v>
      </c>
      <c r="J18" s="6">
        <v>6.3E-2</v>
      </c>
      <c r="K18" s="6">
        <v>9.3700000000000006E-2</v>
      </c>
      <c r="L18" s="6">
        <v>27.6</v>
      </c>
      <c r="M18" s="6">
        <v>41.5</v>
      </c>
      <c r="P18" s="3">
        <v>35</v>
      </c>
      <c r="Q18" s="3"/>
      <c r="R18" s="3">
        <v>0.21299999999999999</v>
      </c>
      <c r="S18" s="3"/>
      <c r="T18" s="3">
        <v>4.6900000000000004</v>
      </c>
      <c r="U18" s="3"/>
      <c r="V18" s="3">
        <v>3.5799999999999998E-2</v>
      </c>
      <c r="W18" s="3">
        <v>482</v>
      </c>
      <c r="X18" s="3"/>
      <c r="Y18" s="3"/>
      <c r="Z18" s="3" t="s">
        <v>60</v>
      </c>
      <c r="AA18" s="3"/>
      <c r="AB18" s="3"/>
    </row>
    <row r="19" spans="1:28" x14ac:dyDescent="0.25">
      <c r="A19" s="6">
        <v>10</v>
      </c>
      <c r="B19" s="6">
        <v>0.128</v>
      </c>
      <c r="C19" s="6">
        <v>3.25</v>
      </c>
      <c r="D19" s="6">
        <v>7.81</v>
      </c>
      <c r="E19" s="6">
        <v>0.308</v>
      </c>
      <c r="F19" s="6">
        <v>16.399999999999999</v>
      </c>
      <c r="G19" s="6">
        <v>8.3000000000000007</v>
      </c>
      <c r="H19" s="6">
        <v>2.08</v>
      </c>
      <c r="I19" s="6">
        <v>6.81</v>
      </c>
      <c r="J19" s="6">
        <v>4.9799999999999997E-2</v>
      </c>
      <c r="K19" s="6">
        <v>7.4099999999999999E-2</v>
      </c>
      <c r="L19" s="6">
        <v>21.8</v>
      </c>
      <c r="M19" s="6">
        <v>32.799999999999997</v>
      </c>
    </row>
    <row r="20" spans="1:28" x14ac:dyDescent="0.25">
      <c r="A20" s="6">
        <v>11</v>
      </c>
      <c r="B20" s="6">
        <v>0.11600000000000001</v>
      </c>
      <c r="C20" s="6">
        <v>2.95</v>
      </c>
      <c r="D20" s="6">
        <v>8.6199999999999992</v>
      </c>
      <c r="E20" s="6">
        <v>0.33900000000000002</v>
      </c>
      <c r="F20" s="6">
        <v>13.5</v>
      </c>
      <c r="G20" s="6">
        <v>6.82</v>
      </c>
      <c r="H20" s="6">
        <v>2.5299999999999998</v>
      </c>
      <c r="I20" s="6">
        <v>8.3000000000000007</v>
      </c>
      <c r="J20" s="6">
        <v>4.0899999999999999E-2</v>
      </c>
      <c r="K20" s="6">
        <v>6.08E-2</v>
      </c>
      <c r="L20" s="6">
        <v>17.899999999999999</v>
      </c>
      <c r="M20" s="6">
        <v>26.9</v>
      </c>
    </row>
    <row r="21" spans="1:28" x14ac:dyDescent="0.25">
      <c r="A21" s="6">
        <v>12</v>
      </c>
      <c r="B21" s="6">
        <v>0.104</v>
      </c>
      <c r="C21" s="6">
        <v>2.64</v>
      </c>
      <c r="D21" s="6">
        <v>9.6199999999999992</v>
      </c>
      <c r="E21" s="6">
        <v>0.379</v>
      </c>
      <c r="F21" s="6">
        <v>10.8</v>
      </c>
      <c r="G21" s="6">
        <v>5.48</v>
      </c>
      <c r="H21" s="6">
        <v>3.15</v>
      </c>
      <c r="I21" s="6">
        <v>10.3</v>
      </c>
      <c r="J21" s="6">
        <v>3.2899999999999999E-2</v>
      </c>
      <c r="K21" s="6">
        <v>4.8899999999999999E-2</v>
      </c>
      <c r="L21" s="6">
        <v>14.4</v>
      </c>
      <c r="M21" s="6">
        <v>21.6</v>
      </c>
    </row>
    <row r="22" spans="1:28" x14ac:dyDescent="0.25">
      <c r="A22" s="6">
        <v>13</v>
      </c>
      <c r="B22" s="6">
        <v>9.1999999999999998E-2</v>
      </c>
      <c r="C22" s="6">
        <v>2.34</v>
      </c>
      <c r="D22" s="6">
        <v>10.9</v>
      </c>
      <c r="E22" s="6">
        <v>0.42799999999999999</v>
      </c>
      <c r="F22" s="6">
        <v>8.4600000000000009</v>
      </c>
      <c r="G22" s="6">
        <v>4.29</v>
      </c>
      <c r="H22" s="6">
        <v>4.0199999999999996</v>
      </c>
      <c r="I22" s="6">
        <v>13.2</v>
      </c>
      <c r="J22" s="6">
        <v>2.5700000000000001E-2</v>
      </c>
      <c r="K22" s="6">
        <v>3.8300000000000001E-2</v>
      </c>
      <c r="L22" s="6">
        <v>11.3</v>
      </c>
      <c r="M22" s="6">
        <v>16.899999999999999</v>
      </c>
    </row>
    <row r="23" spans="1:28" x14ac:dyDescent="0.25">
      <c r="A23" s="6">
        <v>14</v>
      </c>
      <c r="B23" s="6">
        <v>0.08</v>
      </c>
      <c r="C23" s="6">
        <v>2.0299999999999998</v>
      </c>
      <c r="D23" s="6">
        <v>12.5</v>
      </c>
      <c r="E23" s="6">
        <v>0.49199999999999999</v>
      </c>
      <c r="F23" s="6">
        <v>6.4</v>
      </c>
      <c r="G23" s="6">
        <v>3.24</v>
      </c>
      <c r="H23" s="6">
        <v>5.32</v>
      </c>
      <c r="I23" s="6">
        <v>17.399999999999999</v>
      </c>
      <c r="J23" s="6">
        <v>1.9400000000000001E-2</v>
      </c>
      <c r="K23" s="6">
        <v>2.8899999999999999E-2</v>
      </c>
      <c r="L23" s="6">
        <v>8.5299999999999994</v>
      </c>
      <c r="M23" s="6">
        <v>12.8</v>
      </c>
    </row>
    <row r="24" spans="1:28" x14ac:dyDescent="0.25">
      <c r="A24" s="6">
        <v>15</v>
      </c>
      <c r="B24" s="6">
        <v>7.1999999999999995E-2</v>
      </c>
      <c r="C24" s="6">
        <v>1.83</v>
      </c>
      <c r="D24" s="6">
        <v>13.9</v>
      </c>
      <c r="E24" s="6">
        <v>0.54700000000000004</v>
      </c>
      <c r="F24" s="6">
        <v>5.18</v>
      </c>
      <c r="G24" s="6">
        <v>2.63</v>
      </c>
      <c r="H24" s="6">
        <v>6.56</v>
      </c>
      <c r="I24" s="6">
        <v>21.5</v>
      </c>
      <c r="J24" s="6">
        <v>1.5699999999999999E-2</v>
      </c>
      <c r="K24" s="6">
        <v>2.3400000000000001E-2</v>
      </c>
      <c r="L24" s="6">
        <v>6.91</v>
      </c>
      <c r="M24" s="6">
        <v>10.4</v>
      </c>
    </row>
    <row r="25" spans="1:28" x14ac:dyDescent="0.25">
      <c r="A25" s="6">
        <v>16</v>
      </c>
      <c r="B25" s="6">
        <v>6.4000000000000001E-2</v>
      </c>
      <c r="C25" s="6">
        <v>1.63</v>
      </c>
      <c r="D25" s="6">
        <v>15.6</v>
      </c>
      <c r="E25" s="6">
        <v>0.61499999999999999</v>
      </c>
      <c r="F25" s="6">
        <v>4.0999999999999996</v>
      </c>
      <c r="G25" s="6">
        <v>2.08</v>
      </c>
      <c r="H25" s="6">
        <v>8.31</v>
      </c>
      <c r="I25" s="6">
        <v>27.3</v>
      </c>
      <c r="J25" s="6">
        <v>1.24E-2</v>
      </c>
      <c r="K25" s="6">
        <v>1.8499999999999999E-2</v>
      </c>
      <c r="L25" s="6">
        <v>5.46</v>
      </c>
      <c r="M25" s="6">
        <v>8.19</v>
      </c>
    </row>
    <row r="26" spans="1:28" x14ac:dyDescent="0.25">
      <c r="A26" s="6">
        <v>17</v>
      </c>
      <c r="B26" s="6">
        <v>5.6000000000000001E-2</v>
      </c>
      <c r="C26" s="6">
        <v>1.42</v>
      </c>
      <c r="D26" s="6">
        <v>17.899999999999999</v>
      </c>
      <c r="E26" s="6">
        <v>0.70299999999999996</v>
      </c>
      <c r="F26" s="6">
        <v>3.14</v>
      </c>
      <c r="G26" s="6">
        <v>1.59</v>
      </c>
      <c r="H26" s="6">
        <v>10.9</v>
      </c>
      <c r="I26" s="6">
        <v>35.6</v>
      </c>
      <c r="J26" s="6">
        <v>9.5200000000000007E-3</v>
      </c>
      <c r="K26" s="6">
        <v>1.4200000000000001E-2</v>
      </c>
      <c r="L26" s="6">
        <v>4.18</v>
      </c>
      <c r="M26" s="6">
        <v>6.27</v>
      </c>
    </row>
    <row r="27" spans="1:28" x14ac:dyDescent="0.25">
      <c r="A27" s="6">
        <v>18</v>
      </c>
      <c r="B27" s="6">
        <v>4.8000000000000001E-2</v>
      </c>
      <c r="C27" s="6">
        <v>1.22</v>
      </c>
      <c r="D27" s="6">
        <v>20.8</v>
      </c>
      <c r="E27" s="6">
        <v>0.82</v>
      </c>
      <c r="F27" s="6">
        <v>2.2999999999999998</v>
      </c>
      <c r="G27" s="6">
        <v>1.17</v>
      </c>
      <c r="H27" s="6">
        <v>14.8</v>
      </c>
      <c r="I27" s="6">
        <v>48.5</v>
      </c>
      <c r="J27" s="6">
        <v>7.0000000000000001E-3</v>
      </c>
      <c r="K27" s="6">
        <v>1.04E-2</v>
      </c>
      <c r="L27" s="6">
        <v>3.07</v>
      </c>
      <c r="M27" s="6">
        <v>4.6100000000000003</v>
      </c>
    </row>
    <row r="28" spans="1:28" x14ac:dyDescent="0.25">
      <c r="A28" s="6">
        <v>19</v>
      </c>
      <c r="B28" s="6">
        <v>0.04</v>
      </c>
      <c r="C28" s="6">
        <v>1.02</v>
      </c>
      <c r="D28" s="6">
        <v>25</v>
      </c>
      <c r="E28" s="6">
        <v>0.98399999999999999</v>
      </c>
      <c r="F28" s="6">
        <v>1.6</v>
      </c>
      <c r="G28" s="6">
        <v>0.81100000000000005</v>
      </c>
      <c r="H28" s="6">
        <v>21.3</v>
      </c>
      <c r="I28" s="6">
        <v>69.8</v>
      </c>
      <c r="J28" s="6">
        <v>4.8599999999999997E-3</v>
      </c>
      <c r="K28" s="6">
        <v>7.2300000000000003E-3</v>
      </c>
      <c r="L28" s="6">
        <v>2.13</v>
      </c>
      <c r="M28" s="6">
        <v>3.2</v>
      </c>
    </row>
    <row r="29" spans="1:28" x14ac:dyDescent="0.25">
      <c r="A29" s="6">
        <v>20</v>
      </c>
      <c r="B29" s="6">
        <v>3.5999999999999997E-2</v>
      </c>
      <c r="C29" s="6">
        <v>0.91400000000000003</v>
      </c>
      <c r="D29" s="6">
        <v>27.8</v>
      </c>
      <c r="E29" s="6">
        <v>1.0900000000000001</v>
      </c>
      <c r="F29" s="6">
        <v>1.3</v>
      </c>
      <c r="G29" s="6">
        <v>0.65700000000000003</v>
      </c>
      <c r="H29" s="6">
        <v>26.3</v>
      </c>
      <c r="I29" s="6">
        <v>86.1</v>
      </c>
      <c r="J29" s="6">
        <v>3.9399999999999999E-3</v>
      </c>
      <c r="K29" s="6">
        <v>5.8599999999999998E-3</v>
      </c>
      <c r="L29" s="6">
        <v>1.73</v>
      </c>
      <c r="M29" s="6">
        <v>2.59</v>
      </c>
    </row>
    <row r="30" spans="1:28" x14ac:dyDescent="0.25">
      <c r="A30" s="6">
        <v>21</v>
      </c>
      <c r="B30" s="6">
        <v>3.2000000000000001E-2</v>
      </c>
      <c r="C30" s="6">
        <v>0.81299999999999994</v>
      </c>
      <c r="D30" s="6">
        <v>31.3</v>
      </c>
      <c r="E30" s="6">
        <v>1.23</v>
      </c>
      <c r="F30" s="6">
        <v>1.02</v>
      </c>
      <c r="G30" s="6">
        <v>0.51900000000000002</v>
      </c>
      <c r="H30" s="6">
        <v>33.200000000000003</v>
      </c>
      <c r="I30" s="6">
        <v>109</v>
      </c>
      <c r="J30" s="6">
        <v>3.1099999999999999E-3</v>
      </c>
      <c r="K30" s="6">
        <v>4.6299999999999996E-3</v>
      </c>
      <c r="L30" s="6">
        <v>1.37</v>
      </c>
      <c r="M30" s="6">
        <v>2.0499999999999998</v>
      </c>
    </row>
    <row r="31" spans="1:28" x14ac:dyDescent="0.25">
      <c r="A31" s="6">
        <v>22</v>
      </c>
      <c r="B31" s="6">
        <v>2.8000000000000001E-2</v>
      </c>
      <c r="C31" s="6">
        <v>0.71099999999999997</v>
      </c>
      <c r="D31" s="6">
        <v>35.700000000000003</v>
      </c>
      <c r="E31" s="6">
        <v>1.41</v>
      </c>
      <c r="F31" s="6">
        <v>0.78400000000000003</v>
      </c>
      <c r="G31" s="6">
        <v>0.39700000000000002</v>
      </c>
      <c r="H31" s="6">
        <v>43.4</v>
      </c>
      <c r="I31" s="6">
        <v>142</v>
      </c>
      <c r="J31" s="6">
        <v>2.3800000000000002E-3</v>
      </c>
      <c r="K31" s="6">
        <v>3.5400000000000002E-3</v>
      </c>
      <c r="L31" s="6">
        <v>1.05</v>
      </c>
      <c r="M31" s="6">
        <v>1.57</v>
      </c>
    </row>
    <row r="32" spans="1:28" x14ac:dyDescent="0.25">
      <c r="A32" s="6">
        <v>23</v>
      </c>
      <c r="B32" s="6">
        <v>2.4E-2</v>
      </c>
      <c r="C32" s="6">
        <v>0.61</v>
      </c>
      <c r="D32" s="6">
        <v>41.7</v>
      </c>
      <c r="E32" s="6">
        <v>1.64</v>
      </c>
      <c r="F32" s="6">
        <v>0.57599999999999996</v>
      </c>
      <c r="G32" s="6">
        <v>0.29199999999999998</v>
      </c>
      <c r="H32" s="6">
        <v>59.1</v>
      </c>
      <c r="I32" s="6">
        <v>194</v>
      </c>
      <c r="J32" s="6">
        <v>1.75E-3</v>
      </c>
      <c r="K32" s="6">
        <v>2.5999999999999999E-3</v>
      </c>
      <c r="L32" s="6">
        <v>0.76800000000000002</v>
      </c>
      <c r="M32" s="6">
        <v>1.1499999999999999</v>
      </c>
    </row>
    <row r="33" spans="1:13" x14ac:dyDescent="0.25">
      <c r="A33" s="6">
        <v>24</v>
      </c>
      <c r="B33" s="6">
        <v>2.1999999999999999E-2</v>
      </c>
      <c r="C33" s="6">
        <v>0.55900000000000005</v>
      </c>
      <c r="D33" s="6">
        <v>45.5</v>
      </c>
      <c r="E33" s="6">
        <v>1.79</v>
      </c>
      <c r="F33" s="6">
        <v>0.48399999999999999</v>
      </c>
      <c r="G33" s="6">
        <v>0.245</v>
      </c>
      <c r="H33" s="6">
        <v>70.3</v>
      </c>
      <c r="I33" s="6">
        <v>231</v>
      </c>
      <c r="J33" s="6">
        <v>1.47E-3</v>
      </c>
      <c r="K33" s="6">
        <v>2.1900000000000001E-3</v>
      </c>
      <c r="L33" s="6">
        <v>0.64500000000000002</v>
      </c>
      <c r="M33" s="6">
        <v>0.96799999999999997</v>
      </c>
    </row>
    <row r="34" spans="1:13" x14ac:dyDescent="0.25">
      <c r="A34" s="6">
        <v>25</v>
      </c>
      <c r="B34" s="6">
        <v>0.02</v>
      </c>
      <c r="C34" s="6">
        <v>0.50800000000000001</v>
      </c>
      <c r="D34" s="6">
        <v>50</v>
      </c>
      <c r="E34" s="6">
        <v>1.97</v>
      </c>
      <c r="F34" s="6">
        <v>0.4</v>
      </c>
      <c r="G34" s="6">
        <v>0.20300000000000001</v>
      </c>
      <c r="H34" s="6">
        <v>85.1</v>
      </c>
      <c r="I34" s="6">
        <v>279</v>
      </c>
      <c r="J34" s="6">
        <v>1.2099999999999999E-3</v>
      </c>
      <c r="K34" s="6">
        <v>1.81E-3</v>
      </c>
      <c r="L34" s="6">
        <v>0.53300000000000003</v>
      </c>
      <c r="M34" s="6">
        <v>0.8</v>
      </c>
    </row>
    <row r="35" spans="1:13" x14ac:dyDescent="0.25">
      <c r="A35" s="6">
        <v>26</v>
      </c>
      <c r="B35" s="6">
        <v>1.7999999999999999E-2</v>
      </c>
      <c r="C35" s="6">
        <v>0.45700000000000002</v>
      </c>
      <c r="D35" s="6">
        <v>55.6</v>
      </c>
      <c r="E35" s="6">
        <v>2.19</v>
      </c>
      <c r="F35" s="6">
        <v>0.32400000000000001</v>
      </c>
      <c r="G35" s="6">
        <v>0.16400000000000001</v>
      </c>
      <c r="H35" s="6">
        <v>105</v>
      </c>
      <c r="I35" s="6">
        <v>345</v>
      </c>
      <c r="J35" s="6" t="s">
        <v>43</v>
      </c>
      <c r="K35" s="6">
        <v>1.4599999999999999E-3</v>
      </c>
      <c r="L35" s="6">
        <v>0.432</v>
      </c>
      <c r="M35" s="6">
        <v>0.64800000000000002</v>
      </c>
    </row>
    <row r="36" spans="1:13" x14ac:dyDescent="0.25">
      <c r="A36" s="6">
        <v>27</v>
      </c>
      <c r="B36" s="6">
        <v>1.6400000000000001E-2</v>
      </c>
      <c r="C36" s="6">
        <v>0.41699999999999998</v>
      </c>
      <c r="D36" s="6">
        <v>61</v>
      </c>
      <c r="E36" s="6">
        <v>2.4</v>
      </c>
      <c r="F36" s="6">
        <v>0.26900000000000002</v>
      </c>
      <c r="G36" s="6">
        <v>0.13600000000000001</v>
      </c>
      <c r="H36" s="6">
        <v>127</v>
      </c>
      <c r="I36" s="6">
        <v>415</v>
      </c>
      <c r="J36" s="6" t="s">
        <v>44</v>
      </c>
      <c r="K36" s="6">
        <v>1.2199999999999999E-3</v>
      </c>
      <c r="L36" s="6">
        <v>0.35899999999999999</v>
      </c>
      <c r="M36" s="6">
        <v>0.53800000000000003</v>
      </c>
    </row>
    <row r="37" spans="1:13" x14ac:dyDescent="0.25">
      <c r="A37" s="6">
        <v>28</v>
      </c>
      <c r="B37" s="6">
        <v>1.4800000000000001E-2</v>
      </c>
      <c r="C37" s="6">
        <v>0.376</v>
      </c>
      <c r="D37" s="6">
        <v>67.599999999999994</v>
      </c>
      <c r="E37" s="6">
        <v>2.66</v>
      </c>
      <c r="F37" s="6">
        <v>0.219</v>
      </c>
      <c r="G37" s="6">
        <v>0.111</v>
      </c>
      <c r="H37" s="6">
        <v>155</v>
      </c>
      <c r="I37" s="6">
        <v>510</v>
      </c>
      <c r="J37" s="6" t="s">
        <v>45</v>
      </c>
      <c r="K37" s="6" t="s">
        <v>46</v>
      </c>
      <c r="L37" s="6">
        <v>0.29199999999999998</v>
      </c>
      <c r="M37" s="6">
        <v>0.438</v>
      </c>
    </row>
    <row r="38" spans="1:13" x14ac:dyDescent="0.25">
      <c r="A38" s="6">
        <v>29</v>
      </c>
      <c r="B38" s="6">
        <v>1.3599999999999999E-2</v>
      </c>
      <c r="C38" s="6">
        <v>0.34499999999999997</v>
      </c>
      <c r="D38" s="6">
        <v>73.5</v>
      </c>
      <c r="E38" s="6">
        <v>2.89</v>
      </c>
      <c r="F38" s="6">
        <v>0.185</v>
      </c>
      <c r="G38" s="6">
        <v>9.3700000000000006E-2</v>
      </c>
      <c r="H38" s="6">
        <v>184</v>
      </c>
      <c r="I38" s="6">
        <v>604</v>
      </c>
      <c r="J38" s="6" t="s">
        <v>47</v>
      </c>
      <c r="K38" s="6" t="s">
        <v>48</v>
      </c>
      <c r="L38" s="6">
        <v>0.247</v>
      </c>
      <c r="M38" s="6">
        <v>0.37</v>
      </c>
    </row>
    <row r="39" spans="1:13" x14ac:dyDescent="0.25">
      <c r="A39" s="6">
        <v>30</v>
      </c>
      <c r="B39" s="6">
        <v>1.24E-2</v>
      </c>
      <c r="C39" s="6">
        <v>0.315</v>
      </c>
      <c r="D39" s="6">
        <v>80.599999999999994</v>
      </c>
      <c r="E39" s="6">
        <v>3.18</v>
      </c>
      <c r="F39" s="6">
        <v>0.154</v>
      </c>
      <c r="G39" s="6">
        <v>7.7899999999999997E-2</v>
      </c>
      <c r="H39" s="6">
        <v>221</v>
      </c>
      <c r="I39" s="6">
        <v>726</v>
      </c>
      <c r="J39" s="6" t="s">
        <v>49</v>
      </c>
      <c r="K39" s="6" t="s">
        <v>50</v>
      </c>
      <c r="L39" s="6">
        <v>0.20499999999999999</v>
      </c>
      <c r="M39" s="6">
        <v>0.308</v>
      </c>
    </row>
    <row r="40" spans="1:13" x14ac:dyDescent="0.25">
      <c r="A40" s="6">
        <v>31</v>
      </c>
      <c r="B40" s="6">
        <v>1.1599999999999999E-2</v>
      </c>
      <c r="C40" s="6">
        <v>0.29499999999999998</v>
      </c>
      <c r="D40" s="6">
        <v>86.2</v>
      </c>
      <c r="E40" s="6">
        <v>3.39</v>
      </c>
      <c r="F40" s="6">
        <v>0.13500000000000001</v>
      </c>
      <c r="G40" s="6">
        <v>6.8199999999999997E-2</v>
      </c>
      <c r="H40" s="6">
        <v>253</v>
      </c>
      <c r="I40" s="6">
        <v>830</v>
      </c>
      <c r="J40" s="6" t="s">
        <v>51</v>
      </c>
      <c r="K40" s="6" t="s">
        <v>52</v>
      </c>
      <c r="L40" s="6">
        <v>0.17899999999999999</v>
      </c>
      <c r="M40" s="6">
        <v>0.26900000000000002</v>
      </c>
    </row>
    <row r="41" spans="1:13" x14ac:dyDescent="0.25">
      <c r="A41" s="6">
        <v>32</v>
      </c>
      <c r="B41" s="6">
        <v>1.0800000000000001E-2</v>
      </c>
      <c r="C41" s="6">
        <v>0.27400000000000002</v>
      </c>
      <c r="D41" s="6">
        <v>92.6</v>
      </c>
      <c r="E41" s="6">
        <v>3.65</v>
      </c>
      <c r="F41" s="6">
        <v>0.11700000000000001</v>
      </c>
      <c r="G41" s="6">
        <v>5.91E-2</v>
      </c>
      <c r="H41" s="6">
        <v>292</v>
      </c>
      <c r="I41" s="6">
        <v>957</v>
      </c>
      <c r="J41" s="6" t="s">
        <v>53</v>
      </c>
      <c r="K41" s="6" t="s">
        <v>54</v>
      </c>
      <c r="L41" s="6">
        <v>0.156</v>
      </c>
      <c r="M41" s="6">
        <v>0.23300000000000001</v>
      </c>
    </row>
    <row r="42" spans="1:13" x14ac:dyDescent="0.25">
      <c r="A42" s="6">
        <v>33</v>
      </c>
      <c r="B42" s="6">
        <v>0.01</v>
      </c>
      <c r="C42" s="6">
        <v>0.254</v>
      </c>
      <c r="D42" s="6">
        <v>100</v>
      </c>
      <c r="E42" s="6">
        <v>3.94</v>
      </c>
      <c r="F42" s="6">
        <v>0.1</v>
      </c>
      <c r="G42" s="6">
        <v>5.0700000000000002E-2</v>
      </c>
      <c r="H42" s="6">
        <v>340</v>
      </c>
      <c r="I42" s="6">
        <v>1120</v>
      </c>
      <c r="J42" s="6" t="s">
        <v>55</v>
      </c>
      <c r="K42" s="6" t="s">
        <v>56</v>
      </c>
      <c r="L42" s="6">
        <v>0.13300000000000001</v>
      </c>
      <c r="M42" s="6">
        <v>0.2</v>
      </c>
    </row>
    <row r="43" spans="1:13" x14ac:dyDescent="0.25">
      <c r="A43" s="6">
        <v>34</v>
      </c>
      <c r="B43" s="6">
        <v>9.1999999999999998E-3</v>
      </c>
      <c r="C43" s="6">
        <v>0.23400000000000001</v>
      </c>
      <c r="D43" s="6">
        <v>109</v>
      </c>
      <c r="E43" s="6">
        <v>4.28</v>
      </c>
      <c r="F43" s="6">
        <v>8.4599999999999995E-2</v>
      </c>
      <c r="G43" s="6">
        <v>4.2900000000000001E-2</v>
      </c>
      <c r="H43" s="6">
        <v>402</v>
      </c>
      <c r="I43" s="6">
        <v>1320</v>
      </c>
      <c r="J43" s="6" t="s">
        <v>57</v>
      </c>
      <c r="K43" s="6" t="s">
        <v>58</v>
      </c>
      <c r="L43" s="6">
        <v>0.113</v>
      </c>
      <c r="M43" s="6">
        <v>0.16900000000000001</v>
      </c>
    </row>
    <row r="44" spans="1:13" x14ac:dyDescent="0.25">
      <c r="A44" s="6">
        <v>35</v>
      </c>
      <c r="B44" s="6">
        <v>8.3999999999999995E-3</v>
      </c>
      <c r="C44" s="6">
        <v>0.21299999999999999</v>
      </c>
      <c r="D44" s="6">
        <v>119</v>
      </c>
      <c r="E44" s="6">
        <v>4.6900000000000004</v>
      </c>
      <c r="F44" s="6">
        <v>7.0599999999999996E-2</v>
      </c>
      <c r="G44" s="6">
        <v>3.5799999999999998E-2</v>
      </c>
      <c r="H44" s="6">
        <v>482</v>
      </c>
      <c r="I44" s="6">
        <v>1580</v>
      </c>
      <c r="J44" s="6" t="s">
        <v>59</v>
      </c>
      <c r="K44" s="6" t="s">
        <v>60</v>
      </c>
      <c r="L44" s="6">
        <v>9.4100000000000003E-2</v>
      </c>
      <c r="M44" s="6">
        <v>0.14099999999999999</v>
      </c>
    </row>
    <row r="45" spans="1:13" x14ac:dyDescent="0.25">
      <c r="A45" s="6">
        <v>36</v>
      </c>
      <c r="B45" s="6">
        <v>7.6E-3</v>
      </c>
      <c r="C45" s="6">
        <v>0.193</v>
      </c>
      <c r="D45" s="6">
        <v>132</v>
      </c>
      <c r="E45" s="6">
        <v>5.18</v>
      </c>
      <c r="F45" s="6">
        <v>5.7799999999999997E-2</v>
      </c>
      <c r="G45" s="6">
        <v>2.93E-2</v>
      </c>
      <c r="H45" s="6">
        <v>589</v>
      </c>
      <c r="I45" s="6">
        <v>1930</v>
      </c>
      <c r="J45" s="6" t="s">
        <v>61</v>
      </c>
      <c r="K45" s="6" t="s">
        <v>62</v>
      </c>
      <c r="L45" s="6">
        <v>7.6999999999999999E-2</v>
      </c>
      <c r="M45" s="6">
        <v>0.11600000000000001</v>
      </c>
    </row>
    <row r="46" spans="1:13" x14ac:dyDescent="0.25">
      <c r="A46" s="6">
        <v>37</v>
      </c>
      <c r="B46" s="6">
        <v>6.7999999999999996E-3</v>
      </c>
      <c r="C46" s="6">
        <v>0.17299999999999999</v>
      </c>
      <c r="D46" s="6">
        <v>147</v>
      </c>
      <c r="E46" s="6">
        <v>5.79</v>
      </c>
      <c r="F46" s="6">
        <v>4.6199999999999998E-2</v>
      </c>
      <c r="G46" s="6">
        <v>2.3400000000000001E-2</v>
      </c>
      <c r="H46" s="6">
        <v>736</v>
      </c>
      <c r="I46" s="6">
        <v>2410</v>
      </c>
      <c r="J46" s="6" t="s">
        <v>63</v>
      </c>
      <c r="K46" s="6" t="s">
        <v>64</v>
      </c>
      <c r="L46" s="6">
        <v>6.1699999999999998E-2</v>
      </c>
      <c r="M46" s="6">
        <v>9.2499999999999999E-2</v>
      </c>
    </row>
    <row r="47" spans="1:13" x14ac:dyDescent="0.25">
      <c r="A47" s="6">
        <v>38</v>
      </c>
      <c r="B47" s="6">
        <v>6.0000000000000001E-3</v>
      </c>
      <c r="C47" s="6">
        <v>0.152</v>
      </c>
      <c r="D47" s="6">
        <v>167</v>
      </c>
      <c r="E47" s="6">
        <v>6.56</v>
      </c>
      <c r="F47" s="6">
        <v>3.5999999999999997E-2</v>
      </c>
      <c r="G47" s="6">
        <v>1.8200000000000001E-2</v>
      </c>
      <c r="H47" s="6">
        <v>945</v>
      </c>
      <c r="I47" s="6">
        <v>3100</v>
      </c>
      <c r="J47" s="6" t="s">
        <v>65</v>
      </c>
      <c r="K47" s="6" t="s">
        <v>66</v>
      </c>
      <c r="L47" s="6">
        <v>4.8000000000000001E-2</v>
      </c>
      <c r="M47" s="6">
        <v>7.1999999999999995E-2</v>
      </c>
    </row>
    <row r="48" spans="1:13" x14ac:dyDescent="0.25">
      <c r="A48" s="6">
        <v>39</v>
      </c>
      <c r="B48" s="6">
        <v>5.1999999999999998E-3</v>
      </c>
      <c r="C48" s="6">
        <v>0.13200000000000001</v>
      </c>
      <c r="D48" s="6">
        <v>192</v>
      </c>
      <c r="E48" s="6">
        <v>7.57</v>
      </c>
      <c r="F48" s="6">
        <v>2.7E-2</v>
      </c>
      <c r="G48" s="6">
        <v>1.37E-2</v>
      </c>
      <c r="H48" s="6">
        <v>1260</v>
      </c>
      <c r="I48" s="6">
        <v>4130</v>
      </c>
      <c r="J48" s="6" t="s">
        <v>67</v>
      </c>
      <c r="K48" s="6" t="s">
        <v>68</v>
      </c>
      <c r="L48" s="6">
        <v>3.61E-2</v>
      </c>
      <c r="M48" s="6">
        <v>5.4100000000000002E-2</v>
      </c>
    </row>
    <row r="49" spans="1:13" x14ac:dyDescent="0.25">
      <c r="A49" s="6">
        <v>40</v>
      </c>
      <c r="B49" s="6">
        <v>4.7999999999999996E-3</v>
      </c>
      <c r="C49" s="6">
        <v>0.122</v>
      </c>
      <c r="D49" s="6">
        <v>208</v>
      </c>
      <c r="E49" s="6">
        <v>8.1999999999999993</v>
      </c>
      <c r="F49" s="6">
        <v>2.3E-2</v>
      </c>
      <c r="G49" s="6">
        <v>1.17E-2</v>
      </c>
      <c r="H49" s="6">
        <v>1480</v>
      </c>
      <c r="I49" s="6">
        <v>4850</v>
      </c>
      <c r="J49" s="6" t="s">
        <v>69</v>
      </c>
      <c r="K49" s="6" t="s">
        <v>70</v>
      </c>
      <c r="L49" s="6">
        <v>3.0700000000000002E-2</v>
      </c>
      <c r="M49" s="6">
        <v>4.6100000000000002E-2</v>
      </c>
    </row>
    <row r="50" spans="1:13" x14ac:dyDescent="0.25">
      <c r="A50" s="6">
        <v>41</v>
      </c>
      <c r="B50" s="6">
        <v>4.4000000000000003E-3</v>
      </c>
      <c r="C50" s="6">
        <v>0.112</v>
      </c>
      <c r="D50" s="6">
        <v>227</v>
      </c>
      <c r="E50" s="6">
        <v>8.9499999999999993</v>
      </c>
      <c r="F50" s="6">
        <v>1.9400000000000001E-2</v>
      </c>
      <c r="G50" s="6">
        <v>9.8099999999999993E-3</v>
      </c>
      <c r="H50" s="6">
        <v>1760</v>
      </c>
      <c r="I50" s="6">
        <v>5770</v>
      </c>
      <c r="J50" s="6" t="s">
        <v>71</v>
      </c>
      <c r="K50" s="6" t="s">
        <v>72</v>
      </c>
      <c r="L50" s="6">
        <v>2.58E-2</v>
      </c>
      <c r="M50" s="6">
        <v>3.8699999999999998E-2</v>
      </c>
    </row>
    <row r="51" spans="1:13" x14ac:dyDescent="0.25">
      <c r="A51" s="6">
        <v>42</v>
      </c>
      <c r="B51" s="6">
        <v>4.0000000000000001E-3</v>
      </c>
      <c r="C51" s="6">
        <v>0.10199999999999999</v>
      </c>
      <c r="D51" s="6">
        <v>250</v>
      </c>
      <c r="E51" s="6">
        <v>9.84</v>
      </c>
      <c r="F51" s="6">
        <v>1.6E-2</v>
      </c>
      <c r="G51" s="6">
        <v>8.1099999999999992E-3</v>
      </c>
      <c r="H51" s="6">
        <v>2130</v>
      </c>
      <c r="I51" s="6">
        <v>6980</v>
      </c>
      <c r="J51" s="6" t="s">
        <v>73</v>
      </c>
      <c r="K51" s="6" t="s">
        <v>74</v>
      </c>
      <c r="L51" s="6">
        <v>2.1299999999999999E-2</v>
      </c>
      <c r="M51" s="6">
        <v>3.2000000000000001E-2</v>
      </c>
    </row>
    <row r="52" spans="1:13" x14ac:dyDescent="0.25">
      <c r="A52" s="6">
        <v>43</v>
      </c>
      <c r="B52" s="6">
        <v>3.5999999999999999E-3</v>
      </c>
      <c r="C52" s="6">
        <v>9.1399999999999995E-2</v>
      </c>
      <c r="D52" s="6">
        <v>278</v>
      </c>
      <c r="E52" s="6">
        <v>10.9</v>
      </c>
      <c r="F52" s="6">
        <v>1.2999999999999999E-2</v>
      </c>
      <c r="G52" s="6">
        <v>6.5700000000000003E-3</v>
      </c>
      <c r="H52" s="6">
        <v>2630</v>
      </c>
      <c r="I52" s="6">
        <v>8610</v>
      </c>
      <c r="J52" s="6" t="s">
        <v>75</v>
      </c>
      <c r="K52" s="6" t="s">
        <v>76</v>
      </c>
      <c r="L52" s="6">
        <v>1.7299999999999999E-2</v>
      </c>
      <c r="M52" s="6">
        <v>2.5899999999999999E-2</v>
      </c>
    </row>
    <row r="53" spans="1:13" x14ac:dyDescent="0.25">
      <c r="A53" s="6">
        <v>44</v>
      </c>
      <c r="B53" s="6">
        <v>3.2000000000000002E-3</v>
      </c>
      <c r="C53" s="6">
        <v>8.1299999999999997E-2</v>
      </c>
      <c r="D53" s="6">
        <v>313</v>
      </c>
      <c r="E53" s="6">
        <v>12.3</v>
      </c>
      <c r="F53" s="6">
        <v>1.0200000000000001E-2</v>
      </c>
      <c r="G53" s="6">
        <v>5.1900000000000002E-3</v>
      </c>
      <c r="H53" s="6">
        <v>3320</v>
      </c>
      <c r="I53" s="6">
        <v>10900</v>
      </c>
      <c r="J53" s="6" t="s">
        <v>77</v>
      </c>
      <c r="K53" s="6" t="s">
        <v>78</v>
      </c>
      <c r="L53" s="6">
        <v>1.37E-2</v>
      </c>
      <c r="M53" s="6">
        <v>2.0500000000000001E-2</v>
      </c>
    </row>
    <row r="54" spans="1:13" x14ac:dyDescent="0.25">
      <c r="A54" s="6">
        <v>45</v>
      </c>
      <c r="B54" s="6">
        <v>2.8E-3</v>
      </c>
      <c r="C54" s="6">
        <v>7.1099999999999997E-2</v>
      </c>
      <c r="D54" s="6">
        <v>357</v>
      </c>
      <c r="E54" s="6">
        <v>14.1</v>
      </c>
      <c r="F54" s="6">
        <v>7.8399999999999997E-3</v>
      </c>
      <c r="G54" s="6">
        <v>3.9699999999999996E-3</v>
      </c>
      <c r="H54" s="6">
        <v>4340</v>
      </c>
      <c r="I54" s="6">
        <v>14200</v>
      </c>
      <c r="J54" s="6" t="s">
        <v>79</v>
      </c>
      <c r="K54" s="6" t="s">
        <v>80</v>
      </c>
      <c r="L54" s="6">
        <v>1.0500000000000001E-2</v>
      </c>
      <c r="M54" s="6">
        <v>1.5699999999999999E-2</v>
      </c>
    </row>
    <row r="55" spans="1:13" x14ac:dyDescent="0.25">
      <c r="A55" s="6">
        <v>46</v>
      </c>
      <c r="B55" s="6">
        <v>2.3999999999999998E-3</v>
      </c>
      <c r="C55" s="6">
        <v>6.0999999999999999E-2</v>
      </c>
      <c r="D55" s="6">
        <v>417</v>
      </c>
      <c r="E55" s="6">
        <v>16.399999999999999</v>
      </c>
      <c r="F55" s="6">
        <v>5.7600000000000004E-3</v>
      </c>
      <c r="G55" s="6">
        <v>2.9199999999999999E-3</v>
      </c>
      <c r="H55" s="6">
        <v>5910</v>
      </c>
      <c r="I55" s="6">
        <v>19400</v>
      </c>
      <c r="J55" s="6" t="s">
        <v>81</v>
      </c>
      <c r="K55" s="6" t="s">
        <v>82</v>
      </c>
      <c r="L55" s="6">
        <v>7.6800000000000002E-3</v>
      </c>
      <c r="M55" s="6">
        <v>1.15E-2</v>
      </c>
    </row>
    <row r="56" spans="1:13" x14ac:dyDescent="0.25">
      <c r="A56" s="6">
        <v>47</v>
      </c>
      <c r="B56" s="6">
        <v>2E-3</v>
      </c>
      <c r="C56" s="6">
        <v>5.0799999999999998E-2</v>
      </c>
      <c r="D56" s="6">
        <v>500</v>
      </c>
      <c r="E56" s="6">
        <v>19.7</v>
      </c>
      <c r="F56" s="6">
        <v>4.0000000000000001E-3</v>
      </c>
      <c r="G56" s="6">
        <v>2.0300000000000001E-3</v>
      </c>
      <c r="H56" s="6">
        <v>8510</v>
      </c>
      <c r="I56" s="6">
        <v>27900</v>
      </c>
      <c r="J56" s="6" t="s">
        <v>83</v>
      </c>
      <c r="K56" s="6" t="s">
        <v>84</v>
      </c>
      <c r="L56" s="6">
        <v>5.3299999999999997E-3</v>
      </c>
      <c r="M56" s="6">
        <v>8.0000000000000002E-3</v>
      </c>
    </row>
    <row r="57" spans="1:13" x14ac:dyDescent="0.25">
      <c r="A57" s="6">
        <v>48</v>
      </c>
      <c r="B57" s="6">
        <v>1.6000000000000001E-3</v>
      </c>
      <c r="C57" s="6">
        <v>4.0599999999999997E-2</v>
      </c>
      <c r="D57" s="6">
        <v>625</v>
      </c>
      <c r="E57" s="6">
        <v>24.6</v>
      </c>
      <c r="F57" s="6">
        <v>2.5600000000000002E-3</v>
      </c>
      <c r="G57" s="6">
        <v>1.2999999999999999E-3</v>
      </c>
      <c r="H57" s="6">
        <v>13300</v>
      </c>
      <c r="I57" s="6">
        <v>43600</v>
      </c>
      <c r="J57" s="6" t="s">
        <v>85</v>
      </c>
      <c r="K57" s="6" t="s">
        <v>86</v>
      </c>
      <c r="L57" s="6">
        <v>3.4099999999999998E-3</v>
      </c>
      <c r="M57" s="6">
        <v>5.1200000000000004E-3</v>
      </c>
    </row>
    <row r="58" spans="1:13" x14ac:dyDescent="0.25">
      <c r="A58" s="6">
        <v>49</v>
      </c>
      <c r="B58" s="6">
        <v>1.1999999999999999E-3</v>
      </c>
      <c r="C58" s="6">
        <v>3.0499999999999999E-2</v>
      </c>
      <c r="D58" s="6">
        <v>833</v>
      </c>
      <c r="E58" s="6">
        <v>32.799999999999997</v>
      </c>
      <c r="F58" s="6">
        <v>1.4400000000000001E-3</v>
      </c>
      <c r="G58" s="6" t="s">
        <v>87</v>
      </c>
      <c r="H58" s="6">
        <v>23600</v>
      </c>
      <c r="I58" s="6">
        <v>77500</v>
      </c>
      <c r="J58" s="6" t="s">
        <v>88</v>
      </c>
      <c r="K58" s="6" t="s">
        <v>89</v>
      </c>
      <c r="L58" s="6">
        <v>1.92E-3</v>
      </c>
      <c r="M58" s="6">
        <v>2.8800000000000002E-3</v>
      </c>
    </row>
    <row r="59" spans="1:13" x14ac:dyDescent="0.25">
      <c r="A59" s="6">
        <v>50</v>
      </c>
      <c r="B59" s="6">
        <v>1E-3</v>
      </c>
      <c r="C59" s="6">
        <v>2.5399999999999999E-2</v>
      </c>
      <c r="D59" s="6">
        <v>1000</v>
      </c>
      <c r="E59" s="6">
        <v>39.4</v>
      </c>
      <c r="F59" s="6">
        <v>1E-3</v>
      </c>
      <c r="G59" s="6" t="s">
        <v>90</v>
      </c>
      <c r="H59" s="6">
        <v>34000</v>
      </c>
      <c r="I59" s="6">
        <v>112000</v>
      </c>
      <c r="J59" s="6" t="s">
        <v>91</v>
      </c>
      <c r="K59" s="6" t="s">
        <v>92</v>
      </c>
      <c r="L59" s="6">
        <v>1.33E-3</v>
      </c>
      <c r="M59" s="6">
        <v>2E-3</v>
      </c>
    </row>
  </sheetData>
  <mergeCells count="14">
    <mergeCell ref="Y1:Z1"/>
    <mergeCell ref="AA1:AB1"/>
    <mergeCell ref="L1:M1"/>
    <mergeCell ref="P1:P2"/>
    <mergeCell ref="Q1:R1"/>
    <mergeCell ref="S1:T1"/>
    <mergeCell ref="U1:V1"/>
    <mergeCell ref="W1:X1"/>
    <mergeCell ref="J1:K1"/>
    <mergeCell ref="A1:A2"/>
    <mergeCell ref="B1:C1"/>
    <mergeCell ref="D1:E1"/>
    <mergeCell ref="F1:G1"/>
    <mergeCell ref="H1:I1"/>
  </mergeCells>
  <hyperlinks>
    <hyperlink ref="F2" r:id="rId1" tooltip="w:cmil" display="https://en.wikipedia.org/wiki/cmi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1"/>
  <sheetViews>
    <sheetView workbookViewId="0">
      <selection activeCell="E50" sqref="E50"/>
    </sheetView>
  </sheetViews>
  <sheetFormatPr defaultRowHeight="15" x14ac:dyDescent="0.25"/>
  <cols>
    <col min="2" max="2" width="13.28515625" style="24" customWidth="1"/>
    <col min="6" max="6" width="12" bestFit="1" customWidth="1"/>
    <col min="14" max="14" width="18.42578125" customWidth="1"/>
    <col min="15" max="15" width="26.7109375" customWidth="1"/>
  </cols>
  <sheetData>
    <row r="3" spans="1:15" x14ac:dyDescent="0.25">
      <c r="A3" t="s">
        <v>136</v>
      </c>
      <c r="B3" s="24" t="s">
        <v>147</v>
      </c>
    </row>
    <row r="4" spans="1:15" x14ac:dyDescent="0.25">
      <c r="A4">
        <v>10</v>
      </c>
      <c r="B4" s="24">
        <f>1000*SQRT($K$8/(3.1415926*A4*1000*$F$19))</f>
        <v>0.65195567184084746</v>
      </c>
    </row>
    <row r="5" spans="1:15" x14ac:dyDescent="0.25">
      <c r="A5">
        <v>20</v>
      </c>
      <c r="B5" s="24">
        <f t="shared" ref="B5:B61" si="0">1000*SQRT($K$8/(3.1415926*A5*1000*$F$19))</f>
        <v>0.46100227659169474</v>
      </c>
      <c r="M5" s="20" t="s">
        <v>137</v>
      </c>
      <c r="N5" s="20" t="s">
        <v>138</v>
      </c>
      <c r="O5" s="20" t="s">
        <v>139</v>
      </c>
    </row>
    <row r="6" spans="1:15" x14ac:dyDescent="0.25">
      <c r="A6">
        <v>30</v>
      </c>
      <c r="B6" s="24">
        <f t="shared" si="0"/>
        <v>0.37640678263701666</v>
      </c>
      <c r="M6" s="6" t="s">
        <v>140</v>
      </c>
      <c r="N6" s="6" t="s">
        <v>141</v>
      </c>
      <c r="O6" s="6">
        <v>0.99999099999999996</v>
      </c>
    </row>
    <row r="7" spans="1:15" x14ac:dyDescent="0.25">
      <c r="A7">
        <v>40</v>
      </c>
      <c r="B7" s="24">
        <f t="shared" si="0"/>
        <v>0.32597783592042373</v>
      </c>
      <c r="M7" s="6" t="s">
        <v>142</v>
      </c>
      <c r="N7" s="6" t="s">
        <v>141</v>
      </c>
      <c r="O7" s="6">
        <v>0.99998299999999996</v>
      </c>
    </row>
    <row r="8" spans="1:15" x14ac:dyDescent="0.25">
      <c r="A8">
        <v>50</v>
      </c>
      <c r="B8" s="24">
        <f t="shared" si="0"/>
        <v>0.29156344011053609</v>
      </c>
      <c r="E8" t="s">
        <v>131</v>
      </c>
      <c r="K8" s="21">
        <v>1.6779999999999999E-8</v>
      </c>
      <c r="M8" s="6" t="s">
        <v>143</v>
      </c>
      <c r="N8" s="6" t="s">
        <v>141</v>
      </c>
      <c r="O8" s="6">
        <v>0.99999099999999996</v>
      </c>
    </row>
    <row r="9" spans="1:15" x14ac:dyDescent="0.25">
      <c r="A9">
        <v>60</v>
      </c>
      <c r="B9" s="24">
        <f t="shared" si="0"/>
        <v>0.26615978848724525</v>
      </c>
      <c r="M9" s="6" t="s">
        <v>144</v>
      </c>
      <c r="N9" s="6" t="s">
        <v>145</v>
      </c>
      <c r="O9" s="6">
        <v>1</v>
      </c>
    </row>
    <row r="10" spans="1:15" x14ac:dyDescent="0.25">
      <c r="A10">
        <v>70</v>
      </c>
      <c r="B10" s="24">
        <f t="shared" si="0"/>
        <v>0.24641608193270259</v>
      </c>
      <c r="E10" t="s">
        <v>132</v>
      </c>
    </row>
    <row r="11" spans="1:15" x14ac:dyDescent="0.25">
      <c r="A11">
        <v>80</v>
      </c>
      <c r="B11" s="24">
        <f t="shared" si="0"/>
        <v>0.23050113829584737</v>
      </c>
    </row>
    <row r="12" spans="1:15" x14ac:dyDescent="0.25">
      <c r="A12">
        <v>90</v>
      </c>
      <c r="B12" s="24">
        <f t="shared" si="0"/>
        <v>0.21731855728028251</v>
      </c>
      <c r="E12" t="s">
        <v>133</v>
      </c>
    </row>
    <row r="13" spans="1:15" x14ac:dyDescent="0.25">
      <c r="A13">
        <v>100</v>
      </c>
      <c r="B13" s="24">
        <f t="shared" si="0"/>
        <v>0.20616648564823789</v>
      </c>
    </row>
    <row r="14" spans="1:15" ht="18" x14ac:dyDescent="0.35">
      <c r="A14">
        <v>110</v>
      </c>
      <c r="B14" s="24">
        <f t="shared" si="0"/>
        <v>0.19657203122183312</v>
      </c>
      <c r="E14" t="s">
        <v>134</v>
      </c>
    </row>
    <row r="15" spans="1:15" x14ac:dyDescent="0.25">
      <c r="A15">
        <v>120</v>
      </c>
      <c r="B15" s="24">
        <f t="shared" si="0"/>
        <v>0.18820339131850833</v>
      </c>
    </row>
    <row r="16" spans="1:15" ht="18.75" x14ac:dyDescent="0.35">
      <c r="A16">
        <v>130</v>
      </c>
      <c r="B16" s="24">
        <f t="shared" si="0"/>
        <v>0.1808199695501346</v>
      </c>
      <c r="E16" t="s">
        <v>135</v>
      </c>
    </row>
    <row r="17" spans="1:6" x14ac:dyDescent="0.25">
      <c r="A17">
        <v>140</v>
      </c>
      <c r="B17" s="24">
        <f t="shared" si="0"/>
        <v>0.1742424825280339</v>
      </c>
    </row>
    <row r="18" spans="1:6" ht="14.25" customHeight="1" x14ac:dyDescent="0.25">
      <c r="A18">
        <v>150</v>
      </c>
      <c r="B18" s="24">
        <f t="shared" si="0"/>
        <v>0.16833423063367134</v>
      </c>
    </row>
    <row r="19" spans="1:6" ht="26.25" customHeight="1" x14ac:dyDescent="0.55000000000000004">
      <c r="A19">
        <v>160</v>
      </c>
      <c r="B19" s="24">
        <f t="shared" si="0"/>
        <v>0.16298891796021187</v>
      </c>
      <c r="E19" s="25" t="s">
        <v>146</v>
      </c>
      <c r="F19">
        <f>4*3.1415926535926*0.0000001*O6</f>
        <v>1.256625751703487E-6</v>
      </c>
    </row>
    <row r="20" spans="1:6" x14ac:dyDescent="0.25">
      <c r="A20">
        <v>170</v>
      </c>
      <c r="B20" s="24">
        <f t="shared" si="0"/>
        <v>0.15812247636590235</v>
      </c>
    </row>
    <row r="21" spans="1:6" x14ac:dyDescent="0.25">
      <c r="A21">
        <v>180</v>
      </c>
      <c r="B21" s="24">
        <f t="shared" si="0"/>
        <v>0.15366742553056489</v>
      </c>
    </row>
    <row r="22" spans="1:6" x14ac:dyDescent="0.25">
      <c r="A22">
        <v>190</v>
      </c>
      <c r="B22" s="24">
        <f t="shared" si="0"/>
        <v>0.14956888890644318</v>
      </c>
    </row>
    <row r="23" spans="1:6" x14ac:dyDescent="0.25">
      <c r="A23">
        <v>200</v>
      </c>
      <c r="B23" s="24">
        <f t="shared" si="0"/>
        <v>0.14578172005526804</v>
      </c>
    </row>
    <row r="24" spans="1:6" x14ac:dyDescent="0.25">
      <c r="A24">
        <v>210</v>
      </c>
      <c r="B24" s="24">
        <f t="shared" si="0"/>
        <v>0.1422683912364987</v>
      </c>
    </row>
    <row r="25" spans="1:6" x14ac:dyDescent="0.25">
      <c r="A25">
        <v>220</v>
      </c>
      <c r="B25" s="24">
        <f t="shared" si="0"/>
        <v>0.13899741626857193</v>
      </c>
    </row>
    <row r="26" spans="1:6" x14ac:dyDescent="0.25">
      <c r="A26">
        <v>250</v>
      </c>
      <c r="B26" s="24">
        <f t="shared" si="0"/>
        <v>0.13039113436816949</v>
      </c>
    </row>
    <row r="27" spans="1:6" x14ac:dyDescent="0.25">
      <c r="A27">
        <v>500</v>
      </c>
      <c r="B27" s="24">
        <f t="shared" si="0"/>
        <v>9.2200455318338939E-2</v>
      </c>
    </row>
    <row r="28" spans="1:6" x14ac:dyDescent="0.25">
      <c r="A28">
        <v>750</v>
      </c>
      <c r="B28" s="24">
        <f t="shared" si="0"/>
        <v>7.5281356527403323E-2</v>
      </c>
    </row>
    <row r="29" spans="1:6" x14ac:dyDescent="0.25">
      <c r="A29">
        <v>1000</v>
      </c>
      <c r="B29" s="24">
        <f t="shared" si="0"/>
        <v>6.5195567184084743E-2</v>
      </c>
    </row>
    <row r="30" spans="1:6" x14ac:dyDescent="0.25">
      <c r="A30">
        <v>1250</v>
      </c>
      <c r="B30" s="24">
        <f t="shared" si="0"/>
        <v>5.831268802210722E-2</v>
      </c>
    </row>
    <row r="31" spans="1:6" x14ac:dyDescent="0.25">
      <c r="A31">
        <v>1500</v>
      </c>
      <c r="B31" s="24">
        <f t="shared" si="0"/>
        <v>5.3231957697449053E-2</v>
      </c>
    </row>
    <row r="32" spans="1:6" x14ac:dyDescent="0.25">
      <c r="A32">
        <v>1750</v>
      </c>
      <c r="B32" s="24">
        <f t="shared" si="0"/>
        <v>4.9283216386540526E-2</v>
      </c>
    </row>
    <row r="33" spans="1:2" x14ac:dyDescent="0.25">
      <c r="A33">
        <v>2000</v>
      </c>
      <c r="B33" s="24">
        <f t="shared" si="0"/>
        <v>4.610022765916947E-2</v>
      </c>
    </row>
    <row r="34" spans="1:2" x14ac:dyDescent="0.25">
      <c r="A34">
        <v>2250</v>
      </c>
      <c r="B34" s="24">
        <f t="shared" si="0"/>
        <v>4.3463711456056493E-2</v>
      </c>
    </row>
    <row r="35" spans="1:2" x14ac:dyDescent="0.25">
      <c r="A35">
        <v>2500</v>
      </c>
      <c r="B35" s="24">
        <f t="shared" si="0"/>
        <v>4.1233297129647586E-2</v>
      </c>
    </row>
    <row r="36" spans="1:2" x14ac:dyDescent="0.25">
      <c r="A36">
        <v>2750</v>
      </c>
      <c r="B36" s="24">
        <f t="shared" si="0"/>
        <v>3.9314406244366627E-2</v>
      </c>
    </row>
    <row r="37" spans="1:2" x14ac:dyDescent="0.25">
      <c r="A37">
        <v>3000</v>
      </c>
      <c r="B37" s="24">
        <f t="shared" si="0"/>
        <v>3.7640678263701662E-2</v>
      </c>
    </row>
    <row r="38" spans="1:2" x14ac:dyDescent="0.25">
      <c r="A38">
        <v>3250</v>
      </c>
      <c r="B38" s="24">
        <f t="shared" si="0"/>
        <v>3.616399391002692E-2</v>
      </c>
    </row>
    <row r="39" spans="1:2" x14ac:dyDescent="0.25">
      <c r="A39">
        <v>3500</v>
      </c>
      <c r="B39" s="24">
        <f t="shared" si="0"/>
        <v>3.4848496505606778E-2</v>
      </c>
    </row>
    <row r="40" spans="1:2" x14ac:dyDescent="0.25">
      <c r="A40">
        <v>3750</v>
      </c>
      <c r="B40" s="24">
        <f t="shared" si="0"/>
        <v>3.3666846126734269E-2</v>
      </c>
    </row>
    <row r="41" spans="1:2" x14ac:dyDescent="0.25">
      <c r="A41">
        <v>4000</v>
      </c>
      <c r="B41" s="24">
        <f t="shared" si="0"/>
        <v>3.2597783592042372E-2</v>
      </c>
    </row>
    <row r="42" spans="1:2" x14ac:dyDescent="0.25">
      <c r="A42">
        <v>4250</v>
      </c>
      <c r="B42" s="24">
        <f t="shared" si="0"/>
        <v>3.1624495273180467E-2</v>
      </c>
    </row>
    <row r="43" spans="1:2" x14ac:dyDescent="0.25">
      <c r="A43">
        <v>4500</v>
      </c>
      <c r="B43" s="24">
        <f t="shared" si="0"/>
        <v>3.0733485106112981E-2</v>
      </c>
    </row>
    <row r="44" spans="1:2" x14ac:dyDescent="0.25">
      <c r="A44">
        <v>4750</v>
      </c>
      <c r="B44" s="24">
        <f t="shared" si="0"/>
        <v>2.9913777781288634E-2</v>
      </c>
    </row>
    <row r="45" spans="1:2" x14ac:dyDescent="0.25">
      <c r="A45">
        <v>5000</v>
      </c>
      <c r="B45" s="24">
        <f t="shared" si="0"/>
        <v>2.915634401105361E-2</v>
      </c>
    </row>
    <row r="46" spans="1:2" x14ac:dyDescent="0.25">
      <c r="A46">
        <v>7500</v>
      </c>
      <c r="B46" s="24">
        <f t="shared" si="0"/>
        <v>2.3806055197377853E-2</v>
      </c>
    </row>
    <row r="47" spans="1:2" x14ac:dyDescent="0.25">
      <c r="A47">
        <v>10000</v>
      </c>
      <c r="B47" s="24">
        <f t="shared" si="0"/>
        <v>2.0616648564823793E-2</v>
      </c>
    </row>
    <row r="48" spans="1:2" x14ac:dyDescent="0.25">
      <c r="A48">
        <v>12500</v>
      </c>
      <c r="B48" s="24">
        <f t="shared" si="0"/>
        <v>1.8440091063667789E-2</v>
      </c>
    </row>
    <row r="49" spans="1:2" x14ac:dyDescent="0.25">
      <c r="A49">
        <v>15000</v>
      </c>
      <c r="B49" s="24">
        <f t="shared" si="0"/>
        <v>1.6833423063367135E-2</v>
      </c>
    </row>
    <row r="50" spans="1:2" x14ac:dyDescent="0.25">
      <c r="A50">
        <v>17500</v>
      </c>
      <c r="B50" s="24">
        <f t="shared" si="0"/>
        <v>1.5584721420040125E-2</v>
      </c>
    </row>
    <row r="51" spans="1:2" x14ac:dyDescent="0.25">
      <c r="A51">
        <v>20000</v>
      </c>
      <c r="B51" s="24">
        <f t="shared" si="0"/>
        <v>1.4578172005526805E-2</v>
      </c>
    </row>
    <row r="52" spans="1:2" x14ac:dyDescent="0.25">
      <c r="A52">
        <v>22500</v>
      </c>
      <c r="B52" s="24">
        <f t="shared" si="0"/>
        <v>1.374443237654919E-2</v>
      </c>
    </row>
    <row r="53" spans="1:2" x14ac:dyDescent="0.25">
      <c r="A53">
        <v>25000</v>
      </c>
      <c r="B53" s="24">
        <f t="shared" si="0"/>
        <v>1.303911343681695E-2</v>
      </c>
    </row>
    <row r="54" spans="1:2" x14ac:dyDescent="0.25">
      <c r="A54">
        <v>27500</v>
      </c>
      <c r="B54" s="24">
        <f t="shared" si="0"/>
        <v>1.2432306858934483E-2</v>
      </c>
    </row>
    <row r="55" spans="1:2" x14ac:dyDescent="0.25">
      <c r="A55">
        <v>30000</v>
      </c>
      <c r="B55" s="24">
        <f t="shared" si="0"/>
        <v>1.1903027598688927E-2</v>
      </c>
    </row>
    <row r="56" spans="1:2" x14ac:dyDescent="0.25">
      <c r="A56">
        <v>32500</v>
      </c>
      <c r="B56" s="24">
        <f t="shared" si="0"/>
        <v>1.1436059004414344E-2</v>
      </c>
    </row>
    <row r="57" spans="1:2" x14ac:dyDescent="0.25">
      <c r="A57">
        <v>35000</v>
      </c>
      <c r="B57" s="24">
        <f t="shared" si="0"/>
        <v>1.1020062199013613E-2</v>
      </c>
    </row>
    <row r="58" spans="1:2" x14ac:dyDescent="0.25">
      <c r="A58">
        <v>37500</v>
      </c>
      <c r="B58" s="24">
        <f t="shared" si="0"/>
        <v>1.0646391539489812E-2</v>
      </c>
    </row>
    <row r="59" spans="1:2" x14ac:dyDescent="0.25">
      <c r="A59">
        <v>40000</v>
      </c>
      <c r="B59" s="24">
        <f t="shared" si="0"/>
        <v>1.0308324282411897E-2</v>
      </c>
    </row>
    <row r="60" spans="1:2" x14ac:dyDescent="0.25">
      <c r="A60">
        <v>42500</v>
      </c>
      <c r="B60" s="24">
        <f t="shared" si="0"/>
        <v>1.0000543491647911E-2</v>
      </c>
    </row>
    <row r="61" spans="1:2" x14ac:dyDescent="0.25">
      <c r="A61">
        <v>45000</v>
      </c>
      <c r="B61" s="24">
        <f t="shared" si="0"/>
        <v>9.7187813370178677E-3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tabSelected="1" workbookViewId="0">
      <selection activeCell="B6" sqref="B6"/>
    </sheetView>
  </sheetViews>
  <sheetFormatPr defaultRowHeight="15" x14ac:dyDescent="0.25"/>
  <cols>
    <col min="2" max="6" width="9.140625" style="1"/>
  </cols>
  <sheetData>
    <row r="2" spans="2:6" x14ac:dyDescent="0.25">
      <c r="C2" s="1">
        <v>450</v>
      </c>
    </row>
    <row r="3" spans="2:6" x14ac:dyDescent="0.25">
      <c r="B3" s="1" t="s">
        <v>157</v>
      </c>
      <c r="C3" s="1" t="s">
        <v>164</v>
      </c>
      <c r="D3" s="1" t="s">
        <v>164</v>
      </c>
      <c r="E3" s="1" t="s">
        <v>157</v>
      </c>
      <c r="F3" s="1" t="s">
        <v>157</v>
      </c>
    </row>
    <row r="4" spans="2:6" x14ac:dyDescent="0.25">
      <c r="B4" s="1" t="s">
        <v>161</v>
      </c>
      <c r="E4" s="1" t="s">
        <v>162</v>
      </c>
      <c r="F4" s="1" t="s">
        <v>163</v>
      </c>
    </row>
    <row r="5" spans="2:6" x14ac:dyDescent="0.25">
      <c r="B5" s="29">
        <v>24</v>
      </c>
      <c r="C5" s="29">
        <f>$C$2/B5</f>
        <v>18.75</v>
      </c>
      <c r="D5" s="29">
        <f>FLOOR(C5,1)</f>
        <v>18</v>
      </c>
      <c r="E5" s="29">
        <f>D5*B5</f>
        <v>432</v>
      </c>
      <c r="F5" s="29">
        <f>(D5+1)*B5</f>
        <v>456</v>
      </c>
    </row>
    <row r="7" spans="2:6" x14ac:dyDescent="0.25">
      <c r="B7" s="29">
        <v>27</v>
      </c>
      <c r="C7" s="29">
        <f>$C$2/B7</f>
        <v>16.666666666666668</v>
      </c>
      <c r="D7" s="29">
        <f>FLOOR(C7,1)</f>
        <v>16</v>
      </c>
      <c r="E7" s="29">
        <f>D7*B7</f>
        <v>432</v>
      </c>
      <c r="F7" s="29">
        <f>(D7+1)*B7</f>
        <v>459</v>
      </c>
    </row>
    <row r="8" spans="2:6" x14ac:dyDescent="0.25">
      <c r="B8" s="29">
        <v>28</v>
      </c>
      <c r="C8" s="29">
        <f t="shared" ref="C8:C28" si="0">$C$2/B8</f>
        <v>16.071428571428573</v>
      </c>
      <c r="D8" s="29">
        <f t="shared" ref="D8:D28" si="1">FLOOR(C8,1)</f>
        <v>16</v>
      </c>
      <c r="E8" s="29">
        <f t="shared" ref="E8:E28" si="2">D8*B8</f>
        <v>448</v>
      </c>
      <c r="F8" s="29">
        <f t="shared" ref="F8:F28" si="3">(D8+1)*B8</f>
        <v>476</v>
      </c>
    </row>
    <row r="9" spans="2:6" x14ac:dyDescent="0.25">
      <c r="B9" s="29">
        <v>28.7</v>
      </c>
      <c r="C9" s="29">
        <f t="shared" si="0"/>
        <v>15.679442508710801</v>
      </c>
      <c r="D9" s="29">
        <f t="shared" si="1"/>
        <v>15</v>
      </c>
      <c r="E9" s="29">
        <f t="shared" si="2"/>
        <v>430.5</v>
      </c>
      <c r="F9" s="29">
        <f t="shared" si="3"/>
        <v>459.2</v>
      </c>
    </row>
    <row r="10" spans="2:6" x14ac:dyDescent="0.25">
      <c r="B10" s="29">
        <v>30</v>
      </c>
      <c r="C10" s="29">
        <f t="shared" si="0"/>
        <v>15</v>
      </c>
      <c r="D10" s="29">
        <f t="shared" si="1"/>
        <v>15</v>
      </c>
      <c r="E10" s="29">
        <f t="shared" si="2"/>
        <v>450</v>
      </c>
      <c r="F10" s="29">
        <f t="shared" si="3"/>
        <v>480</v>
      </c>
    </row>
    <row r="11" spans="2:6" x14ac:dyDescent="0.25">
      <c r="B11" s="29">
        <v>33</v>
      </c>
      <c r="C11" s="29">
        <f t="shared" si="0"/>
        <v>13.636363636363637</v>
      </c>
      <c r="D11" s="29">
        <f t="shared" si="1"/>
        <v>13</v>
      </c>
      <c r="E11" s="29">
        <f t="shared" si="2"/>
        <v>429</v>
      </c>
      <c r="F11" s="29">
        <f t="shared" si="3"/>
        <v>462</v>
      </c>
    </row>
    <row r="12" spans="2:6" x14ac:dyDescent="0.25">
      <c r="B12" s="29">
        <v>36</v>
      </c>
      <c r="C12" s="29">
        <f t="shared" si="0"/>
        <v>12.5</v>
      </c>
      <c r="D12" s="29">
        <f t="shared" si="1"/>
        <v>12</v>
      </c>
      <c r="E12" s="29">
        <f t="shared" si="2"/>
        <v>432</v>
      </c>
      <c r="F12" s="29">
        <f t="shared" si="3"/>
        <v>468</v>
      </c>
    </row>
    <row r="13" spans="2:6" x14ac:dyDescent="0.25">
      <c r="B13" s="29">
        <v>38</v>
      </c>
      <c r="C13" s="29">
        <f t="shared" si="0"/>
        <v>11.842105263157896</v>
      </c>
      <c r="D13" s="29">
        <f t="shared" si="1"/>
        <v>11</v>
      </c>
      <c r="E13" s="29">
        <f t="shared" si="2"/>
        <v>418</v>
      </c>
      <c r="F13" s="29">
        <f t="shared" si="3"/>
        <v>456</v>
      </c>
    </row>
    <row r="14" spans="2:6" x14ac:dyDescent="0.25">
      <c r="B14" s="29">
        <v>39</v>
      </c>
      <c r="C14" s="29">
        <f t="shared" si="0"/>
        <v>11.538461538461538</v>
      </c>
      <c r="D14" s="29">
        <f t="shared" si="1"/>
        <v>11</v>
      </c>
      <c r="E14" s="29">
        <f t="shared" si="2"/>
        <v>429</v>
      </c>
      <c r="F14" s="29">
        <f t="shared" si="3"/>
        <v>468</v>
      </c>
    </row>
    <row r="15" spans="2:6" x14ac:dyDescent="0.25">
      <c r="B15" s="29">
        <v>43</v>
      </c>
      <c r="C15" s="29">
        <f t="shared" si="0"/>
        <v>10.465116279069768</v>
      </c>
      <c r="D15" s="29">
        <f t="shared" si="1"/>
        <v>10</v>
      </c>
      <c r="E15" s="29">
        <f t="shared" si="2"/>
        <v>430</v>
      </c>
      <c r="F15" s="29">
        <f t="shared" si="3"/>
        <v>473</v>
      </c>
    </row>
    <row r="16" spans="2:6" x14ac:dyDescent="0.25">
      <c r="B16" s="29">
        <v>46</v>
      </c>
      <c r="C16" s="29">
        <f t="shared" si="0"/>
        <v>9.7826086956521738</v>
      </c>
      <c r="D16" s="29">
        <f t="shared" si="1"/>
        <v>9</v>
      </c>
      <c r="E16" s="29">
        <f t="shared" si="2"/>
        <v>414</v>
      </c>
      <c r="F16" s="29">
        <f t="shared" si="3"/>
        <v>460</v>
      </c>
    </row>
    <row r="17" spans="2:6" x14ac:dyDescent="0.25">
      <c r="B17" s="29">
        <v>47</v>
      </c>
      <c r="C17" s="29">
        <f t="shared" si="0"/>
        <v>9.5744680851063837</v>
      </c>
      <c r="D17" s="29">
        <f t="shared" si="1"/>
        <v>9</v>
      </c>
      <c r="E17" s="29">
        <f t="shared" si="2"/>
        <v>423</v>
      </c>
      <c r="F17" s="29">
        <f t="shared" si="3"/>
        <v>470</v>
      </c>
    </row>
    <row r="18" spans="2:6" x14ac:dyDescent="0.25">
      <c r="B18" s="29">
        <v>51</v>
      </c>
      <c r="C18" s="29">
        <f t="shared" si="0"/>
        <v>8.8235294117647065</v>
      </c>
      <c r="D18" s="29">
        <f t="shared" si="1"/>
        <v>8</v>
      </c>
      <c r="E18" s="29">
        <f t="shared" si="2"/>
        <v>408</v>
      </c>
      <c r="F18" s="29">
        <f t="shared" si="3"/>
        <v>459</v>
      </c>
    </row>
    <row r="19" spans="2:6" x14ac:dyDescent="0.25">
      <c r="B19" s="29">
        <v>56</v>
      </c>
      <c r="C19" s="29">
        <f t="shared" si="0"/>
        <v>8.0357142857142865</v>
      </c>
      <c r="D19" s="29">
        <f t="shared" si="1"/>
        <v>8</v>
      </c>
      <c r="E19" s="29">
        <f t="shared" si="2"/>
        <v>448</v>
      </c>
      <c r="F19" s="29">
        <f t="shared" si="3"/>
        <v>504</v>
      </c>
    </row>
    <row r="20" spans="2:6" x14ac:dyDescent="0.25">
      <c r="B20" s="1">
        <v>60</v>
      </c>
      <c r="C20" s="1">
        <f t="shared" si="0"/>
        <v>7.5</v>
      </c>
      <c r="D20" s="1">
        <f t="shared" si="1"/>
        <v>7</v>
      </c>
      <c r="E20" s="1">
        <f t="shared" si="2"/>
        <v>420</v>
      </c>
      <c r="F20" s="1">
        <f t="shared" si="3"/>
        <v>480</v>
      </c>
    </row>
    <row r="21" spans="2:6" x14ac:dyDescent="0.25">
      <c r="B21" s="1">
        <v>62</v>
      </c>
      <c r="C21" s="1">
        <f t="shared" si="0"/>
        <v>7.258064516129032</v>
      </c>
      <c r="D21" s="1">
        <f t="shared" si="1"/>
        <v>7</v>
      </c>
      <c r="E21" s="1">
        <f t="shared" si="2"/>
        <v>434</v>
      </c>
      <c r="F21" s="1">
        <f t="shared" si="3"/>
        <v>496</v>
      </c>
    </row>
    <row r="22" spans="2:6" x14ac:dyDescent="0.25">
      <c r="B22" s="29">
        <v>66</v>
      </c>
      <c r="C22" s="29">
        <f t="shared" si="0"/>
        <v>6.8181818181818183</v>
      </c>
      <c r="D22" s="29">
        <f t="shared" si="1"/>
        <v>6</v>
      </c>
      <c r="E22" s="29">
        <f t="shared" si="2"/>
        <v>396</v>
      </c>
      <c r="F22" s="29">
        <f t="shared" si="3"/>
        <v>462</v>
      </c>
    </row>
    <row r="23" spans="2:6" x14ac:dyDescent="0.25">
      <c r="B23" s="29">
        <v>68</v>
      </c>
      <c r="C23" s="29">
        <f t="shared" si="0"/>
        <v>6.617647058823529</v>
      </c>
      <c r="D23" s="29">
        <f t="shared" si="1"/>
        <v>6</v>
      </c>
      <c r="E23" s="29">
        <f t="shared" si="2"/>
        <v>408</v>
      </c>
      <c r="F23" s="29">
        <f t="shared" si="3"/>
        <v>476</v>
      </c>
    </row>
    <row r="24" spans="2:6" x14ac:dyDescent="0.25">
      <c r="B24" s="29">
        <v>75</v>
      </c>
      <c r="C24" s="29">
        <f t="shared" si="0"/>
        <v>6</v>
      </c>
      <c r="D24" s="29">
        <f t="shared" si="1"/>
        <v>6</v>
      </c>
      <c r="E24" s="29">
        <f t="shared" si="2"/>
        <v>450</v>
      </c>
      <c r="F24" s="29">
        <f t="shared" si="3"/>
        <v>525</v>
      </c>
    </row>
    <row r="25" spans="2:6" x14ac:dyDescent="0.25">
      <c r="B25" s="1">
        <v>82</v>
      </c>
      <c r="C25" s="1">
        <f t="shared" si="0"/>
        <v>5.4878048780487809</v>
      </c>
      <c r="D25" s="1">
        <f t="shared" si="1"/>
        <v>5</v>
      </c>
      <c r="E25" s="1">
        <f t="shared" si="2"/>
        <v>410</v>
      </c>
      <c r="F25" s="1">
        <f t="shared" si="3"/>
        <v>492</v>
      </c>
    </row>
    <row r="26" spans="2:6" x14ac:dyDescent="0.25">
      <c r="B26" s="1">
        <v>91</v>
      </c>
      <c r="C26" s="1">
        <f t="shared" si="0"/>
        <v>4.9450549450549453</v>
      </c>
      <c r="D26" s="1">
        <f t="shared" si="1"/>
        <v>4</v>
      </c>
      <c r="E26" s="1">
        <f t="shared" si="2"/>
        <v>364</v>
      </c>
      <c r="F26" s="1">
        <f t="shared" si="3"/>
        <v>455</v>
      </c>
    </row>
    <row r="27" spans="2:6" x14ac:dyDescent="0.25">
      <c r="B27" s="1">
        <v>100</v>
      </c>
      <c r="C27" s="1">
        <f t="shared" si="0"/>
        <v>4.5</v>
      </c>
      <c r="D27" s="1">
        <f t="shared" si="1"/>
        <v>4</v>
      </c>
      <c r="E27" s="1">
        <f t="shared" si="2"/>
        <v>400</v>
      </c>
      <c r="F27" s="1">
        <f t="shared" si="3"/>
        <v>500</v>
      </c>
    </row>
    <row r="28" spans="2:6" x14ac:dyDescent="0.25">
      <c r="B28" s="1">
        <v>110</v>
      </c>
      <c r="C28" s="1">
        <f t="shared" si="0"/>
        <v>4.0909090909090908</v>
      </c>
      <c r="D28" s="1">
        <f t="shared" si="1"/>
        <v>4</v>
      </c>
      <c r="E28" s="1">
        <f t="shared" si="2"/>
        <v>440</v>
      </c>
      <c r="F28" s="1">
        <f t="shared" si="3"/>
        <v>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6" workbookViewId="0">
      <selection activeCell="G42" sqref="G42"/>
    </sheetView>
  </sheetViews>
  <sheetFormatPr defaultRowHeight="15" x14ac:dyDescent="0.25"/>
  <cols>
    <col min="1" max="1" width="12.5703125" style="1" bestFit="1" customWidth="1"/>
    <col min="2" max="2" width="9.140625" style="1"/>
    <col min="3" max="3" width="9.140625" style="23"/>
    <col min="4" max="4" width="9.140625" style="1"/>
    <col min="7" max="7" width="7.5703125" style="24" customWidth="1"/>
  </cols>
  <sheetData>
    <row r="2" spans="1:17" x14ac:dyDescent="0.25">
      <c r="A2" s="21">
        <v>1.6779999999999999E-8</v>
      </c>
    </row>
    <row r="3" spans="1:17" x14ac:dyDescent="0.25">
      <c r="B3" s="1" t="s">
        <v>130</v>
      </c>
    </row>
    <row r="4" spans="1:17" x14ac:dyDescent="0.25">
      <c r="A4" s="1" t="s">
        <v>117</v>
      </c>
      <c r="B4" s="1" t="s">
        <v>118</v>
      </c>
      <c r="C4" s="23" t="s">
        <v>119</v>
      </c>
      <c r="E4" s="1" t="s">
        <v>114</v>
      </c>
      <c r="F4" s="1" t="s">
        <v>120</v>
      </c>
      <c r="G4" s="23" t="s">
        <v>119</v>
      </c>
      <c r="K4" s="1" t="s">
        <v>117</v>
      </c>
      <c r="L4" s="1" t="s">
        <v>118</v>
      </c>
      <c r="M4" s="1" t="s">
        <v>119</v>
      </c>
      <c r="N4" s="1"/>
      <c r="O4" s="1" t="s">
        <v>114</v>
      </c>
      <c r="P4" s="1" t="s">
        <v>120</v>
      </c>
      <c r="Q4" s="1" t="s">
        <v>119</v>
      </c>
    </row>
    <row r="5" spans="1:17" x14ac:dyDescent="0.25">
      <c r="A5" s="1">
        <v>0.05</v>
      </c>
      <c r="B5" s="1">
        <v>20</v>
      </c>
      <c r="C5" s="23">
        <f>$A$2*B5/A5*1000000</f>
        <v>6.7119999999999989</v>
      </c>
      <c r="E5" s="1">
        <v>0.05</v>
      </c>
      <c r="F5">
        <f>E5*E5*0.25*3.1415926535</f>
        <v>1.9634954084375004E-3</v>
      </c>
      <c r="G5" s="23">
        <f>1/F5*B5*$A$2*1000000</f>
        <v>170.91967649013341</v>
      </c>
      <c r="K5" s="1">
        <v>0.82899999999999996</v>
      </c>
      <c r="L5" s="1">
        <v>20</v>
      </c>
      <c r="M5" s="22">
        <f t="shared" ref="M5:M13" si="0">$A$2*L5/K5*1000000</f>
        <v>0.40482509047044629</v>
      </c>
      <c r="N5" s="1"/>
      <c r="O5" s="1">
        <v>3.55</v>
      </c>
      <c r="P5">
        <f t="shared" ref="P5:P13" si="1">O5*O5*0.25*3.1415926535</f>
        <v>9.8979803539334377</v>
      </c>
      <c r="Q5" s="22">
        <f t="shared" ref="Q5:Q13" si="2">1/P5*L5*$A$2*1000000</f>
        <v>3.390590686176026E-2</v>
      </c>
    </row>
    <row r="6" spans="1:17" x14ac:dyDescent="0.25">
      <c r="A6" s="1">
        <v>0.1</v>
      </c>
      <c r="B6" s="1">
        <v>20</v>
      </c>
      <c r="C6" s="23">
        <f t="shared" ref="C6:C15" si="3">$A$2*B6/A6*1000000</f>
        <v>3.3559999999999994</v>
      </c>
      <c r="E6" s="1">
        <v>0.1</v>
      </c>
      <c r="F6">
        <f t="shared" ref="F6:F15" si="4">E6*E6*0.25*3.1415926535</f>
        <v>7.8539816337500016E-3</v>
      </c>
      <c r="G6" s="23">
        <f t="shared" ref="G6:G15" si="5">1/F6*B6*$A$2*1000000</f>
        <v>42.729919122533353</v>
      </c>
      <c r="K6" s="1">
        <v>1.55</v>
      </c>
      <c r="L6" s="1">
        <v>20</v>
      </c>
      <c r="M6" s="22">
        <f t="shared" si="0"/>
        <v>0.21651612903225803</v>
      </c>
      <c r="N6" s="1"/>
      <c r="O6" s="1">
        <v>4.55</v>
      </c>
      <c r="P6">
        <f t="shared" si="1"/>
        <v>16.259705477270934</v>
      </c>
      <c r="Q6" s="22">
        <f t="shared" si="2"/>
        <v>2.0639980254816264E-2</v>
      </c>
    </row>
    <row r="7" spans="1:17" x14ac:dyDescent="0.25">
      <c r="A7" s="1">
        <v>0.15</v>
      </c>
      <c r="B7" s="1">
        <v>20</v>
      </c>
      <c r="C7" s="23">
        <f t="shared" si="3"/>
        <v>2.237333333333333</v>
      </c>
      <c r="E7" s="1">
        <v>0.15</v>
      </c>
      <c r="F7">
        <f t="shared" si="4"/>
        <v>1.7671458675937498E-2</v>
      </c>
      <c r="G7" s="23">
        <f t="shared" si="5"/>
        <v>18.991075165570386</v>
      </c>
      <c r="K7" s="1">
        <v>1.55</v>
      </c>
      <c r="L7" s="1">
        <v>20</v>
      </c>
      <c r="M7" s="22">
        <f t="shared" si="0"/>
        <v>0.21651612903225803</v>
      </c>
      <c r="N7" s="1"/>
      <c r="O7" s="1">
        <v>5.55</v>
      </c>
      <c r="P7">
        <f t="shared" si="1"/>
        <v>24.192226927358437</v>
      </c>
      <c r="Q7" s="22">
        <f t="shared" si="2"/>
        <v>1.387222437222088E-2</v>
      </c>
    </row>
    <row r="8" spans="1:17" x14ac:dyDescent="0.25">
      <c r="A8" s="1">
        <v>0.2</v>
      </c>
      <c r="B8" s="1">
        <v>20</v>
      </c>
      <c r="C8" s="23">
        <f t="shared" si="3"/>
        <v>1.6779999999999997</v>
      </c>
      <c r="E8" s="1">
        <v>0.2</v>
      </c>
      <c r="F8">
        <f t="shared" si="4"/>
        <v>3.1415926535000006E-2</v>
      </c>
      <c r="G8" s="23">
        <f t="shared" si="5"/>
        <v>10.682479780633338</v>
      </c>
      <c r="K8" s="1">
        <v>1.55</v>
      </c>
      <c r="L8" s="1">
        <v>20</v>
      </c>
      <c r="M8" s="22">
        <f t="shared" si="0"/>
        <v>0.21651612903225803</v>
      </c>
      <c r="N8" s="1"/>
      <c r="O8" s="1">
        <v>6.55</v>
      </c>
      <c r="P8">
        <f t="shared" si="1"/>
        <v>33.695544704195932</v>
      </c>
      <c r="Q8" s="22">
        <f t="shared" si="2"/>
        <v>9.9597737014237801E-3</v>
      </c>
    </row>
    <row r="9" spans="1:17" x14ac:dyDescent="0.25">
      <c r="A9" s="1">
        <v>0.25</v>
      </c>
      <c r="B9" s="1">
        <v>20</v>
      </c>
      <c r="C9" s="23">
        <f t="shared" si="3"/>
        <v>1.3423999999999998</v>
      </c>
      <c r="E9" s="1">
        <v>0.25</v>
      </c>
      <c r="F9">
        <f t="shared" si="4"/>
        <v>4.9087385210937501E-2</v>
      </c>
      <c r="G9" s="23">
        <f t="shared" si="5"/>
        <v>6.8367870596053377</v>
      </c>
      <c r="K9" s="1">
        <v>1.55</v>
      </c>
      <c r="L9" s="1">
        <v>20</v>
      </c>
      <c r="M9" s="22">
        <f t="shared" si="0"/>
        <v>0.21651612903225803</v>
      </c>
      <c r="N9" s="1"/>
      <c r="O9" s="1">
        <v>7.55</v>
      </c>
      <c r="P9">
        <f t="shared" si="1"/>
        <v>44.769658807783436</v>
      </c>
      <c r="Q9" s="22">
        <f t="shared" si="2"/>
        <v>7.4961482606084586E-3</v>
      </c>
    </row>
    <row r="10" spans="1:17" x14ac:dyDescent="0.25">
      <c r="A10" s="1">
        <v>0.3</v>
      </c>
      <c r="B10" s="1">
        <v>20</v>
      </c>
      <c r="C10" s="23">
        <f t="shared" si="3"/>
        <v>1.1186666666666665</v>
      </c>
      <c r="E10" s="1">
        <v>0.3</v>
      </c>
      <c r="F10">
        <f t="shared" si="4"/>
        <v>7.0685834703749992E-2</v>
      </c>
      <c r="G10" s="23">
        <f t="shared" si="5"/>
        <v>4.7477687913925966</v>
      </c>
      <c r="K10" s="1">
        <v>1.55</v>
      </c>
      <c r="L10" s="1">
        <v>20</v>
      </c>
      <c r="M10" s="22">
        <f t="shared" si="0"/>
        <v>0.21651612903225803</v>
      </c>
      <c r="N10" s="1"/>
      <c r="O10" s="1">
        <v>8.5500000000000007</v>
      </c>
      <c r="P10">
        <f t="shared" si="1"/>
        <v>57.41456923812094</v>
      </c>
      <c r="Q10" s="22">
        <f t="shared" si="2"/>
        <v>5.8452062682580429E-3</v>
      </c>
    </row>
    <row r="11" spans="1:17" x14ac:dyDescent="0.25">
      <c r="A11" s="1">
        <v>0.35</v>
      </c>
      <c r="B11" s="1">
        <v>20</v>
      </c>
      <c r="C11" s="23">
        <f t="shared" si="3"/>
        <v>0.95885714285714274</v>
      </c>
      <c r="E11" s="1">
        <v>0.35</v>
      </c>
      <c r="F11">
        <f t="shared" si="4"/>
        <v>9.6211275013437486E-2</v>
      </c>
      <c r="G11" s="23">
        <f t="shared" si="5"/>
        <v>3.4881566630639487</v>
      </c>
      <c r="K11" s="1">
        <v>1.55</v>
      </c>
      <c r="L11" s="1">
        <v>20</v>
      </c>
      <c r="M11" s="22">
        <f t="shared" si="0"/>
        <v>0.21651612903225803</v>
      </c>
      <c r="N11" s="1"/>
      <c r="O11" s="1">
        <v>9.5500000000000007</v>
      </c>
      <c r="P11">
        <f t="shared" si="1"/>
        <v>71.63027599520845</v>
      </c>
      <c r="Q11" s="22">
        <f t="shared" si="2"/>
        <v>4.6851697182131368E-3</v>
      </c>
    </row>
    <row r="12" spans="1:17" x14ac:dyDescent="0.25">
      <c r="A12" s="1">
        <v>0.4</v>
      </c>
      <c r="B12" s="1">
        <v>20</v>
      </c>
      <c r="C12" s="23">
        <f t="shared" si="3"/>
        <v>0.83899999999999986</v>
      </c>
      <c r="E12" s="1">
        <v>0.4</v>
      </c>
      <c r="F12">
        <f t="shared" si="4"/>
        <v>0.12566370614000003</v>
      </c>
      <c r="G12" s="23">
        <f t="shared" si="5"/>
        <v>2.6706199451583346</v>
      </c>
      <c r="K12" s="1">
        <v>1.55</v>
      </c>
      <c r="L12" s="1">
        <v>20</v>
      </c>
      <c r="M12" s="22">
        <f t="shared" si="0"/>
        <v>0.21651612903225803</v>
      </c>
      <c r="N12" s="1"/>
      <c r="O12" s="1">
        <v>10.55</v>
      </c>
      <c r="P12">
        <f t="shared" si="1"/>
        <v>87.416779079045952</v>
      </c>
      <c r="Q12" s="22">
        <f t="shared" si="2"/>
        <v>3.8390799058901069E-3</v>
      </c>
    </row>
    <row r="13" spans="1:17" x14ac:dyDescent="0.25">
      <c r="A13" s="1">
        <v>0.45</v>
      </c>
      <c r="B13" s="1">
        <v>20</v>
      </c>
      <c r="C13" s="23">
        <f t="shared" si="3"/>
        <v>0.74577777777777776</v>
      </c>
      <c r="E13" s="1">
        <v>0.45</v>
      </c>
      <c r="F13">
        <f t="shared" si="4"/>
        <v>0.15904312808343751</v>
      </c>
      <c r="G13" s="23">
        <f t="shared" si="5"/>
        <v>2.1101194628411535</v>
      </c>
      <c r="K13" s="1">
        <v>1.55</v>
      </c>
      <c r="L13" s="1">
        <v>20</v>
      </c>
      <c r="M13" s="22">
        <f t="shared" si="0"/>
        <v>0.21651612903225803</v>
      </c>
      <c r="N13" s="1"/>
      <c r="O13" s="1">
        <v>11.55</v>
      </c>
      <c r="P13">
        <f t="shared" si="1"/>
        <v>104.77407848963344</v>
      </c>
      <c r="Q13" s="22">
        <f t="shared" si="2"/>
        <v>3.2030823352286026E-3</v>
      </c>
    </row>
    <row r="14" spans="1:17" x14ac:dyDescent="0.25">
      <c r="A14" s="1">
        <v>0.5</v>
      </c>
      <c r="B14" s="1">
        <v>20</v>
      </c>
      <c r="C14" s="23">
        <f t="shared" si="3"/>
        <v>0.67119999999999991</v>
      </c>
      <c r="E14" s="1">
        <v>0.5</v>
      </c>
      <c r="F14">
        <f t="shared" si="4"/>
        <v>0.19634954084375</v>
      </c>
      <c r="G14" s="23">
        <f t="shared" si="5"/>
        <v>1.7091967649013344</v>
      </c>
    </row>
    <row r="15" spans="1:17" x14ac:dyDescent="0.25">
      <c r="A15" s="1">
        <v>0.55000000000000004</v>
      </c>
      <c r="B15" s="1">
        <v>20</v>
      </c>
      <c r="C15" s="23">
        <f t="shared" si="3"/>
        <v>0.61018181818181805</v>
      </c>
      <c r="E15" s="1">
        <v>0.55000000000000004</v>
      </c>
      <c r="F15">
        <f t="shared" si="4"/>
        <v>0.23758294442093755</v>
      </c>
      <c r="G15" s="23">
        <f t="shared" si="5"/>
        <v>1.4125593098358133</v>
      </c>
    </row>
    <row r="16" spans="1:17" x14ac:dyDescent="0.25">
      <c r="A16" s="1">
        <v>0.55000000000000004</v>
      </c>
      <c r="B16" s="1">
        <v>10</v>
      </c>
      <c r="C16" s="23">
        <f t="shared" ref="C16:C22" si="6">$A$2*B16/A16*1000000</f>
        <v>0.30509090909090902</v>
      </c>
      <c r="E16" s="1">
        <v>0.55000000000000004</v>
      </c>
      <c r="F16">
        <f t="shared" ref="F16:F22" si="7">E16*E16*0.25*3.1415926535</f>
        <v>0.23758294442093755</v>
      </c>
      <c r="G16" s="23">
        <f t="shared" ref="G16:G22" si="8">1/F16*B16*$A$2*1000000</f>
        <v>0.70627965491790667</v>
      </c>
    </row>
    <row r="17" spans="1:7" x14ac:dyDescent="0.25">
      <c r="A17" s="1">
        <v>0.55000000000000004</v>
      </c>
      <c r="B17" s="1">
        <v>8</v>
      </c>
      <c r="C17" s="23">
        <f t="shared" si="6"/>
        <v>0.24407272727272722</v>
      </c>
      <c r="E17" s="1">
        <v>0.55000000000000004</v>
      </c>
      <c r="F17">
        <f t="shared" si="7"/>
        <v>0.23758294442093755</v>
      </c>
      <c r="G17" s="23">
        <f t="shared" si="8"/>
        <v>0.56502372393432543</v>
      </c>
    </row>
    <row r="18" spans="1:7" x14ac:dyDescent="0.25">
      <c r="A18" s="1">
        <v>0.55000000000000004</v>
      </c>
      <c r="B18" s="1">
        <v>6</v>
      </c>
      <c r="C18" s="23">
        <f t="shared" si="6"/>
        <v>0.18305454545454544</v>
      </c>
      <c r="E18" s="1">
        <v>0.55000000000000004</v>
      </c>
      <c r="F18">
        <f t="shared" si="7"/>
        <v>0.23758294442093755</v>
      </c>
      <c r="G18" s="23">
        <f t="shared" si="8"/>
        <v>0.42376779295074402</v>
      </c>
    </row>
    <row r="19" spans="1:7" x14ac:dyDescent="0.25">
      <c r="A19" s="1">
        <v>0.55000000000000004</v>
      </c>
      <c r="B19" s="1">
        <v>5</v>
      </c>
      <c r="C19" s="23">
        <f t="shared" si="6"/>
        <v>0.15254545454545451</v>
      </c>
      <c r="E19" s="1">
        <v>0.55000000000000004</v>
      </c>
      <c r="F19">
        <f t="shared" si="7"/>
        <v>0.23758294442093755</v>
      </c>
      <c r="G19" s="23">
        <f t="shared" si="8"/>
        <v>0.35313982745895334</v>
      </c>
    </row>
    <row r="20" spans="1:7" x14ac:dyDescent="0.25">
      <c r="A20" s="1">
        <v>0.55000000000000004</v>
      </c>
      <c r="B20" s="1">
        <v>4</v>
      </c>
      <c r="C20" s="23">
        <f t="shared" si="6"/>
        <v>0.12203636363636361</v>
      </c>
      <c r="E20" s="1">
        <v>0.55000000000000004</v>
      </c>
      <c r="F20">
        <f t="shared" si="7"/>
        <v>0.23758294442093755</v>
      </c>
      <c r="G20" s="23">
        <f t="shared" si="8"/>
        <v>0.28251186196716271</v>
      </c>
    </row>
    <row r="21" spans="1:7" x14ac:dyDescent="0.25">
      <c r="A21" s="1">
        <v>0.55000000000000004</v>
      </c>
      <c r="B21" s="1">
        <v>2</v>
      </c>
      <c r="C21" s="23">
        <f t="shared" si="6"/>
        <v>6.1018181818181805E-2</v>
      </c>
      <c r="E21" s="1">
        <v>0.55000000000000004</v>
      </c>
      <c r="F21">
        <f t="shared" si="7"/>
        <v>0.23758294442093755</v>
      </c>
      <c r="G21" s="23">
        <f t="shared" si="8"/>
        <v>0.14125593098358136</v>
      </c>
    </row>
    <row r="22" spans="1:7" x14ac:dyDescent="0.25">
      <c r="A22" s="1">
        <v>0.55000000000000004</v>
      </c>
      <c r="B22" s="1">
        <v>1</v>
      </c>
      <c r="C22" s="23">
        <f t="shared" si="6"/>
        <v>3.0509090909090902E-2</v>
      </c>
      <c r="E22" s="1">
        <v>0.55000000000000004</v>
      </c>
      <c r="F22">
        <f t="shared" si="7"/>
        <v>0.23758294442093755</v>
      </c>
      <c r="G22" s="23">
        <f t="shared" si="8"/>
        <v>7.0627965491790679E-2</v>
      </c>
    </row>
    <row r="23" spans="1:7" x14ac:dyDescent="0.25">
      <c r="A23" s="1">
        <v>0.6</v>
      </c>
      <c r="B23" s="1">
        <v>20</v>
      </c>
      <c r="C23" s="23">
        <f t="shared" ref="C23:C42" si="9">$A$2*B23/A23*1000000</f>
        <v>0.55933333333333324</v>
      </c>
      <c r="E23" s="1">
        <v>0.6</v>
      </c>
      <c r="F23">
        <f t="shared" ref="F23:F43" si="10">E23*E23*0.25*3.1415926535</f>
        <v>0.28274333881499997</v>
      </c>
      <c r="G23" s="23">
        <f t="shared" ref="G23:G42" si="11">1/F23*B23*$A$2*1000000</f>
        <v>1.1869421978481491</v>
      </c>
    </row>
    <row r="24" spans="1:7" x14ac:dyDescent="0.25">
      <c r="A24" s="1">
        <v>0.65</v>
      </c>
      <c r="B24" s="1">
        <v>20</v>
      </c>
      <c r="C24" s="23">
        <f t="shared" si="9"/>
        <v>0.51630769230769225</v>
      </c>
      <c r="E24" s="1">
        <v>0.65</v>
      </c>
      <c r="F24">
        <f t="shared" si="10"/>
        <v>0.33183072402593755</v>
      </c>
      <c r="G24" s="23">
        <f t="shared" si="11"/>
        <v>1.0113590324859967</v>
      </c>
    </row>
    <row r="25" spans="1:7" x14ac:dyDescent="0.25">
      <c r="A25" s="1">
        <v>0.7</v>
      </c>
      <c r="B25" s="1">
        <v>20</v>
      </c>
      <c r="C25" s="23">
        <f t="shared" si="9"/>
        <v>0.47942857142857137</v>
      </c>
      <c r="E25" s="1">
        <v>0.7</v>
      </c>
      <c r="F25">
        <f t="shared" si="10"/>
        <v>0.38484510005374994</v>
      </c>
      <c r="G25" s="23">
        <f t="shared" si="11"/>
        <v>0.87203916576598717</v>
      </c>
    </row>
    <row r="26" spans="1:7" x14ac:dyDescent="0.25">
      <c r="A26" s="1">
        <v>0.75</v>
      </c>
      <c r="B26" s="1">
        <v>20</v>
      </c>
      <c r="C26" s="23">
        <f t="shared" si="9"/>
        <v>0.44746666666666662</v>
      </c>
      <c r="E26" s="1">
        <v>0.75</v>
      </c>
      <c r="F26">
        <f t="shared" si="10"/>
        <v>0.44178646689843748</v>
      </c>
      <c r="G26" s="23">
        <f t="shared" si="11"/>
        <v>0.75964300662281548</v>
      </c>
    </row>
    <row r="27" spans="1:7" x14ac:dyDescent="0.25">
      <c r="A27" s="1">
        <v>0.8</v>
      </c>
      <c r="B27" s="1">
        <v>20</v>
      </c>
      <c r="C27" s="23">
        <f t="shared" si="9"/>
        <v>0.41949999999999993</v>
      </c>
      <c r="E27" s="1">
        <v>0.8</v>
      </c>
      <c r="F27">
        <f t="shared" si="10"/>
        <v>0.5026548245600001</v>
      </c>
      <c r="G27" s="23">
        <f t="shared" si="11"/>
        <v>0.66765498628958364</v>
      </c>
    </row>
    <row r="28" spans="1:7" x14ac:dyDescent="0.25">
      <c r="A28" s="1">
        <v>0.85</v>
      </c>
      <c r="B28" s="1">
        <v>20</v>
      </c>
      <c r="C28" s="23">
        <f t="shared" si="9"/>
        <v>0.39482352941176468</v>
      </c>
      <c r="E28" s="1">
        <v>0.85</v>
      </c>
      <c r="F28">
        <f t="shared" si="10"/>
        <v>0.56745017303843748</v>
      </c>
      <c r="G28" s="23">
        <f t="shared" si="11"/>
        <v>0.59141756570980442</v>
      </c>
    </row>
    <row r="29" spans="1:7" x14ac:dyDescent="0.25">
      <c r="A29" s="1">
        <v>0.9</v>
      </c>
      <c r="B29" s="1">
        <v>20</v>
      </c>
      <c r="C29" s="23">
        <f t="shared" si="9"/>
        <v>0.37288888888888888</v>
      </c>
      <c r="E29" s="1">
        <v>0.9</v>
      </c>
      <c r="F29">
        <f t="shared" si="10"/>
        <v>0.63617251233375005</v>
      </c>
      <c r="G29" s="23">
        <f t="shared" si="11"/>
        <v>0.52752986571028837</v>
      </c>
    </row>
    <row r="30" spans="1:7" x14ac:dyDescent="0.25">
      <c r="A30" s="1">
        <v>0.95</v>
      </c>
      <c r="B30" s="1">
        <v>20</v>
      </c>
      <c r="C30" s="23">
        <f t="shared" si="9"/>
        <v>0.35326315789473683</v>
      </c>
      <c r="E30" s="1">
        <v>0.95</v>
      </c>
      <c r="F30">
        <f t="shared" si="10"/>
        <v>0.70882184244593749</v>
      </c>
      <c r="G30" s="23">
        <f t="shared" si="11"/>
        <v>0.47346170772890162</v>
      </c>
    </row>
    <row r="31" spans="1:7" x14ac:dyDescent="0.25">
      <c r="A31" s="1">
        <v>1</v>
      </c>
      <c r="B31" s="1">
        <v>20</v>
      </c>
      <c r="C31" s="23">
        <f t="shared" si="9"/>
        <v>0.33559999999999995</v>
      </c>
      <c r="E31" s="1">
        <v>1</v>
      </c>
      <c r="F31">
        <f t="shared" si="10"/>
        <v>0.78539816337500001</v>
      </c>
      <c r="G31" s="23">
        <f t="shared" si="11"/>
        <v>0.42729919122533361</v>
      </c>
    </row>
    <row r="32" spans="1:7" x14ac:dyDescent="0.25">
      <c r="A32" s="1">
        <v>1.05</v>
      </c>
      <c r="B32" s="1">
        <v>20</v>
      </c>
      <c r="C32" s="23">
        <f t="shared" si="9"/>
        <v>0.31961904761904758</v>
      </c>
      <c r="E32" s="1">
        <v>1.05</v>
      </c>
      <c r="F32">
        <f t="shared" si="10"/>
        <v>0.86590147512093751</v>
      </c>
      <c r="G32" s="23">
        <f t="shared" si="11"/>
        <v>0.38757296256266088</v>
      </c>
    </row>
    <row r="33" spans="1:7" x14ac:dyDescent="0.25">
      <c r="A33" s="1">
        <v>1.1000000000000001</v>
      </c>
      <c r="B33" s="1">
        <v>20</v>
      </c>
      <c r="C33" s="23">
        <f t="shared" si="9"/>
        <v>0.30509090909090902</v>
      </c>
      <c r="E33" s="1">
        <v>1.1000000000000001</v>
      </c>
      <c r="F33">
        <f t="shared" si="10"/>
        <v>0.95033177768375021</v>
      </c>
      <c r="G33" s="23">
        <f t="shared" si="11"/>
        <v>0.35313982745895334</v>
      </c>
    </row>
    <row r="34" spans="1:7" x14ac:dyDescent="0.25">
      <c r="A34" s="1">
        <v>1.1499999999999999</v>
      </c>
      <c r="B34" s="1">
        <v>20</v>
      </c>
      <c r="C34" s="23">
        <f t="shared" si="9"/>
        <v>0.29182608695652174</v>
      </c>
      <c r="E34" s="1">
        <v>1.1499999999999999</v>
      </c>
      <c r="F34">
        <f t="shared" si="10"/>
        <v>1.0386890710634373</v>
      </c>
      <c r="G34" s="23">
        <f t="shared" si="11"/>
        <v>0.32309957748607465</v>
      </c>
    </row>
    <row r="35" spans="1:7" x14ac:dyDescent="0.25">
      <c r="A35" s="1">
        <v>1.2</v>
      </c>
      <c r="B35" s="1">
        <v>20</v>
      </c>
      <c r="C35" s="23">
        <f t="shared" si="9"/>
        <v>0.27966666666666662</v>
      </c>
      <c r="E35" s="1">
        <v>1.2</v>
      </c>
      <c r="F35">
        <f t="shared" si="10"/>
        <v>1.1309733552599999</v>
      </c>
      <c r="G35" s="23">
        <f t="shared" si="11"/>
        <v>0.29673554946203728</v>
      </c>
    </row>
    <row r="36" spans="1:7" x14ac:dyDescent="0.25">
      <c r="A36" s="1">
        <v>1.25</v>
      </c>
      <c r="B36" s="1">
        <v>20</v>
      </c>
      <c r="C36" s="23">
        <f t="shared" si="9"/>
        <v>0.26848</v>
      </c>
      <c r="E36" s="1">
        <v>1.25</v>
      </c>
      <c r="F36">
        <f t="shared" si="10"/>
        <v>1.2271846302734375</v>
      </c>
      <c r="G36" s="23">
        <f t="shared" si="11"/>
        <v>0.27347148238421354</v>
      </c>
    </row>
    <row r="37" spans="1:7" x14ac:dyDescent="0.25">
      <c r="A37" s="1">
        <v>1.3</v>
      </c>
      <c r="B37" s="1">
        <v>20</v>
      </c>
      <c r="C37" s="23">
        <f t="shared" si="9"/>
        <v>0.25815384615384612</v>
      </c>
      <c r="E37" s="1">
        <v>1.3</v>
      </c>
      <c r="F37">
        <f t="shared" si="10"/>
        <v>1.3273228961037502</v>
      </c>
      <c r="G37" s="23">
        <f t="shared" si="11"/>
        <v>0.25283975812149917</v>
      </c>
    </row>
    <row r="38" spans="1:7" x14ac:dyDescent="0.25">
      <c r="A38" s="1">
        <v>1.35</v>
      </c>
      <c r="B38" s="1">
        <v>20</v>
      </c>
      <c r="C38" s="23">
        <f t="shared" si="9"/>
        <v>0.24859259259259256</v>
      </c>
      <c r="E38" s="1">
        <v>1.35</v>
      </c>
      <c r="F38">
        <f t="shared" si="10"/>
        <v>1.4313881527509378</v>
      </c>
      <c r="G38" s="23">
        <f t="shared" si="11"/>
        <v>0.23445771809346147</v>
      </c>
    </row>
    <row r="39" spans="1:7" x14ac:dyDescent="0.25">
      <c r="A39" s="1">
        <v>1.4</v>
      </c>
      <c r="B39" s="1">
        <v>0.15</v>
      </c>
      <c r="C39" s="23">
        <f t="shared" si="9"/>
        <v>1.7978571428571429E-3</v>
      </c>
      <c r="E39" s="1">
        <v>1.4</v>
      </c>
      <c r="F39">
        <f t="shared" si="10"/>
        <v>1.5393804002149998</v>
      </c>
      <c r="G39" s="23">
        <f t="shared" si="11"/>
        <v>1.6350734358112258E-3</v>
      </c>
    </row>
    <row r="40" spans="1:7" x14ac:dyDescent="0.25">
      <c r="A40" s="1">
        <v>1.45</v>
      </c>
      <c r="B40" s="1">
        <v>20</v>
      </c>
      <c r="C40" s="23">
        <f t="shared" si="9"/>
        <v>0.23144827586206893</v>
      </c>
      <c r="E40" s="1">
        <v>1.45</v>
      </c>
      <c r="F40">
        <f t="shared" si="10"/>
        <v>1.6512996384959375</v>
      </c>
      <c r="G40" s="23">
        <f t="shared" si="11"/>
        <v>0.20323386027364265</v>
      </c>
    </row>
    <row r="41" spans="1:7" x14ac:dyDescent="0.25">
      <c r="A41" s="1">
        <v>1.5</v>
      </c>
      <c r="B41" s="1">
        <v>20</v>
      </c>
      <c r="C41" s="23">
        <f t="shared" si="9"/>
        <v>0.22373333333333331</v>
      </c>
      <c r="E41" s="1">
        <v>1.5</v>
      </c>
      <c r="F41">
        <f t="shared" si="10"/>
        <v>1.7671458675937499</v>
      </c>
      <c r="G41" s="23">
        <f t="shared" si="11"/>
        <v>0.18991075165570387</v>
      </c>
    </row>
    <row r="42" spans="1:7" x14ac:dyDescent="0.25">
      <c r="A42" s="1">
        <v>1.55</v>
      </c>
      <c r="B42" s="1">
        <v>20</v>
      </c>
      <c r="C42" s="23">
        <f t="shared" si="9"/>
        <v>0.21651612903225803</v>
      </c>
      <c r="E42" s="1">
        <v>1.55</v>
      </c>
      <c r="F42">
        <f t="shared" si="10"/>
        <v>1.8869190875084378</v>
      </c>
      <c r="G42" s="23">
        <f t="shared" si="11"/>
        <v>0.17785606294498796</v>
      </c>
    </row>
    <row r="43" spans="1:7" x14ac:dyDescent="0.25">
      <c r="A43" s="1">
        <v>3.5</v>
      </c>
      <c r="B43" s="1">
        <v>21</v>
      </c>
      <c r="C43" s="23">
        <f t="shared" ref="C43" si="12">$A$2*B43/A43*1000000</f>
        <v>0.10068000000000001</v>
      </c>
      <c r="E43" s="1">
        <v>2.5499999999999998</v>
      </c>
      <c r="F43">
        <f t="shared" si="10"/>
        <v>5.1070515573459376</v>
      </c>
      <c r="G43" s="23">
        <f t="shared" ref="G43" si="13">1/F43*B43*$A$2*1000000</f>
        <v>6.8998715999477184E-2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10" sqref="A10"/>
    </sheetView>
  </sheetViews>
  <sheetFormatPr defaultRowHeight="15" x14ac:dyDescent="0.25"/>
  <cols>
    <col min="1" max="4" width="9.140625" style="1"/>
    <col min="6" max="6" width="10.5703125" style="24" bestFit="1" customWidth="1"/>
  </cols>
  <sheetData>
    <row r="1" spans="1:7" x14ac:dyDescent="0.25">
      <c r="F1" s="24" t="s">
        <v>152</v>
      </c>
      <c r="G1" s="21">
        <v>1.6779999999999999E-8</v>
      </c>
    </row>
    <row r="2" spans="1:7" x14ac:dyDescent="0.25">
      <c r="A2" s="1" t="s">
        <v>25</v>
      </c>
      <c r="B2" s="1" t="s">
        <v>149</v>
      </c>
      <c r="C2" s="1" t="s">
        <v>148</v>
      </c>
      <c r="E2" s="1" t="s">
        <v>25</v>
      </c>
    </row>
    <row r="3" spans="1:7" x14ac:dyDescent="0.25">
      <c r="A3" s="1" t="s">
        <v>114</v>
      </c>
      <c r="B3" s="1" t="s">
        <v>115</v>
      </c>
      <c r="C3" s="1" t="s">
        <v>116</v>
      </c>
      <c r="E3" s="1" t="s">
        <v>150</v>
      </c>
      <c r="F3" s="23" t="s">
        <v>151</v>
      </c>
    </row>
    <row r="4" spans="1:7" x14ac:dyDescent="0.25">
      <c r="A4" s="1">
        <v>250</v>
      </c>
      <c r="B4" s="1">
        <v>22</v>
      </c>
      <c r="C4" s="1">
        <f>A4/1000*3.1415*B4</f>
        <v>17.27825</v>
      </c>
    </row>
    <row r="5" spans="1:7" x14ac:dyDescent="0.25">
      <c r="C5" s="1">
        <f t="shared" ref="C5:C25" si="0">A5/1000*3.1415*B5</f>
        <v>0</v>
      </c>
    </row>
    <row r="6" spans="1:7" x14ac:dyDescent="0.25">
      <c r="C6" s="1">
        <f t="shared" si="0"/>
        <v>0</v>
      </c>
    </row>
    <row r="7" spans="1:7" x14ac:dyDescent="0.25">
      <c r="A7" s="1">
        <v>14</v>
      </c>
      <c r="B7" s="1">
        <v>140</v>
      </c>
      <c r="C7" s="1">
        <f t="shared" si="0"/>
        <v>6.1573400000000005</v>
      </c>
      <c r="E7">
        <v>0.56000000000000005</v>
      </c>
      <c r="F7" s="24">
        <f>C7/(E7*E7*0.25*3.14159265*0.001*0.001)*$G$1</f>
        <v>0.41948762835309011</v>
      </c>
    </row>
    <row r="8" spans="1:7" x14ac:dyDescent="0.25">
      <c r="A8" s="1">
        <v>14</v>
      </c>
      <c r="B8" s="1">
        <v>4</v>
      </c>
      <c r="C8" s="1">
        <f t="shared" si="0"/>
        <v>0.17592400000000002</v>
      </c>
      <c r="E8">
        <v>0.56000000000000005</v>
      </c>
      <c r="F8" s="24">
        <f t="shared" ref="F8:F25" si="1">C8/(E8*E8*0.25*3.14159265*0.001*0.001)*$G$1</f>
        <v>1.1985360810088289E-2</v>
      </c>
    </row>
    <row r="9" spans="1:7" x14ac:dyDescent="0.25">
      <c r="A9" s="1">
        <v>12</v>
      </c>
      <c r="B9" s="1">
        <v>4</v>
      </c>
      <c r="C9" s="1">
        <f t="shared" si="0"/>
        <v>0.15079200000000001</v>
      </c>
      <c r="E9">
        <v>1.5</v>
      </c>
      <c r="F9" s="24">
        <f t="shared" si="1"/>
        <v>1.4318511047785481E-3</v>
      </c>
    </row>
    <row r="10" spans="1:7" x14ac:dyDescent="0.25">
      <c r="C10" s="1">
        <f t="shared" si="0"/>
        <v>0</v>
      </c>
      <c r="F10" s="24" t="e">
        <f t="shared" si="1"/>
        <v>#DIV/0!</v>
      </c>
    </row>
    <row r="11" spans="1:7" x14ac:dyDescent="0.25">
      <c r="C11" s="1">
        <f t="shared" si="0"/>
        <v>0</v>
      </c>
      <c r="F11" s="24" t="e">
        <f t="shared" si="1"/>
        <v>#DIV/0!</v>
      </c>
    </row>
    <row r="12" spans="1:7" x14ac:dyDescent="0.25">
      <c r="C12" s="1">
        <f t="shared" si="0"/>
        <v>0</v>
      </c>
      <c r="F12" s="24" t="e">
        <f t="shared" si="1"/>
        <v>#DIV/0!</v>
      </c>
    </row>
    <row r="13" spans="1:7" x14ac:dyDescent="0.25">
      <c r="C13" s="1">
        <f t="shared" si="0"/>
        <v>0</v>
      </c>
      <c r="F13" s="24" t="e">
        <f t="shared" si="1"/>
        <v>#DIV/0!</v>
      </c>
    </row>
    <row r="14" spans="1:7" x14ac:dyDescent="0.25">
      <c r="C14" s="1">
        <f t="shared" si="0"/>
        <v>0</v>
      </c>
      <c r="F14" s="24" t="e">
        <f t="shared" si="1"/>
        <v>#DIV/0!</v>
      </c>
    </row>
    <row r="15" spans="1:7" x14ac:dyDescent="0.25">
      <c r="C15" s="1">
        <f t="shared" si="0"/>
        <v>0</v>
      </c>
      <c r="F15" s="24" t="e">
        <f t="shared" si="1"/>
        <v>#DIV/0!</v>
      </c>
    </row>
    <row r="16" spans="1:7" x14ac:dyDescent="0.25">
      <c r="C16" s="1">
        <f t="shared" si="0"/>
        <v>0</v>
      </c>
      <c r="F16" s="24" t="e">
        <f t="shared" si="1"/>
        <v>#DIV/0!</v>
      </c>
    </row>
    <row r="17" spans="3:6" x14ac:dyDescent="0.25">
      <c r="C17" s="1">
        <f t="shared" si="0"/>
        <v>0</v>
      </c>
      <c r="F17" s="24" t="e">
        <f t="shared" si="1"/>
        <v>#DIV/0!</v>
      </c>
    </row>
    <row r="18" spans="3:6" x14ac:dyDescent="0.25">
      <c r="C18" s="1">
        <f t="shared" si="0"/>
        <v>0</v>
      </c>
      <c r="F18" s="24" t="e">
        <f t="shared" si="1"/>
        <v>#DIV/0!</v>
      </c>
    </row>
    <row r="19" spans="3:6" x14ac:dyDescent="0.25">
      <c r="C19" s="1">
        <f t="shared" si="0"/>
        <v>0</v>
      </c>
      <c r="F19" s="24" t="e">
        <f t="shared" si="1"/>
        <v>#DIV/0!</v>
      </c>
    </row>
    <row r="20" spans="3:6" x14ac:dyDescent="0.25">
      <c r="C20" s="1">
        <f t="shared" si="0"/>
        <v>0</v>
      </c>
      <c r="F20" s="24" t="e">
        <f t="shared" si="1"/>
        <v>#DIV/0!</v>
      </c>
    </row>
    <row r="21" spans="3:6" x14ac:dyDescent="0.25">
      <c r="C21" s="1">
        <f t="shared" si="0"/>
        <v>0</v>
      </c>
      <c r="F21" s="24" t="e">
        <f t="shared" si="1"/>
        <v>#DIV/0!</v>
      </c>
    </row>
    <row r="22" spans="3:6" x14ac:dyDescent="0.25">
      <c r="C22" s="1">
        <f t="shared" si="0"/>
        <v>0</v>
      </c>
      <c r="F22" s="24" t="e">
        <f t="shared" si="1"/>
        <v>#DIV/0!</v>
      </c>
    </row>
    <row r="23" spans="3:6" x14ac:dyDescent="0.25">
      <c r="C23" s="1">
        <f t="shared" si="0"/>
        <v>0</v>
      </c>
      <c r="F23" s="24" t="e">
        <f t="shared" si="1"/>
        <v>#DIV/0!</v>
      </c>
    </row>
    <row r="24" spans="3:6" x14ac:dyDescent="0.25">
      <c r="C24" s="1">
        <f t="shared" si="0"/>
        <v>0</v>
      </c>
      <c r="F24" s="24" t="e">
        <f t="shared" si="1"/>
        <v>#DIV/0!</v>
      </c>
    </row>
    <row r="25" spans="3:6" x14ac:dyDescent="0.25">
      <c r="C25" s="1">
        <f t="shared" si="0"/>
        <v>0</v>
      </c>
      <c r="F25" s="24" t="e">
        <f t="shared" si="1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6"/>
  <sheetViews>
    <sheetView topLeftCell="A26" workbookViewId="0">
      <selection activeCell="N43" sqref="N43"/>
    </sheetView>
  </sheetViews>
  <sheetFormatPr defaultRowHeight="15" x14ac:dyDescent="0.25"/>
  <cols>
    <col min="8" max="8" width="10.85546875" bestFit="1" customWidth="1"/>
  </cols>
  <sheetData>
    <row r="2" spans="1:8" x14ac:dyDescent="0.25">
      <c r="A2">
        <v>0.04</v>
      </c>
      <c r="B2">
        <v>180</v>
      </c>
      <c r="C2">
        <f t="shared" ref="C2:C5" si="0">A2*A2*0.25*3.1415</f>
        <v>1.2566000000000001E-3</v>
      </c>
      <c r="D2">
        <f t="shared" ref="D2:D5" si="1">B2*C2</f>
        <v>0.226188</v>
      </c>
      <c r="H2" t="s">
        <v>25</v>
      </c>
    </row>
    <row r="3" spans="1:8" x14ac:dyDescent="0.25">
      <c r="A3">
        <v>0.04</v>
      </c>
      <c r="B3">
        <v>220</v>
      </c>
      <c r="C3">
        <f t="shared" si="0"/>
        <v>1.2566000000000001E-3</v>
      </c>
      <c r="D3">
        <f t="shared" si="1"/>
        <v>0.27645200000000003</v>
      </c>
      <c r="H3" t="s">
        <v>153</v>
      </c>
    </row>
    <row r="4" spans="1:8" x14ac:dyDescent="0.25">
      <c r="A4">
        <v>0.04</v>
      </c>
      <c r="B4">
        <v>660</v>
      </c>
      <c r="C4">
        <f t="shared" si="0"/>
        <v>1.2566000000000001E-3</v>
      </c>
      <c r="D4">
        <f t="shared" si="1"/>
        <v>0.82935600000000009</v>
      </c>
      <c r="H4">
        <v>1.2</v>
      </c>
    </row>
    <row r="5" spans="1:8" x14ac:dyDescent="0.25">
      <c r="A5">
        <v>0.04</v>
      </c>
      <c r="B5">
        <v>1200</v>
      </c>
      <c r="C5">
        <f t="shared" si="0"/>
        <v>1.2566000000000001E-3</v>
      </c>
      <c r="D5">
        <f t="shared" si="1"/>
        <v>1.5079200000000001</v>
      </c>
    </row>
    <row r="7" spans="1:8" x14ac:dyDescent="0.25">
      <c r="A7">
        <v>0.05</v>
      </c>
      <c r="B7">
        <v>30</v>
      </c>
      <c r="C7">
        <f t="shared" ref="C7:C17" si="2">A7*A7*0.25*3.1415</f>
        <v>1.9634375000000003E-3</v>
      </c>
      <c r="D7">
        <f t="shared" ref="D7:D17" si="3">B7*C7</f>
        <v>5.8903125000000008E-2</v>
      </c>
    </row>
    <row r="8" spans="1:8" x14ac:dyDescent="0.25">
      <c r="A8">
        <v>0.05</v>
      </c>
      <c r="B8">
        <v>50</v>
      </c>
      <c r="C8">
        <f t="shared" si="2"/>
        <v>1.9634375000000003E-3</v>
      </c>
      <c r="D8">
        <f t="shared" si="3"/>
        <v>9.817187500000002E-2</v>
      </c>
    </row>
    <row r="9" spans="1:8" x14ac:dyDescent="0.25">
      <c r="A9">
        <v>0.05</v>
      </c>
      <c r="B9">
        <v>300</v>
      </c>
      <c r="C9">
        <f t="shared" si="2"/>
        <v>1.9634375000000003E-3</v>
      </c>
      <c r="D9">
        <f t="shared" si="3"/>
        <v>0.58903125000000012</v>
      </c>
    </row>
    <row r="10" spans="1:8" x14ac:dyDescent="0.25">
      <c r="A10">
        <v>0.05</v>
      </c>
      <c r="B10">
        <v>1500</v>
      </c>
      <c r="C10">
        <f t="shared" si="2"/>
        <v>1.9634375000000003E-3</v>
      </c>
      <c r="D10">
        <f t="shared" si="3"/>
        <v>2.9451562500000006</v>
      </c>
    </row>
    <row r="11" spans="1:8" x14ac:dyDescent="0.25">
      <c r="A11">
        <v>0.05</v>
      </c>
      <c r="B11">
        <v>4000</v>
      </c>
      <c r="C11">
        <f t="shared" si="2"/>
        <v>1.9634375000000003E-3</v>
      </c>
      <c r="D11">
        <f t="shared" si="3"/>
        <v>7.8537500000000016</v>
      </c>
    </row>
    <row r="13" spans="1:8" x14ac:dyDescent="0.25">
      <c r="A13">
        <v>7.0000000000000007E-2</v>
      </c>
      <c r="B13">
        <v>50</v>
      </c>
      <c r="C13">
        <f t="shared" si="2"/>
        <v>3.8483375000000009E-3</v>
      </c>
      <c r="D13">
        <f>B13*C13</f>
        <v>0.19241687500000004</v>
      </c>
    </row>
    <row r="14" spans="1:8" x14ac:dyDescent="0.25">
      <c r="A14">
        <v>7.0000000000000007E-2</v>
      </c>
      <c r="B14">
        <v>28</v>
      </c>
      <c r="C14">
        <f t="shared" si="2"/>
        <v>3.8483375000000009E-3</v>
      </c>
      <c r="D14">
        <f>B14*C14</f>
        <v>0.10775345000000003</v>
      </c>
    </row>
    <row r="15" spans="1:8" x14ac:dyDescent="0.25">
      <c r="A15">
        <v>7.0000000000000007E-2</v>
      </c>
      <c r="B15">
        <v>36</v>
      </c>
      <c r="C15">
        <f t="shared" si="2"/>
        <v>3.8483375000000009E-3</v>
      </c>
      <c r="D15">
        <f>B15*C15</f>
        <v>0.13854015000000003</v>
      </c>
    </row>
    <row r="16" spans="1:8" x14ac:dyDescent="0.25">
      <c r="A16">
        <v>7.0000000000000007E-2</v>
      </c>
      <c r="B16">
        <v>80</v>
      </c>
      <c r="C16">
        <f t="shared" si="2"/>
        <v>3.8483375000000009E-3</v>
      </c>
      <c r="D16">
        <f t="shared" si="3"/>
        <v>0.30786700000000006</v>
      </c>
    </row>
    <row r="17" spans="1:4" x14ac:dyDescent="0.25">
      <c r="A17">
        <v>7.0000000000000007E-2</v>
      </c>
      <c r="B17">
        <v>119</v>
      </c>
      <c r="C17">
        <f t="shared" si="2"/>
        <v>3.8483375000000009E-3</v>
      </c>
      <c r="D17">
        <f t="shared" si="3"/>
        <v>0.45795216250000009</v>
      </c>
    </row>
    <row r="18" spans="1:4" x14ac:dyDescent="0.25">
      <c r="A18">
        <v>7.0000000000000007E-2</v>
      </c>
      <c r="B18">
        <v>147</v>
      </c>
      <c r="C18">
        <f t="shared" ref="C18" si="4">A18*A18*0.25*3.1415</f>
        <v>3.8483375000000009E-3</v>
      </c>
      <c r="D18">
        <f t="shared" ref="D18" si="5">B18*C18</f>
        <v>0.56570561250000018</v>
      </c>
    </row>
    <row r="19" spans="1:4" x14ac:dyDescent="0.25">
      <c r="A19">
        <v>7.0000000000000007E-2</v>
      </c>
      <c r="B19">
        <v>238</v>
      </c>
      <c r="C19">
        <f>A19*A19*0.25*3.1415</f>
        <v>3.8483375000000009E-3</v>
      </c>
      <c r="D19">
        <f>B19*C19</f>
        <v>0.91590432500000019</v>
      </c>
    </row>
    <row r="20" spans="1:4" x14ac:dyDescent="0.25">
      <c r="A20">
        <v>7.0000000000000007E-2</v>
      </c>
      <c r="B20">
        <v>357</v>
      </c>
      <c r="C20">
        <f t="shared" ref="C20:C23" si="6">A20*A20*0.25*3.1415</f>
        <v>3.8483375000000009E-3</v>
      </c>
      <c r="D20">
        <f t="shared" ref="D20:D23" si="7">B20*C20</f>
        <v>1.3738564875000003</v>
      </c>
    </row>
    <row r="21" spans="1:4" x14ac:dyDescent="0.25">
      <c r="A21">
        <v>7.0000000000000007E-2</v>
      </c>
      <c r="B21">
        <v>238</v>
      </c>
      <c r="C21">
        <f t="shared" si="6"/>
        <v>3.8483375000000009E-3</v>
      </c>
      <c r="D21">
        <f t="shared" si="7"/>
        <v>0.91590432500000019</v>
      </c>
    </row>
    <row r="22" spans="1:4" x14ac:dyDescent="0.25">
      <c r="A22">
        <v>7.0000000000000007E-2</v>
      </c>
      <c r="B22">
        <v>238</v>
      </c>
      <c r="C22">
        <f t="shared" si="6"/>
        <v>3.8483375000000009E-3</v>
      </c>
      <c r="D22">
        <f t="shared" si="7"/>
        <v>0.91590432500000019</v>
      </c>
    </row>
    <row r="23" spans="1:4" x14ac:dyDescent="0.25">
      <c r="A23">
        <v>7.0000000000000007E-2</v>
      </c>
      <c r="B23">
        <v>238</v>
      </c>
      <c r="C23">
        <f t="shared" si="6"/>
        <v>3.8483375000000009E-3</v>
      </c>
      <c r="D23">
        <f t="shared" si="7"/>
        <v>0.91590432500000019</v>
      </c>
    </row>
    <row r="26" spans="1:4" x14ac:dyDescent="0.25">
      <c r="A26">
        <v>7.8E-2</v>
      </c>
      <c r="C26">
        <f t="shared" ref="C26:C31" si="8">A26*A26*0.25*3.1415</f>
        <v>4.7782215000000006E-3</v>
      </c>
      <c r="D26">
        <f t="shared" ref="D26:D31" si="9">B26*C26</f>
        <v>0</v>
      </c>
    </row>
    <row r="27" spans="1:4" x14ac:dyDescent="0.25">
      <c r="A27">
        <v>7.8E-2</v>
      </c>
      <c r="C27">
        <f t="shared" si="8"/>
        <v>4.7782215000000006E-3</v>
      </c>
      <c r="D27">
        <f t="shared" si="9"/>
        <v>0</v>
      </c>
    </row>
    <row r="28" spans="1:4" x14ac:dyDescent="0.25">
      <c r="A28">
        <v>7.8E-2</v>
      </c>
      <c r="C28">
        <f t="shared" si="8"/>
        <v>4.7782215000000006E-3</v>
      </c>
      <c r="D28">
        <f t="shared" si="9"/>
        <v>0</v>
      </c>
    </row>
    <row r="29" spans="1:4" x14ac:dyDescent="0.25">
      <c r="A29">
        <v>7.8E-2</v>
      </c>
      <c r="B29">
        <v>1100</v>
      </c>
      <c r="C29">
        <f t="shared" si="8"/>
        <v>4.7782215000000006E-3</v>
      </c>
      <c r="D29">
        <f t="shared" si="9"/>
        <v>5.2560436500000005</v>
      </c>
    </row>
    <row r="30" spans="1:4" x14ac:dyDescent="0.25">
      <c r="A30">
        <v>7.8E-2</v>
      </c>
      <c r="C30">
        <f t="shared" si="8"/>
        <v>4.7782215000000006E-3</v>
      </c>
      <c r="D30">
        <f t="shared" si="9"/>
        <v>0</v>
      </c>
    </row>
    <row r="31" spans="1:4" x14ac:dyDescent="0.25">
      <c r="A31">
        <v>7.8E-2</v>
      </c>
      <c r="C31">
        <f t="shared" si="8"/>
        <v>4.7782215000000006E-3</v>
      </c>
      <c r="D31">
        <f t="shared" si="9"/>
        <v>0</v>
      </c>
    </row>
    <row r="33" spans="1:6" x14ac:dyDescent="0.25">
      <c r="A33">
        <v>0.1</v>
      </c>
      <c r="B33">
        <v>60</v>
      </c>
      <c r="C33">
        <f>A33*A33*0.25*3.1415</f>
        <v>7.8537500000000014E-3</v>
      </c>
      <c r="D33">
        <f>B33*C33</f>
        <v>0.47122500000000006</v>
      </c>
    </row>
    <row r="34" spans="1:6" x14ac:dyDescent="0.25">
      <c r="A34">
        <v>0.1</v>
      </c>
      <c r="B34">
        <v>70</v>
      </c>
      <c r="C34">
        <f>A34*A34*0.25*3.1415</f>
        <v>7.8537500000000014E-3</v>
      </c>
      <c r="D34">
        <f>B34*C34</f>
        <v>0.54976250000000004</v>
      </c>
    </row>
    <row r="35" spans="1:6" x14ac:dyDescent="0.25">
      <c r="A35">
        <v>0.1</v>
      </c>
      <c r="B35">
        <v>75</v>
      </c>
      <c r="C35">
        <f t="shared" ref="C35:C37" si="10">A35*A35*0.25*3.1415</f>
        <v>7.8537500000000014E-3</v>
      </c>
      <c r="D35">
        <f t="shared" ref="D35:D37" si="11">B35*C35</f>
        <v>0.58903125000000012</v>
      </c>
    </row>
    <row r="36" spans="1:6" x14ac:dyDescent="0.25">
      <c r="A36">
        <v>0.1</v>
      </c>
      <c r="B36">
        <v>90</v>
      </c>
      <c r="C36">
        <f t="shared" si="10"/>
        <v>7.8537500000000014E-3</v>
      </c>
      <c r="D36">
        <f t="shared" si="11"/>
        <v>0.70683750000000012</v>
      </c>
    </row>
    <row r="37" spans="1:6" x14ac:dyDescent="0.25">
      <c r="A37">
        <v>0.1</v>
      </c>
      <c r="B37">
        <v>100</v>
      </c>
      <c r="C37">
        <f t="shared" si="10"/>
        <v>7.8537500000000014E-3</v>
      </c>
      <c r="D37">
        <f t="shared" si="11"/>
        <v>0.78537500000000016</v>
      </c>
    </row>
    <row r="38" spans="1:6" x14ac:dyDescent="0.25">
      <c r="A38">
        <v>0.1</v>
      </c>
      <c r="B38">
        <v>120</v>
      </c>
      <c r="C38">
        <f t="shared" ref="C38:C39" si="12">A38*A38*0.25*3.1415</f>
        <v>7.8537500000000014E-3</v>
      </c>
      <c r="D38">
        <f t="shared" ref="D38:D39" si="13">B38*C38</f>
        <v>0.94245000000000012</v>
      </c>
    </row>
    <row r="39" spans="1:6" x14ac:dyDescent="0.25">
      <c r="A39">
        <v>0.1</v>
      </c>
      <c r="B39">
        <v>130</v>
      </c>
      <c r="C39">
        <f t="shared" si="12"/>
        <v>7.8537500000000014E-3</v>
      </c>
      <c r="D39">
        <f t="shared" si="13"/>
        <v>1.0209875000000002</v>
      </c>
      <c r="F39">
        <v>135</v>
      </c>
    </row>
    <row r="40" spans="1:6" x14ac:dyDescent="0.25">
      <c r="A40">
        <v>0.1</v>
      </c>
      <c r="B40">
        <v>140</v>
      </c>
      <c r="C40">
        <f t="shared" ref="C40" si="14">A40*A40*0.25*3.1415</f>
        <v>7.8537500000000014E-3</v>
      </c>
      <c r="D40">
        <f t="shared" ref="D40" si="15">B40*C40</f>
        <v>1.0995250000000001</v>
      </c>
    </row>
    <row r="41" spans="1:6" x14ac:dyDescent="0.25">
      <c r="A41">
        <v>0.1</v>
      </c>
      <c r="B41">
        <v>150</v>
      </c>
      <c r="C41">
        <f>A41*A41*0.25*3.1415</f>
        <v>7.8537500000000014E-3</v>
      </c>
      <c r="D41">
        <f>B41*C41</f>
        <v>1.1780625000000002</v>
      </c>
    </row>
    <row r="42" spans="1:6" x14ac:dyDescent="0.25">
      <c r="A42">
        <v>0.1</v>
      </c>
      <c r="B42">
        <v>160</v>
      </c>
      <c r="C42">
        <f>A42*A42*0.25*3.1415</f>
        <v>7.8537500000000014E-3</v>
      </c>
      <c r="D42">
        <f>B42*C42</f>
        <v>1.2566000000000002</v>
      </c>
    </row>
    <row r="43" spans="1:6" x14ac:dyDescent="0.25">
      <c r="A43">
        <v>0.1</v>
      </c>
      <c r="B43">
        <v>180</v>
      </c>
      <c r="C43">
        <f t="shared" ref="C43" si="16">A43*A43*0.25*3.1415</f>
        <v>7.8537500000000014E-3</v>
      </c>
      <c r="D43">
        <f t="shared" ref="D43" si="17">B43*C43</f>
        <v>1.4136750000000002</v>
      </c>
    </row>
    <row r="44" spans="1:6" x14ac:dyDescent="0.25">
      <c r="A44">
        <v>0.1</v>
      </c>
      <c r="B44">
        <v>200</v>
      </c>
      <c r="C44">
        <f t="shared" ref="C44:C45" si="18">A44*A44*0.25*3.1415</f>
        <v>7.8537500000000014E-3</v>
      </c>
      <c r="D44">
        <f t="shared" ref="D44:D45" si="19">B44*C44</f>
        <v>1.5707500000000003</v>
      </c>
    </row>
    <row r="45" spans="1:6" x14ac:dyDescent="0.25">
      <c r="A45">
        <v>0.1</v>
      </c>
      <c r="B45">
        <v>300</v>
      </c>
      <c r="C45">
        <f t="shared" si="18"/>
        <v>7.8537500000000014E-3</v>
      </c>
      <c r="D45">
        <f t="shared" si="19"/>
        <v>2.3561250000000005</v>
      </c>
    </row>
    <row r="46" spans="1:6" x14ac:dyDescent="0.25">
      <c r="A46">
        <v>0.1</v>
      </c>
      <c r="B46">
        <v>320</v>
      </c>
      <c r="C46">
        <f t="shared" ref="C46" si="20">A46*A46*0.25*3.1415</f>
        <v>7.8537500000000014E-3</v>
      </c>
      <c r="D46">
        <f t="shared" ref="D46" si="21">B46*C46</f>
        <v>2.5132000000000003</v>
      </c>
    </row>
    <row r="47" spans="1:6" x14ac:dyDescent="0.25">
      <c r="A47">
        <v>0.1</v>
      </c>
      <c r="B47">
        <v>360</v>
      </c>
      <c r="C47">
        <f>A47*A47*0.25*3.1415</f>
        <v>7.8537500000000014E-3</v>
      </c>
      <c r="D47">
        <f>B47*C47</f>
        <v>2.8273500000000005</v>
      </c>
    </row>
    <row r="48" spans="1:6" x14ac:dyDescent="0.25">
      <c r="A48">
        <v>0.1</v>
      </c>
      <c r="B48">
        <v>450</v>
      </c>
      <c r="C48">
        <f>A48*A48*0.25*3.1415</f>
        <v>7.8537500000000014E-3</v>
      </c>
      <c r="D48">
        <f>B48*C48</f>
        <v>3.5341875000000007</v>
      </c>
    </row>
    <row r="49" spans="1:4" x14ac:dyDescent="0.25">
      <c r="A49">
        <v>0.1</v>
      </c>
      <c r="B49">
        <v>900</v>
      </c>
      <c r="C49">
        <f>A49*A49*0.25*3.1415</f>
        <v>7.8537500000000014E-3</v>
      </c>
      <c r="D49">
        <f>B49*C49</f>
        <v>7.0683750000000014</v>
      </c>
    </row>
    <row r="50" spans="1:4" x14ac:dyDescent="0.25">
      <c r="A50">
        <v>0.1</v>
      </c>
      <c r="B50">
        <v>2000</v>
      </c>
      <c r="C50">
        <f t="shared" ref="C50:C51" si="22">A50*A50*0.25*3.1415</f>
        <v>7.8537500000000014E-3</v>
      </c>
      <c r="D50">
        <f t="shared" ref="D50:D51" si="23">B50*C50</f>
        <v>15.707500000000003</v>
      </c>
    </row>
    <row r="51" spans="1:4" x14ac:dyDescent="0.25">
      <c r="A51">
        <v>0.1</v>
      </c>
      <c r="B51">
        <v>900</v>
      </c>
      <c r="C51">
        <f t="shared" si="22"/>
        <v>7.8537500000000014E-3</v>
      </c>
      <c r="D51">
        <f t="shared" si="23"/>
        <v>7.0683750000000014</v>
      </c>
    </row>
    <row r="59" spans="1:4" x14ac:dyDescent="0.25">
      <c r="A59">
        <v>0.12</v>
      </c>
      <c r="B59">
        <v>9</v>
      </c>
      <c r="C59">
        <f t="shared" ref="C59:C66" si="24">A59*A59*0.25*3.1415</f>
        <v>1.1309400000000001E-2</v>
      </c>
      <c r="D59">
        <f t="shared" ref="D59:D66" si="25">B59*C59</f>
        <v>0.1017846</v>
      </c>
    </row>
    <row r="60" spans="1:4" x14ac:dyDescent="0.25">
      <c r="A60">
        <v>0.12</v>
      </c>
      <c r="B60">
        <v>904</v>
      </c>
      <c r="C60">
        <f t="shared" si="24"/>
        <v>1.1309400000000001E-2</v>
      </c>
      <c r="D60">
        <f t="shared" si="25"/>
        <v>10.223697600000001</v>
      </c>
    </row>
    <row r="61" spans="1:4" x14ac:dyDescent="0.25">
      <c r="A61">
        <v>0.12</v>
      </c>
      <c r="B61">
        <v>905</v>
      </c>
      <c r="C61">
        <f t="shared" si="24"/>
        <v>1.1309400000000001E-2</v>
      </c>
      <c r="D61">
        <f t="shared" si="25"/>
        <v>10.235007000000001</v>
      </c>
    </row>
    <row r="62" spans="1:4" x14ac:dyDescent="0.25">
      <c r="A62">
        <v>0.12</v>
      </c>
      <c r="B62">
        <v>906</v>
      </c>
      <c r="C62">
        <f t="shared" si="24"/>
        <v>1.1309400000000001E-2</v>
      </c>
      <c r="D62">
        <f t="shared" si="25"/>
        <v>10.246316400000001</v>
      </c>
    </row>
    <row r="63" spans="1:4" x14ac:dyDescent="0.25">
      <c r="A63">
        <v>0.12</v>
      </c>
      <c r="B63">
        <v>907</v>
      </c>
      <c r="C63">
        <f t="shared" si="24"/>
        <v>1.1309400000000001E-2</v>
      </c>
      <c r="D63">
        <f t="shared" si="25"/>
        <v>10.257625800000001</v>
      </c>
    </row>
    <row r="64" spans="1:4" x14ac:dyDescent="0.25">
      <c r="A64">
        <v>0.12</v>
      </c>
      <c r="B64">
        <v>908</v>
      </c>
      <c r="C64">
        <f t="shared" si="24"/>
        <v>1.1309400000000001E-2</v>
      </c>
      <c r="D64">
        <f t="shared" si="25"/>
        <v>10.268935200000001</v>
      </c>
    </row>
    <row r="65" spans="1:4" x14ac:dyDescent="0.25">
      <c r="A65">
        <v>0.12</v>
      </c>
      <c r="B65">
        <v>909</v>
      </c>
      <c r="C65">
        <f t="shared" si="24"/>
        <v>1.1309400000000001E-2</v>
      </c>
      <c r="D65">
        <f t="shared" si="25"/>
        <v>10.280244600000001</v>
      </c>
    </row>
    <row r="66" spans="1:4" x14ac:dyDescent="0.25">
      <c r="A66">
        <v>0.12</v>
      </c>
      <c r="B66">
        <v>910</v>
      </c>
      <c r="C66">
        <f t="shared" si="24"/>
        <v>1.1309400000000001E-2</v>
      </c>
      <c r="D66">
        <f t="shared" si="25"/>
        <v>10.291554000000001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8"/>
  <sheetViews>
    <sheetView workbookViewId="0">
      <selection activeCell="J11" sqref="J11"/>
    </sheetView>
  </sheetViews>
  <sheetFormatPr defaultRowHeight="15" x14ac:dyDescent="0.25"/>
  <sheetData>
    <row r="5" spans="3:9" x14ac:dyDescent="0.25">
      <c r="C5" t="s">
        <v>154</v>
      </c>
    </row>
    <row r="6" spans="3:9" x14ac:dyDescent="0.25">
      <c r="C6" s="1" t="s">
        <v>158</v>
      </c>
      <c r="D6" s="1" t="s">
        <v>158</v>
      </c>
      <c r="E6" s="1" t="s">
        <v>159</v>
      </c>
      <c r="F6" s="1" t="s">
        <v>159</v>
      </c>
      <c r="G6" s="1"/>
      <c r="H6" s="1"/>
      <c r="I6" s="1"/>
    </row>
    <row r="7" spans="3:9" x14ac:dyDescent="0.25">
      <c r="C7" s="1" t="s">
        <v>155</v>
      </c>
      <c r="D7" s="1" t="s">
        <v>156</v>
      </c>
      <c r="E7" s="1" t="s">
        <v>157</v>
      </c>
      <c r="F7" s="26" t="s">
        <v>160</v>
      </c>
      <c r="G7" s="1"/>
      <c r="H7" s="1"/>
      <c r="I7" s="1"/>
    </row>
    <row r="8" spans="3:9" x14ac:dyDescent="0.25">
      <c r="C8" s="1">
        <v>1000</v>
      </c>
      <c r="D8" s="1">
        <v>1</v>
      </c>
      <c r="E8" s="1">
        <v>2.5</v>
      </c>
      <c r="F8" s="1">
        <f>E8*(C8+D8)</f>
        <v>2502.5</v>
      </c>
      <c r="G8" s="1"/>
      <c r="H8" s="1"/>
      <c r="I8" s="1"/>
    </row>
    <row r="9" spans="3:9" x14ac:dyDescent="0.25">
      <c r="C9" s="1"/>
      <c r="D9" s="1"/>
      <c r="E9" s="1"/>
      <c r="F9" s="1"/>
      <c r="G9" s="1"/>
      <c r="H9" s="1"/>
      <c r="I9" s="1"/>
    </row>
    <row r="10" spans="3:9" x14ac:dyDescent="0.25">
      <c r="C10" s="1"/>
      <c r="D10" s="1"/>
      <c r="E10" s="1"/>
      <c r="F10" s="1"/>
      <c r="G10" s="1"/>
      <c r="H10" s="1"/>
      <c r="I10" s="1"/>
    </row>
    <row r="11" spans="3:9" x14ac:dyDescent="0.25">
      <c r="C11" s="1"/>
      <c r="D11" s="1"/>
      <c r="E11" s="1"/>
      <c r="F11" s="1"/>
      <c r="G11" s="1"/>
      <c r="H11" s="1"/>
      <c r="I11" s="1"/>
    </row>
    <row r="12" spans="3:9" x14ac:dyDescent="0.25">
      <c r="C12" s="1"/>
      <c r="D12" s="1"/>
      <c r="E12" s="1"/>
      <c r="F12" s="1"/>
      <c r="G12" s="1"/>
      <c r="H12" s="1"/>
      <c r="I12" s="1"/>
    </row>
    <row r="13" spans="3:9" x14ac:dyDescent="0.25">
      <c r="C13" s="1"/>
      <c r="D13" s="1"/>
      <c r="E13" s="1"/>
      <c r="F13" s="1"/>
      <c r="G13" s="1"/>
      <c r="H13" s="1"/>
      <c r="I13" s="1"/>
    </row>
    <row r="14" spans="3:9" x14ac:dyDescent="0.25">
      <c r="C14" s="1"/>
      <c r="D14" s="1"/>
      <c r="E14" s="1"/>
      <c r="F14" s="1"/>
      <c r="G14" s="1"/>
      <c r="H14" s="1"/>
      <c r="I14" s="1"/>
    </row>
    <row r="15" spans="3:9" x14ac:dyDescent="0.25">
      <c r="C15" s="1"/>
      <c r="D15" s="1"/>
      <c r="E15" s="1"/>
      <c r="F15" s="1"/>
      <c r="G15" s="1"/>
      <c r="H15" s="1"/>
      <c r="I15" s="1"/>
    </row>
    <row r="16" spans="3:9" x14ac:dyDescent="0.25">
      <c r="C16" s="1"/>
      <c r="D16" s="1"/>
      <c r="E16" s="1"/>
      <c r="F16" s="1"/>
      <c r="G16" s="1"/>
      <c r="H16" s="1"/>
      <c r="I16" s="1"/>
    </row>
    <row r="17" spans="3:9" x14ac:dyDescent="0.25">
      <c r="C17" s="1"/>
      <c r="D17" s="1"/>
      <c r="E17" s="1"/>
      <c r="F17" s="1"/>
      <c r="G17" s="1"/>
      <c r="H17" s="1"/>
      <c r="I17" s="1"/>
    </row>
    <row r="18" spans="3:9" x14ac:dyDescent="0.25">
      <c r="C18" s="1"/>
      <c r="D18" s="1"/>
      <c r="E18" s="1"/>
      <c r="F18" s="1"/>
      <c r="G18" s="1"/>
      <c r="H18" s="1"/>
      <c r="I18" s="1"/>
    </row>
    <row r="19" spans="3:9" x14ac:dyDescent="0.25">
      <c r="C19" s="1"/>
      <c r="D19" s="1"/>
      <c r="E19" s="1"/>
      <c r="F19" s="1"/>
      <c r="G19" s="1"/>
      <c r="H19" s="1"/>
      <c r="I19" s="1"/>
    </row>
    <row r="20" spans="3:9" x14ac:dyDescent="0.25">
      <c r="C20" s="1"/>
      <c r="D20" s="1"/>
      <c r="E20" s="1"/>
      <c r="F20" s="1"/>
      <c r="G20" s="1"/>
      <c r="H20" s="1"/>
      <c r="I20" s="1"/>
    </row>
    <row r="21" spans="3:9" x14ac:dyDescent="0.25">
      <c r="C21" s="1"/>
      <c r="D21" s="1"/>
      <c r="E21" s="1"/>
      <c r="F21" s="1"/>
      <c r="G21" s="1"/>
      <c r="H21" s="1"/>
      <c r="I21" s="1"/>
    </row>
    <row r="22" spans="3:9" x14ac:dyDescent="0.25">
      <c r="C22" s="1"/>
      <c r="D22" s="1"/>
      <c r="E22" s="1"/>
      <c r="F22" s="1"/>
      <c r="G22" s="1"/>
      <c r="H22" s="1"/>
      <c r="I22" s="1"/>
    </row>
    <row r="23" spans="3:9" x14ac:dyDescent="0.25">
      <c r="C23" s="1"/>
      <c r="D23" s="1"/>
      <c r="E23" s="1"/>
      <c r="F23" s="1"/>
      <c r="G23" s="1"/>
      <c r="H23" s="1"/>
      <c r="I23" s="1"/>
    </row>
    <row r="24" spans="3:9" x14ac:dyDescent="0.25">
      <c r="C24" s="1"/>
      <c r="D24" s="1"/>
      <c r="E24" s="1"/>
      <c r="F24" s="1"/>
      <c r="G24" s="1"/>
      <c r="H24" s="1"/>
      <c r="I24" s="1"/>
    </row>
    <row r="25" spans="3:9" x14ac:dyDescent="0.25">
      <c r="C25" s="1"/>
      <c r="D25" s="1"/>
      <c r="E25" s="1"/>
      <c r="F25" s="1"/>
      <c r="G25" s="1"/>
      <c r="H25" s="1"/>
      <c r="I25" s="1"/>
    </row>
    <row r="26" spans="3:9" x14ac:dyDescent="0.25">
      <c r="C26" s="1"/>
      <c r="D26" s="1"/>
      <c r="E26" s="1"/>
      <c r="F26" s="1"/>
      <c r="G26" s="1"/>
      <c r="H26" s="1"/>
      <c r="I26" s="1"/>
    </row>
    <row r="27" spans="3:9" x14ac:dyDescent="0.25">
      <c r="C27" s="1"/>
      <c r="D27" s="1"/>
      <c r="E27" s="1"/>
      <c r="F27" s="1"/>
      <c r="G27" s="1"/>
      <c r="H27" s="1"/>
      <c r="I27" s="1"/>
    </row>
    <row r="28" spans="3:9" x14ac:dyDescent="0.25">
      <c r="C28" s="1"/>
      <c r="D28" s="1"/>
      <c r="E28" s="1"/>
      <c r="F28" s="1"/>
      <c r="G28" s="1"/>
      <c r="H28" s="1"/>
      <c r="I28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SMPS design</vt:lpstr>
      <vt:lpstr>Sheet2</vt:lpstr>
      <vt:lpstr>skin depth</vt:lpstr>
      <vt:lpstr>zener limiter</vt:lpstr>
      <vt:lpstr>wire res</vt:lpstr>
      <vt:lpstr>coil length n res</vt:lpstr>
      <vt:lpstr>litz</vt:lpstr>
      <vt:lpstr>SMPS</vt:lpstr>
      <vt:lpstr>SWGidge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2017-02-07T00:15:42Z</dcterms:modified>
</cp:coreProperties>
</file>